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sseyuni.sharepoint.com/teams/AndrewDowlingPhD/Shared Documents/General/Electronic Appendix. Supplementary Materials/"/>
    </mc:Choice>
  </mc:AlternateContent>
  <xr:revisionPtr revIDLastSave="0" documentId="8_{2383C483-98C0-4CE5-A947-E0915E01D564}" xr6:coauthVersionLast="47" xr6:coauthVersionMax="47" xr10:uidLastSave="{00000000-0000-0000-0000-000000000000}"/>
  <bookViews>
    <workbookView xWindow="7350" yWindow="165" windowWidth="35160" windowHeight="20835"/>
  </bookViews>
  <sheets>
    <sheet name="Chapter 4. Cross Sectional data" sheetId="1" r:id="rId1"/>
  </sheets>
  <calcPr calcId="0"/>
</workbook>
</file>

<file path=xl/calcChain.xml><?xml version="1.0" encoding="utf-8"?>
<calcChain xmlns="http://schemas.openxmlformats.org/spreadsheetml/2006/main">
  <c r="AA10" i="1" l="1"/>
  <c r="AA11" i="1"/>
  <c r="AA12" i="1"/>
  <c r="AA13" i="1"/>
  <c r="AA37" i="1"/>
  <c r="AA38" i="1"/>
  <c r="AA39" i="1"/>
  <c r="AA196" i="1"/>
  <c r="AA197" i="1"/>
  <c r="AA225" i="1"/>
  <c r="AA226" i="1"/>
  <c r="AA227" i="1"/>
  <c r="AA228" i="1"/>
  <c r="Z246" i="1"/>
  <c r="AA246" i="1"/>
  <c r="Z247" i="1"/>
  <c r="AA247" i="1"/>
  <c r="Z248" i="1"/>
  <c r="AA248" i="1"/>
  <c r="Z249" i="1"/>
  <c r="AA249" i="1"/>
  <c r="AA277" i="1"/>
  <c r="AA279" i="1"/>
  <c r="AA282" i="1"/>
  <c r="AA283" i="1"/>
  <c r="AA793" i="1"/>
  <c r="AA794" i="1"/>
  <c r="AA922" i="1"/>
  <c r="AA923" i="1"/>
  <c r="AA924" i="1"/>
  <c r="AA925" i="1"/>
  <c r="AA926" i="1"/>
  <c r="AA1068" i="1"/>
  <c r="AA1123" i="1"/>
  <c r="AA1124" i="1"/>
  <c r="AA1192" i="1"/>
  <c r="AA1298" i="1"/>
  <c r="AA1299" i="1"/>
  <c r="AA1300" i="1"/>
  <c r="AA1301" i="1"/>
  <c r="AA1302" i="1"/>
  <c r="Z1334" i="1"/>
  <c r="AA1334" i="1"/>
  <c r="Z1335" i="1"/>
  <c r="AA1335" i="1"/>
  <c r="AA1495" i="1"/>
  <c r="AA1497" i="1"/>
  <c r="AA1498" i="1"/>
  <c r="AA1518" i="1"/>
  <c r="AA1519" i="1"/>
  <c r="AA1520" i="1"/>
  <c r="AA1521" i="1"/>
  <c r="AA1536" i="1"/>
  <c r="AA1539" i="1"/>
  <c r="AA1556" i="1"/>
  <c r="AA1557" i="1"/>
  <c r="AA1558" i="1"/>
  <c r="AA1559" i="1"/>
  <c r="AA1635" i="1"/>
  <c r="Z1668" i="1"/>
  <c r="AA1668" i="1"/>
  <c r="Z1694" i="1"/>
  <c r="Z1696" i="1"/>
  <c r="Z1697" i="1"/>
  <c r="Z1698" i="1"/>
  <c r="Z1702" i="1"/>
  <c r="AA1702" i="1"/>
  <c r="Z1704" i="1"/>
  <c r="AA1704" i="1"/>
  <c r="Z1775" i="1"/>
  <c r="AA1775" i="1"/>
  <c r="Z1777" i="1"/>
  <c r="AA1777" i="1"/>
  <c r="AA1832" i="1"/>
  <c r="AA1833" i="1"/>
  <c r="AA1834" i="1"/>
  <c r="AA1835" i="1"/>
  <c r="Z1875" i="1"/>
  <c r="Z1876" i="1"/>
  <c r="AA1915" i="1"/>
  <c r="AA1916" i="1"/>
  <c r="Z1925" i="1"/>
  <c r="AA1925" i="1"/>
  <c r="Z1926" i="1"/>
  <c r="AA1926" i="1"/>
  <c r="AA1936" i="1"/>
  <c r="AA1938" i="1"/>
  <c r="Z1948" i="1"/>
  <c r="AA1948" i="1"/>
  <c r="Z1951" i="1"/>
  <c r="AA1951" i="1"/>
  <c r="Z1966" i="1"/>
  <c r="AA1966" i="1"/>
  <c r="Z1967" i="1"/>
  <c r="AA1967" i="1"/>
  <c r="AA1987" i="1"/>
  <c r="AA1988" i="1"/>
  <c r="AA1989" i="1"/>
  <c r="Z1994" i="1"/>
  <c r="AA1994" i="1"/>
  <c r="AA2016" i="1"/>
  <c r="AA2017" i="1"/>
  <c r="AA2018" i="1"/>
  <c r="AA2019" i="1"/>
  <c r="AA2065" i="1"/>
  <c r="AA2066" i="1"/>
  <c r="AA2067" i="1"/>
  <c r="AA2068" i="1"/>
  <c r="AA2102" i="1"/>
  <c r="AA2104" i="1"/>
  <c r="AA2105" i="1"/>
  <c r="AA2139" i="1"/>
  <c r="AA2140" i="1"/>
  <c r="AA2173" i="1"/>
  <c r="AA2174" i="1"/>
  <c r="AA2212" i="1"/>
  <c r="AA2215" i="1"/>
  <c r="AA2217" i="1"/>
  <c r="AA2218" i="1"/>
  <c r="AA2249" i="1"/>
  <c r="AA2251" i="1"/>
  <c r="AA2280" i="1"/>
  <c r="AA2282" i="1"/>
  <c r="AA2307" i="1"/>
  <c r="Z2318" i="1"/>
  <c r="Z2319" i="1"/>
  <c r="Z2382" i="1"/>
  <c r="Z2384" i="1"/>
  <c r="Z2385" i="1"/>
  <c r="AA2417" i="1"/>
  <c r="AA2419" i="1"/>
  <c r="AA2427" i="1"/>
  <c r="AA2454" i="1"/>
  <c r="AA2455" i="1"/>
  <c r="AA2456" i="1"/>
  <c r="AA2457" i="1"/>
  <c r="AA2459" i="1"/>
  <c r="AA2466" i="1"/>
  <c r="AA2467" i="1"/>
  <c r="AA2468" i="1"/>
  <c r="AA2469" i="1"/>
  <c r="AA2470" i="1"/>
  <c r="AA2471" i="1"/>
  <c r="AA2472" i="1"/>
  <c r="AA2473" i="1"/>
  <c r="AA2479" i="1"/>
  <c r="AA2488" i="1"/>
  <c r="AA2489" i="1"/>
  <c r="Z2521" i="1"/>
  <c r="AA2521" i="1"/>
  <c r="Z2522" i="1"/>
  <c r="AA2522" i="1"/>
  <c r="Z2524" i="1"/>
  <c r="AA2524" i="1"/>
  <c r="Z2525" i="1"/>
  <c r="AA2525" i="1"/>
  <c r="AA2579" i="1"/>
  <c r="AA2580" i="1"/>
  <c r="AA2581" i="1"/>
  <c r="AA2582" i="1"/>
  <c r="AA2588" i="1"/>
  <c r="AA2589" i="1"/>
  <c r="AA2591" i="1"/>
  <c r="Z2637" i="1"/>
  <c r="AA2637" i="1"/>
  <c r="Z2638" i="1"/>
  <c r="AA2638" i="1"/>
  <c r="AA2666" i="1"/>
  <c r="Z2672" i="1"/>
  <c r="AA2672" i="1"/>
  <c r="Z2673" i="1"/>
  <c r="AA2673" i="1"/>
  <c r="AA2679" i="1"/>
  <c r="AA2680" i="1"/>
  <c r="Z2763" i="1"/>
  <c r="Z2764" i="1"/>
  <c r="Z2766" i="1"/>
  <c r="AA2782" i="1"/>
  <c r="AA2785" i="1"/>
  <c r="AA2787" i="1"/>
  <c r="AA2879" i="1"/>
  <c r="AA2881" i="1"/>
  <c r="AA2926" i="1"/>
  <c r="AA2927" i="1"/>
  <c r="Z2955" i="1"/>
  <c r="AA2955" i="1"/>
  <c r="Z2956" i="1"/>
  <c r="AA2956" i="1"/>
  <c r="Z2957" i="1"/>
  <c r="AA2957" i="1"/>
  <c r="Z2958" i="1"/>
  <c r="AA2958" i="1"/>
  <c r="AA2975" i="1"/>
  <c r="AA2976" i="1"/>
  <c r="AA3063" i="1"/>
  <c r="AA3064" i="1"/>
  <c r="AA3193" i="1"/>
  <c r="AA3194" i="1"/>
  <c r="AA3195" i="1"/>
  <c r="AA3196" i="1"/>
  <c r="Z3205" i="1"/>
  <c r="Z3206" i="1"/>
  <c r="Z3208" i="1"/>
  <c r="AA3208" i="1"/>
  <c r="AA3209" i="1"/>
  <c r="Z3210" i="1"/>
  <c r="AA3210" i="1"/>
  <c r="Z3211" i="1"/>
  <c r="AA3211" i="1"/>
  <c r="AA3213" i="1"/>
  <c r="AA3214" i="1"/>
  <c r="AA3220" i="1"/>
  <c r="Z3387" i="1"/>
  <c r="Z3388" i="1"/>
  <c r="AA3421" i="1"/>
  <c r="AA3424" i="1"/>
  <c r="AA3425" i="1"/>
  <c r="AA3426" i="1"/>
  <c r="Z3520" i="1"/>
  <c r="Z3521" i="1"/>
  <c r="Z3530" i="1"/>
  <c r="AA3530" i="1"/>
  <c r="Z3531" i="1"/>
  <c r="AA3539" i="1"/>
  <c r="AA3540" i="1"/>
  <c r="Z3627" i="1"/>
  <c r="AA3627" i="1"/>
  <c r="Z3628" i="1"/>
  <c r="AA3628" i="1"/>
  <c r="AA3673" i="1"/>
  <c r="AA3679" i="1"/>
  <c r="AA3746" i="1"/>
  <c r="AA3747" i="1"/>
  <c r="Z3835" i="1"/>
  <c r="Z3869" i="1"/>
  <c r="AA3869" i="1"/>
  <c r="Z3870" i="1"/>
  <c r="Z3871" i="1"/>
  <c r="AA3871" i="1"/>
  <c r="Z3872" i="1"/>
  <c r="AA3872" i="1"/>
  <c r="Z3885" i="1"/>
  <c r="AA3885" i="1"/>
  <c r="Z3886" i="1"/>
  <c r="AA3886" i="1"/>
  <c r="AA4023" i="1"/>
  <c r="AA4028" i="1"/>
  <c r="AA4029" i="1"/>
  <c r="AA4030" i="1"/>
  <c r="AA4031" i="1"/>
  <c r="Z4049" i="1"/>
  <c r="AA4049" i="1"/>
  <c r="Z4051" i="1"/>
  <c r="AA4051" i="1"/>
  <c r="AA4083" i="1"/>
  <c r="AA4085" i="1"/>
  <c r="AA4184" i="1"/>
  <c r="AA4185" i="1"/>
  <c r="AA4186" i="1"/>
  <c r="AA4187" i="1"/>
  <c r="Z4268" i="1"/>
  <c r="AA4268" i="1"/>
  <c r="Z4269" i="1"/>
  <c r="AA4269" i="1"/>
  <c r="AA4515" i="1"/>
  <c r="AA4516" i="1"/>
  <c r="AA4517" i="1"/>
  <c r="AA4518" i="1"/>
  <c r="AA4519" i="1"/>
  <c r="AA4520" i="1"/>
  <c r="Z4603" i="1"/>
  <c r="Z4605" i="1"/>
  <c r="Z4701" i="1"/>
  <c r="AA4701" i="1"/>
  <c r="Z4702" i="1"/>
  <c r="AA4702" i="1"/>
  <c r="Z4703" i="1"/>
  <c r="AA4703" i="1"/>
  <c r="Z4704" i="1"/>
  <c r="AA4704" i="1"/>
  <c r="Z4744" i="1"/>
  <c r="AA4744" i="1"/>
  <c r="Z4746" i="1"/>
  <c r="AA4746" i="1"/>
  <c r="Z4747" i="1"/>
  <c r="AA4747" i="1"/>
  <c r="AA4748" i="1"/>
  <c r="AA4749" i="1"/>
  <c r="AA4750" i="1"/>
  <c r="AA4752" i="1"/>
  <c r="AA4753" i="1"/>
  <c r="AA4754" i="1"/>
  <c r="AA4755" i="1"/>
  <c r="Z4764" i="1"/>
  <c r="AA4764" i="1"/>
  <c r="Z4765" i="1"/>
  <c r="AA4765" i="1"/>
  <c r="Z4766" i="1"/>
  <c r="AA4766" i="1"/>
  <c r="Z4767" i="1"/>
  <c r="AA4767" i="1"/>
  <c r="AA4807" i="1"/>
  <c r="AA4808" i="1"/>
  <c r="AA4809" i="1"/>
  <c r="AA4810" i="1"/>
  <c r="AA4929" i="1"/>
  <c r="AA4930" i="1"/>
  <c r="Z4935" i="1"/>
  <c r="AA4935" i="1"/>
  <c r="Z4936" i="1"/>
  <c r="AA4936" i="1"/>
  <c r="Z4937" i="1"/>
  <c r="AA4937" i="1"/>
  <c r="Z4938" i="1"/>
  <c r="AA4938" i="1"/>
  <c r="AA5028" i="1"/>
  <c r="AA5029" i="1"/>
  <c r="AA5030" i="1"/>
  <c r="AA5031" i="1"/>
  <c r="AA5057" i="1"/>
  <c r="AA5058" i="1"/>
  <c r="AA5059" i="1"/>
  <c r="Z5092" i="1"/>
  <c r="Z5093" i="1"/>
  <c r="Z5094" i="1"/>
  <c r="AA5096" i="1"/>
  <c r="AA5098" i="1"/>
</calcChain>
</file>

<file path=xl/sharedStrings.xml><?xml version="1.0" encoding="utf-8"?>
<sst xmlns="http://schemas.openxmlformats.org/spreadsheetml/2006/main" count="43329" uniqueCount="2621">
  <si>
    <t>Farm Code</t>
  </si>
  <si>
    <t xml:space="preserve">Herd Test date </t>
  </si>
  <si>
    <t>Herd Test</t>
  </si>
  <si>
    <t>cow</t>
  </si>
  <si>
    <t>IDEXX SP%</t>
  </si>
  <si>
    <t>idexx CATEGORY</t>
  </si>
  <si>
    <t>Breed abbrev</t>
  </si>
  <si>
    <t>Breed</t>
  </si>
  <si>
    <t>Age</t>
  </si>
  <si>
    <t>Lactation</t>
  </si>
  <si>
    <t>days in milk to test</t>
  </si>
  <si>
    <t>Test Milk Total</t>
  </si>
  <si>
    <t>Test Lactose (%)</t>
  </si>
  <si>
    <t>Test Lactose (kg)</t>
  </si>
  <si>
    <t>Test Fat (%)</t>
  </si>
  <si>
    <t>Test Fat (kg)</t>
  </si>
  <si>
    <t>Test Protein (%)</t>
  </si>
  <si>
    <t>Test Protein (kg)</t>
  </si>
  <si>
    <t>Test Milksolids (kg)</t>
  </si>
  <si>
    <t>Test SCC(000)</t>
  </si>
  <si>
    <t>ECM Milk Yeild</t>
  </si>
  <si>
    <t>ECM (kg/day)</t>
  </si>
  <si>
    <t>Calving date</t>
  </si>
  <si>
    <t>Days</t>
  </si>
  <si>
    <t>SCC threshold exceeded</t>
  </si>
  <si>
    <t>BW ($)</t>
  </si>
  <si>
    <t>PW ($)</t>
  </si>
  <si>
    <t>LW ($)</t>
  </si>
  <si>
    <t>Last</t>
  </si>
  <si>
    <t>No.</t>
  </si>
  <si>
    <t>Days to</t>
  </si>
  <si>
    <t>Due date</t>
  </si>
  <si>
    <t>Interval days</t>
  </si>
  <si>
    <t>Sire</t>
  </si>
  <si>
    <t>Dam no.</t>
  </si>
  <si>
    <t>Dam ident.</t>
  </si>
  <si>
    <t>Status</t>
  </si>
  <si>
    <t>Since</t>
  </si>
  <si>
    <t>E</t>
  </si>
  <si>
    <t>Negative</t>
  </si>
  <si>
    <t>J</t>
  </si>
  <si>
    <t>Jersey</t>
  </si>
  <si>
    <t>3+</t>
  </si>
  <si>
    <t>0/1</t>
  </si>
  <si>
    <t>✝172</t>
  </si>
  <si>
    <t>INMILK</t>
  </si>
  <si>
    <t>0/2</t>
  </si>
  <si>
    <t>0/3</t>
  </si>
  <si>
    <t>0/4</t>
  </si>
  <si>
    <t>NOMATING</t>
  </si>
  <si>
    <t>DRY</t>
  </si>
  <si>
    <t>F</t>
  </si>
  <si>
    <t>Friesian</t>
  </si>
  <si>
    <t>72/67</t>
  </si>
  <si>
    <t>49/79</t>
  </si>
  <si>
    <t>113053✓</t>
  </si>
  <si>
    <t>PJ</t>
  </si>
  <si>
    <t>98/59</t>
  </si>
  <si>
    <t>✝87</t>
  </si>
  <si>
    <t>146/64</t>
  </si>
  <si>
    <t>121/78</t>
  </si>
  <si>
    <t>313026✓</t>
  </si>
  <si>
    <t>✝142</t>
  </si>
  <si>
    <t>SJ</t>
  </si>
  <si>
    <t>Cross</t>
  </si>
  <si>
    <t>189/57</t>
  </si>
  <si>
    <t>336/68</t>
  </si>
  <si>
    <t>✝167</t>
  </si>
  <si>
    <t>B</t>
  </si>
  <si>
    <t>FJ</t>
  </si>
  <si>
    <t>Friesian Cross</t>
  </si>
  <si>
    <t>166/55</t>
  </si>
  <si>
    <t>391/72</t>
  </si>
  <si>
    <t>169/56</t>
  </si>
  <si>
    <t>393/72</t>
  </si>
  <si>
    <t>✝77</t>
  </si>
  <si>
    <t>07-102</t>
  </si>
  <si>
    <t>0/5</t>
  </si>
  <si>
    <t>G</t>
  </si>
  <si>
    <t>85/56</t>
  </si>
  <si>
    <t>48/74</t>
  </si>
  <si>
    <t>DLJK-10-10</t>
  </si>
  <si>
    <t>86/53</t>
  </si>
  <si>
    <t>INCALF</t>
  </si>
  <si>
    <t>326/70</t>
  </si>
  <si>
    <t>389/79</t>
  </si>
  <si>
    <t>309012✓</t>
  </si>
  <si>
    <t>08-32✓</t>
  </si>
  <si>
    <t>98/55</t>
  </si>
  <si>
    <t>144/67</t>
  </si>
  <si>
    <t>HFVM-06-60</t>
  </si>
  <si>
    <t>190/60</t>
  </si>
  <si>
    <t>249/76</t>
  </si>
  <si>
    <t>169/58</t>
  </si>
  <si>
    <t>256/76</t>
  </si>
  <si>
    <t>✝36</t>
  </si>
  <si>
    <t>12-7✓</t>
  </si>
  <si>
    <t>✝145</t>
  </si>
  <si>
    <t>193/59</t>
  </si>
  <si>
    <t>229/74</t>
  </si>
  <si>
    <t>116/57</t>
  </si>
  <si>
    <t>139/73</t>
  </si>
  <si>
    <t>114106✓</t>
  </si>
  <si>
    <t>06-107</t>
  </si>
  <si>
    <t>JF</t>
  </si>
  <si>
    <t>Jersey Cross</t>
  </si>
  <si>
    <t>314033✓</t>
  </si>
  <si>
    <t>✝291</t>
  </si>
  <si>
    <t>200/49</t>
  </si>
  <si>
    <t>203/65</t>
  </si>
  <si>
    <t>10-125</t>
  </si>
  <si>
    <t>204/65</t>
  </si>
  <si>
    <t>49/59</t>
  </si>
  <si>
    <t>107/75</t>
  </si>
  <si>
    <t>210/59</t>
  </si>
  <si>
    <t>353/75</t>
  </si>
  <si>
    <t>✝263</t>
  </si>
  <si>
    <t>06-118</t>
  </si>
  <si>
    <t>✝301</t>
  </si>
  <si>
    <t>202/62</t>
  </si>
  <si>
    <t>508/74</t>
  </si>
  <si>
    <t>✝236</t>
  </si>
  <si>
    <t>RTP-05-261</t>
  </si>
  <si>
    <t>A</t>
  </si>
  <si>
    <t>514071✓</t>
  </si>
  <si>
    <t>11-39✓</t>
  </si>
  <si>
    <t>DIED</t>
  </si>
  <si>
    <t>✝104</t>
  </si>
  <si>
    <t>00-23</t>
  </si>
  <si>
    <t>D</t>
  </si>
  <si>
    <t>143/53</t>
  </si>
  <si>
    <t>223/69</t>
  </si>
  <si>
    <t>KHLH-08-146</t>
  </si>
  <si>
    <t>✝149</t>
  </si>
  <si>
    <t>111/50</t>
  </si>
  <si>
    <t>180/67</t>
  </si>
  <si>
    <t>✝548</t>
  </si>
  <si>
    <t>78/54</t>
  </si>
  <si>
    <t>22/67</t>
  </si>
  <si>
    <t>12-103</t>
  </si>
  <si>
    <t>23/67</t>
  </si>
  <si>
    <t>✝176</t>
  </si>
  <si>
    <t>EMPTY</t>
  </si>
  <si>
    <t>CULLED</t>
  </si>
  <si>
    <t>307055✓</t>
  </si>
  <si>
    <t>✝407</t>
  </si>
  <si>
    <t>86/54</t>
  </si>
  <si>
    <t>267/58</t>
  </si>
  <si>
    <t>08-121</t>
  </si>
  <si>
    <t>43/53</t>
  </si>
  <si>
    <t>97/66</t>
  </si>
  <si>
    <t>85/55</t>
  </si>
  <si>
    <t>266/58</t>
  </si>
  <si>
    <t>✝84</t>
  </si>
  <si>
    <t>513078✓</t>
  </si>
  <si>
    <t>10-26✓</t>
  </si>
  <si>
    <t>08-140</t>
  </si>
  <si>
    <t>238/58</t>
  </si>
  <si>
    <t>184/75</t>
  </si>
  <si>
    <t>✝195</t>
  </si>
  <si>
    <t>✝93</t>
  </si>
  <si>
    <t>75/59</t>
  </si>
  <si>
    <t>193/76</t>
  </si>
  <si>
    <t>✝4</t>
  </si>
  <si>
    <t>07-113</t>
  </si>
  <si>
    <t>✝251</t>
  </si>
  <si>
    <t>253P</t>
  </si>
  <si>
    <t>✝307</t>
  </si>
  <si>
    <t>151/54</t>
  </si>
  <si>
    <t>258/67</t>
  </si>
  <si>
    <t>13-13</t>
  </si>
  <si>
    <t>152/54</t>
  </si>
  <si>
    <t>257/67</t>
  </si>
  <si>
    <t>✝89</t>
  </si>
  <si>
    <t>230/55</t>
  </si>
  <si>
    <t>179/73</t>
  </si>
  <si>
    <t>314013✓</t>
  </si>
  <si>
    <t>08-105</t>
  </si>
  <si>
    <t>119/46</t>
  </si>
  <si>
    <t>152/52</t>
  </si>
  <si>
    <t>198/57</t>
  </si>
  <si>
    <t>368/73</t>
  </si>
  <si>
    <t>310034✓</t>
  </si>
  <si>
    <t>08-115</t>
  </si>
  <si>
    <t>✝163</t>
  </si>
  <si>
    <t>207/60</t>
  </si>
  <si>
    <t>282/77</t>
  </si>
  <si>
    <t>✝199</t>
  </si>
  <si>
    <t>107/57</t>
  </si>
  <si>
    <t>203/67</t>
  </si>
  <si>
    <t>105/57</t>
  </si>
  <si>
    <t>200/67</t>
  </si>
  <si>
    <t>129/49</t>
  </si>
  <si>
    <t>✝220</t>
  </si>
  <si>
    <t>KBDL-09-140</t>
  </si>
  <si>
    <t>✝37</t>
  </si>
  <si>
    <t>✝91</t>
  </si>
  <si>
    <t>✝203</t>
  </si>
  <si>
    <t>187/59</t>
  </si>
  <si>
    <t>258/74</t>
  </si>
  <si>
    <t>✝161</t>
  </si>
  <si>
    <t>179/51</t>
  </si>
  <si>
    <t>553/58</t>
  </si>
  <si>
    <t>✝370</t>
  </si>
  <si>
    <t>552/58</t>
  </si>
  <si>
    <t>✝30</t>
  </si>
  <si>
    <t>123/54</t>
  </si>
  <si>
    <t>513058✓</t>
  </si>
  <si>
    <t>10-43✓</t>
  </si>
  <si>
    <t>96/50</t>
  </si>
  <si>
    <t>22/72</t>
  </si>
  <si>
    <t>✝327</t>
  </si>
  <si>
    <t>149/63</t>
  </si>
  <si>
    <t>165/80</t>
  </si>
  <si>
    <t>✝22</t>
  </si>
  <si>
    <t>✝12</t>
  </si>
  <si>
    <t>DQDH-05-165</t>
  </si>
  <si>
    <t>210/58</t>
  </si>
  <si>
    <t>381/76</t>
  </si>
  <si>
    <t>222/59</t>
  </si>
  <si>
    <t>387/78</t>
  </si>
  <si>
    <t>162/61</t>
  </si>
  <si>
    <t>132/77</t>
  </si>
  <si>
    <t>✝117</t>
  </si>
  <si>
    <t>13-5✓</t>
  </si>
  <si>
    <t>✝156</t>
  </si>
  <si>
    <t>40/54</t>
  </si>
  <si>
    <t>121/72</t>
  </si>
  <si>
    <t>314046✓</t>
  </si>
  <si>
    <t>✝34</t>
  </si>
  <si>
    <t>113/61</t>
  </si>
  <si>
    <t>100/76</t>
  </si>
  <si>
    <t>✝71</t>
  </si>
  <si>
    <t>13-25</t>
  </si>
  <si>
    <t>178/58</t>
  </si>
  <si>
    <t>395/75</t>
  </si>
  <si>
    <t>308103✓</t>
  </si>
  <si>
    <t>✝283</t>
  </si>
  <si>
    <t>150/47</t>
  </si>
  <si>
    <t>139/68</t>
  </si>
  <si>
    <t>12-32✓</t>
  </si>
  <si>
    <t>13-16</t>
  </si>
  <si>
    <t>48/44</t>
  </si>
  <si>
    <t>124/68</t>
  </si>
  <si>
    <t>XPF-11-35</t>
  </si>
  <si>
    <t>46/45</t>
  </si>
  <si>
    <t>125/68</t>
  </si>
  <si>
    <t>79/57</t>
  </si>
  <si>
    <t>176/74</t>
  </si>
  <si>
    <t>112058✓</t>
  </si>
  <si>
    <t>✝275</t>
  </si>
  <si>
    <t>✝106</t>
  </si>
  <si>
    <t>✝160</t>
  </si>
  <si>
    <t>✝16</t>
  </si>
  <si>
    <t>127/61</t>
  </si>
  <si>
    <t>✝27</t>
  </si>
  <si>
    <t>96/65</t>
  </si>
  <si>
    <t>63/79</t>
  </si>
  <si>
    <t>113081✓</t>
  </si>
  <si>
    <t>10-119</t>
  </si>
  <si>
    <t>✝35</t>
  </si>
  <si>
    <t>223T</t>
  </si>
  <si>
    <t>✝76</t>
  </si>
  <si>
    <t>118/61</t>
  </si>
  <si>
    <t>104/76</t>
  </si>
  <si>
    <t>✝229</t>
  </si>
  <si>
    <t>166/52</t>
  </si>
  <si>
    <t>37/70</t>
  </si>
  <si>
    <t>✝2</t>
  </si>
  <si>
    <t>132/66</t>
  </si>
  <si>
    <t>165/79</t>
  </si>
  <si>
    <t>313020✓</t>
  </si>
  <si>
    <t>✝78</t>
  </si>
  <si>
    <t>87/58</t>
  </si>
  <si>
    <t>42/75</t>
  </si>
  <si>
    <t>✝268</t>
  </si>
  <si>
    <t>259/75</t>
  </si>
  <si>
    <t>324/84</t>
  </si>
  <si>
    <t>304119✓</t>
  </si>
  <si>
    <t>122/61</t>
  </si>
  <si>
    <t>69/77</t>
  </si>
  <si>
    <t>✝72</t>
  </si>
  <si>
    <t>174/52</t>
  </si>
  <si>
    <t>124/72</t>
  </si>
  <si>
    <t>K</t>
  </si>
  <si>
    <t>Other</t>
  </si>
  <si>
    <t>5 - 8 year olds</t>
  </si>
  <si>
    <t>167/51</t>
  </si>
  <si>
    <t>66/75</t>
  </si>
  <si>
    <t>10-10✓</t>
  </si>
  <si>
    <t>80/32</t>
  </si>
  <si>
    <t>16/56</t>
  </si>
  <si>
    <t>15-83</t>
  </si>
  <si>
    <t>143/61</t>
  </si>
  <si>
    <t>67/77</t>
  </si>
  <si>
    <t>✝235</t>
  </si>
  <si>
    <t>BRDR-05-84</t>
  </si>
  <si>
    <t>63/51</t>
  </si>
  <si>
    <t>247/71</t>
  </si>
  <si>
    <t>✝69</t>
  </si>
  <si>
    <t>62/52</t>
  </si>
  <si>
    <t>246/71</t>
  </si>
  <si>
    <t>✝70</t>
  </si>
  <si>
    <t>265P</t>
  </si>
  <si>
    <t>9 plus years old</t>
  </si>
  <si>
    <t>12-3✓</t>
  </si>
  <si>
    <t>✝88</t>
  </si>
  <si>
    <t>✝248</t>
  </si>
  <si>
    <t>✝205</t>
  </si>
  <si>
    <t>157/57</t>
  </si>
  <si>
    <t>153/73</t>
  </si>
  <si>
    <t>✝43</t>
  </si>
  <si>
    <t>✝102</t>
  </si>
  <si>
    <t>221/56</t>
  </si>
  <si>
    <t>315/72</t>
  </si>
  <si>
    <t>✝53</t>
  </si>
  <si>
    <t>74/58</t>
  </si>
  <si>
    <t>44/76</t>
  </si>
  <si>
    <t>155/59</t>
  </si>
  <si>
    <t>40/72</t>
  </si>
  <si>
    <t>✝9</t>
  </si>
  <si>
    <t>08-127</t>
  </si>
  <si>
    <t>314053✓</t>
  </si>
  <si>
    <t>81/22</t>
  </si>
  <si>
    <t>193/40</t>
  </si>
  <si>
    <t>511026♯</t>
  </si>
  <si>
    <t>14-127</t>
  </si>
  <si>
    <t>✝24</t>
  </si>
  <si>
    <t>204/58</t>
  </si>
  <si>
    <t>337/75</t>
  </si>
  <si>
    <t>✝114</t>
  </si>
  <si>
    <t>10-123</t>
  </si>
  <si>
    <t>✝168</t>
  </si>
  <si>
    <t>139/55</t>
  </si>
  <si>
    <t>26/73</t>
  </si>
  <si>
    <t>513082✓</t>
  </si>
  <si>
    <t>10-41✓</t>
  </si>
  <si>
    <t>59/51</t>
  </si>
  <si>
    <t>16/73</t>
  </si>
  <si>
    <t>513022✓</t>
  </si>
  <si>
    <t>11-206✓</t>
  </si>
  <si>
    <t>CYQV-06-48</t>
  </si>
  <si>
    <t>300534✓</t>
  </si>
  <si>
    <t>BHFW-07-180✗</t>
  </si>
  <si>
    <t>227/63</t>
  </si>
  <si>
    <t>217/80</t>
  </si>
  <si>
    <t>46/68</t>
  </si>
  <si>
    <t>58/77</t>
  </si>
  <si>
    <t>109052✓</t>
  </si>
  <si>
    <t>101/60</t>
  </si>
  <si>
    <t>128/76</t>
  </si>
  <si>
    <t>162/49</t>
  </si>
  <si>
    <t>130/71</t>
  </si>
  <si>
    <t>✝116</t>
  </si>
  <si>
    <t>13-43</t>
  </si>
  <si>
    <t>163/59</t>
  </si>
  <si>
    <t>88/73</t>
  </si>
  <si>
    <t>119/54</t>
  </si>
  <si>
    <t>93/75</t>
  </si>
  <si>
    <t>155/49</t>
  </si>
  <si>
    <t>185/71</t>
  </si>
  <si>
    <t>✝46</t>
  </si>
  <si>
    <t>108/55</t>
  </si>
  <si>
    <t>91/75</t>
  </si>
  <si>
    <t>181/64</t>
  </si>
  <si>
    <t>284/80</t>
  </si>
  <si>
    <t>✝21</t>
  </si>
  <si>
    <t>07-123</t>
  </si>
  <si>
    <t>175/58</t>
  </si>
  <si>
    <t>215/77</t>
  </si>
  <si>
    <t>✝64</t>
  </si>
  <si>
    <t>154/46</t>
  </si>
  <si>
    <t>204/72</t>
  </si>
  <si>
    <t>✝65</t>
  </si>
  <si>
    <t>✝314</t>
  </si>
  <si>
    <t>NCRY-09-94</t>
  </si>
  <si>
    <t>106/57</t>
  </si>
  <si>
    <t>17/73</t>
  </si>
  <si>
    <t>314025✓</t>
  </si>
  <si>
    <t>172/56</t>
  </si>
  <si>
    <t>147/74</t>
  </si>
  <si>
    <t>313022✓</t>
  </si>
  <si>
    <t>✝115</t>
  </si>
  <si>
    <t>183/59</t>
  </si>
  <si>
    <t>155/76</t>
  </si>
  <si>
    <t>✝109</t>
  </si>
  <si>
    <t>07-103</t>
  </si>
  <si>
    <t>203/59</t>
  </si>
  <si>
    <t>299/78</t>
  </si>
  <si>
    <t>✝372</t>
  </si>
  <si>
    <t>✝136</t>
  </si>
  <si>
    <t>BVTX-07-76</t>
  </si>
  <si>
    <t>133/57</t>
  </si>
  <si>
    <t>167/75</t>
  </si>
  <si>
    <t>✝141</t>
  </si>
  <si>
    <t>168/75</t>
  </si>
  <si>
    <t>156/50</t>
  </si>
  <si>
    <t>186/53</t>
  </si>
  <si>
    <t>✝222</t>
  </si>
  <si>
    <t>13-100</t>
  </si>
  <si>
    <t>88/61</t>
  </si>
  <si>
    <t>245/74</t>
  </si>
  <si>
    <t>✝20</t>
  </si>
  <si>
    <t>169/47</t>
  </si>
  <si>
    <t>174/70</t>
  </si>
  <si>
    <t>✝6</t>
  </si>
  <si>
    <t>151/58</t>
  </si>
  <si>
    <t>161/74</t>
  </si>
  <si>
    <t>223/59</t>
  </si>
  <si>
    <t>223/73</t>
  </si>
  <si>
    <t>207/58</t>
  </si>
  <si>
    <t>356/75</t>
  </si>
  <si>
    <t>f</t>
  </si>
  <si>
    <t>✝3</t>
  </si>
  <si>
    <t>177/52</t>
  </si>
  <si>
    <t>228/53</t>
  </si>
  <si>
    <t>Ayrshire</t>
  </si>
  <si>
    <t>other</t>
  </si>
  <si>
    <t>✝31</t>
  </si>
  <si>
    <t>175/51</t>
  </si>
  <si>
    <t>254/68</t>
  </si>
  <si>
    <t>13-39</t>
  </si>
  <si>
    <t>✝100</t>
  </si>
  <si>
    <t>166/56</t>
  </si>
  <si>
    <t>339/73</t>
  </si>
  <si>
    <t>314015✓</t>
  </si>
  <si>
    <t>157/32</t>
  </si>
  <si>
    <t>328/56</t>
  </si>
  <si>
    <t>15-74</t>
  </si>
  <si>
    <t>53/46</t>
  </si>
  <si>
    <t>15-105</t>
  </si>
  <si>
    <t>✝113</t>
  </si>
  <si>
    <t>179/57</t>
  </si>
  <si>
    <t>281/74</t>
  </si>
  <si>
    <t>107/61</t>
  </si>
  <si>
    <t>78/79</t>
  </si>
  <si>
    <t>✝183</t>
  </si>
  <si>
    <t>XKC-97-12</t>
  </si>
  <si>
    <t>157/48</t>
  </si>
  <si>
    <t>242/73</t>
  </si>
  <si>
    <t>12-8✓</t>
  </si>
  <si>
    <t>✝177</t>
  </si>
  <si>
    <t>136/59</t>
  </si>
  <si>
    <t>186/79</t>
  </si>
  <si>
    <t>✝90</t>
  </si>
  <si>
    <t>52/64</t>
  </si>
  <si>
    <t>127/78</t>
  </si>
  <si>
    <t>113060✓</t>
  </si>
  <si>
    <t>08-144</t>
  </si>
  <si>
    <t>✝317</t>
  </si>
  <si>
    <t>162/47</t>
  </si>
  <si>
    <t>129/52</t>
  </si>
  <si>
    <t>✝175</t>
  </si>
  <si>
    <t>✝155</t>
  </si>
  <si>
    <t>120/60</t>
  </si>
  <si>
    <t>✝139</t>
  </si>
  <si>
    <t>88/55</t>
  </si>
  <si>
    <t>95/63</t>
  </si>
  <si>
    <t>KBDL-09-34</t>
  </si>
  <si>
    <t>226/59</t>
  </si>
  <si>
    <t>255/70</t>
  </si>
  <si>
    <t>✝134</t>
  </si>
  <si>
    <t>155/46</t>
  </si>
  <si>
    <t>271/52</t>
  </si>
  <si>
    <t>✝234</t>
  </si>
  <si>
    <t>13-128</t>
  </si>
  <si>
    <t>220/60</t>
  </si>
  <si>
    <t>97/76</t>
  </si>
  <si>
    <t>252/75</t>
  </si>
  <si>
    <t>140/56</t>
  </si>
  <si>
    <t>168/73</t>
  </si>
  <si>
    <t>✝173</t>
  </si>
  <si>
    <t>92/54</t>
  </si>
  <si>
    <t>236/71</t>
  </si>
  <si>
    <t>✝936</t>
  </si>
  <si>
    <t>LQWQ-05-35</t>
  </si>
  <si>
    <t>92/55</t>
  </si>
  <si>
    <t>236/72</t>
  </si>
  <si>
    <t>213/51</t>
  </si>
  <si>
    <t>485/72</t>
  </si>
  <si>
    <t>✝112</t>
  </si>
  <si>
    <t>07-150</t>
  </si>
  <si>
    <t>166/49</t>
  </si>
  <si>
    <t>219/53</t>
  </si>
  <si>
    <t>123/52</t>
  </si>
  <si>
    <t>241/71</t>
  </si>
  <si>
    <t>122/52</t>
  </si>
  <si>
    <t>131/51</t>
  </si>
  <si>
    <t>131/71</t>
  </si>
  <si>
    <t>132/59</t>
  </si>
  <si>
    <t>74/76</t>
  </si>
  <si>
    <t>✝281</t>
  </si>
  <si>
    <t>✝110</t>
  </si>
  <si>
    <t>158/59</t>
  </si>
  <si>
    <t>291/63</t>
  </si>
  <si>
    <t>319/75</t>
  </si>
  <si>
    <t>217/55</t>
  </si>
  <si>
    <t>259/70</t>
  </si>
  <si>
    <t>211/51</t>
  </si>
  <si>
    <t>249/55</t>
  </si>
  <si>
    <t>198/50</t>
  </si>
  <si>
    <t>301/53</t>
  </si>
  <si>
    <t>✝365</t>
  </si>
  <si>
    <t>95/58</t>
  </si>
  <si>
    <t>87/75</t>
  </si>
  <si>
    <t>✝59</t>
  </si>
  <si>
    <t>06-105</t>
  </si>
  <si>
    <t>DQBT-09-15✓</t>
  </si>
  <si>
    <t>153/46</t>
  </si>
  <si>
    <t>340/51</t>
  </si>
  <si>
    <t>13-73</t>
  </si>
  <si>
    <t>NCTF-08-56</t>
  </si>
  <si>
    <t>NCRY-09-108</t>
  </si>
  <si>
    <t>99/46</t>
  </si>
  <si>
    <t>75/69</t>
  </si>
  <si>
    <t>513100✓</t>
  </si>
  <si>
    <t>✝273</t>
  </si>
  <si>
    <t>982123485269887✓</t>
  </si>
  <si>
    <t>✝83</t>
  </si>
  <si>
    <t>06-112</t>
  </si>
  <si>
    <t>181/65</t>
  </si>
  <si>
    <t>163/78</t>
  </si>
  <si>
    <t>✝188</t>
  </si>
  <si>
    <t>313010✓</t>
  </si>
  <si>
    <t>✝148</t>
  </si>
  <si>
    <t>126/47</t>
  </si>
  <si>
    <t>58/53</t>
  </si>
  <si>
    <t>✝342</t>
  </si>
  <si>
    <t>KQPD-08-36</t>
  </si>
  <si>
    <t>111/49</t>
  </si>
  <si>
    <t>222/65</t>
  </si>
  <si>
    <t>XPF-12-67</t>
  </si>
  <si>
    <t>112/49</t>
  </si>
  <si>
    <t>224/65</t>
  </si>
  <si>
    <t>✝122</t>
  </si>
  <si>
    <t>77/27</t>
  </si>
  <si>
    <t>151/45</t>
  </si>
  <si>
    <t>182/55</t>
  </si>
  <si>
    <t>319/73</t>
  </si>
  <si>
    <t>314028✓</t>
  </si>
  <si>
    <t>151/59</t>
  </si>
  <si>
    <t>156/75</t>
  </si>
  <si>
    <t>✝94</t>
  </si>
  <si>
    <t>NCRY-12-1007</t>
  </si>
  <si>
    <t>72/31</t>
  </si>
  <si>
    <t>130/67</t>
  </si>
  <si>
    <t>08-123✓</t>
  </si>
  <si>
    <t>✝162</t>
  </si>
  <si>
    <t>308128✓</t>
  </si>
  <si>
    <t>128/61</t>
  </si>
  <si>
    <t>52/79</t>
  </si>
  <si>
    <t>144/56</t>
  </si>
  <si>
    <t>191/75</t>
  </si>
  <si>
    <t>09-133</t>
  </si>
  <si>
    <t>145/56</t>
  </si>
  <si>
    <t>192/75</t>
  </si>
  <si>
    <t>128/53</t>
  </si>
  <si>
    <t>221/66</t>
  </si>
  <si>
    <t>09-118</t>
  </si>
  <si>
    <t>126/53</t>
  </si>
  <si>
    <t>218/66</t>
  </si>
  <si>
    <t>129/58</t>
  </si>
  <si>
    <t>192/72</t>
  </si>
  <si>
    <t>✝133</t>
  </si>
  <si>
    <t>JBWB-06-60</t>
  </si>
  <si>
    <t>174/58</t>
  </si>
  <si>
    <t>191/77</t>
  </si>
  <si>
    <t>✝32</t>
  </si>
  <si>
    <t>54/58</t>
  </si>
  <si>
    <t>56/75</t>
  </si>
  <si>
    <t>✝45</t>
  </si>
  <si>
    <t>265A</t>
  </si>
  <si>
    <t>122/55</t>
  </si>
  <si>
    <t>314002✓</t>
  </si>
  <si>
    <t>238/242</t>
  </si>
  <si>
    <t>164/58</t>
  </si>
  <si>
    <t>130/72</t>
  </si>
  <si>
    <t>DLJK-05-150</t>
  </si>
  <si>
    <t>72/19</t>
  </si>
  <si>
    <t>135/53</t>
  </si>
  <si>
    <t>KQPD-08-32</t>
  </si>
  <si>
    <t>✝332</t>
  </si>
  <si>
    <t>88/54</t>
  </si>
  <si>
    <t>109/71</t>
  </si>
  <si>
    <t>89/54</t>
  </si>
  <si>
    <t>108/71</t>
  </si>
  <si>
    <t>72/56</t>
  </si>
  <si>
    <t>196/72</t>
  </si>
  <si>
    <t>DLJK-05-128</t>
  </si>
  <si>
    <t>283/257</t>
  </si>
  <si>
    <t>150/57</t>
  </si>
  <si>
    <t>261/213</t>
  </si>
  <si>
    <t>✝180</t>
  </si>
  <si>
    <t>✝279</t>
  </si>
  <si>
    <t>I</t>
  </si>
  <si>
    <t>143/58</t>
  </si>
  <si>
    <t>206/75</t>
  </si>
  <si>
    <t>BMYF-03-11</t>
  </si>
  <si>
    <t>142/59</t>
  </si>
  <si>
    <t>210/75</t>
  </si>
  <si>
    <t>306549✓</t>
  </si>
  <si>
    <t>161/60</t>
  </si>
  <si>
    <t>✝54</t>
  </si>
  <si>
    <t>✝120</t>
  </si>
  <si>
    <t>07-142</t>
  </si>
  <si>
    <t>✝66</t>
  </si>
  <si>
    <t>99-57</t>
  </si>
  <si>
    <t>✝230</t>
  </si>
  <si>
    <t>198/44</t>
  </si>
  <si>
    <t>322/55</t>
  </si>
  <si>
    <t>PFVN-12-64</t>
  </si>
  <si>
    <t>324/56</t>
  </si>
  <si>
    <t>145/53</t>
  </si>
  <si>
    <t>222/71</t>
  </si>
  <si>
    <t>54/50</t>
  </si>
  <si>
    <t>97/50</t>
  </si>
  <si>
    <t>164/66</t>
  </si>
  <si>
    <t>✝530</t>
  </si>
  <si>
    <t>98/51</t>
  </si>
  <si>
    <t>147/55</t>
  </si>
  <si>
    <t>159/77</t>
  </si>
  <si>
    <t>DQBT-09-15</t>
  </si>
  <si>
    <t>234/196</t>
  </si>
  <si>
    <t>176/57</t>
  </si>
  <si>
    <t>300/72</t>
  </si>
  <si>
    <t>00-9</t>
  </si>
  <si>
    <t>0/6</t>
  </si>
  <si>
    <t>313045✓</t>
  </si>
  <si>
    <t>232/74</t>
  </si>
  <si>
    <t>✝52</t>
  </si>
  <si>
    <t>97/54</t>
  </si>
  <si>
    <t>116/73</t>
  </si>
  <si>
    <t>✝507</t>
  </si>
  <si>
    <t>168/53</t>
  </si>
  <si>
    <t>269/54</t>
  </si>
  <si>
    <t>314007✓</t>
  </si>
  <si>
    <t>90/52</t>
  </si>
  <si>
    <t>74/68</t>
  </si>
  <si>
    <t>✝267</t>
  </si>
  <si>
    <t>KRWM-08-292</t>
  </si>
  <si>
    <t>265/69</t>
  </si>
  <si>
    <t>341/81</t>
  </si>
  <si>
    <t>312501✓</t>
  </si>
  <si>
    <t>157/51</t>
  </si>
  <si>
    <t>163/53</t>
  </si>
  <si>
    <t>✝193</t>
  </si>
  <si>
    <t>14-37</t>
  </si>
  <si>
    <t>506086♯</t>
  </si>
  <si>
    <t>HPBH-05-14</t>
  </si>
  <si>
    <t>218/55</t>
  </si>
  <si>
    <t>182/73</t>
  </si>
  <si>
    <t>314040✓</t>
  </si>
  <si>
    <t>272/257</t>
  </si>
  <si>
    <t>151/52</t>
  </si>
  <si>
    <t>176/71</t>
  </si>
  <si>
    <t>DLJK-10-144</t>
  </si>
  <si>
    <t>208/58</t>
  </si>
  <si>
    <t>165/73</t>
  </si>
  <si>
    <t>121/56</t>
  </si>
  <si>
    <t>137/74</t>
  </si>
  <si>
    <t>147/61</t>
  </si>
  <si>
    <t>242/77</t>
  </si>
  <si>
    <t>151/61</t>
  </si>
  <si>
    <t>188/76</t>
  </si>
  <si>
    <t>99-24</t>
  </si>
  <si>
    <t>✝198</t>
  </si>
  <si>
    <t>130/55</t>
  </si>
  <si>
    <t>126/69</t>
  </si>
  <si>
    <t>73/54</t>
  </si>
  <si>
    <t>111/70</t>
  </si>
  <si>
    <t>✝511</t>
  </si>
  <si>
    <t>181/55</t>
  </si>
  <si>
    <t>55/73</t>
  </si>
  <si>
    <t>314045✓</t>
  </si>
  <si>
    <t>08-109</t>
  </si>
  <si>
    <t>✝242</t>
  </si>
  <si>
    <t>150/55</t>
  </si>
  <si>
    <t>60/70</t>
  </si>
  <si>
    <t>77/33</t>
  </si>
  <si>
    <t>152/68</t>
  </si>
  <si>
    <t>✝18</t>
  </si>
  <si>
    <t>✝531</t>
  </si>
  <si>
    <t>216/74</t>
  </si>
  <si>
    <t>06-122</t>
  </si>
  <si>
    <t>✝75</t>
  </si>
  <si>
    <t>63/61</t>
  </si>
  <si>
    <t>92/76</t>
  </si>
  <si>
    <t>148/52</t>
  </si>
  <si>
    <t>284/73</t>
  </si>
  <si>
    <t>513053✓</t>
  </si>
  <si>
    <t>11-165✓</t>
  </si>
  <si>
    <t>133/59</t>
  </si>
  <si>
    <t>250/72</t>
  </si>
  <si>
    <t>✝765</t>
  </si>
  <si>
    <t>BMRK-04-65</t>
  </si>
  <si>
    <t>142/60</t>
  </si>
  <si>
    <t>227/76</t>
  </si>
  <si>
    <t>✝41</t>
  </si>
  <si>
    <t>163/66</t>
  </si>
  <si>
    <t>359/79</t>
  </si>
  <si>
    <t>✝264</t>
  </si>
  <si>
    <t>99-35</t>
  </si>
  <si>
    <t>✝97</t>
  </si>
  <si>
    <t>103/61</t>
  </si>
  <si>
    <t>✝221</t>
  </si>
  <si>
    <t>✝276</t>
  </si>
  <si>
    <t>226/57</t>
  </si>
  <si>
    <t>310/75</t>
  </si>
  <si>
    <t>273/543</t>
  </si>
  <si>
    <t>130/47</t>
  </si>
  <si>
    <t>156/54</t>
  </si>
  <si>
    <t>✝196</t>
  </si>
  <si>
    <t>223/145</t>
  </si>
  <si>
    <t>307055♯</t>
  </si>
  <si>
    <t>✝182</t>
  </si>
  <si>
    <t>273/257</t>
  </si>
  <si>
    <t>174/55</t>
  </si>
  <si>
    <t>204/67</t>
  </si>
  <si>
    <t>147/53</t>
  </si>
  <si>
    <t>317/69</t>
  </si>
  <si>
    <t>282/256</t>
  </si>
  <si>
    <t>195/61</t>
  </si>
  <si>
    <t>261/76</t>
  </si>
  <si>
    <t>✝126</t>
  </si>
  <si>
    <t>84/54</t>
  </si>
  <si>
    <t>139/72</t>
  </si>
  <si>
    <t>DLJK-07-202</t>
  </si>
  <si>
    <t>MHQX-07-31</t>
  </si>
  <si>
    <t>BTTF-08-18✓</t>
  </si>
  <si>
    <t>84/60</t>
  </si>
  <si>
    <t>✝47</t>
  </si>
  <si>
    <t>NCRY-12-771</t>
  </si>
  <si>
    <t>28/74</t>
  </si>
  <si>
    <t>513031✓</t>
  </si>
  <si>
    <t>10-82✓</t>
  </si>
  <si>
    <t>129/53</t>
  </si>
  <si>
    <t>109/72</t>
  </si>
  <si>
    <t>513060✓</t>
  </si>
  <si>
    <t>11-98✓</t>
  </si>
  <si>
    <t>✝284</t>
  </si>
  <si>
    <t>BTTF-06-27</t>
  </si>
  <si>
    <t>170/55</t>
  </si>
  <si>
    <t>285/74</t>
  </si>
  <si>
    <t>513062✓</t>
  </si>
  <si>
    <t>10-11✓</t>
  </si>
  <si>
    <t>✝475</t>
  </si>
  <si>
    <t>96/56</t>
  </si>
  <si>
    <t>50/71</t>
  </si>
  <si>
    <t>506063✓</t>
  </si>
  <si>
    <t>09-66✓</t>
  </si>
  <si>
    <t>223/57</t>
  </si>
  <si>
    <t>297/74</t>
  </si>
  <si>
    <t>✝61</t>
  </si>
  <si>
    <t>75/28</t>
  </si>
  <si>
    <t>155/65</t>
  </si>
  <si>
    <t>93/58</t>
  </si>
  <si>
    <t>✝62</t>
  </si>
  <si>
    <t>00-19</t>
  </si>
  <si>
    <t>28/59</t>
  </si>
  <si>
    <t>174/76</t>
  </si>
  <si>
    <t>BTTF-06-30</t>
  </si>
  <si>
    <t>15-102</t>
  </si>
  <si>
    <t>154/57</t>
  </si>
  <si>
    <t>197/70</t>
  </si>
  <si>
    <t>✝92</t>
  </si>
  <si>
    <t>35/24</t>
  </si>
  <si>
    <t>81/64</t>
  </si>
  <si>
    <t>11-21✓</t>
  </si>
  <si>
    <t>164/52</t>
  </si>
  <si>
    <t>280/72</t>
  </si>
  <si>
    <t>✝412</t>
  </si>
  <si>
    <t>KQPD-08-21</t>
  </si>
  <si>
    <t>173/56</t>
  </si>
  <si>
    <t>303/74</t>
  </si>
  <si>
    <t>215/62</t>
  </si>
  <si>
    <t>255/80</t>
  </si>
  <si>
    <t>✝232</t>
  </si>
  <si>
    <t>FA</t>
  </si>
  <si>
    <t>QBH-05-50</t>
  </si>
  <si>
    <t>AJ</t>
  </si>
  <si>
    <t>23/29</t>
  </si>
  <si>
    <t>41/66</t>
  </si>
  <si>
    <t>✝80</t>
  </si>
  <si>
    <t>KQPD-07-86</t>
  </si>
  <si>
    <t>✝257</t>
  </si>
  <si>
    <t>230/51</t>
  </si>
  <si>
    <t>256/75</t>
  </si>
  <si>
    <t>✝179</t>
  </si>
  <si>
    <t>138/60</t>
  </si>
  <si>
    <t>116/76</t>
  </si>
  <si>
    <t>156/55</t>
  </si>
  <si>
    <t>85/69</t>
  </si>
  <si>
    <t>141/54</t>
  </si>
  <si>
    <t>74/69</t>
  </si>
  <si>
    <t>67/75</t>
  </si>
  <si>
    <t>✝165</t>
  </si>
  <si>
    <t>114087✓</t>
  </si>
  <si>
    <t>183/65</t>
  </si>
  <si>
    <t>234/78</t>
  </si>
  <si>
    <t>313063✓</t>
  </si>
  <si>
    <t>64/60</t>
  </si>
  <si>
    <t>170/77</t>
  </si>
  <si>
    <t>✝131</t>
  </si>
  <si>
    <t>LVJP-06-59</t>
  </si>
  <si>
    <t>150/53</t>
  </si>
  <si>
    <t>210/71</t>
  </si>
  <si>
    <t>84/22</t>
  </si>
  <si>
    <t>128/58</t>
  </si>
  <si>
    <t>✝19</t>
  </si>
  <si>
    <t>144/54</t>
  </si>
  <si>
    <t>190/72</t>
  </si>
  <si>
    <t>89/59</t>
  </si>
  <si>
    <t>127/75</t>
  </si>
  <si>
    <t>✝308</t>
  </si>
  <si>
    <t>134/56</t>
  </si>
  <si>
    <t>217/72</t>
  </si>
  <si>
    <t>87/34</t>
  </si>
  <si>
    <t>193/67</t>
  </si>
  <si>
    <t>✝206</t>
  </si>
  <si>
    <t>175/59</t>
  </si>
  <si>
    <t>118/76</t>
  </si>
  <si>
    <t>279/256</t>
  </si>
  <si>
    <t>220/53</t>
  </si>
  <si>
    <t>320/73</t>
  </si>
  <si>
    <t>212/54</t>
  </si>
  <si>
    <t>289/72</t>
  </si>
  <si>
    <t>314050✓</t>
  </si>
  <si>
    <t>61/53</t>
  </si>
  <si>
    <t>58/73</t>
  </si>
  <si>
    <t>✝406</t>
  </si>
  <si>
    <t>KQPD-08-79</t>
  </si>
  <si>
    <t>115/52</t>
  </si>
  <si>
    <t>112/73</t>
  </si>
  <si>
    <t>513105✓</t>
  </si>
  <si>
    <t>10-196✓</t>
  </si>
  <si>
    <t>130/57</t>
  </si>
  <si>
    <t>114/73</t>
  </si>
  <si>
    <t>510016✓</t>
  </si>
  <si>
    <t>NBRV-08-75✓</t>
  </si>
  <si>
    <t>✝529</t>
  </si>
  <si>
    <t>09-103</t>
  </si>
  <si>
    <t>09-117</t>
  </si>
  <si>
    <t>107/31</t>
  </si>
  <si>
    <t>327/65</t>
  </si>
  <si>
    <t>48/65</t>
  </si>
  <si>
    <t>113011✓</t>
  </si>
  <si>
    <t>✝215</t>
  </si>
  <si>
    <t>186/54</t>
  </si>
  <si>
    <t>194/71</t>
  </si>
  <si>
    <t>96/58</t>
  </si>
  <si>
    <t>120/75</t>
  </si>
  <si>
    <t>DLJK-07-40</t>
  </si>
  <si>
    <t>164/57</t>
  </si>
  <si>
    <t>155/71</t>
  </si>
  <si>
    <t>✝132</t>
  </si>
  <si>
    <t>00-43</t>
  </si>
  <si>
    <t>118/50</t>
  </si>
  <si>
    <t>77/71</t>
  </si>
  <si>
    <t>513044✓</t>
  </si>
  <si>
    <t>✝336</t>
  </si>
  <si>
    <t>11-196✓</t>
  </si>
  <si>
    <t>120/55</t>
  </si>
  <si>
    <t>33/74</t>
  </si>
  <si>
    <t>241/241</t>
  </si>
  <si>
    <t>164/54</t>
  </si>
  <si>
    <t>147/63</t>
  </si>
  <si>
    <t>282/387</t>
  </si>
  <si>
    <t>43/56</t>
  </si>
  <si>
    <t>DLJK-10-104</t>
  </si>
  <si>
    <t>282T/387</t>
  </si>
  <si>
    <t>✝123</t>
  </si>
  <si>
    <t>77/24</t>
  </si>
  <si>
    <t>131/63</t>
  </si>
  <si>
    <t>NCRY-12-1225</t>
  </si>
  <si>
    <t>113/60</t>
  </si>
  <si>
    <t>56/57</t>
  </si>
  <si>
    <t>250/63</t>
  </si>
  <si>
    <t>390/79</t>
  </si>
  <si>
    <t>258/257</t>
  </si>
  <si>
    <t>193/57</t>
  </si>
  <si>
    <t>41/74</t>
  </si>
  <si>
    <t>DLJK-03-108</t>
  </si>
  <si>
    <t>75/51</t>
  </si>
  <si>
    <t>155/58</t>
  </si>
  <si>
    <t>50/73</t>
  </si>
  <si>
    <t>BHFW-10-160</t>
  </si>
  <si>
    <t>117/58</t>
  </si>
  <si>
    <t>✝269</t>
  </si>
  <si>
    <t>BTTF-07-21</t>
  </si>
  <si>
    <t>116/58</t>
  </si>
  <si>
    <t>155/56</t>
  </si>
  <si>
    <t>508154✓</t>
  </si>
  <si>
    <t>JQXB-11-35✓</t>
  </si>
  <si>
    <t>✝309</t>
  </si>
  <si>
    <t>119/58</t>
  </si>
  <si>
    <t>✝50</t>
  </si>
  <si>
    <t>✝389</t>
  </si>
  <si>
    <t>07-60✓</t>
  </si>
  <si>
    <t>NCRY-12-313</t>
  </si>
  <si>
    <t>164/61</t>
  </si>
  <si>
    <t>239/77</t>
  </si>
  <si>
    <t>✝383</t>
  </si>
  <si>
    <t>KQPD-08-88</t>
  </si>
  <si>
    <t>72/48</t>
  </si>
  <si>
    <t>146/66</t>
  </si>
  <si>
    <t>KQPD-08-101</t>
  </si>
  <si>
    <t>✝397</t>
  </si>
  <si>
    <t>KQPD-08-103</t>
  </si>
  <si>
    <t>141/59</t>
  </si>
  <si>
    <t>166/75</t>
  </si>
  <si>
    <t>✝219</t>
  </si>
  <si>
    <t>123/39</t>
  </si>
  <si>
    <t>288/68</t>
  </si>
  <si>
    <t>✝714</t>
  </si>
  <si>
    <t>09-87✓</t>
  </si>
  <si>
    <t>71/22</t>
  </si>
  <si>
    <t>62/60</t>
  </si>
  <si>
    <t>192/52</t>
  </si>
  <si>
    <t>204/69</t>
  </si>
  <si>
    <t>181/57</t>
  </si>
  <si>
    <t>214/73</t>
  </si>
  <si>
    <t>513010✓</t>
  </si>
  <si>
    <t>✝119</t>
  </si>
  <si>
    <t>CWKW-05-62✓</t>
  </si>
  <si>
    <t>239/213</t>
  </si>
  <si>
    <t>✝28</t>
  </si>
  <si>
    <t>261/70</t>
  </si>
  <si>
    <t>177/59</t>
  </si>
  <si>
    <t>144/76</t>
  </si>
  <si>
    <t>157/56</t>
  </si>
  <si>
    <t>152/70</t>
  </si>
  <si>
    <t>90/844</t>
  </si>
  <si>
    <t>122/18</t>
  </si>
  <si>
    <t>251/257</t>
  </si>
  <si>
    <t>15/35</t>
  </si>
  <si>
    <t>111074♯</t>
  </si>
  <si>
    <t>DLJK-09-27</t>
  </si>
  <si>
    <t>283/543</t>
  </si>
  <si>
    <t>149/57</t>
  </si>
  <si>
    <t>148/49</t>
  </si>
  <si>
    <t>255/65</t>
  </si>
  <si>
    <t>✝439</t>
  </si>
  <si>
    <t>09-136</t>
  </si>
  <si>
    <t>254/65</t>
  </si>
  <si>
    <t>33/30</t>
  </si>
  <si>
    <t>33/65</t>
  </si>
  <si>
    <t>✝294</t>
  </si>
  <si>
    <t>KHLH-08-140</t>
  </si>
  <si>
    <t>184/61</t>
  </si>
  <si>
    <t>222/78</t>
  </si>
  <si>
    <t>✝44</t>
  </si>
  <si>
    <t>✝595</t>
  </si>
  <si>
    <t>11-18✓</t>
  </si>
  <si>
    <t>88/53</t>
  </si>
  <si>
    <t>62/74</t>
  </si>
  <si>
    <t>✝265</t>
  </si>
  <si>
    <t>98/28</t>
  </si>
  <si>
    <t>114/46</t>
  </si>
  <si>
    <t>513066♯</t>
  </si>
  <si>
    <t>MLXF-13-178</t>
  </si>
  <si>
    <t>100/59</t>
  </si>
  <si>
    <t>275/76</t>
  </si>
  <si>
    <t>BTTF-01-32</t>
  </si>
  <si>
    <t>JA</t>
  </si>
  <si>
    <t>✝368</t>
  </si>
  <si>
    <t>KQPD-08-14</t>
  </si>
  <si>
    <t>✝391</t>
  </si>
  <si>
    <t>184/59</t>
  </si>
  <si>
    <t>123/75</t>
  </si>
  <si>
    <t>135/56</t>
  </si>
  <si>
    <t>✝158</t>
  </si>
  <si>
    <t>113758♯</t>
  </si>
  <si>
    <t>NCRF-08-154</t>
  </si>
  <si>
    <t>199T</t>
  </si>
  <si>
    <t>NCRY-12-1111</t>
  </si>
  <si>
    <t>74/22</t>
  </si>
  <si>
    <t>86/58</t>
  </si>
  <si>
    <t>188/57</t>
  </si>
  <si>
    <t>174/73</t>
  </si>
  <si>
    <t>KRYD-11-108</t>
  </si>
  <si>
    <t>117/60</t>
  </si>
  <si>
    <t>110042✓</t>
  </si>
  <si>
    <t>140/49</t>
  </si>
  <si>
    <t>344/68</t>
  </si>
  <si>
    <t>✝10</t>
  </si>
  <si>
    <t>✝202</t>
  </si>
  <si>
    <t>BKGV-06-10</t>
  </si>
  <si>
    <t>✝323</t>
  </si>
  <si>
    <t>KQPD-08-45</t>
  </si>
  <si>
    <t>214/70</t>
  </si>
  <si>
    <t>GYPL-01-55</t>
  </si>
  <si>
    <t>75/55</t>
  </si>
  <si>
    <t>111/73</t>
  </si>
  <si>
    <t>KRWM-08-257</t>
  </si>
  <si>
    <t>✝278</t>
  </si>
  <si>
    <t>83/27</t>
  </si>
  <si>
    <t>234/45</t>
  </si>
  <si>
    <t>✝79</t>
  </si>
  <si>
    <t>16-25</t>
  </si>
  <si>
    <t>✝121</t>
  </si>
  <si>
    <t>✝240</t>
  </si>
  <si>
    <t>JKCH-06-135</t>
  </si>
  <si>
    <t>96/48</t>
  </si>
  <si>
    <t>322/65</t>
  </si>
  <si>
    <t>163/49</t>
  </si>
  <si>
    <t>184/68</t>
  </si>
  <si>
    <t>13-24</t>
  </si>
  <si>
    <t>05-19✓</t>
  </si>
  <si>
    <t>✝157</t>
  </si>
  <si>
    <t>99-18</t>
  </si>
  <si>
    <t>KRWM-08-304</t>
  </si>
  <si>
    <t>274T</t>
  </si>
  <si>
    <t>DLJK-09-37</t>
  </si>
  <si>
    <t>197/56</t>
  </si>
  <si>
    <t>208/73</t>
  </si>
  <si>
    <t>69/29</t>
  </si>
  <si>
    <t>165/67</t>
  </si>
  <si>
    <t>506063♯</t>
  </si>
  <si>
    <t>MGQY-07-56</t>
  </si>
  <si>
    <t>509047✓</t>
  </si>
  <si>
    <t>11-108✓</t>
  </si>
  <si>
    <t>NCRY-11-130</t>
  </si>
  <si>
    <t>513021✓</t>
  </si>
  <si>
    <t>11-201✓</t>
  </si>
  <si>
    <t>95/52</t>
  </si>
  <si>
    <t>153/68</t>
  </si>
  <si>
    <t>KQPD-07-41</t>
  </si>
  <si>
    <t>LQWQ-06-9</t>
  </si>
  <si>
    <t>✝29</t>
  </si>
  <si>
    <t>264/75</t>
  </si>
  <si>
    <t>179/55</t>
  </si>
  <si>
    <t>324/68</t>
  </si>
  <si>
    <t>DLJK-10-141</t>
  </si>
  <si>
    <t>167/57</t>
  </si>
  <si>
    <t>288/72</t>
  </si>
  <si>
    <t>DLJK-10-100</t>
  </si>
  <si>
    <t>130/53</t>
  </si>
  <si>
    <t>91/63</t>
  </si>
  <si>
    <t>✝137</t>
  </si>
  <si>
    <t>277/213</t>
  </si>
  <si>
    <t>92/60</t>
  </si>
  <si>
    <t>148/76</t>
  </si>
  <si>
    <t>122/26</t>
  </si>
  <si>
    <t>265/61</t>
  </si>
  <si>
    <t>CWKW-06-111</t>
  </si>
  <si>
    <t>77/29</t>
  </si>
  <si>
    <t>134/66</t>
  </si>
  <si>
    <t>CXKM-10-97</t>
  </si>
  <si>
    <t>125/49</t>
  </si>
  <si>
    <t>317/59</t>
  </si>
  <si>
    <t>✝473</t>
  </si>
  <si>
    <t>287/257</t>
  </si>
  <si>
    <t>44/56</t>
  </si>
  <si>
    <t>144/58</t>
  </si>
  <si>
    <t>126/75</t>
  </si>
  <si>
    <t>✝427</t>
  </si>
  <si>
    <t>HRTN-10-34</t>
  </si>
  <si>
    <t>138/57</t>
  </si>
  <si>
    <t>114/74</t>
  </si>
  <si>
    <t>149/52</t>
  </si>
  <si>
    <t>202/72</t>
  </si>
  <si>
    <t>513067✓</t>
  </si>
  <si>
    <t>08-103✓</t>
  </si>
  <si>
    <t>NCTF-08-91</t>
  </si>
  <si>
    <t>138/71</t>
  </si>
  <si>
    <t>15/21</t>
  </si>
  <si>
    <t>66/60</t>
  </si>
  <si>
    <t>BKYT-02-32</t>
  </si>
  <si>
    <t>164/51</t>
  </si>
  <si>
    <t>369/69</t>
  </si>
  <si>
    <t>✝338</t>
  </si>
  <si>
    <t>08-262✓</t>
  </si>
  <si>
    <t>mild positive</t>
  </si>
  <si>
    <t>74/50</t>
  </si>
  <si>
    <t>46/72</t>
  </si>
  <si>
    <t>✝416</t>
  </si>
  <si>
    <t>KQPD-08-135</t>
  </si>
  <si>
    <t>96/26</t>
  </si>
  <si>
    <t>258/64</t>
  </si>
  <si>
    <t>GTGW-07-221</t>
  </si>
  <si>
    <t>310/72</t>
  </si>
  <si>
    <t>✝150</t>
  </si>
  <si>
    <t>68/62</t>
  </si>
  <si>
    <t>71/49</t>
  </si>
  <si>
    <t>141/69</t>
  </si>
  <si>
    <t>177/55</t>
  </si>
  <si>
    <t>239/257</t>
  </si>
  <si>
    <t>196/55</t>
  </si>
  <si>
    <t>218/68</t>
  </si>
  <si>
    <t>111010♯</t>
  </si>
  <si>
    <t>DLJK-10-42</t>
  </si>
  <si>
    <t>115/54</t>
  </si>
  <si>
    <t>258/73</t>
  </si>
  <si>
    <t>11-128✓</t>
  </si>
  <si>
    <t>NCRY-12-784</t>
  </si>
  <si>
    <t>73/57</t>
  </si>
  <si>
    <t>109/75</t>
  </si>
  <si>
    <t>171/53</t>
  </si>
  <si>
    <t>278/73</t>
  </si>
  <si>
    <t>DLJK-05-163</t>
  </si>
  <si>
    <t>37/74</t>
  </si>
  <si>
    <t>117/52</t>
  </si>
  <si>
    <t>171/68</t>
  </si>
  <si>
    <t>230/54</t>
  </si>
  <si>
    <t>287/63</t>
  </si>
  <si>
    <t>✝536</t>
  </si>
  <si>
    <t>13-65</t>
  </si>
  <si>
    <t>48/31</t>
  </si>
  <si>
    <t>✝223</t>
  </si>
  <si>
    <t>KBDL-09-130</t>
  </si>
  <si>
    <t>281/256</t>
  </si>
  <si>
    <t>127/51</t>
  </si>
  <si>
    <t>146/68</t>
  </si>
  <si>
    <t>113023✓</t>
  </si>
  <si>
    <t>87/55</t>
  </si>
  <si>
    <t>148/68</t>
  </si>
  <si>
    <t>✝184</t>
  </si>
  <si>
    <t>KBDL-09-189</t>
  </si>
  <si>
    <t>114037✓</t>
  </si>
  <si>
    <t>202/56</t>
  </si>
  <si>
    <t>362/72</t>
  </si>
  <si>
    <t>✝787</t>
  </si>
  <si>
    <t>09-23✓</t>
  </si>
  <si>
    <t>11-162✓</t>
  </si>
  <si>
    <t>KHM-11-90</t>
  </si>
  <si>
    <t>15/75</t>
  </si>
  <si>
    <t>11-118</t>
  </si>
  <si>
    <t>58/27</t>
  </si>
  <si>
    <t>45/62</t>
  </si>
  <si>
    <t>132/50</t>
  </si>
  <si>
    <t>15-89</t>
  </si>
  <si>
    <t>KHLH-06-71</t>
  </si>
  <si>
    <t>BTTF-04-3</t>
  </si>
  <si>
    <t>226T</t>
  </si>
  <si>
    <t>288/256</t>
  </si>
  <si>
    <t>89/74</t>
  </si>
  <si>
    <t>180/57</t>
  </si>
  <si>
    <t>258/71</t>
  </si>
  <si>
    <t>179/54</t>
  </si>
  <si>
    <t>236/67</t>
  </si>
  <si>
    <t>✝282</t>
  </si>
  <si>
    <t>KRWM-08-195</t>
  </si>
  <si>
    <t>DGGC-05-329</t>
  </si>
  <si>
    <t>118/39</t>
  </si>
  <si>
    <t>335/68</t>
  </si>
  <si>
    <t>12-101✓</t>
  </si>
  <si>
    <t>154/54</t>
  </si>
  <si>
    <t>184/71</t>
  </si>
  <si>
    <t>✝146</t>
  </si>
  <si>
    <t>KQPD-08-105</t>
  </si>
  <si>
    <t>158/55</t>
  </si>
  <si>
    <t>209/70</t>
  </si>
  <si>
    <t>139/58</t>
  </si>
  <si>
    <t>C</t>
  </si>
  <si>
    <t>171/60</t>
  </si>
  <si>
    <t>168/76</t>
  </si>
  <si>
    <t>274/543</t>
  </si>
  <si>
    <t>DLJK-05-99</t>
  </si>
  <si>
    <t>125/64</t>
  </si>
  <si>
    <t>✝13</t>
  </si>
  <si>
    <t>66/57</t>
  </si>
  <si>
    <t>BTTF-09-19</t>
  </si>
  <si>
    <t>192T</t>
  </si>
  <si>
    <t>47/54</t>
  </si>
  <si>
    <t>219/71</t>
  </si>
  <si>
    <t>218/71</t>
  </si>
  <si>
    <t>43/31</t>
  </si>
  <si>
    <t>169/69</t>
  </si>
  <si>
    <t>97/57</t>
  </si>
  <si>
    <t>125/75</t>
  </si>
  <si>
    <t>✝400</t>
  </si>
  <si>
    <t>GXTK-10-10</t>
  </si>
  <si>
    <t>99/57</t>
  </si>
  <si>
    <t>132/75</t>
  </si>
  <si>
    <t>26/54</t>
  </si>
  <si>
    <t>505020✓</t>
  </si>
  <si>
    <t>225/59</t>
  </si>
  <si>
    <t>486/75</t>
  </si>
  <si>
    <t>11-143✓</t>
  </si>
  <si>
    <t>155/54</t>
  </si>
  <si>
    <t>155/51</t>
  </si>
  <si>
    <t>102/53</t>
  </si>
  <si>
    <t>✝319</t>
  </si>
  <si>
    <t>KQPD-08-115</t>
  </si>
  <si>
    <t>KFTM-11-90</t>
  </si>
  <si>
    <t>200/53</t>
  </si>
  <si>
    <t>256/71</t>
  </si>
  <si>
    <t>514051✓</t>
  </si>
  <si>
    <t>12-15✓</t>
  </si>
  <si>
    <t>90/60</t>
  </si>
  <si>
    <t>254/75</t>
  </si>
  <si>
    <t>JBWC-05-244</t>
  </si>
  <si>
    <t>BKBV-08-78</t>
  </si>
  <si>
    <t>06-102</t>
  </si>
  <si>
    <t>126/61</t>
  </si>
  <si>
    <t>215/75</t>
  </si>
  <si>
    <t>✝147</t>
  </si>
  <si>
    <t>96-48</t>
  </si>
  <si>
    <t>514090✓</t>
  </si>
  <si>
    <t>10-63✓</t>
  </si>
  <si>
    <t>KHM-11-12</t>
  </si>
  <si>
    <t>75/50</t>
  </si>
  <si>
    <t>115/72</t>
  </si>
  <si>
    <t>513061✓</t>
  </si>
  <si>
    <t>✝259</t>
  </si>
  <si>
    <t>CWKW-06-24✓</t>
  </si>
  <si>
    <t>264/213</t>
  </si>
  <si>
    <t>104/51</t>
  </si>
  <si>
    <t>132/55</t>
  </si>
  <si>
    <t>139/69</t>
  </si>
  <si>
    <t>✝15</t>
  </si>
  <si>
    <t>KRWM-08-184</t>
  </si>
  <si>
    <t>102/52</t>
  </si>
  <si>
    <t>234/72</t>
  </si>
  <si>
    <t>09-126✓</t>
  </si>
  <si>
    <t>97/72</t>
  </si>
  <si>
    <t>✝367</t>
  </si>
  <si>
    <t>KQPD-08-5</t>
  </si>
  <si>
    <t>122/58</t>
  </si>
  <si>
    <t>136/75</t>
  </si>
  <si>
    <t>143/57</t>
  </si>
  <si>
    <t>226/70</t>
  </si>
  <si>
    <t>DLJK-08-116</t>
  </si>
  <si>
    <t>262/844</t>
  </si>
  <si>
    <t>86/22</t>
  </si>
  <si>
    <t>179/56</t>
  </si>
  <si>
    <t>96/59</t>
  </si>
  <si>
    <t>181/75</t>
  </si>
  <si>
    <t>178/54</t>
  </si>
  <si>
    <t>170/69</t>
  </si>
  <si>
    <t>154/31</t>
  </si>
  <si>
    <t>283/67</t>
  </si>
  <si>
    <t>CPFJ-02-21</t>
  </si>
  <si>
    <t>202T</t>
  </si>
  <si>
    <t>508071♯</t>
  </si>
  <si>
    <t>90/39</t>
  </si>
  <si>
    <t>185/70</t>
  </si>
  <si>
    <t>14/54</t>
  </si>
  <si>
    <t>62/72</t>
  </si>
  <si>
    <t>305055✓</t>
  </si>
  <si>
    <t>25/22</t>
  </si>
  <si>
    <t>48/61</t>
  </si>
  <si>
    <t>45/48</t>
  </si>
  <si>
    <t>✝519</t>
  </si>
  <si>
    <t>CXKM-10-93</t>
  </si>
  <si>
    <t>125/52</t>
  </si>
  <si>
    <t>236/73</t>
  </si>
  <si>
    <t>513045✓</t>
  </si>
  <si>
    <t>11-155✓</t>
  </si>
  <si>
    <t>✝662</t>
  </si>
  <si>
    <t>✝159</t>
  </si>
  <si>
    <t>LCJK-06-21✓</t>
  </si>
  <si>
    <t>positive</t>
  </si>
  <si>
    <t>141/51</t>
  </si>
  <si>
    <t>413/70</t>
  </si>
  <si>
    <t>514015✓</t>
  </si>
  <si>
    <t>✝328</t>
  </si>
  <si>
    <t>08-232✓</t>
  </si>
  <si>
    <t>126/35</t>
  </si>
  <si>
    <t>155/61</t>
  </si>
  <si>
    <t>313522♯</t>
  </si>
  <si>
    <t>105/56</t>
  </si>
  <si>
    <t>175/72</t>
  </si>
  <si>
    <t>CQRR-09-15</t>
  </si>
  <si>
    <t>✝597</t>
  </si>
  <si>
    <t>LQWQ-05-78</t>
  </si>
  <si>
    <t>140/50</t>
  </si>
  <si>
    <t>81/65</t>
  </si>
  <si>
    <t>KQPD-07-131</t>
  </si>
  <si>
    <t>✝560</t>
  </si>
  <si>
    <t>160/57</t>
  </si>
  <si>
    <t>297/72</t>
  </si>
  <si>
    <t>✝339</t>
  </si>
  <si>
    <t>LQWQ-05-9</t>
  </si>
  <si>
    <t>163/57</t>
  </si>
  <si>
    <t>56/65</t>
  </si>
  <si>
    <t>0/78</t>
  </si>
  <si>
    <t>113008✓</t>
  </si>
  <si>
    <t>✝209</t>
  </si>
  <si>
    <t>277/195</t>
  </si>
  <si>
    <t>114/55</t>
  </si>
  <si>
    <t>273/74</t>
  </si>
  <si>
    <t>288/213</t>
  </si>
  <si>
    <t>264/65</t>
  </si>
  <si>
    <t>✝48</t>
  </si>
  <si>
    <t>277T/195</t>
  </si>
  <si>
    <t>JBWC-05-265</t>
  </si>
  <si>
    <t>153/56</t>
  </si>
  <si>
    <t>113105✓</t>
  </si>
  <si>
    <t>BTTF-10-19✓</t>
  </si>
  <si>
    <t>54/76</t>
  </si>
  <si>
    <t>✝51</t>
  </si>
  <si>
    <t>05-114</t>
  </si>
  <si>
    <t>513102✓</t>
  </si>
  <si>
    <t>09-209✓</t>
  </si>
  <si>
    <t>✝773</t>
  </si>
  <si>
    <t>10-62✓</t>
  </si>
  <si>
    <t>NCRY-12-674</t>
  </si>
  <si>
    <t>✝153</t>
  </si>
  <si>
    <t>53/53</t>
  </si>
  <si>
    <t>✝107</t>
  </si>
  <si>
    <t>109/57</t>
  </si>
  <si>
    <t>206/53</t>
  </si>
  <si>
    <t>132/74</t>
  </si>
  <si>
    <t>45/26</t>
  </si>
  <si>
    <t>46/63</t>
  </si>
  <si>
    <t>167/74</t>
  </si>
  <si>
    <t>196/69</t>
  </si>
  <si>
    <t>107/80</t>
  </si>
  <si>
    <t>12-1✓</t>
  </si>
  <si>
    <t>161/46</t>
  </si>
  <si>
    <t>217/52</t>
  </si>
  <si>
    <t>KQPD-08-51</t>
  </si>
  <si>
    <t>151/56</t>
  </si>
  <si>
    <t>185/72</t>
  </si>
  <si>
    <t>290/256</t>
  </si>
  <si>
    <t>143/56</t>
  </si>
  <si>
    <t>99/72</t>
  </si>
  <si>
    <t>DLJK-10-122</t>
  </si>
  <si>
    <t>52/32</t>
  </si>
  <si>
    <t>✝170</t>
  </si>
  <si>
    <t>138/30</t>
  </si>
  <si>
    <t>361/66</t>
  </si>
  <si>
    <t>249/67</t>
  </si>
  <si>
    <t>12-109</t>
  </si>
  <si>
    <t>185/53</t>
  </si>
  <si>
    <t>248/67</t>
  </si>
  <si>
    <t>192/54</t>
  </si>
  <si>
    <t>194/63</t>
  </si>
  <si>
    <t>✝124</t>
  </si>
  <si>
    <t>KGQL-13-38</t>
  </si>
  <si>
    <t>✝166</t>
  </si>
  <si>
    <t>504014♯</t>
  </si>
  <si>
    <t>BTTF-03-40</t>
  </si>
  <si>
    <t>113114✓</t>
  </si>
  <si>
    <t>BTTF-08-52✓</t>
  </si>
  <si>
    <t>113027✓</t>
  </si>
  <si>
    <t>10-100</t>
  </si>
  <si>
    <t>26/51</t>
  </si>
  <si>
    <t>✝337</t>
  </si>
  <si>
    <t>CQNM-10-258</t>
  </si>
  <si>
    <t>154/56</t>
  </si>
  <si>
    <t>36/72</t>
  </si>
  <si>
    <t>✝345</t>
  </si>
  <si>
    <t>✝238</t>
  </si>
  <si>
    <t>✝451</t>
  </si>
  <si>
    <t>CWKW-05-36✓</t>
  </si>
  <si>
    <t>48/55</t>
  </si>
  <si>
    <t>95/72</t>
  </si>
  <si>
    <t>113084✓</t>
  </si>
  <si>
    <t>CQRR-10-65</t>
  </si>
  <si>
    <t>258/66</t>
  </si>
  <si>
    <t>138/58</t>
  </si>
  <si>
    <t>186/74</t>
  </si>
  <si>
    <t>PKKD-11-8✓</t>
  </si>
  <si>
    <t>49/69</t>
  </si>
  <si>
    <t>118/54</t>
  </si>
  <si>
    <t>✝457</t>
  </si>
  <si>
    <t>13-85</t>
  </si>
  <si>
    <t>141/55</t>
  </si>
  <si>
    <t>199/73</t>
  </si>
  <si>
    <t>247/45</t>
  </si>
  <si>
    <t>KHLH-08-139</t>
  </si>
  <si>
    <t>BHLX-05-25</t>
  </si>
  <si>
    <t>163/51</t>
  </si>
  <si>
    <t>142/72</t>
  </si>
  <si>
    <t>126/51</t>
  </si>
  <si>
    <t>287/69</t>
  </si>
  <si>
    <t>✝194</t>
  </si>
  <si>
    <t>252/213</t>
  </si>
  <si>
    <t>143/39</t>
  </si>
  <si>
    <t>281/67</t>
  </si>
  <si>
    <t>94/57</t>
  </si>
  <si>
    <t>230/75</t>
  </si>
  <si>
    <t>BTTF-07-12</t>
  </si>
  <si>
    <t>223/75</t>
  </si>
  <si>
    <t>NCRY-12-930</t>
  </si>
  <si>
    <t>✝698</t>
  </si>
  <si>
    <t>LBHW-09-121</t>
  </si>
  <si>
    <t>XPF-11-107</t>
  </si>
  <si>
    <t>115/49</t>
  </si>
  <si>
    <t>309/61</t>
  </si>
  <si>
    <t>✝297</t>
  </si>
  <si>
    <t>KRWM-08-13</t>
  </si>
  <si>
    <t>70/26</t>
  </si>
  <si>
    <t>209/60</t>
  </si>
  <si>
    <t>511051♯</t>
  </si>
  <si>
    <t>51/52</t>
  </si>
  <si>
    <t>100/70</t>
  </si>
  <si>
    <t>66/68</t>
  </si>
  <si>
    <t>✝151</t>
  </si>
  <si>
    <t>XPF-04-13</t>
  </si>
  <si>
    <t>25/71</t>
  </si>
  <si>
    <t>09-121</t>
  </si>
  <si>
    <t>✝350</t>
  </si>
  <si>
    <t>KRWM-06-133</t>
  </si>
  <si>
    <t>✝68</t>
  </si>
  <si>
    <t>98/74</t>
  </si>
  <si>
    <t>DLJK-05-6</t>
  </si>
  <si>
    <t>154/52</t>
  </si>
  <si>
    <t>145/66</t>
  </si>
  <si>
    <t>153/52</t>
  </si>
  <si>
    <t>144/66</t>
  </si>
  <si>
    <t>502031♯</t>
  </si>
  <si>
    <t>FXJP-98-30</t>
  </si>
  <si>
    <t>LVJP-06-16</t>
  </si>
  <si>
    <t>119/50</t>
  </si>
  <si>
    <t>123/50</t>
  </si>
  <si>
    <t>✝470</t>
  </si>
  <si>
    <t>08-117✓</t>
  </si>
  <si>
    <t>81/50</t>
  </si>
  <si>
    <t>158/73</t>
  </si>
  <si>
    <t>07-131✓</t>
  </si>
  <si>
    <t>82/51</t>
  </si>
  <si>
    <t>83/51</t>
  </si>
  <si>
    <t>KHLH-08-132</t>
  </si>
  <si>
    <t>35/50</t>
  </si>
  <si>
    <t>31/66</t>
  </si>
  <si>
    <t>XPF-11-87</t>
  </si>
  <si>
    <t>30/66</t>
  </si>
  <si>
    <t>105/52</t>
  </si>
  <si>
    <t>74/71</t>
  </si>
  <si>
    <t>NCXC-09-123</t>
  </si>
  <si>
    <t>86/50</t>
  </si>
  <si>
    <t>239/72</t>
  </si>
  <si>
    <t>238/72</t>
  </si>
  <si>
    <t>strong positive</t>
  </si>
  <si>
    <t>101/74</t>
  </si>
  <si>
    <t>LFFQ-08-68</t>
  </si>
  <si>
    <t>18/54</t>
  </si>
  <si>
    <t>113/75</t>
  </si>
  <si>
    <t>MLQH-07-59</t>
  </si>
  <si>
    <t>27/27</t>
  </si>
  <si>
    <t>114569♯</t>
  </si>
  <si>
    <t>PFVN-12-190</t>
  </si>
  <si>
    <t>45/71</t>
  </si>
  <si>
    <t>NBLV-11-51</t>
  </si>
  <si>
    <t>208T</t>
  </si>
  <si>
    <t>75/57</t>
  </si>
  <si>
    <t>37/73</t>
  </si>
  <si>
    <t>51/51</t>
  </si>
  <si>
    <t>513015✓</t>
  </si>
  <si>
    <t>08-73✓</t>
  </si>
  <si>
    <t>58/52</t>
  </si>
  <si>
    <t>504048♯</t>
  </si>
  <si>
    <t>BTTF-06-17</t>
  </si>
  <si>
    <t>124/54</t>
  </si>
  <si>
    <t>325/70</t>
  </si>
  <si>
    <t>514027✓</t>
  </si>
  <si>
    <t>11-53✓</t>
  </si>
  <si>
    <t>51/36</t>
  </si>
  <si>
    <t>12-24✓</t>
  </si>
  <si>
    <t>218/73</t>
  </si>
  <si>
    <t>✝329</t>
  </si>
  <si>
    <t>KQPD-08-3</t>
  </si>
  <si>
    <t>48/29</t>
  </si>
  <si>
    <t>✝296</t>
  </si>
  <si>
    <t>125/51</t>
  </si>
  <si>
    <t>91/67</t>
  </si>
  <si>
    <t>81/40</t>
  </si>
  <si>
    <t>225/66</t>
  </si>
  <si>
    <t>313518♯</t>
  </si>
  <si>
    <t>255/71</t>
  </si>
  <si>
    <t>✝658</t>
  </si>
  <si>
    <t>JKBN-03-20</t>
  </si>
  <si>
    <t>08-104✓</t>
  </si>
  <si>
    <t>158/56</t>
  </si>
  <si>
    <t>161/70</t>
  </si>
  <si>
    <t>86/73</t>
  </si>
  <si>
    <t>95/54</t>
  </si>
  <si>
    <t>42/72</t>
  </si>
  <si>
    <t>09-95✓</t>
  </si>
  <si>
    <t>✝748</t>
  </si>
  <si>
    <t>✝261</t>
  </si>
  <si>
    <t>KBDL-09-110</t>
  </si>
  <si>
    <t>JH</t>
  </si>
  <si>
    <t>✝423</t>
  </si>
  <si>
    <t>KQPD-08-27</t>
  </si>
  <si>
    <t>✝373</t>
  </si>
  <si>
    <t>07-211✓</t>
  </si>
  <si>
    <t>✝384</t>
  </si>
  <si>
    <t>KQPD-08-24</t>
  </si>
  <si>
    <t>215T</t>
  </si>
  <si>
    <t>HFCD-02-15</t>
  </si>
  <si>
    <t>108/52</t>
  </si>
  <si>
    <t>188/72</t>
  </si>
  <si>
    <t>✝340</t>
  </si>
  <si>
    <t>KQPD-08-48</t>
  </si>
  <si>
    <t>271/59</t>
  </si>
  <si>
    <t>404/76</t>
  </si>
  <si>
    <t>96/31</t>
  </si>
  <si>
    <t>75/56</t>
  </si>
  <si>
    <t>14-76</t>
  </si>
  <si>
    <t>49/57</t>
  </si>
  <si>
    <t>160/71</t>
  </si>
  <si>
    <t>49/58</t>
  </si>
  <si>
    <t>144/73</t>
  </si>
  <si>
    <t>273/75</t>
  </si>
  <si>
    <t>180/53</t>
  </si>
  <si>
    <t>352/71</t>
  </si>
  <si>
    <t>172/59</t>
  </si>
  <si>
    <t>165/78</t>
  </si>
  <si>
    <t>14/29</t>
  </si>
  <si>
    <t>114042✓</t>
  </si>
  <si>
    <t>26/29</t>
  </si>
  <si>
    <t>✝663</t>
  </si>
  <si>
    <t>11-182✓</t>
  </si>
  <si>
    <t>151/53</t>
  </si>
  <si>
    <t>157/73</t>
  </si>
  <si>
    <t>513063✓</t>
  </si>
  <si>
    <t>✝409</t>
  </si>
  <si>
    <t>10-56✓</t>
  </si>
  <si>
    <t>204/59</t>
  </si>
  <si>
    <t>294/73</t>
  </si>
  <si>
    <t>237/58</t>
  </si>
  <si>
    <t>261/74</t>
  </si>
  <si>
    <t>65/54</t>
  </si>
  <si>
    <t>148/73</t>
  </si>
  <si>
    <t>KMVY-06-62</t>
  </si>
  <si>
    <t>78/58</t>
  </si>
  <si>
    <t>207/76</t>
  </si>
  <si>
    <t>BTTF-01-13</t>
  </si>
  <si>
    <t>79/59</t>
  </si>
  <si>
    <t>212/76</t>
  </si>
  <si>
    <t>195/56</t>
  </si>
  <si>
    <t>217T</t>
  </si>
  <si>
    <t xml:space="preserve"> </t>
  </si>
  <si>
    <t>✝127</t>
  </si>
  <si>
    <t>64/57</t>
  </si>
  <si>
    <t>155/77</t>
  </si>
  <si>
    <t>✝331</t>
  </si>
  <si>
    <t>LQWQ-06-187</t>
  </si>
  <si>
    <t>65/57</t>
  </si>
  <si>
    <t>18/42</t>
  </si>
  <si>
    <t>KHLH-06-48</t>
  </si>
  <si>
    <t>17/54</t>
  </si>
  <si>
    <t>81/67</t>
  </si>
  <si>
    <t>10-127</t>
  </si>
  <si>
    <t>78/67</t>
  </si>
  <si>
    <t>127/60</t>
  </si>
  <si>
    <t>367/76</t>
  </si>
  <si>
    <t>✝271</t>
  </si>
  <si>
    <t>JKTK-05-69</t>
  </si>
  <si>
    <t>179T</t>
  </si>
  <si>
    <t>124/59</t>
  </si>
  <si>
    <t>363/76</t>
  </si>
  <si>
    <t>0/7</t>
  </si>
  <si>
    <t>205/49</t>
  </si>
  <si>
    <t>325/61</t>
  </si>
  <si>
    <t>14-88</t>
  </si>
  <si>
    <t>✝25</t>
  </si>
  <si>
    <t>GGDW-07-116</t>
  </si>
  <si>
    <t>83/52</t>
  </si>
  <si>
    <t>108/74</t>
  </si>
  <si>
    <t>JQXB-07-57</t>
  </si>
  <si>
    <t>85/52</t>
  </si>
  <si>
    <t>103/74</t>
  </si>
  <si>
    <t>117/53</t>
  </si>
  <si>
    <t>513004✓</t>
  </si>
  <si>
    <t>10-48✓</t>
  </si>
  <si>
    <t>45/27</t>
  </si>
  <si>
    <t>85/65</t>
  </si>
  <si>
    <t>254T</t>
  </si>
  <si>
    <t>202/55</t>
  </si>
  <si>
    <t>302/73</t>
  </si>
  <si>
    <t>BTRM-11-85✓</t>
  </si>
  <si>
    <t>192/69</t>
  </si>
  <si>
    <t>✝320</t>
  </si>
  <si>
    <t>KBDL-09-39</t>
  </si>
  <si>
    <t>132/68</t>
  </si>
  <si>
    <t>340/80</t>
  </si>
  <si>
    <t>112089✓</t>
  </si>
  <si>
    <t>✝599</t>
  </si>
  <si>
    <t>BTTF-08-29</t>
  </si>
  <si>
    <t>130/68</t>
  </si>
  <si>
    <t>356/81</t>
  </si>
  <si>
    <t>53/54</t>
  </si>
  <si>
    <t>50/53</t>
  </si>
  <si>
    <t>112/69</t>
  </si>
  <si>
    <t>514032✓</t>
  </si>
  <si>
    <t>09-208✓</t>
  </si>
  <si>
    <t>201/54</t>
  </si>
  <si>
    <t>285/72</t>
  </si>
  <si>
    <t>514072✓</t>
  </si>
  <si>
    <t>12-100✓</t>
  </si>
  <si>
    <t>169/50</t>
  </si>
  <si>
    <t>158/66</t>
  </si>
  <si>
    <t>12-111</t>
  </si>
  <si>
    <t>168/50</t>
  </si>
  <si>
    <t>157/66</t>
  </si>
  <si>
    <t>✝491</t>
  </si>
  <si>
    <t>09-19✓</t>
  </si>
  <si>
    <t>508077✓</t>
  </si>
  <si>
    <t>KGQL-10-13✓</t>
  </si>
  <si>
    <t>LVJP-06-8</t>
  </si>
  <si>
    <t>✝23</t>
  </si>
  <si>
    <t>11-202✓</t>
  </si>
  <si>
    <t>✝58</t>
  </si>
  <si>
    <t>GNTT-04-9</t>
  </si>
  <si>
    <t>47/52</t>
  </si>
  <si>
    <t>19/71</t>
  </si>
  <si>
    <t>16/70</t>
  </si>
  <si>
    <t>13-37</t>
  </si>
  <si>
    <t>116/56</t>
  </si>
  <si>
    <t>323/73</t>
  </si>
  <si>
    <t>BKGV-06-15</t>
  </si>
  <si>
    <t>125/57</t>
  </si>
  <si>
    <t>348/74</t>
  </si>
  <si>
    <t>142/56</t>
  </si>
  <si>
    <t>GXTK-10-76</t>
  </si>
  <si>
    <t>188/75</t>
  </si>
  <si>
    <t>163/68</t>
  </si>
  <si>
    <t>63/68</t>
  </si>
  <si>
    <t>DLJK-06-84</t>
  </si>
  <si>
    <t>GXTK-10-217</t>
  </si>
  <si>
    <t>82/56</t>
  </si>
  <si>
    <t>16/71</t>
  </si>
  <si>
    <t>299/62</t>
  </si>
  <si>
    <t>14-22</t>
  </si>
  <si>
    <t>109072✓</t>
  </si>
  <si>
    <t>PFC-06-44✓</t>
  </si>
  <si>
    <t>245T</t>
  </si>
  <si>
    <t>FH</t>
  </si>
  <si>
    <t>91/41</t>
  </si>
  <si>
    <t>352/59</t>
  </si>
  <si>
    <t>23/75</t>
  </si>
  <si>
    <t>113120✓</t>
  </si>
  <si>
    <t>GXTK-10-54✓</t>
  </si>
  <si>
    <t>80/58</t>
  </si>
  <si>
    <t>53/52</t>
  </si>
  <si>
    <t>103/60</t>
  </si>
  <si>
    <t>284/76</t>
  </si>
  <si>
    <t>KCGM-04-16</t>
  </si>
  <si>
    <t>287/76</t>
  </si>
  <si>
    <t>39/76</t>
  </si>
  <si>
    <t>✝33</t>
  </si>
  <si>
    <t>JBWB-06-11</t>
  </si>
  <si>
    <t>265/66</t>
  </si>
  <si>
    <t>248T</t>
  </si>
  <si>
    <t>104/52</t>
  </si>
  <si>
    <t>129/60</t>
  </si>
  <si>
    <t>DJGH-05-56</t>
  </si>
  <si>
    <t>56/60</t>
  </si>
  <si>
    <t>288/69</t>
  </si>
  <si>
    <t>13-83</t>
  </si>
  <si>
    <t>139/53</t>
  </si>
  <si>
    <t>115/67</t>
  </si>
  <si>
    <t>✝17</t>
  </si>
  <si>
    <t>JKCH-06-8</t>
  </si>
  <si>
    <t>114/67</t>
  </si>
  <si>
    <t>95/56</t>
  </si>
  <si>
    <t>30/72</t>
  </si>
  <si>
    <t>BTTF-06-32</t>
  </si>
  <si>
    <t>111/51</t>
  </si>
  <si>
    <t>22/22</t>
  </si>
  <si>
    <t>145/44</t>
  </si>
  <si>
    <t>15-106</t>
  </si>
  <si>
    <t>24/42</t>
  </si>
  <si>
    <t>182/60</t>
  </si>
  <si>
    <t>KBDL-09-169</t>
  </si>
  <si>
    <t>✝95</t>
  </si>
  <si>
    <t>119/65</t>
  </si>
  <si>
    <t>31/78</t>
  </si>
  <si>
    <t>62/53</t>
  </si>
  <si>
    <t>514013✓</t>
  </si>
  <si>
    <t>11-85✓</t>
  </si>
  <si>
    <t>DHKL-06-52</t>
  </si>
  <si>
    <t>37/29</t>
  </si>
  <si>
    <t>23/64</t>
  </si>
  <si>
    <t>67/45</t>
  </si>
  <si>
    <t>146/69</t>
  </si>
  <si>
    <t>✝441</t>
  </si>
  <si>
    <t>XPF-04-59</t>
  </si>
  <si>
    <t>147/69</t>
  </si>
  <si>
    <t>22/23</t>
  </si>
  <si>
    <t>✝436</t>
  </si>
  <si>
    <t>KQPD-08-86</t>
  </si>
  <si>
    <t>84/62</t>
  </si>
  <si>
    <t>269/76</t>
  </si>
  <si>
    <t>JQXB-04-26</t>
  </si>
  <si>
    <t>87/61</t>
  </si>
  <si>
    <t>HRTN-05-38✓</t>
  </si>
  <si>
    <t>139/59</t>
  </si>
  <si>
    <t>✝517</t>
  </si>
  <si>
    <t>85/73</t>
  </si>
  <si>
    <t>DHGX-06-17</t>
  </si>
  <si>
    <t>BVVV-04-153</t>
  </si>
  <si>
    <t>222/56</t>
  </si>
  <si>
    <t>448/76</t>
  </si>
  <si>
    <t>226/56</t>
  </si>
  <si>
    <t>466/77</t>
  </si>
  <si>
    <t>510003♯</t>
  </si>
  <si>
    <t>36/55</t>
  </si>
  <si>
    <t>KBDL-09-98</t>
  </si>
  <si>
    <t>296/72</t>
  </si>
  <si>
    <t>12-108</t>
  </si>
  <si>
    <t>295/72</t>
  </si>
  <si>
    <t>146/61</t>
  </si>
  <si>
    <t>228/79</t>
  </si>
  <si>
    <t>109/28</t>
  </si>
  <si>
    <t>230/46</t>
  </si>
  <si>
    <t>516014♯</t>
  </si>
  <si>
    <t>13-84</t>
  </si>
  <si>
    <t>✝129</t>
  </si>
  <si>
    <t>00-13</t>
  </si>
  <si>
    <t>237T</t>
  </si>
  <si>
    <t>62/57</t>
  </si>
  <si>
    <t>92/75</t>
  </si>
  <si>
    <t>✝543</t>
  </si>
  <si>
    <t>BTTF-09-34</t>
  </si>
  <si>
    <t>262/55</t>
  </si>
  <si>
    <t>262/70</t>
  </si>
  <si>
    <t>224/58</t>
  </si>
  <si>
    <t>297/71</t>
  </si>
  <si>
    <t>BTTF-09-1</t>
  </si>
  <si>
    <t>GXTK-10-146</t>
  </si>
  <si>
    <t>135/50</t>
  </si>
  <si>
    <t>13-19</t>
  </si>
  <si>
    <t>199/52</t>
  </si>
  <si>
    <t>199/53</t>
  </si>
  <si>
    <t>15-77</t>
  </si>
  <si>
    <t>12-117</t>
  </si>
  <si>
    <t>08-9✓</t>
  </si>
  <si>
    <t>✝515</t>
  </si>
  <si>
    <t>CXKM-10-17</t>
  </si>
  <si>
    <t>48/48</t>
  </si>
  <si>
    <t>XPF-12-11</t>
  </si>
  <si>
    <t>47/48</t>
  </si>
  <si>
    <t>223/65</t>
  </si>
  <si>
    <t>✝617</t>
  </si>
  <si>
    <t>✝247</t>
  </si>
  <si>
    <t>511009✓</t>
  </si>
  <si>
    <t>✝782</t>
  </si>
  <si>
    <t>09-153✓</t>
  </si>
  <si>
    <t>128/48</t>
  </si>
  <si>
    <t>178/67</t>
  </si>
  <si>
    <t>982123485291692✓</t>
  </si>
  <si>
    <t>57/26</t>
  </si>
  <si>
    <t>76/63</t>
  </si>
  <si>
    <t>510007✓</t>
  </si>
  <si>
    <t>✝260</t>
  </si>
  <si>
    <t>BLBP-05-23✓</t>
  </si>
  <si>
    <t>18/55</t>
  </si>
  <si>
    <t>265/71</t>
  </si>
  <si>
    <t>KQWG-08-32</t>
  </si>
  <si>
    <t>GXTK-10-4</t>
  </si>
  <si>
    <t>27/33</t>
  </si>
  <si>
    <t>74/66</t>
  </si>
  <si>
    <t>18/62</t>
  </si>
  <si>
    <t>✝377</t>
  </si>
  <si>
    <t>KQPD-08-117</t>
  </si>
  <si>
    <t>67/51</t>
  </si>
  <si>
    <t>171/69</t>
  </si>
  <si>
    <t>65/52</t>
  </si>
  <si>
    <t>146/71</t>
  </si>
  <si>
    <t>11-190✓</t>
  </si>
  <si>
    <t>399/80</t>
  </si>
  <si>
    <t>112064✓</t>
  </si>
  <si>
    <t>BTTF-10-21</t>
  </si>
  <si>
    <t>181/67</t>
  </si>
  <si>
    <t>435/80</t>
  </si>
  <si>
    <t>236T</t>
  </si>
  <si>
    <t>270/74</t>
  </si>
  <si>
    <t>513017✓</t>
  </si>
  <si>
    <t>09-219✓</t>
  </si>
  <si>
    <t>42/57</t>
  </si>
  <si>
    <t>BHXW-04-22</t>
  </si>
  <si>
    <t>131/77</t>
  </si>
  <si>
    <t>204/56</t>
  </si>
  <si>
    <t>396/70</t>
  </si>
  <si>
    <t>KBDL-09-48</t>
  </si>
  <si>
    <t>72/50</t>
  </si>
  <si>
    <t>124/46</t>
  </si>
  <si>
    <t>313/52</t>
  </si>
  <si>
    <t>✝476</t>
  </si>
  <si>
    <t>✝111</t>
  </si>
  <si>
    <t>BKGV-03-12</t>
  </si>
  <si>
    <t>151/55</t>
  </si>
  <si>
    <t>312/70</t>
  </si>
  <si>
    <t>KBDL-09-155</t>
  </si>
  <si>
    <t>514078✓</t>
  </si>
  <si>
    <t>12-126✓</t>
  </si>
  <si>
    <t>71/55</t>
  </si>
  <si>
    <t>103/70</t>
  </si>
  <si>
    <t>70/55</t>
  </si>
  <si>
    <t>BTTF-03-22</t>
  </si>
  <si>
    <t>113086✓</t>
  </si>
  <si>
    <t>BTTF-03-22✓</t>
  </si>
  <si>
    <t>✝581</t>
  </si>
  <si>
    <t>XPF-11-202</t>
  </si>
  <si>
    <t>50/67</t>
  </si>
  <si>
    <t>0/54</t>
  </si>
  <si>
    <t>47/67</t>
  </si>
  <si>
    <t>✝500</t>
  </si>
  <si>
    <t>00-29</t>
  </si>
  <si>
    <t>249T</t>
  </si>
  <si>
    <t>KJCM-01-18</t>
  </si>
  <si>
    <t>80/24</t>
  </si>
  <si>
    <t>233/63</t>
  </si>
  <si>
    <t>318/64</t>
  </si>
  <si>
    <t>265/67</t>
  </si>
  <si>
    <t>329/75</t>
  </si>
  <si>
    <t>11-61✓</t>
  </si>
  <si>
    <t>✝606</t>
  </si>
  <si>
    <t>182/54</t>
  </si>
  <si>
    <t>14-15</t>
  </si>
  <si>
    <t>70/37</t>
  </si>
  <si>
    <t>213/69</t>
  </si>
  <si>
    <t>506135♯</t>
  </si>
  <si>
    <t>GXTK-06-192</t>
  </si>
  <si>
    <t>73/37</t>
  </si>
  <si>
    <t>216/69</t>
  </si>
  <si>
    <t>10-114✓</t>
  </si>
  <si>
    <t>09-240✓</t>
  </si>
  <si>
    <t>✝831</t>
  </si>
  <si>
    <t>74/28</t>
  </si>
  <si>
    <t>168/66</t>
  </si>
  <si>
    <t>113104✓</t>
  </si>
  <si>
    <t>183/55</t>
  </si>
  <si>
    <t>156/73</t>
  </si>
  <si>
    <t>314005✓</t>
  </si>
  <si>
    <t>10-131</t>
  </si>
  <si>
    <t>✝254</t>
  </si>
  <si>
    <t>117/57</t>
  </si>
  <si>
    <t>302/72</t>
  </si>
  <si>
    <t>KRYD-08-235</t>
  </si>
  <si>
    <t>127/50</t>
  </si>
  <si>
    <t>291/67</t>
  </si>
  <si>
    <t>60/58</t>
  </si>
  <si>
    <t>60/73</t>
  </si>
  <si>
    <t>BKMH-09-39</t>
  </si>
  <si>
    <t>36/56</t>
  </si>
  <si>
    <t>BJQJ-08-61✓</t>
  </si>
  <si>
    <t>39/57</t>
  </si>
  <si>
    <t>94/48</t>
  </si>
  <si>
    <t>165/69</t>
  </si>
  <si>
    <t>KGTX-08-86✓</t>
  </si>
  <si>
    <t>HWXJ-05-12</t>
  </si>
  <si>
    <t>BTTF-07-20</t>
  </si>
  <si>
    <t>26/59</t>
  </si>
  <si>
    <t>162/56</t>
  </si>
  <si>
    <t>93/65</t>
  </si>
  <si>
    <t>84/27</t>
  </si>
  <si>
    <t>116/45</t>
  </si>
  <si>
    <t>✝419</t>
  </si>
  <si>
    <t>196/48</t>
  </si>
  <si>
    <t>✝486</t>
  </si>
  <si>
    <t>12-71✓</t>
  </si>
  <si>
    <t>33/29</t>
  </si>
  <si>
    <t>45/63</t>
  </si>
  <si>
    <t>148/65</t>
  </si>
  <si>
    <t>262/79</t>
  </si>
  <si>
    <t>113024✓</t>
  </si>
  <si>
    <t>JQXB-00-4</t>
  </si>
  <si>
    <t>138/56</t>
  </si>
  <si>
    <t>514036✓</t>
  </si>
  <si>
    <t>✝445</t>
  </si>
  <si>
    <t>10-81✓</t>
  </si>
  <si>
    <t>174/56</t>
  </si>
  <si>
    <t>232/66</t>
  </si>
  <si>
    <t>19/54</t>
  </si>
  <si>
    <t>126/71</t>
  </si>
  <si>
    <t>JKCH-06-41</t>
  </si>
  <si>
    <t>NCRY-12-715</t>
  </si>
  <si>
    <t>244/55</t>
  </si>
  <si>
    <t>293/70</t>
  </si>
  <si>
    <t>✝67</t>
  </si>
  <si>
    <t>67/80</t>
  </si>
  <si>
    <t>08-53✓</t>
  </si>
  <si>
    <t>✝569</t>
  </si>
  <si>
    <t>09-116</t>
  </si>
  <si>
    <t>240/61</t>
  </si>
  <si>
    <t>276/78</t>
  </si>
  <si>
    <t>191/62</t>
  </si>
  <si>
    <t>213/77</t>
  </si>
  <si>
    <t>308583✓</t>
  </si>
  <si>
    <t>03-27✓</t>
  </si>
  <si>
    <t>193/71</t>
  </si>
  <si>
    <t>111/52</t>
  </si>
  <si>
    <t>179/66</t>
  </si>
  <si>
    <t>✝326</t>
  </si>
  <si>
    <t>13-41</t>
  </si>
  <si>
    <t>172/57</t>
  </si>
  <si>
    <t>200/74</t>
  </si>
  <si>
    <t>✝378</t>
  </si>
  <si>
    <t>KBDL-09-12</t>
  </si>
  <si>
    <t>480/74</t>
  </si>
  <si>
    <t>KBDL-09-195</t>
  </si>
  <si>
    <t>✝791</t>
  </si>
  <si>
    <t>KGTX-07-43✓</t>
  </si>
  <si>
    <t>169/49</t>
  </si>
  <si>
    <t>97/73</t>
  </si>
  <si>
    <t>✝144</t>
  </si>
  <si>
    <t>154/58</t>
  </si>
  <si>
    <t>279/76</t>
  </si>
  <si>
    <t>✝42</t>
  </si>
  <si>
    <t>153/59</t>
  </si>
  <si>
    <t>269/77</t>
  </si>
  <si>
    <t>CVMK-06-64</t>
  </si>
  <si>
    <t>143/79</t>
  </si>
  <si>
    <t>✝138</t>
  </si>
  <si>
    <t>148/58</t>
  </si>
  <si>
    <t>108/72</t>
  </si>
  <si>
    <t>DLJK-04-149</t>
  </si>
  <si>
    <t>162/71</t>
  </si>
  <si>
    <t>116/55</t>
  </si>
  <si>
    <t>124/73</t>
  </si>
  <si>
    <t>MQXC-11-5</t>
  </si>
  <si>
    <t>103/55</t>
  </si>
  <si>
    <t>92/71</t>
  </si>
  <si>
    <t>✝444</t>
  </si>
  <si>
    <t>KQPD-08-50</t>
  </si>
  <si>
    <t>272/64</t>
  </si>
  <si>
    <t>✝477</t>
  </si>
  <si>
    <t>XPF-07-109</t>
  </si>
  <si>
    <t>78/75</t>
  </si>
  <si>
    <t>105/54</t>
  </si>
  <si>
    <t>203/71</t>
  </si>
  <si>
    <t>39/61</t>
  </si>
  <si>
    <t>✝410</t>
  </si>
  <si>
    <t>GXTK-10-184</t>
  </si>
  <si>
    <t>GXTK-06-158</t>
  </si>
  <si>
    <t>183T</t>
  </si>
  <si>
    <t>91/40</t>
  </si>
  <si>
    <t>164/71</t>
  </si>
  <si>
    <t>112053♯</t>
  </si>
  <si>
    <t>BTTF-09-51</t>
  </si>
  <si>
    <t>94/41</t>
  </si>
  <si>
    <t>162/50</t>
  </si>
  <si>
    <t>257/62</t>
  </si>
  <si>
    <t>✝325</t>
  </si>
  <si>
    <t>71/54</t>
  </si>
  <si>
    <t>96/70</t>
  </si>
  <si>
    <t>514011✓</t>
  </si>
  <si>
    <t>BTTF-11-7</t>
  </si>
  <si>
    <t>GXTK-08-194</t>
  </si>
  <si>
    <t>166/57</t>
  </si>
  <si>
    <t>179/74</t>
  </si>
  <si>
    <t>09-64✓</t>
  </si>
  <si>
    <t>22/51</t>
  </si>
  <si>
    <t>514088✓</t>
  </si>
  <si>
    <t>✝11</t>
  </si>
  <si>
    <t>285/65</t>
  </si>
  <si>
    <t>✝213</t>
  </si>
  <si>
    <t>LVJP-06-114</t>
  </si>
  <si>
    <t>99/30</t>
  </si>
  <si>
    <t>37/55</t>
  </si>
  <si>
    <t>15-38</t>
  </si>
  <si>
    <t>155/70</t>
  </si>
  <si>
    <t>310034♯</t>
  </si>
  <si>
    <t>✝8</t>
  </si>
  <si>
    <t>313040✓</t>
  </si>
  <si>
    <t>✝256</t>
  </si>
  <si>
    <t>133/50</t>
  </si>
  <si>
    <t>297/67</t>
  </si>
  <si>
    <t>KBDL-09-192</t>
  </si>
  <si>
    <t>✝174</t>
  </si>
  <si>
    <t>982000115362915✓</t>
  </si>
  <si>
    <t>160/54</t>
  </si>
  <si>
    <t>163/71</t>
  </si>
  <si>
    <t>514056✓</t>
  </si>
  <si>
    <t>11-135✓</t>
  </si>
  <si>
    <t>116/54</t>
  </si>
  <si>
    <t>240/67</t>
  </si>
  <si>
    <t>111039✓</t>
  </si>
  <si>
    <t>DGJH-08-2✓</t>
  </si>
  <si>
    <t>12-47✓</t>
  </si>
  <si>
    <t>195/54</t>
  </si>
  <si>
    <t>343/71</t>
  </si>
  <si>
    <t>LVJP-06-29</t>
  </si>
  <si>
    <t>344/72</t>
  </si>
  <si>
    <t>BTTF-06-12</t>
  </si>
  <si>
    <t>197/60</t>
  </si>
  <si>
    <t>250/79</t>
  </si>
  <si>
    <t>62/73</t>
  </si>
  <si>
    <t>37/46</t>
  </si>
  <si>
    <t>158/69</t>
  </si>
  <si>
    <t>36/46</t>
  </si>
  <si>
    <t>91/53</t>
  </si>
  <si>
    <t>135/73</t>
  </si>
  <si>
    <t>KRWM-08-302</t>
  </si>
  <si>
    <t>✝295</t>
  </si>
  <si>
    <t>47/72</t>
  </si>
  <si>
    <t>✝456</t>
  </si>
  <si>
    <t>113044✓</t>
  </si>
  <si>
    <t>BTTF-11-20✓</t>
  </si>
  <si>
    <t>192/76</t>
  </si>
  <si>
    <t>100/52</t>
  </si>
  <si>
    <t>36/67</t>
  </si>
  <si>
    <t>✝501</t>
  </si>
  <si>
    <t>13-86</t>
  </si>
  <si>
    <t>77/55</t>
  </si>
  <si>
    <t>PRJR-14-209</t>
  </si>
  <si>
    <t>178/60</t>
  </si>
  <si>
    <t>236/79</t>
  </si>
  <si>
    <t>58/61</t>
  </si>
  <si>
    <t>90/77</t>
  </si>
  <si>
    <t>21/73</t>
  </si>
  <si>
    <t>✝727</t>
  </si>
  <si>
    <t>10-96✓</t>
  </si>
  <si>
    <t>189/60</t>
  </si>
  <si>
    <t>105/74</t>
  </si>
  <si>
    <t>02-100</t>
  </si>
  <si>
    <t>109/54</t>
  </si>
  <si>
    <t>157/71</t>
  </si>
  <si>
    <t>514057✓</t>
  </si>
  <si>
    <t>09-129✓</t>
  </si>
  <si>
    <t>112/54</t>
  </si>
  <si>
    <t>60/65</t>
  </si>
  <si>
    <t>09-119</t>
  </si>
  <si>
    <t>113/54</t>
  </si>
  <si>
    <t>173/62</t>
  </si>
  <si>
    <t>192/79</t>
  </si>
  <si>
    <t>234/62</t>
  </si>
  <si>
    <t>411/79</t>
  </si>
  <si>
    <t>211/63</t>
  </si>
  <si>
    <t>252/80</t>
  </si>
  <si>
    <t>35/56</t>
  </si>
  <si>
    <t>40/71</t>
  </si>
  <si>
    <t>GXTK-10-26</t>
  </si>
  <si>
    <t>49/56</t>
  </si>
  <si>
    <t>107/73</t>
  </si>
  <si>
    <t>87/60</t>
  </si>
  <si>
    <t>235/77</t>
  </si>
  <si>
    <t>KHLF-03-59</t>
  </si>
  <si>
    <t>✝204</t>
  </si>
  <si>
    <t>KYWC-03-67</t>
  </si>
  <si>
    <t>122/57</t>
  </si>
  <si>
    <t>361/74</t>
  </si>
  <si>
    <t>BNQJ-03-77</t>
  </si>
  <si>
    <t>372/74</t>
  </si>
  <si>
    <t>JKCH-06-196</t>
  </si>
  <si>
    <t>50/38</t>
  </si>
  <si>
    <t>135/69</t>
  </si>
  <si>
    <t>503013♯</t>
  </si>
  <si>
    <t>KCGM-05-38</t>
  </si>
  <si>
    <t>153/60</t>
  </si>
  <si>
    <t>240/79</t>
  </si>
  <si>
    <t>GXTK-06-229</t>
  </si>
  <si>
    <t>✝528</t>
  </si>
  <si>
    <t>CXKM-10-11</t>
  </si>
  <si>
    <t>179/79</t>
  </si>
  <si>
    <t>311013✓</t>
  </si>
  <si>
    <t>166/54</t>
  </si>
  <si>
    <t>257/63</t>
  </si>
  <si>
    <t>✝130</t>
  </si>
  <si>
    <t>14-59</t>
  </si>
  <si>
    <t>BTTF-09-54</t>
  </si>
  <si>
    <t>93/59</t>
  </si>
  <si>
    <t>89/75</t>
  </si>
  <si>
    <t>225T</t>
  </si>
  <si>
    <t>134/50</t>
  </si>
  <si>
    <t>211/70</t>
  </si>
  <si>
    <t>✝181</t>
  </si>
  <si>
    <t>62/50</t>
  </si>
  <si>
    <t>81/71</t>
  </si>
  <si>
    <t>08-239✓</t>
  </si>
  <si>
    <t>✝63</t>
  </si>
  <si>
    <t>43/27</t>
  </si>
  <si>
    <t>16-93</t>
  </si>
  <si>
    <t>✝459</t>
  </si>
  <si>
    <t>10-60✓</t>
  </si>
  <si>
    <t>21/56</t>
  </si>
  <si>
    <t>KBDL-09-229</t>
  </si>
  <si>
    <t>88/49</t>
  </si>
  <si>
    <t>17/70</t>
  </si>
  <si>
    <t>✝357</t>
  </si>
  <si>
    <t>106/58</t>
  </si>
  <si>
    <t>208/71</t>
  </si>
  <si>
    <t>DLJK-10-107</t>
  </si>
  <si>
    <t>76/54</t>
  </si>
  <si>
    <t>142/63</t>
  </si>
  <si>
    <t>GMBR-14-148</t>
  </si>
  <si>
    <t>137/50</t>
  </si>
  <si>
    <t>237/66</t>
  </si>
  <si>
    <t>✝398</t>
  </si>
  <si>
    <t>KQPD-08-82</t>
  </si>
  <si>
    <t>256/65</t>
  </si>
  <si>
    <t>252/78</t>
  </si>
  <si>
    <t>313030✓</t>
  </si>
  <si>
    <t>08-108</t>
  </si>
  <si>
    <t>93/49</t>
  </si>
  <si>
    <t>56/62</t>
  </si>
  <si>
    <t>✝14</t>
  </si>
  <si>
    <t>GXTK-08-23</t>
  </si>
  <si>
    <t>43/58</t>
  </si>
  <si>
    <t>103/69</t>
  </si>
  <si>
    <t>40/58</t>
  </si>
  <si>
    <t>211/59</t>
  </si>
  <si>
    <t>283/76</t>
  </si>
  <si>
    <t>128/55</t>
  </si>
  <si>
    <t>341/70</t>
  </si>
  <si>
    <t>✝360</t>
  </si>
  <si>
    <t>JQXB-11-30</t>
  </si>
  <si>
    <t>136/56</t>
  </si>
  <si>
    <t>382/73</t>
  </si>
  <si>
    <t>✝81</t>
  </si>
  <si>
    <t>186/51</t>
  </si>
  <si>
    <t>439/70</t>
  </si>
  <si>
    <t>12-45✓</t>
  </si>
  <si>
    <t>152/53</t>
  </si>
  <si>
    <t>139/71</t>
  </si>
  <si>
    <t>514034✓</t>
  </si>
  <si>
    <t>12-88✓</t>
  </si>
  <si>
    <t>156/59</t>
  </si>
  <si>
    <t>64/77</t>
  </si>
  <si>
    <t>162/60</t>
  </si>
  <si>
    <t>81/78</t>
  </si>
  <si>
    <t>184/56</t>
  </si>
  <si>
    <t>178/72</t>
  </si>
  <si>
    <t>200/59</t>
  </si>
  <si>
    <t>194/74</t>
  </si>
  <si>
    <t>55/59</t>
  </si>
  <si>
    <t>24/75</t>
  </si>
  <si>
    <t>BKGV-02-4</t>
  </si>
  <si>
    <t>210/55</t>
  </si>
  <si>
    <t>234/69</t>
  </si>
  <si>
    <t>13-97</t>
  </si>
  <si>
    <t>45/54</t>
  </si>
  <si>
    <t>✝298</t>
  </si>
  <si>
    <t>KHLH-08-136</t>
  </si>
  <si>
    <t>84/52</t>
  </si>
  <si>
    <t>137/72</t>
  </si>
  <si>
    <t>✝431</t>
  </si>
  <si>
    <t>KQPD-08-77</t>
  </si>
  <si>
    <t>94/49</t>
  </si>
  <si>
    <t>213/70</t>
  </si>
  <si>
    <t>KGTX-08-72✓</t>
  </si>
  <si>
    <t>122/56</t>
  </si>
  <si>
    <t>KCGM-04-21</t>
  </si>
  <si>
    <t>✝704</t>
  </si>
  <si>
    <t>KGTX-07-137✓</t>
  </si>
  <si>
    <t>87/50</t>
  </si>
  <si>
    <t>245/73</t>
  </si>
  <si>
    <t>KMVY-06-6</t>
  </si>
  <si>
    <t>BTTF-06-2</t>
  </si>
  <si>
    <t>169/54</t>
  </si>
  <si>
    <t>307/63</t>
  </si>
  <si>
    <t>13-31</t>
  </si>
  <si>
    <t>161/57</t>
  </si>
  <si>
    <t>145/57</t>
  </si>
  <si>
    <t>192/74</t>
  </si>
  <si>
    <t>✝353</t>
  </si>
  <si>
    <t>152/57</t>
  </si>
  <si>
    <t>200/75</t>
  </si>
  <si>
    <t>193/51</t>
  </si>
  <si>
    <t>392/71</t>
  </si>
  <si>
    <t>11-192✓</t>
  </si>
  <si>
    <t>283/371</t>
  </si>
  <si>
    <t>69/57</t>
  </si>
  <si>
    <t>133/73</t>
  </si>
  <si>
    <t>227/60</t>
  </si>
  <si>
    <t>216/76</t>
  </si>
  <si>
    <t>✝108</t>
  </si>
  <si>
    <t>88/34</t>
  </si>
  <si>
    <t>46/66</t>
  </si>
  <si>
    <t>312008♯</t>
  </si>
  <si>
    <t>104191✓</t>
  </si>
  <si>
    <t>BFVV-05-62✓</t>
  </si>
  <si>
    <t>216T</t>
  </si>
  <si>
    <t>DJGH-05-10</t>
  </si>
  <si>
    <t>142/51</t>
  </si>
  <si>
    <t>193/72</t>
  </si>
  <si>
    <t>DGKT-04-109</t>
  </si>
  <si>
    <t>35/57</t>
  </si>
  <si>
    <t>58/75</t>
  </si>
  <si>
    <t>31/62</t>
  </si>
  <si>
    <t>BHGF-05-44</t>
  </si>
  <si>
    <t>✝191</t>
  </si>
  <si>
    <t>204/54</t>
  </si>
  <si>
    <t>113/69</t>
  </si>
  <si>
    <t>59/50</t>
  </si>
  <si>
    <t>73/71</t>
  </si>
  <si>
    <t>07-17✓</t>
  </si>
  <si>
    <t>✝696</t>
  </si>
  <si>
    <t>BLFN-01-53✓</t>
  </si>
  <si>
    <t>191/50</t>
  </si>
  <si>
    <t>13-35</t>
  </si>
  <si>
    <t>✝105</t>
  </si>
  <si>
    <t>00-36</t>
  </si>
  <si>
    <t>192/59</t>
  </si>
  <si>
    <t>332/79</t>
  </si>
  <si>
    <t>216/59</t>
  </si>
  <si>
    <t>240/78</t>
  </si>
  <si>
    <t>87/26</t>
  </si>
  <si>
    <t>12-50✓</t>
  </si>
  <si>
    <t>247/65</t>
  </si>
  <si>
    <t>149/53</t>
  </si>
  <si>
    <t>344/73</t>
  </si>
  <si>
    <t>✝210</t>
  </si>
  <si>
    <t>313042✓</t>
  </si>
  <si>
    <t>✝186</t>
  </si>
  <si>
    <t>169/59</t>
  </si>
  <si>
    <t>163/79</t>
  </si>
  <si>
    <t>XPF-12-20</t>
  </si>
  <si>
    <t>KQPD-07-147</t>
  </si>
  <si>
    <t>81/34</t>
  </si>
  <si>
    <t>47/63</t>
  </si>
  <si>
    <t>510057♯</t>
  </si>
  <si>
    <t>✝82</t>
  </si>
  <si>
    <t>KBDL-09-120</t>
  </si>
  <si>
    <t>✝5</t>
  </si>
  <si>
    <t>HXFH-04-17</t>
  </si>
  <si>
    <t>210/73</t>
  </si>
  <si>
    <t>✝306</t>
  </si>
  <si>
    <t>KQPD-08-78</t>
  </si>
  <si>
    <t>104/50</t>
  </si>
  <si>
    <t>✝461</t>
  </si>
  <si>
    <t>CWKW-05-103✓</t>
  </si>
  <si>
    <t>00-1</t>
  </si>
  <si>
    <t>✝226</t>
  </si>
  <si>
    <t>LJML-06-24</t>
  </si>
  <si>
    <t>202/70</t>
  </si>
  <si>
    <t>11-203✓</t>
  </si>
  <si>
    <t>✝371</t>
  </si>
  <si>
    <t>KQPD-08-11</t>
  </si>
  <si>
    <t>134/55</t>
  </si>
  <si>
    <t>212/73</t>
  </si>
  <si>
    <t>09-42✓</t>
  </si>
  <si>
    <t>34/36</t>
  </si>
  <si>
    <t>160/69</t>
  </si>
  <si>
    <t>✝535</t>
  </si>
  <si>
    <t>CWKW-06-139</t>
  </si>
  <si>
    <t>178/51</t>
  </si>
  <si>
    <t>127/73</t>
  </si>
  <si>
    <t>✝56</t>
  </si>
  <si>
    <t>182/52</t>
  </si>
  <si>
    <t>129/75</t>
  </si>
  <si>
    <t>115/46</t>
  </si>
  <si>
    <t>12-6✓</t>
  </si>
  <si>
    <t>241/76</t>
  </si>
  <si>
    <t>167/56</t>
  </si>
  <si>
    <t>197/72</t>
  </si>
  <si>
    <t>✝55</t>
  </si>
  <si>
    <t>246/75</t>
  </si>
  <si>
    <t>45/30</t>
  </si>
  <si>
    <t>25/56</t>
  </si>
  <si>
    <t>✝334</t>
  </si>
  <si>
    <t>KQPD-08-35</t>
  </si>
  <si>
    <t>203/55</t>
  </si>
  <si>
    <t>325/74</t>
  </si>
  <si>
    <t>BXGT-02-86</t>
  </si>
  <si>
    <t>122/51</t>
  </si>
  <si>
    <t>99/53</t>
  </si>
  <si>
    <t>0/26</t>
  </si>
  <si>
    <t>104/27</t>
  </si>
  <si>
    <t>149/46</t>
  </si>
  <si>
    <t>16-15</t>
  </si>
  <si>
    <t>206/60</t>
  </si>
  <si>
    <t>187/76</t>
  </si>
  <si>
    <t>42/53</t>
  </si>
  <si>
    <t>96/66</t>
  </si>
  <si>
    <t>NCTF-09-124</t>
  </si>
  <si>
    <t>190/78</t>
  </si>
  <si>
    <t>306025♯</t>
  </si>
  <si>
    <t>245/60</t>
  </si>
  <si>
    <t>416/76</t>
  </si>
  <si>
    <t>108/31</t>
  </si>
  <si>
    <t>143/66</t>
  </si>
  <si>
    <t>NCRF-09-105</t>
  </si>
  <si>
    <t>474/69</t>
  </si>
  <si>
    <t>514059✓</t>
  </si>
  <si>
    <t>CWKW-06-47✓</t>
  </si>
  <si>
    <t>210/56</t>
  </si>
  <si>
    <t>15-37</t>
  </si>
  <si>
    <t>155/53</t>
  </si>
  <si>
    <t>262/73</t>
  </si>
  <si>
    <t>✝388</t>
  </si>
  <si>
    <t>09-83✓</t>
  </si>
  <si>
    <t>177/50</t>
  </si>
  <si>
    <t>307/70</t>
  </si>
  <si>
    <t>08-54✓</t>
  </si>
  <si>
    <t>BTTF-06-10</t>
  </si>
  <si>
    <t>185/58</t>
  </si>
  <si>
    <t>409/78</t>
  </si>
  <si>
    <t>BVTX-07-184</t>
  </si>
  <si>
    <t>153/31</t>
  </si>
  <si>
    <t>282/67</t>
  </si>
  <si>
    <t>514064✓</t>
  </si>
  <si>
    <t>08-158✓</t>
  </si>
  <si>
    <t>✝604</t>
  </si>
  <si>
    <t>232/59</t>
  </si>
  <si>
    <t>238/76</t>
  </si>
  <si>
    <t>110/23</t>
  </si>
  <si>
    <t>BMYF-04-25</t>
  </si>
  <si>
    <t>09-61✓</t>
  </si>
  <si>
    <t>✝474</t>
  </si>
  <si>
    <t>JQXB-11-24</t>
  </si>
  <si>
    <t>127/56</t>
  </si>
  <si>
    <t>257/71</t>
  </si>
  <si>
    <t>86/47</t>
  </si>
  <si>
    <t>25/69</t>
  </si>
  <si>
    <t>KGTX-08-197✓</t>
  </si>
  <si>
    <t>✝312</t>
  </si>
  <si>
    <t>GXTK-10-298</t>
  </si>
  <si>
    <t>156/61</t>
  </si>
  <si>
    <t>126/55</t>
  </si>
  <si>
    <t>18/67</t>
  </si>
  <si>
    <t>KBDL-09-50</t>
  </si>
  <si>
    <t>212/71</t>
  </si>
  <si>
    <t>137/55</t>
  </si>
  <si>
    <t>191/74</t>
  </si>
  <si>
    <t>10-57✓</t>
  </si>
  <si>
    <t>NCRF-08-96</t>
  </si>
  <si>
    <t>89/51</t>
  </si>
  <si>
    <t>18/65</t>
  </si>
  <si>
    <t>276T</t>
  </si>
  <si>
    <t>19/65</t>
  </si>
  <si>
    <t>229/61</t>
  </si>
  <si>
    <t>391/79</t>
  </si>
  <si>
    <t>310058✓</t>
  </si>
  <si>
    <t>✝1</t>
  </si>
  <si>
    <t>169/72</t>
  </si>
  <si>
    <t>KBDL-09-173</t>
  </si>
  <si>
    <t>BTTF-12-28</t>
  </si>
  <si>
    <t>242T</t>
  </si>
  <si>
    <t>78/49</t>
  </si>
  <si>
    <t>110/68</t>
  </si>
  <si>
    <t>10-12✓</t>
  </si>
  <si>
    <t>✝358</t>
  </si>
  <si>
    <t>✝348</t>
  </si>
  <si>
    <t>KQPD-08-74</t>
  </si>
  <si>
    <t>117/50</t>
  </si>
  <si>
    <t>233/67</t>
  </si>
  <si>
    <t>✝559</t>
  </si>
  <si>
    <t>118/47</t>
  </si>
  <si>
    <t>234/66</t>
  </si>
  <si>
    <t>285/82</t>
  </si>
  <si>
    <t>309046✓</t>
  </si>
  <si>
    <t>67/60</t>
  </si>
  <si>
    <t>196/75</t>
  </si>
  <si>
    <t>XPF-12-1</t>
  </si>
  <si>
    <t>112043✓</t>
  </si>
  <si>
    <t>GXTK-10-320</t>
  </si>
  <si>
    <t>186/66</t>
  </si>
  <si>
    <t>166/78</t>
  </si>
  <si>
    <t>199/56</t>
  </si>
  <si>
    <t>195/71</t>
  </si>
  <si>
    <t>50/35</t>
  </si>
  <si>
    <t>70/64</t>
  </si>
  <si>
    <t>✝201</t>
  </si>
  <si>
    <t>164/53</t>
  </si>
  <si>
    <t>461/63</t>
  </si>
  <si>
    <t>KRYD-14-198</t>
  </si>
  <si>
    <t>10-133</t>
  </si>
  <si>
    <t>175/61</t>
  </si>
  <si>
    <t>181/71</t>
  </si>
  <si>
    <t>111/57</t>
  </si>
  <si>
    <t>231/75</t>
  </si>
  <si>
    <t>JQXB-03-10</t>
  </si>
  <si>
    <t>110/57</t>
  </si>
  <si>
    <t>233/75</t>
  </si>
  <si>
    <t>149/70</t>
  </si>
  <si>
    <t>BTTF-07-31</t>
  </si>
  <si>
    <t>309084✓</t>
  </si>
  <si>
    <t>113/51</t>
  </si>
  <si>
    <t>NCWQ-12-207</t>
  </si>
  <si>
    <t>97/58</t>
  </si>
  <si>
    <t>32/74</t>
  </si>
  <si>
    <t>GXTK-10-192</t>
  </si>
  <si>
    <t>99/58</t>
  </si>
  <si>
    <t>160/55</t>
  </si>
  <si>
    <t>245/63</t>
  </si>
  <si>
    <t>MLXF-13-289</t>
  </si>
  <si>
    <t>122/54</t>
  </si>
  <si>
    <t>10-142✓</t>
  </si>
  <si>
    <t>✝154</t>
  </si>
  <si>
    <t>67/49</t>
  </si>
  <si>
    <t>82/69</t>
  </si>
  <si>
    <t>66/49</t>
  </si>
  <si>
    <t>✝293</t>
  </si>
  <si>
    <t>178/57</t>
  </si>
  <si>
    <t>340/72</t>
  </si>
  <si>
    <t>✝143</t>
  </si>
  <si>
    <t>MRWH-11-65</t>
  </si>
  <si>
    <t>235T</t>
  </si>
  <si>
    <t>242/55</t>
  </si>
  <si>
    <t>260/70</t>
  </si>
  <si>
    <t>93/30</t>
  </si>
  <si>
    <t>52/56</t>
  </si>
  <si>
    <t>15-84</t>
  </si>
  <si>
    <t>138/54</t>
  </si>
  <si>
    <t>136/69</t>
  </si>
  <si>
    <t>110/72</t>
  </si>
  <si>
    <t>134/51</t>
  </si>
  <si>
    <t>137/51</t>
  </si>
  <si>
    <t>241/58</t>
  </si>
  <si>
    <t>50/26</t>
  </si>
  <si>
    <t>00-37</t>
  </si>
  <si>
    <t>182/58</t>
  </si>
  <si>
    <t>193/78</t>
  </si>
  <si>
    <t>91/52</t>
  </si>
  <si>
    <t>35/73</t>
  </si>
  <si>
    <t>CWKW-03-23</t>
  </si>
  <si>
    <t>49/65</t>
  </si>
  <si>
    <t>180/58</t>
  </si>
  <si>
    <t>111/26</t>
  </si>
  <si>
    <t>268/54</t>
  </si>
  <si>
    <t>15-30</t>
  </si>
  <si>
    <t>83/56</t>
  </si>
  <si>
    <t>216/73</t>
  </si>
  <si>
    <t>114050✓</t>
  </si>
  <si>
    <t>10-132</t>
  </si>
  <si>
    <t>160/56</t>
  </si>
  <si>
    <t>254/70</t>
  </si>
  <si>
    <t>12-79✓</t>
  </si>
  <si>
    <t>NVXK-11-1✓</t>
  </si>
  <si>
    <t>74/49</t>
  </si>
  <si>
    <t>228/70</t>
  </si>
  <si>
    <t>XPF-07-276</t>
  </si>
  <si>
    <t>236/61</t>
  </si>
  <si>
    <t>238/78</t>
  </si>
  <si>
    <t>146/52</t>
  </si>
  <si>
    <t>261/69</t>
  </si>
  <si>
    <t>07-27✓</t>
  </si>
  <si>
    <t>254/71</t>
  </si>
  <si>
    <t>✝789</t>
  </si>
  <si>
    <t>10-49✓</t>
  </si>
  <si>
    <t>43/54</t>
  </si>
  <si>
    <t>42/54</t>
  </si>
  <si>
    <t>211/61</t>
  </si>
  <si>
    <t>235/76</t>
  </si>
  <si>
    <t>28/55</t>
  </si>
  <si>
    <t>69/73</t>
  </si>
  <si>
    <t>CWKW-06-127</t>
  </si>
  <si>
    <t>✝592</t>
  </si>
  <si>
    <t>HRTN-05-31✓</t>
  </si>
  <si>
    <t>148/54</t>
  </si>
  <si>
    <t>96/61</t>
  </si>
  <si>
    <t>✝363</t>
  </si>
  <si>
    <t>13-91</t>
  </si>
  <si>
    <t>149/62</t>
  </si>
  <si>
    <t>90/79</t>
  </si>
  <si>
    <t>137/48</t>
  </si>
  <si>
    <t>43/63</t>
  </si>
  <si>
    <t>✝289</t>
  </si>
  <si>
    <t>13-60</t>
  </si>
  <si>
    <t>✝40</t>
  </si>
  <si>
    <t>154/47</t>
  </si>
  <si>
    <t>206/52</t>
  </si>
  <si>
    <t>KBDL-09-218</t>
  </si>
  <si>
    <t>87/51</t>
  </si>
  <si>
    <t>98/71</t>
  </si>
  <si>
    <t>✝292</t>
  </si>
  <si>
    <t>XPF-04-120</t>
  </si>
  <si>
    <t>35/68</t>
  </si>
  <si>
    <t>✝237</t>
  </si>
  <si>
    <t>GWNN-00-20</t>
  </si>
  <si>
    <t>194/56</t>
  </si>
  <si>
    <t>181/53</t>
  </si>
  <si>
    <t>239/71</t>
  </si>
  <si>
    <t>✝583</t>
  </si>
  <si>
    <t>112030♯</t>
  </si>
  <si>
    <t>GHQK-08-102</t>
  </si>
  <si>
    <t>200T</t>
  </si>
  <si>
    <t>08-111</t>
  </si>
  <si>
    <t>120/50</t>
  </si>
  <si>
    <t>98-45</t>
  </si>
  <si>
    <t>✝318</t>
  </si>
  <si>
    <t>10-120</t>
  </si>
  <si>
    <t>5 - 8 year</t>
  </si>
  <si>
    <t>144/31</t>
  </si>
  <si>
    <t>378/67</t>
  </si>
  <si>
    <t>✝488</t>
  </si>
  <si>
    <t>129/54</t>
  </si>
  <si>
    <t>141/65</t>
  </si>
  <si>
    <t>13-77</t>
  </si>
  <si>
    <t>237/74</t>
  </si>
  <si>
    <t>GXTK-10-3</t>
  </si>
  <si>
    <t>212/72</t>
  </si>
  <si>
    <t>00-34</t>
  </si>
  <si>
    <t>✝305</t>
  </si>
  <si>
    <t>KQPD-08-62</t>
  </si>
  <si>
    <t>NCTF-10-74</t>
  </si>
  <si>
    <t>✝49</t>
  </si>
  <si>
    <t>89/50</t>
  </si>
  <si>
    <t>45/73</t>
  </si>
  <si>
    <t>✝659</t>
  </si>
  <si>
    <t>CWKW-05-11✓</t>
  </si>
  <si>
    <t>218/60</t>
  </si>
  <si>
    <t>133/74</t>
  </si>
  <si>
    <t>193/56</t>
  </si>
  <si>
    <t>178/71</t>
  </si>
  <si>
    <t>✝169</t>
  </si>
  <si>
    <t>KRWM-08-317</t>
  </si>
  <si>
    <t>✝300</t>
  </si>
  <si>
    <t>00-20</t>
  </si>
  <si>
    <t>05-125</t>
  </si>
  <si>
    <t>170/57</t>
  </si>
  <si>
    <t>110/74</t>
  </si>
  <si>
    <t>165/62</t>
  </si>
  <si>
    <t>227/80</t>
  </si>
  <si>
    <t>94/59</t>
  </si>
  <si>
    <t>BKGV-05-2</t>
  </si>
  <si>
    <t>84/59</t>
  </si>
  <si>
    <t>FVFN-00-12</t>
  </si>
  <si>
    <t>61/54</t>
  </si>
  <si>
    <t>69/67</t>
  </si>
  <si>
    <t>11-111</t>
  </si>
  <si>
    <t>62/54</t>
  </si>
  <si>
    <t>✝74</t>
  </si>
  <si>
    <t>98-34</t>
  </si>
  <si>
    <t>LQWQ-04-31</t>
  </si>
  <si>
    <t>179/70</t>
  </si>
  <si>
    <t>✝85</t>
  </si>
  <si>
    <t>182/70</t>
  </si>
  <si>
    <t>174/61</t>
  </si>
  <si>
    <t>213/79</t>
  </si>
  <si>
    <t>224/59</t>
  </si>
  <si>
    <t>300/77</t>
  </si>
  <si>
    <t>✝164</t>
  </si>
  <si>
    <t>347/79</t>
  </si>
  <si>
    <t>✝304</t>
  </si>
  <si>
    <t>13/56</t>
  </si>
  <si>
    <t>251/58</t>
  </si>
  <si>
    <t>230/78</t>
  </si>
  <si>
    <t>227/61</t>
  </si>
  <si>
    <t>248/77</t>
  </si>
  <si>
    <t>124/56</t>
  </si>
  <si>
    <t>303/71</t>
  </si>
  <si>
    <t>✝171</t>
  </si>
  <si>
    <t>###############################################################################################################################################################################################################################################################</t>
  </si>
  <si>
    <t>125/56</t>
  </si>
  <si>
    <t>NCRY-12-918</t>
  </si>
  <si>
    <t>173/76</t>
  </si>
  <si>
    <t>00-28</t>
  </si>
  <si>
    <t>313056✓</t>
  </si>
  <si>
    <t>103/54</t>
  </si>
  <si>
    <t>166/69</t>
  </si>
  <si>
    <t>✝405</t>
  </si>
  <si>
    <t>180/60</t>
  </si>
  <si>
    <t>202/79</t>
  </si>
  <si>
    <t>✝212</t>
  </si>
  <si>
    <t>51/55</t>
  </si>
  <si>
    <t>27/67</t>
  </si>
  <si>
    <t>52/55</t>
  </si>
  <si>
    <t>26/67</t>
  </si>
  <si>
    <t>91/29</t>
  </si>
  <si>
    <t>243/62</t>
  </si>
  <si>
    <t>508077♯</t>
  </si>
  <si>
    <t>116/60</t>
  </si>
  <si>
    <t>93/79</t>
  </si>
  <si>
    <t>115/51</t>
  </si>
  <si>
    <t>122/67</t>
  </si>
  <si>
    <t>KQPD-08-16</t>
  </si>
  <si>
    <t>167/58</t>
  </si>
  <si>
    <t>128/77</t>
  </si>
  <si>
    <t>✝98</t>
  </si>
  <si>
    <t>BJGH-05-68✓</t>
  </si>
  <si>
    <t>KQPD-07-62</t>
  </si>
  <si>
    <t>✝189</t>
  </si>
  <si>
    <t>LQWQ-05-161</t>
  </si>
  <si>
    <t>100/28</t>
  </si>
  <si>
    <t>123/45</t>
  </si>
  <si>
    <t>16-94</t>
  </si>
  <si>
    <t>✝333</t>
  </si>
  <si>
    <t>✝880</t>
  </si>
  <si>
    <t>HLK-03-18</t>
  </si>
  <si>
    <t>235/54</t>
  </si>
  <si>
    <t>334/69</t>
  </si>
  <si>
    <t>161/53</t>
  </si>
  <si>
    <t>122/63</t>
  </si>
  <si>
    <t>PRJR-14-263</t>
  </si>
  <si>
    <t>✝128</t>
  </si>
  <si>
    <t>97-81</t>
  </si>
  <si>
    <t>247/60</t>
  </si>
  <si>
    <t>268/79</t>
  </si>
  <si>
    <t>170/61</t>
  </si>
  <si>
    <t>112/77</t>
  </si>
  <si>
    <t>255/68</t>
  </si>
  <si>
    <t>327/82</t>
  </si>
  <si>
    <t>134/60</t>
  </si>
  <si>
    <t>137/79</t>
  </si>
  <si>
    <t>✝57</t>
  </si>
  <si>
    <t>215/60</t>
  </si>
  <si>
    <t>276/79</t>
  </si>
  <si>
    <t>177/62</t>
  </si>
  <si>
    <t>216/80</t>
  </si>
  <si>
    <t>510048♯</t>
  </si>
  <si>
    <t>✝546</t>
  </si>
  <si>
    <t>143/71</t>
  </si>
  <si>
    <t>205/61</t>
  </si>
  <si>
    <t>175/79</t>
  </si>
  <si>
    <t>246/59</t>
  </si>
  <si>
    <t>311/72</t>
  </si>
  <si>
    <t>0/58</t>
  </si>
  <si>
    <t>✝60</t>
  </si>
  <si>
    <t>262/59</t>
  </si>
  <si>
    <t>378/72</t>
  </si>
  <si>
    <t>190/74</t>
  </si>
  <si>
    <t>NBLV-08-2</t>
  </si>
  <si>
    <t>112007✓</t>
  </si>
  <si>
    <t>BTTF-08-31</t>
  </si>
  <si>
    <t>✝216</t>
  </si>
  <si>
    <t>235/59</t>
  </si>
  <si>
    <t>316/78</t>
  </si>
  <si>
    <t>114078✓</t>
  </si>
  <si>
    <t>300/78</t>
  </si>
  <si>
    <t>34/55</t>
  </si>
  <si>
    <t>69/66</t>
  </si>
  <si>
    <t>✝239</t>
  </si>
  <si>
    <t>LVJP-06-134</t>
  </si>
  <si>
    <t>68/66</t>
  </si>
  <si>
    <t>196/65</t>
  </si>
  <si>
    <t>252/81</t>
  </si>
  <si>
    <t>207/73</t>
  </si>
  <si>
    <t>314020✓</t>
  </si>
  <si>
    <t>12-130</t>
  </si>
  <si>
    <t>51/57</t>
  </si>
  <si>
    <t>197/75</t>
  </si>
  <si>
    <t>JBWB-04-6</t>
  </si>
  <si>
    <t>50/57</t>
  </si>
  <si>
    <t>81/75</t>
  </si>
  <si>
    <t>62/49</t>
  </si>
  <si>
    <t>40/51</t>
  </si>
  <si>
    <t>✝376</t>
  </si>
  <si>
    <t>KQPD-08-57</t>
  </si>
  <si>
    <t>92/39</t>
  </si>
  <si>
    <t>221/70</t>
  </si>
  <si>
    <t>507003♯</t>
  </si>
  <si>
    <t>NCXC-09-74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</si>
</sst>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116"/>
  <sheetViews>
    <sheetView tabSelected="1" workbookViewId="0"/>
  </sheetViews>
  <sheetFormatPr defaultRowHeight="15" x14ac:dyDescent="0.25"/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x14ac:dyDescent="0.25">
      <c r="A2" t="s">
        <v>38</v>
      </c>
      <c r="B2" s="1">
        <v>43010</v>
      </c>
      <c r="C2">
        <v>1</v>
      </c>
      <c r="D2">
        <v>166</v>
      </c>
      <c r="E2">
        <v>-152</v>
      </c>
      <c r="F2" t="s">
        <v>39</v>
      </c>
      <c r="G2" t="s">
        <v>40</v>
      </c>
      <c r="H2" t="s">
        <v>41</v>
      </c>
      <c r="I2">
        <v>10</v>
      </c>
      <c r="J2" t="s">
        <v>42</v>
      </c>
      <c r="K2">
        <v>5</v>
      </c>
      <c r="L2">
        <v>18.100000000000001</v>
      </c>
      <c r="M2">
        <v>5.04</v>
      </c>
      <c r="N2">
        <v>0.91</v>
      </c>
      <c r="O2">
        <v>5.28</v>
      </c>
      <c r="P2">
        <v>0.96</v>
      </c>
      <c r="Q2">
        <v>4.7300000000000004</v>
      </c>
      <c r="R2">
        <v>0.86</v>
      </c>
      <c r="S2">
        <v>1.81</v>
      </c>
      <c r="T2">
        <v>121</v>
      </c>
      <c r="U2">
        <v>18.79</v>
      </c>
      <c r="V2">
        <v>23.28</v>
      </c>
      <c r="W2" s="1">
        <v>43005</v>
      </c>
      <c r="X2">
        <v>208</v>
      </c>
      <c r="Y2" t="s">
        <v>43</v>
      </c>
      <c r="AC2" s="1">
        <v>43058</v>
      </c>
      <c r="AD2">
        <v>1</v>
      </c>
      <c r="AE2">
        <v>264</v>
      </c>
      <c r="AF2" s="1">
        <v>43341</v>
      </c>
      <c r="AG2">
        <v>336</v>
      </c>
      <c r="AH2">
        <v>301025</v>
      </c>
      <c r="AI2" t="s">
        <v>44</v>
      </c>
      <c r="AJ2" s="2">
        <v>43831</v>
      </c>
      <c r="AK2" t="s">
        <v>45</v>
      </c>
      <c r="AL2" s="1">
        <v>43005</v>
      </c>
    </row>
    <row r="3" spans="1:38" x14ac:dyDescent="0.25">
      <c r="A3" t="s">
        <v>38</v>
      </c>
      <c r="B3" s="1">
        <v>43075</v>
      </c>
      <c r="C3">
        <v>2</v>
      </c>
      <c r="D3">
        <v>166</v>
      </c>
      <c r="E3">
        <v>-152</v>
      </c>
      <c r="F3" t="s">
        <v>39</v>
      </c>
      <c r="G3" t="s">
        <v>40</v>
      </c>
      <c r="H3" t="s">
        <v>41</v>
      </c>
      <c r="I3">
        <v>10</v>
      </c>
      <c r="J3" t="s">
        <v>42</v>
      </c>
      <c r="K3">
        <v>70</v>
      </c>
      <c r="L3">
        <v>17.899999999999999</v>
      </c>
      <c r="M3">
        <v>5.19</v>
      </c>
      <c r="N3">
        <v>0.93</v>
      </c>
      <c r="O3">
        <v>4.72</v>
      </c>
      <c r="P3">
        <v>0.84</v>
      </c>
      <c r="Q3">
        <v>3.97</v>
      </c>
      <c r="R3">
        <v>0.71</v>
      </c>
      <c r="S3">
        <v>1.56</v>
      </c>
      <c r="T3">
        <v>16</v>
      </c>
      <c r="U3">
        <v>18.579999999999998</v>
      </c>
      <c r="V3">
        <v>20.61</v>
      </c>
      <c r="W3" s="1">
        <v>43005</v>
      </c>
      <c r="X3">
        <v>208</v>
      </c>
      <c r="Y3" t="s">
        <v>46</v>
      </c>
      <c r="AC3" s="1">
        <v>43080</v>
      </c>
      <c r="AD3">
        <v>2</v>
      </c>
      <c r="AE3">
        <v>249</v>
      </c>
      <c r="AF3" s="1">
        <v>43364</v>
      </c>
      <c r="AG3">
        <v>359</v>
      </c>
      <c r="AH3">
        <v>301025</v>
      </c>
      <c r="AI3" t="s">
        <v>44</v>
      </c>
      <c r="AJ3" s="2">
        <v>43831</v>
      </c>
      <c r="AK3" t="s">
        <v>45</v>
      </c>
      <c r="AL3" s="1">
        <v>43005</v>
      </c>
    </row>
    <row r="4" spans="1:38" x14ac:dyDescent="0.25">
      <c r="A4" t="s">
        <v>38</v>
      </c>
      <c r="B4" s="1">
        <v>43146</v>
      </c>
      <c r="C4">
        <v>3</v>
      </c>
      <c r="D4">
        <v>166</v>
      </c>
      <c r="E4">
        <v>-152</v>
      </c>
      <c r="F4" t="s">
        <v>39</v>
      </c>
      <c r="G4" t="s">
        <v>40</v>
      </c>
      <c r="H4" t="s">
        <v>41</v>
      </c>
      <c r="I4">
        <v>10</v>
      </c>
      <c r="J4" t="s">
        <v>42</v>
      </c>
      <c r="K4">
        <v>141</v>
      </c>
      <c r="L4">
        <v>13.2</v>
      </c>
      <c r="M4">
        <v>4.9800000000000004</v>
      </c>
      <c r="N4">
        <v>0.66</v>
      </c>
      <c r="O4">
        <v>5.99</v>
      </c>
      <c r="P4">
        <v>0.79</v>
      </c>
      <c r="Q4">
        <v>4.26</v>
      </c>
      <c r="R4">
        <v>0.56000000000000005</v>
      </c>
      <c r="S4">
        <v>1.35</v>
      </c>
      <c r="T4">
        <v>32</v>
      </c>
      <c r="U4">
        <v>13.7</v>
      </c>
      <c r="V4">
        <v>17.61</v>
      </c>
      <c r="W4" s="1">
        <v>43005</v>
      </c>
      <c r="X4">
        <v>208</v>
      </c>
      <c r="Y4" t="s">
        <v>47</v>
      </c>
      <c r="AC4" s="1">
        <v>43080</v>
      </c>
      <c r="AD4">
        <v>2</v>
      </c>
      <c r="AE4">
        <v>213</v>
      </c>
      <c r="AF4" s="1">
        <v>43364</v>
      </c>
      <c r="AG4">
        <v>359</v>
      </c>
      <c r="AH4">
        <v>301025</v>
      </c>
      <c r="AI4" t="s">
        <v>44</v>
      </c>
      <c r="AJ4" s="2">
        <v>43831</v>
      </c>
      <c r="AK4" t="s">
        <v>45</v>
      </c>
      <c r="AL4" s="1">
        <v>43005</v>
      </c>
    </row>
    <row r="5" spans="1:38" x14ac:dyDescent="0.25">
      <c r="A5" t="s">
        <v>38</v>
      </c>
      <c r="B5" s="1">
        <v>43200</v>
      </c>
      <c r="C5">
        <v>4</v>
      </c>
      <c r="D5">
        <v>166</v>
      </c>
      <c r="E5">
        <v>-152</v>
      </c>
      <c r="F5" t="s">
        <v>39</v>
      </c>
      <c r="G5" t="s">
        <v>40</v>
      </c>
      <c r="H5" t="s">
        <v>41</v>
      </c>
      <c r="I5">
        <v>10</v>
      </c>
      <c r="J5" t="s">
        <v>42</v>
      </c>
      <c r="K5">
        <v>195</v>
      </c>
      <c r="L5">
        <v>9.1</v>
      </c>
      <c r="M5">
        <v>4.8499999999999996</v>
      </c>
      <c r="N5">
        <v>0.44</v>
      </c>
      <c r="O5">
        <v>7.39</v>
      </c>
      <c r="P5">
        <v>0.67</v>
      </c>
      <c r="Q5">
        <v>5.82</v>
      </c>
      <c r="R5">
        <v>0.53</v>
      </c>
      <c r="S5">
        <v>1.2</v>
      </c>
      <c r="T5">
        <v>18</v>
      </c>
      <c r="U5">
        <v>9.4499999999999993</v>
      </c>
      <c r="V5">
        <v>14.78</v>
      </c>
      <c r="W5" s="1">
        <v>43005</v>
      </c>
      <c r="X5">
        <v>208</v>
      </c>
      <c r="Y5" t="s">
        <v>48</v>
      </c>
      <c r="AC5" t="s">
        <v>49</v>
      </c>
      <c r="AH5">
        <v>301025</v>
      </c>
      <c r="AI5" t="s">
        <v>44</v>
      </c>
      <c r="AJ5" s="2">
        <v>43831</v>
      </c>
      <c r="AK5" t="s">
        <v>50</v>
      </c>
      <c r="AL5" s="1">
        <v>43241</v>
      </c>
    </row>
    <row r="6" spans="1:38" x14ac:dyDescent="0.25">
      <c r="A6" t="s">
        <v>38</v>
      </c>
      <c r="B6" s="1">
        <v>43010</v>
      </c>
      <c r="C6">
        <v>1</v>
      </c>
      <c r="D6">
        <v>102</v>
      </c>
      <c r="E6">
        <v>-51</v>
      </c>
      <c r="F6" t="s">
        <v>39</v>
      </c>
      <c r="G6" t="s">
        <v>51</v>
      </c>
      <c r="H6" t="s">
        <v>52</v>
      </c>
      <c r="I6">
        <v>3</v>
      </c>
      <c r="J6">
        <v>2</v>
      </c>
      <c r="K6">
        <v>13</v>
      </c>
      <c r="L6">
        <v>21.3</v>
      </c>
      <c r="M6">
        <v>5.21</v>
      </c>
      <c r="N6">
        <v>1.1100000000000001</v>
      </c>
      <c r="O6">
        <v>4.32</v>
      </c>
      <c r="P6">
        <v>0.92</v>
      </c>
      <c r="Q6">
        <v>4.16</v>
      </c>
      <c r="R6">
        <v>0.89</v>
      </c>
      <c r="S6">
        <v>1.81</v>
      </c>
      <c r="T6">
        <v>22</v>
      </c>
      <c r="U6">
        <v>22.11</v>
      </c>
      <c r="V6">
        <v>23.86</v>
      </c>
      <c r="W6" s="1">
        <v>42997</v>
      </c>
      <c r="X6">
        <v>216</v>
      </c>
      <c r="Y6" t="s">
        <v>43</v>
      </c>
      <c r="Z6" t="s">
        <v>53</v>
      </c>
      <c r="AA6" t="s">
        <v>54</v>
      </c>
      <c r="AC6" s="1">
        <v>43051</v>
      </c>
      <c r="AD6">
        <v>1</v>
      </c>
      <c r="AE6">
        <v>255</v>
      </c>
      <c r="AF6" s="1">
        <v>43332</v>
      </c>
      <c r="AG6">
        <v>335</v>
      </c>
      <c r="AH6" t="s">
        <v>55</v>
      </c>
      <c r="AI6">
        <v>153</v>
      </c>
      <c r="AJ6" s="2">
        <v>35612</v>
      </c>
      <c r="AK6" t="s">
        <v>45</v>
      </c>
      <c r="AL6" s="1">
        <v>42997</v>
      </c>
    </row>
    <row r="7" spans="1:38" x14ac:dyDescent="0.25">
      <c r="A7" t="s">
        <v>38</v>
      </c>
      <c r="B7" s="1">
        <v>43075</v>
      </c>
      <c r="C7">
        <v>2</v>
      </c>
      <c r="D7">
        <v>102</v>
      </c>
      <c r="E7">
        <v>-51</v>
      </c>
      <c r="F7" t="s">
        <v>39</v>
      </c>
      <c r="G7" t="s">
        <v>51</v>
      </c>
      <c r="H7" t="s">
        <v>52</v>
      </c>
      <c r="I7">
        <v>3</v>
      </c>
      <c r="J7">
        <v>2</v>
      </c>
      <c r="K7">
        <v>78</v>
      </c>
      <c r="L7">
        <v>19.100000000000001</v>
      </c>
      <c r="M7">
        <v>5.0199999999999996</v>
      </c>
      <c r="N7">
        <v>0.96</v>
      </c>
      <c r="O7">
        <v>4.1399999999999997</v>
      </c>
      <c r="P7">
        <v>0.79</v>
      </c>
      <c r="Q7">
        <v>3.61</v>
      </c>
      <c r="R7">
        <v>0.69</v>
      </c>
      <c r="S7">
        <v>1.48</v>
      </c>
      <c r="T7">
        <v>13</v>
      </c>
      <c r="U7">
        <v>19.829999999999998</v>
      </c>
      <c r="V7">
        <v>20.16</v>
      </c>
      <c r="W7" s="1">
        <v>42997</v>
      </c>
      <c r="X7">
        <v>216</v>
      </c>
      <c r="Y7" t="s">
        <v>46</v>
      </c>
      <c r="Z7" t="s">
        <v>53</v>
      </c>
      <c r="AA7" t="s">
        <v>54</v>
      </c>
      <c r="AC7" s="1">
        <v>43051</v>
      </c>
      <c r="AD7">
        <v>1</v>
      </c>
      <c r="AE7">
        <v>217</v>
      </c>
      <c r="AF7" s="1">
        <v>43332</v>
      </c>
      <c r="AG7">
        <v>335</v>
      </c>
      <c r="AH7" t="s">
        <v>55</v>
      </c>
      <c r="AI7">
        <v>153</v>
      </c>
      <c r="AJ7" s="2">
        <v>35612</v>
      </c>
      <c r="AK7" t="s">
        <v>45</v>
      </c>
      <c r="AL7" s="1">
        <v>42997</v>
      </c>
    </row>
    <row r="8" spans="1:38" x14ac:dyDescent="0.25">
      <c r="A8" t="s">
        <v>38</v>
      </c>
      <c r="B8" s="1">
        <v>43146</v>
      </c>
      <c r="C8">
        <v>3</v>
      </c>
      <c r="D8">
        <v>102</v>
      </c>
      <c r="E8">
        <v>-51</v>
      </c>
      <c r="F8" t="s">
        <v>39</v>
      </c>
      <c r="G8" t="s">
        <v>51</v>
      </c>
      <c r="H8" t="s">
        <v>52</v>
      </c>
      <c r="I8">
        <v>3</v>
      </c>
      <c r="J8">
        <v>2</v>
      </c>
      <c r="K8">
        <v>149</v>
      </c>
      <c r="L8">
        <v>14.9</v>
      </c>
      <c r="M8">
        <v>5.13</v>
      </c>
      <c r="N8">
        <v>0.76</v>
      </c>
      <c r="O8">
        <v>4.67</v>
      </c>
      <c r="P8">
        <v>0.7</v>
      </c>
      <c r="Q8">
        <v>4.1100000000000003</v>
      </c>
      <c r="R8">
        <v>0.61</v>
      </c>
      <c r="S8">
        <v>1.31</v>
      </c>
      <c r="T8">
        <v>17</v>
      </c>
      <c r="U8">
        <v>15.47</v>
      </c>
      <c r="V8">
        <v>17.309999999999999</v>
      </c>
      <c r="W8" s="1">
        <v>42997</v>
      </c>
      <c r="X8">
        <v>216</v>
      </c>
      <c r="Y8" t="s">
        <v>47</v>
      </c>
      <c r="Z8" t="s">
        <v>53</v>
      </c>
      <c r="AA8" t="s">
        <v>54</v>
      </c>
      <c r="AC8" s="1">
        <v>43051</v>
      </c>
      <c r="AD8">
        <v>1</v>
      </c>
      <c r="AE8">
        <v>181</v>
      </c>
      <c r="AF8" s="1">
        <v>43332</v>
      </c>
      <c r="AG8">
        <v>335</v>
      </c>
      <c r="AH8" t="s">
        <v>55</v>
      </c>
      <c r="AI8">
        <v>153</v>
      </c>
      <c r="AJ8" s="2">
        <v>35612</v>
      </c>
      <c r="AK8" t="s">
        <v>45</v>
      </c>
      <c r="AL8" s="1">
        <v>42997</v>
      </c>
    </row>
    <row r="9" spans="1:38" x14ac:dyDescent="0.25">
      <c r="A9" t="s">
        <v>38</v>
      </c>
      <c r="B9" s="1">
        <v>43200</v>
      </c>
      <c r="C9">
        <v>4</v>
      </c>
      <c r="D9">
        <v>102</v>
      </c>
      <c r="E9">
        <v>-51</v>
      </c>
      <c r="F9" t="s">
        <v>39</v>
      </c>
      <c r="G9" t="s">
        <v>51</v>
      </c>
      <c r="H9" t="s">
        <v>52</v>
      </c>
      <c r="I9">
        <v>3</v>
      </c>
      <c r="J9">
        <v>2</v>
      </c>
      <c r="K9">
        <v>203</v>
      </c>
      <c r="L9">
        <v>12.2</v>
      </c>
      <c r="M9">
        <v>5.13</v>
      </c>
      <c r="N9">
        <v>0.63</v>
      </c>
      <c r="O9">
        <v>5.46</v>
      </c>
      <c r="P9">
        <v>0.67</v>
      </c>
      <c r="Q9">
        <v>4.71</v>
      </c>
      <c r="R9">
        <v>0.56999999999999995</v>
      </c>
      <c r="S9">
        <v>1.24</v>
      </c>
      <c r="T9">
        <v>18</v>
      </c>
      <c r="U9">
        <v>12.66</v>
      </c>
      <c r="V9">
        <v>15.91</v>
      </c>
      <c r="W9" s="1">
        <v>42997</v>
      </c>
      <c r="X9">
        <v>216</v>
      </c>
      <c r="Y9" t="s">
        <v>48</v>
      </c>
      <c r="Z9" t="s">
        <v>53</v>
      </c>
      <c r="AA9" t="s">
        <v>54</v>
      </c>
      <c r="AC9" t="s">
        <v>49</v>
      </c>
      <c r="AH9" t="s">
        <v>55</v>
      </c>
      <c r="AI9">
        <v>153</v>
      </c>
      <c r="AJ9" s="2">
        <v>35612</v>
      </c>
      <c r="AK9" t="s">
        <v>50</v>
      </c>
      <c r="AL9" s="1">
        <v>43241</v>
      </c>
    </row>
    <row r="10" spans="1:38" x14ac:dyDescent="0.25">
      <c r="A10" t="s">
        <v>51</v>
      </c>
      <c r="B10" s="1">
        <v>43048</v>
      </c>
      <c r="C10">
        <v>2</v>
      </c>
      <c r="D10">
        <v>48</v>
      </c>
      <c r="E10">
        <v>-31</v>
      </c>
      <c r="F10" t="s">
        <v>39</v>
      </c>
      <c r="G10" t="s">
        <v>56</v>
      </c>
      <c r="H10" t="s">
        <v>41</v>
      </c>
      <c r="I10">
        <v>2</v>
      </c>
      <c r="J10">
        <v>1</v>
      </c>
      <c r="K10">
        <v>55</v>
      </c>
      <c r="L10">
        <v>9.8000000000000007</v>
      </c>
      <c r="M10">
        <v>4.78</v>
      </c>
      <c r="N10">
        <v>0.47</v>
      </c>
      <c r="O10">
        <v>4.88</v>
      </c>
      <c r="P10">
        <v>0.48</v>
      </c>
      <c r="Q10">
        <v>3.93</v>
      </c>
      <c r="R10">
        <v>0.39</v>
      </c>
      <c r="S10">
        <v>0.86</v>
      </c>
      <c r="T10">
        <v>163</v>
      </c>
      <c r="U10">
        <v>10.17</v>
      </c>
      <c r="V10">
        <v>11.55</v>
      </c>
      <c r="W10" s="1">
        <v>42993</v>
      </c>
      <c r="X10">
        <v>229</v>
      </c>
      <c r="Y10" s="3">
        <v>44927</v>
      </c>
      <c r="Z10" t="s">
        <v>57</v>
      </c>
      <c r="AA10">
        <f>-183/74</f>
        <v>-2.4729729729729728</v>
      </c>
      <c r="AC10" t="s">
        <v>49</v>
      </c>
      <c r="AH10">
        <v>309012</v>
      </c>
      <c r="AI10" t="s">
        <v>58</v>
      </c>
      <c r="AJ10" s="3">
        <v>44965</v>
      </c>
      <c r="AK10" t="s">
        <v>45</v>
      </c>
      <c r="AL10" s="1">
        <v>42993</v>
      </c>
    </row>
    <row r="11" spans="1:38" x14ac:dyDescent="0.25">
      <c r="A11" t="s">
        <v>51</v>
      </c>
      <c r="B11" s="1">
        <v>43109</v>
      </c>
      <c r="C11">
        <v>3</v>
      </c>
      <c r="D11">
        <v>48</v>
      </c>
      <c r="E11">
        <v>-31</v>
      </c>
      <c r="F11" t="s">
        <v>39</v>
      </c>
      <c r="G11" t="s">
        <v>56</v>
      </c>
      <c r="H11" t="s">
        <v>41</v>
      </c>
      <c r="I11">
        <v>2</v>
      </c>
      <c r="J11">
        <v>1</v>
      </c>
      <c r="K11">
        <v>116</v>
      </c>
      <c r="L11">
        <v>8.9</v>
      </c>
      <c r="M11">
        <v>4.8899999999999997</v>
      </c>
      <c r="N11">
        <v>0.44</v>
      </c>
      <c r="O11">
        <v>5.41</v>
      </c>
      <c r="P11">
        <v>0.48</v>
      </c>
      <c r="Q11">
        <v>4.17</v>
      </c>
      <c r="R11">
        <v>0.37</v>
      </c>
      <c r="S11">
        <v>0.85</v>
      </c>
      <c r="T11">
        <v>127</v>
      </c>
      <c r="U11">
        <v>9.24</v>
      </c>
      <c r="V11">
        <v>11.16</v>
      </c>
      <c r="W11" s="1">
        <v>42993</v>
      </c>
      <c r="X11">
        <v>229</v>
      </c>
      <c r="Y11" s="3">
        <v>44959</v>
      </c>
      <c r="Z11" t="s">
        <v>57</v>
      </c>
      <c r="AA11">
        <f>-183/74</f>
        <v>-2.4729729729729728</v>
      </c>
      <c r="AC11" s="1">
        <v>43051</v>
      </c>
      <c r="AD11">
        <v>1</v>
      </c>
      <c r="AE11">
        <v>177</v>
      </c>
      <c r="AF11" s="1">
        <v>43329</v>
      </c>
      <c r="AG11">
        <v>336</v>
      </c>
      <c r="AH11">
        <v>309012</v>
      </c>
      <c r="AI11" t="s">
        <v>58</v>
      </c>
      <c r="AJ11" s="3">
        <v>44965</v>
      </c>
      <c r="AK11" t="s">
        <v>45</v>
      </c>
      <c r="AL11" s="1">
        <v>42993</v>
      </c>
    </row>
    <row r="12" spans="1:38" x14ac:dyDescent="0.25">
      <c r="A12" t="s">
        <v>51</v>
      </c>
      <c r="B12" s="1">
        <v>43157</v>
      </c>
      <c r="C12">
        <v>4</v>
      </c>
      <c r="D12">
        <v>48</v>
      </c>
      <c r="E12">
        <v>-31</v>
      </c>
      <c r="F12" t="s">
        <v>39</v>
      </c>
      <c r="G12" t="s">
        <v>56</v>
      </c>
      <c r="H12" t="s">
        <v>41</v>
      </c>
      <c r="I12">
        <v>2</v>
      </c>
      <c r="J12">
        <v>1</v>
      </c>
      <c r="K12">
        <v>164</v>
      </c>
      <c r="L12">
        <v>5.3</v>
      </c>
      <c r="M12">
        <v>4.67</v>
      </c>
      <c r="N12">
        <v>0.25</v>
      </c>
      <c r="O12">
        <v>5.93</v>
      </c>
      <c r="P12">
        <v>0.31</v>
      </c>
      <c r="Q12">
        <v>4.53</v>
      </c>
      <c r="R12">
        <v>0.24</v>
      </c>
      <c r="S12">
        <v>0.55000000000000004</v>
      </c>
      <c r="T12">
        <v>342</v>
      </c>
      <c r="U12">
        <v>5.5</v>
      </c>
      <c r="V12">
        <v>7.09</v>
      </c>
      <c r="W12" s="1">
        <v>42993</v>
      </c>
      <c r="X12">
        <v>229</v>
      </c>
      <c r="Y12" s="3">
        <v>44988</v>
      </c>
      <c r="Z12" t="s">
        <v>57</v>
      </c>
      <c r="AA12">
        <f>-183/74</f>
        <v>-2.4729729729729728</v>
      </c>
      <c r="AC12" s="1">
        <v>43051</v>
      </c>
      <c r="AD12">
        <v>1</v>
      </c>
      <c r="AE12">
        <v>171</v>
      </c>
      <c r="AF12" s="1">
        <v>43329</v>
      </c>
      <c r="AG12">
        <v>336</v>
      </c>
      <c r="AH12">
        <v>309012</v>
      </c>
      <c r="AI12" t="s">
        <v>58</v>
      </c>
      <c r="AJ12" s="3">
        <v>44965</v>
      </c>
      <c r="AK12" t="s">
        <v>45</v>
      </c>
      <c r="AL12" s="1">
        <v>42993</v>
      </c>
    </row>
    <row r="13" spans="1:38" x14ac:dyDescent="0.25">
      <c r="A13" t="s">
        <v>51</v>
      </c>
      <c r="B13" s="1">
        <v>43209</v>
      </c>
      <c r="C13">
        <v>5</v>
      </c>
      <c r="D13">
        <v>48</v>
      </c>
      <c r="E13">
        <v>-31</v>
      </c>
      <c r="F13" t="s">
        <v>39</v>
      </c>
      <c r="G13" t="s">
        <v>56</v>
      </c>
      <c r="H13" t="s">
        <v>41</v>
      </c>
      <c r="I13">
        <v>2</v>
      </c>
      <c r="J13">
        <v>1</v>
      </c>
      <c r="K13">
        <v>216</v>
      </c>
      <c r="L13">
        <v>3.6</v>
      </c>
      <c r="M13">
        <v>4.63</v>
      </c>
      <c r="N13">
        <v>0.17</v>
      </c>
      <c r="O13">
        <v>6.51</v>
      </c>
      <c r="P13">
        <v>0.23</v>
      </c>
      <c r="Q13">
        <v>4.97</v>
      </c>
      <c r="R13">
        <v>0.18</v>
      </c>
      <c r="S13">
        <v>0.41</v>
      </c>
      <c r="T13">
        <v>403</v>
      </c>
      <c r="U13">
        <v>3.74</v>
      </c>
      <c r="V13">
        <v>5.19</v>
      </c>
      <c r="W13" s="1">
        <v>42993</v>
      </c>
      <c r="X13">
        <v>229</v>
      </c>
      <c r="Y13" s="3">
        <v>45020</v>
      </c>
      <c r="Z13" t="s">
        <v>57</v>
      </c>
      <c r="AA13">
        <f>-183/74</f>
        <v>-2.4729729729729728</v>
      </c>
      <c r="AC13" t="s">
        <v>49</v>
      </c>
      <c r="AH13">
        <v>309012</v>
      </c>
      <c r="AI13" t="s">
        <v>58</v>
      </c>
      <c r="AJ13" s="3">
        <v>44965</v>
      </c>
      <c r="AK13" t="s">
        <v>45</v>
      </c>
      <c r="AL13" s="1">
        <v>42993</v>
      </c>
    </row>
    <row r="14" spans="1:38" x14ac:dyDescent="0.25">
      <c r="A14" t="s">
        <v>38</v>
      </c>
      <c r="B14" s="1">
        <v>43010</v>
      </c>
      <c r="C14">
        <v>1</v>
      </c>
      <c r="D14">
        <v>247</v>
      </c>
      <c r="E14">
        <v>-16</v>
      </c>
      <c r="F14" t="s">
        <v>39</v>
      </c>
      <c r="G14" t="s">
        <v>40</v>
      </c>
      <c r="H14" t="s">
        <v>41</v>
      </c>
      <c r="I14">
        <v>3</v>
      </c>
      <c r="J14">
        <v>2</v>
      </c>
      <c r="K14">
        <v>19</v>
      </c>
      <c r="L14">
        <v>22.4</v>
      </c>
      <c r="M14">
        <v>5.0599999999999996</v>
      </c>
      <c r="N14">
        <v>1.1299999999999999</v>
      </c>
      <c r="O14">
        <v>3.92</v>
      </c>
      <c r="P14">
        <v>0.88</v>
      </c>
      <c r="Q14">
        <v>3.52</v>
      </c>
      <c r="R14">
        <v>0.79</v>
      </c>
      <c r="S14">
        <v>1.67</v>
      </c>
      <c r="T14">
        <v>27</v>
      </c>
      <c r="U14">
        <v>23.25</v>
      </c>
      <c r="V14">
        <v>22.92</v>
      </c>
      <c r="W14" s="1">
        <v>42991</v>
      </c>
      <c r="X14">
        <v>222</v>
      </c>
      <c r="Y14" t="s">
        <v>43</v>
      </c>
      <c r="Z14" t="s">
        <v>59</v>
      </c>
      <c r="AA14" t="s">
        <v>60</v>
      </c>
      <c r="AC14" s="1">
        <v>43053</v>
      </c>
      <c r="AD14">
        <v>1</v>
      </c>
      <c r="AE14">
        <v>259</v>
      </c>
      <c r="AF14" s="1">
        <v>43336</v>
      </c>
      <c r="AG14">
        <v>345</v>
      </c>
      <c r="AH14" t="s">
        <v>61</v>
      </c>
      <c r="AI14">
        <v>142</v>
      </c>
      <c r="AJ14" s="2">
        <v>32782</v>
      </c>
      <c r="AK14" t="s">
        <v>45</v>
      </c>
      <c r="AL14" s="1">
        <v>42991</v>
      </c>
    </row>
    <row r="15" spans="1:38" x14ac:dyDescent="0.25">
      <c r="A15" t="s">
        <v>38</v>
      </c>
      <c r="B15" s="1">
        <v>43075</v>
      </c>
      <c r="C15">
        <v>2</v>
      </c>
      <c r="D15">
        <v>247</v>
      </c>
      <c r="E15">
        <v>-16</v>
      </c>
      <c r="F15" t="s">
        <v>39</v>
      </c>
      <c r="G15" t="s">
        <v>40</v>
      </c>
      <c r="H15" t="s">
        <v>41</v>
      </c>
      <c r="I15">
        <v>3</v>
      </c>
      <c r="J15">
        <v>2</v>
      </c>
      <c r="K15">
        <v>84</v>
      </c>
      <c r="L15">
        <v>16.5</v>
      </c>
      <c r="M15">
        <v>4.9000000000000004</v>
      </c>
      <c r="N15">
        <v>0.81</v>
      </c>
      <c r="O15">
        <v>3.4</v>
      </c>
      <c r="P15">
        <v>0.56000000000000005</v>
      </c>
      <c r="Q15">
        <v>3.44</v>
      </c>
      <c r="R15">
        <v>0.56999999999999995</v>
      </c>
      <c r="S15">
        <v>1.1299999999999999</v>
      </c>
      <c r="T15">
        <v>21</v>
      </c>
      <c r="U15">
        <v>17.13</v>
      </c>
      <c r="V15">
        <v>15.68</v>
      </c>
      <c r="W15" s="1">
        <v>42991</v>
      </c>
      <c r="X15">
        <v>222</v>
      </c>
      <c r="Y15" t="s">
        <v>46</v>
      </c>
      <c r="Z15" t="s">
        <v>59</v>
      </c>
      <c r="AA15" t="s">
        <v>60</v>
      </c>
      <c r="AC15" s="1">
        <v>43077</v>
      </c>
      <c r="AD15">
        <v>2</v>
      </c>
      <c r="AE15">
        <v>243</v>
      </c>
      <c r="AF15" s="1">
        <v>43358</v>
      </c>
      <c r="AG15">
        <v>367</v>
      </c>
      <c r="AH15" t="s">
        <v>61</v>
      </c>
      <c r="AI15">
        <v>142</v>
      </c>
      <c r="AJ15" s="2">
        <v>32782</v>
      </c>
      <c r="AK15" t="s">
        <v>45</v>
      </c>
      <c r="AL15" s="1">
        <v>42991</v>
      </c>
    </row>
    <row r="16" spans="1:38" x14ac:dyDescent="0.25">
      <c r="A16" t="s">
        <v>38</v>
      </c>
      <c r="B16" s="1">
        <v>43200</v>
      </c>
      <c r="C16">
        <v>4</v>
      </c>
      <c r="D16">
        <v>247</v>
      </c>
      <c r="E16">
        <v>-16</v>
      </c>
      <c r="F16" t="s">
        <v>39</v>
      </c>
      <c r="G16" t="s">
        <v>40</v>
      </c>
      <c r="H16" t="s">
        <v>41</v>
      </c>
      <c r="I16">
        <v>3</v>
      </c>
      <c r="J16">
        <v>2</v>
      </c>
      <c r="K16">
        <v>209</v>
      </c>
      <c r="L16">
        <v>12.3</v>
      </c>
      <c r="M16">
        <v>4.9400000000000004</v>
      </c>
      <c r="N16">
        <v>0.61</v>
      </c>
      <c r="O16">
        <v>5.24</v>
      </c>
      <c r="P16">
        <v>0.64</v>
      </c>
      <c r="Q16">
        <v>4.37</v>
      </c>
      <c r="R16">
        <v>0.54</v>
      </c>
      <c r="S16">
        <v>1.18</v>
      </c>
      <c r="T16">
        <v>10</v>
      </c>
      <c r="U16">
        <v>12.77</v>
      </c>
      <c r="V16">
        <v>15.34</v>
      </c>
      <c r="W16" s="1">
        <v>42991</v>
      </c>
      <c r="X16">
        <v>222</v>
      </c>
      <c r="Y16" t="s">
        <v>48</v>
      </c>
      <c r="Z16" t="s">
        <v>59</v>
      </c>
      <c r="AA16" t="s">
        <v>60</v>
      </c>
      <c r="AC16" t="s">
        <v>49</v>
      </c>
      <c r="AH16" t="s">
        <v>61</v>
      </c>
      <c r="AI16" t="s">
        <v>62</v>
      </c>
      <c r="AJ16" s="2">
        <v>32782</v>
      </c>
      <c r="AK16" t="s">
        <v>50</v>
      </c>
      <c r="AL16" s="1">
        <v>43241</v>
      </c>
    </row>
    <row r="17" spans="1:38" x14ac:dyDescent="0.25">
      <c r="A17" t="s">
        <v>38</v>
      </c>
      <c r="B17" s="1">
        <v>43146</v>
      </c>
      <c r="C17">
        <v>3</v>
      </c>
      <c r="D17">
        <v>247</v>
      </c>
      <c r="E17">
        <v>-16</v>
      </c>
      <c r="F17" t="s">
        <v>39</v>
      </c>
      <c r="G17" t="s">
        <v>40</v>
      </c>
      <c r="H17" t="s">
        <v>41</v>
      </c>
      <c r="I17">
        <v>3</v>
      </c>
      <c r="J17">
        <v>2</v>
      </c>
      <c r="K17">
        <v>155</v>
      </c>
      <c r="L17">
        <v>14</v>
      </c>
      <c r="M17">
        <v>4.8899999999999997</v>
      </c>
      <c r="N17">
        <v>0.68</v>
      </c>
      <c r="O17">
        <v>4.2699999999999996</v>
      </c>
      <c r="P17">
        <v>0.6</v>
      </c>
      <c r="Q17">
        <v>3.89</v>
      </c>
      <c r="R17">
        <v>0.54</v>
      </c>
      <c r="S17">
        <v>1.1399999999999999</v>
      </c>
      <c r="T17">
        <v>8</v>
      </c>
      <c r="U17">
        <v>14.53</v>
      </c>
      <c r="V17">
        <v>15.29</v>
      </c>
      <c r="W17" s="1">
        <v>42991</v>
      </c>
      <c r="X17">
        <v>222</v>
      </c>
      <c r="Y17" t="s">
        <v>47</v>
      </c>
      <c r="Z17" t="s">
        <v>59</v>
      </c>
      <c r="AA17" t="s">
        <v>60</v>
      </c>
      <c r="AC17" s="1">
        <v>43077</v>
      </c>
      <c r="AD17">
        <v>2</v>
      </c>
      <c r="AE17">
        <v>207</v>
      </c>
      <c r="AF17" s="1">
        <v>43358</v>
      </c>
      <c r="AG17">
        <v>367</v>
      </c>
      <c r="AH17" t="s">
        <v>61</v>
      </c>
      <c r="AI17">
        <v>142</v>
      </c>
      <c r="AJ17" s="2">
        <v>32782</v>
      </c>
      <c r="AK17" t="s">
        <v>45</v>
      </c>
      <c r="AL17" s="1">
        <v>42991</v>
      </c>
    </row>
    <row r="18" spans="1:38" x14ac:dyDescent="0.25">
      <c r="A18" t="s">
        <v>51</v>
      </c>
      <c r="B18" s="1">
        <v>42990</v>
      </c>
      <c r="C18">
        <v>1</v>
      </c>
      <c r="D18">
        <v>135</v>
      </c>
      <c r="E18">
        <v>-16</v>
      </c>
      <c r="F18" t="s">
        <v>39</v>
      </c>
      <c r="G18" t="s">
        <v>63</v>
      </c>
      <c r="H18" t="s">
        <v>64</v>
      </c>
      <c r="I18">
        <v>2</v>
      </c>
      <c r="J18">
        <v>1</v>
      </c>
      <c r="K18">
        <v>37</v>
      </c>
      <c r="L18">
        <v>12.9</v>
      </c>
      <c r="M18">
        <v>4.67</v>
      </c>
      <c r="N18">
        <v>0.6</v>
      </c>
      <c r="O18">
        <v>6.16</v>
      </c>
      <c r="P18">
        <v>0.79</v>
      </c>
      <c r="Q18">
        <v>4.32</v>
      </c>
      <c r="R18">
        <v>0.56000000000000005</v>
      </c>
      <c r="S18">
        <v>1.35</v>
      </c>
      <c r="T18">
        <v>137</v>
      </c>
      <c r="U18">
        <v>13.39</v>
      </c>
      <c r="V18">
        <v>17.53</v>
      </c>
      <c r="W18" s="1">
        <v>42953</v>
      </c>
      <c r="X18">
        <v>269</v>
      </c>
      <c r="Y18" s="3">
        <v>44927</v>
      </c>
      <c r="Z18" t="s">
        <v>65</v>
      </c>
      <c r="AA18" t="s">
        <v>66</v>
      </c>
      <c r="AC18" t="s">
        <v>49</v>
      </c>
      <c r="AH18">
        <v>308103</v>
      </c>
      <c r="AI18">
        <v>4</v>
      </c>
      <c r="AJ18" s="3">
        <v>44994</v>
      </c>
      <c r="AK18" t="s">
        <v>45</v>
      </c>
      <c r="AL18" s="1">
        <v>42953</v>
      </c>
    </row>
    <row r="19" spans="1:38" x14ac:dyDescent="0.25">
      <c r="A19" t="s">
        <v>51</v>
      </c>
      <c r="B19" s="1">
        <v>43048</v>
      </c>
      <c r="C19">
        <v>2</v>
      </c>
      <c r="D19">
        <v>135</v>
      </c>
      <c r="E19">
        <v>-16</v>
      </c>
      <c r="F19" t="s">
        <v>39</v>
      </c>
      <c r="G19" t="s">
        <v>63</v>
      </c>
      <c r="H19" t="s">
        <v>64</v>
      </c>
      <c r="I19">
        <v>2</v>
      </c>
      <c r="J19">
        <v>1</v>
      </c>
      <c r="K19">
        <v>95</v>
      </c>
      <c r="L19">
        <v>10.8</v>
      </c>
      <c r="M19">
        <v>4.8</v>
      </c>
      <c r="N19">
        <v>0.52</v>
      </c>
      <c r="O19">
        <v>6.47</v>
      </c>
      <c r="P19">
        <v>0.7</v>
      </c>
      <c r="Q19">
        <v>4.43</v>
      </c>
      <c r="R19">
        <v>0.48</v>
      </c>
      <c r="S19">
        <v>1.18</v>
      </c>
      <c r="T19">
        <v>141</v>
      </c>
      <c r="U19">
        <v>11.21</v>
      </c>
      <c r="V19">
        <v>15.24</v>
      </c>
      <c r="W19" s="1">
        <v>42953</v>
      </c>
      <c r="X19">
        <v>269</v>
      </c>
      <c r="Y19" s="3">
        <v>44959</v>
      </c>
      <c r="Z19" t="s">
        <v>65</v>
      </c>
      <c r="AA19" t="s">
        <v>66</v>
      </c>
      <c r="AC19" t="s">
        <v>49</v>
      </c>
      <c r="AH19">
        <v>308103</v>
      </c>
      <c r="AI19">
        <v>4</v>
      </c>
      <c r="AJ19" s="3">
        <v>44994</v>
      </c>
      <c r="AK19" t="s">
        <v>45</v>
      </c>
      <c r="AL19" s="1">
        <v>42953</v>
      </c>
    </row>
    <row r="20" spans="1:38" x14ac:dyDescent="0.25">
      <c r="A20" t="s">
        <v>51</v>
      </c>
      <c r="B20" s="1">
        <v>43109</v>
      </c>
      <c r="C20">
        <v>3</v>
      </c>
      <c r="D20">
        <v>135</v>
      </c>
      <c r="E20">
        <v>-16</v>
      </c>
      <c r="F20" t="s">
        <v>39</v>
      </c>
      <c r="G20" t="s">
        <v>63</v>
      </c>
      <c r="H20" t="s">
        <v>64</v>
      </c>
      <c r="I20">
        <v>2</v>
      </c>
      <c r="J20">
        <v>1</v>
      </c>
      <c r="K20">
        <v>156</v>
      </c>
      <c r="L20">
        <v>10.1</v>
      </c>
      <c r="M20">
        <v>4.9000000000000004</v>
      </c>
      <c r="N20">
        <v>0.49</v>
      </c>
      <c r="O20">
        <v>6.31</v>
      </c>
      <c r="P20">
        <v>0.64</v>
      </c>
      <c r="Q20">
        <v>4.3899999999999997</v>
      </c>
      <c r="R20">
        <v>0.44</v>
      </c>
      <c r="S20">
        <v>1.08</v>
      </c>
      <c r="T20">
        <v>41</v>
      </c>
      <c r="U20">
        <v>10.48</v>
      </c>
      <c r="V20">
        <v>14</v>
      </c>
      <c r="W20" s="1">
        <v>42953</v>
      </c>
      <c r="X20">
        <v>269</v>
      </c>
      <c r="Y20" s="3">
        <v>44987</v>
      </c>
      <c r="Z20" t="s">
        <v>65</v>
      </c>
      <c r="AA20" t="s">
        <v>66</v>
      </c>
      <c r="AC20" s="1">
        <v>43073</v>
      </c>
      <c r="AD20">
        <v>2</v>
      </c>
      <c r="AE20">
        <v>202</v>
      </c>
      <c r="AF20" s="1">
        <v>43354</v>
      </c>
      <c r="AG20">
        <v>401</v>
      </c>
      <c r="AH20">
        <v>308103</v>
      </c>
      <c r="AI20">
        <v>4</v>
      </c>
      <c r="AJ20" s="3">
        <v>44994</v>
      </c>
      <c r="AK20" t="s">
        <v>45</v>
      </c>
      <c r="AL20" s="1">
        <v>42953</v>
      </c>
    </row>
    <row r="21" spans="1:38" x14ac:dyDescent="0.25">
      <c r="A21" t="s">
        <v>51</v>
      </c>
      <c r="B21" s="1">
        <v>43157</v>
      </c>
      <c r="C21">
        <v>4</v>
      </c>
      <c r="D21">
        <v>135</v>
      </c>
      <c r="E21">
        <v>-16</v>
      </c>
      <c r="F21" t="s">
        <v>39</v>
      </c>
      <c r="G21" t="s">
        <v>63</v>
      </c>
      <c r="H21" t="s">
        <v>64</v>
      </c>
      <c r="I21">
        <v>2</v>
      </c>
      <c r="J21">
        <v>1</v>
      </c>
      <c r="K21">
        <v>204</v>
      </c>
      <c r="L21">
        <v>8.8000000000000007</v>
      </c>
      <c r="M21">
        <v>4.71</v>
      </c>
      <c r="N21">
        <v>0.41</v>
      </c>
      <c r="O21">
        <v>6.81</v>
      </c>
      <c r="P21">
        <v>0.6</v>
      </c>
      <c r="Q21">
        <v>4.6100000000000003</v>
      </c>
      <c r="R21">
        <v>0.41</v>
      </c>
      <c r="S21">
        <v>1</v>
      </c>
      <c r="T21">
        <v>72</v>
      </c>
      <c r="U21">
        <v>9.1300000000000008</v>
      </c>
      <c r="V21">
        <v>12.93</v>
      </c>
      <c r="W21" s="1">
        <v>42953</v>
      </c>
      <c r="X21">
        <v>269</v>
      </c>
      <c r="Y21" s="3">
        <v>45018</v>
      </c>
      <c r="Z21" t="s">
        <v>65</v>
      </c>
      <c r="AA21" t="s">
        <v>66</v>
      </c>
      <c r="AC21" s="1">
        <v>43073</v>
      </c>
      <c r="AD21">
        <v>2</v>
      </c>
      <c r="AE21">
        <v>196</v>
      </c>
      <c r="AF21" s="1">
        <v>43354</v>
      </c>
      <c r="AG21">
        <v>401</v>
      </c>
      <c r="AH21">
        <v>308103</v>
      </c>
      <c r="AI21">
        <v>4</v>
      </c>
      <c r="AJ21" s="3">
        <v>44994</v>
      </c>
      <c r="AK21" t="s">
        <v>45</v>
      </c>
      <c r="AL21" s="1">
        <v>42953</v>
      </c>
    </row>
    <row r="22" spans="1:38" x14ac:dyDescent="0.25">
      <c r="A22" t="s">
        <v>51</v>
      </c>
      <c r="B22" s="1">
        <v>43209</v>
      </c>
      <c r="C22">
        <v>5</v>
      </c>
      <c r="D22">
        <v>135</v>
      </c>
      <c r="E22">
        <v>-16</v>
      </c>
      <c r="F22" t="s">
        <v>39</v>
      </c>
      <c r="G22" t="s">
        <v>63</v>
      </c>
      <c r="H22" t="s">
        <v>64</v>
      </c>
      <c r="I22">
        <v>2</v>
      </c>
      <c r="J22">
        <v>1</v>
      </c>
      <c r="K22">
        <v>256</v>
      </c>
      <c r="L22">
        <v>6.9</v>
      </c>
      <c r="M22">
        <v>4.59</v>
      </c>
      <c r="N22">
        <v>0.32</v>
      </c>
      <c r="O22">
        <v>7.92</v>
      </c>
      <c r="P22">
        <v>0.55000000000000004</v>
      </c>
      <c r="Q22">
        <v>5.32</v>
      </c>
      <c r="R22">
        <v>0.37</v>
      </c>
      <c r="S22">
        <v>0.91</v>
      </c>
      <c r="T22">
        <v>108</v>
      </c>
      <c r="U22">
        <v>7.16</v>
      </c>
      <c r="V22">
        <v>11.5</v>
      </c>
      <c r="W22" s="1">
        <v>42953</v>
      </c>
      <c r="X22">
        <v>269</v>
      </c>
      <c r="Y22" s="3">
        <v>45048</v>
      </c>
      <c r="Z22" t="s">
        <v>65</v>
      </c>
      <c r="AA22" t="s">
        <v>66</v>
      </c>
      <c r="AC22" t="s">
        <v>49</v>
      </c>
      <c r="AH22">
        <v>308103</v>
      </c>
      <c r="AI22">
        <v>4</v>
      </c>
      <c r="AJ22" s="3">
        <v>44994</v>
      </c>
      <c r="AK22" t="s">
        <v>45</v>
      </c>
      <c r="AL22" s="1">
        <v>42953</v>
      </c>
    </row>
    <row r="23" spans="1:38" x14ac:dyDescent="0.25">
      <c r="A23" t="s">
        <v>38</v>
      </c>
      <c r="B23" s="1">
        <v>43010</v>
      </c>
      <c r="C23">
        <v>1</v>
      </c>
      <c r="D23">
        <v>51</v>
      </c>
      <c r="E23">
        <v>-12</v>
      </c>
      <c r="F23" t="s">
        <v>39</v>
      </c>
      <c r="G23" t="s">
        <v>51</v>
      </c>
      <c r="H23" t="s">
        <v>52</v>
      </c>
      <c r="I23">
        <v>6</v>
      </c>
      <c r="J23" t="s">
        <v>42</v>
      </c>
      <c r="K23">
        <v>35</v>
      </c>
      <c r="L23">
        <v>28.2</v>
      </c>
      <c r="M23">
        <v>5.04</v>
      </c>
      <c r="N23">
        <v>1.42</v>
      </c>
      <c r="O23">
        <v>4.57</v>
      </c>
      <c r="P23">
        <v>1.29</v>
      </c>
      <c r="Q23">
        <v>3.44</v>
      </c>
      <c r="R23">
        <v>0.97</v>
      </c>
      <c r="S23">
        <v>2.2599999999999998</v>
      </c>
      <c r="T23">
        <v>48</v>
      </c>
      <c r="U23">
        <v>29.27</v>
      </c>
      <c r="V23">
        <v>30.95</v>
      </c>
      <c r="W23" s="1">
        <v>42975</v>
      </c>
      <c r="X23">
        <v>238</v>
      </c>
      <c r="Y23" t="s">
        <v>43</v>
      </c>
      <c r="AC23" s="1">
        <v>43063</v>
      </c>
      <c r="AD23">
        <v>1</v>
      </c>
      <c r="AE23">
        <v>266</v>
      </c>
      <c r="AF23" s="1">
        <v>43343</v>
      </c>
      <c r="AG23">
        <v>368</v>
      </c>
      <c r="AH23">
        <v>109164</v>
      </c>
      <c r="AI23" t="s">
        <v>67</v>
      </c>
      <c r="AJ23" s="2">
        <v>14732</v>
      </c>
      <c r="AK23" t="s">
        <v>45</v>
      </c>
      <c r="AL23" s="1">
        <v>42975</v>
      </c>
    </row>
    <row r="24" spans="1:38" x14ac:dyDescent="0.25">
      <c r="A24" t="s">
        <v>38</v>
      </c>
      <c r="B24" s="1">
        <v>43075</v>
      </c>
      <c r="C24">
        <v>2</v>
      </c>
      <c r="D24">
        <v>51</v>
      </c>
      <c r="E24">
        <v>-12</v>
      </c>
      <c r="F24" t="s">
        <v>39</v>
      </c>
      <c r="G24" t="s">
        <v>51</v>
      </c>
      <c r="H24" t="s">
        <v>52</v>
      </c>
      <c r="I24">
        <v>6</v>
      </c>
      <c r="J24" t="s">
        <v>42</v>
      </c>
      <c r="K24">
        <v>100</v>
      </c>
      <c r="L24">
        <v>18.3</v>
      </c>
      <c r="M24">
        <v>4.91</v>
      </c>
      <c r="N24">
        <v>0.9</v>
      </c>
      <c r="O24">
        <v>4.3899999999999997</v>
      </c>
      <c r="P24">
        <v>0.8</v>
      </c>
      <c r="Q24">
        <v>3.6</v>
      </c>
      <c r="R24">
        <v>0.66</v>
      </c>
      <c r="S24">
        <v>1.46</v>
      </c>
      <c r="T24">
        <v>69</v>
      </c>
      <c r="U24">
        <v>19</v>
      </c>
      <c r="V24">
        <v>19.850000000000001</v>
      </c>
      <c r="W24" s="1">
        <v>42975</v>
      </c>
      <c r="X24">
        <v>238</v>
      </c>
      <c r="Y24" t="s">
        <v>46</v>
      </c>
      <c r="AC24" s="1">
        <v>43063</v>
      </c>
      <c r="AD24">
        <v>1</v>
      </c>
      <c r="AE24">
        <v>228</v>
      </c>
      <c r="AF24" s="1">
        <v>43343</v>
      </c>
      <c r="AG24">
        <v>368</v>
      </c>
      <c r="AH24">
        <v>109164</v>
      </c>
      <c r="AI24" t="s">
        <v>67</v>
      </c>
      <c r="AJ24" s="2">
        <v>14732</v>
      </c>
      <c r="AK24" t="s">
        <v>45</v>
      </c>
      <c r="AL24" s="1">
        <v>42975</v>
      </c>
    </row>
    <row r="25" spans="1:38" x14ac:dyDescent="0.25">
      <c r="A25" t="s">
        <v>38</v>
      </c>
      <c r="B25" s="1">
        <v>43146</v>
      </c>
      <c r="C25">
        <v>3</v>
      </c>
      <c r="D25">
        <v>51</v>
      </c>
      <c r="E25">
        <v>-12</v>
      </c>
      <c r="F25" t="s">
        <v>39</v>
      </c>
      <c r="G25" t="s">
        <v>51</v>
      </c>
      <c r="H25" t="s">
        <v>52</v>
      </c>
      <c r="I25">
        <v>6</v>
      </c>
      <c r="J25" t="s">
        <v>42</v>
      </c>
      <c r="K25">
        <v>171</v>
      </c>
      <c r="L25">
        <v>14.3</v>
      </c>
      <c r="M25">
        <v>4.76</v>
      </c>
      <c r="N25">
        <v>0.68</v>
      </c>
      <c r="O25">
        <v>4.5999999999999996</v>
      </c>
      <c r="P25">
        <v>0.66</v>
      </c>
      <c r="Q25">
        <v>3.98</v>
      </c>
      <c r="R25">
        <v>0.56999999999999995</v>
      </c>
      <c r="S25">
        <v>1.23</v>
      </c>
      <c r="T25">
        <v>154</v>
      </c>
      <c r="U25">
        <v>14.84</v>
      </c>
      <c r="V25">
        <v>16.350000000000001</v>
      </c>
      <c r="W25" s="1">
        <v>42975</v>
      </c>
      <c r="X25">
        <v>238</v>
      </c>
      <c r="Y25" s="3">
        <v>44986</v>
      </c>
      <c r="AC25" s="1">
        <v>43063</v>
      </c>
      <c r="AD25">
        <v>1</v>
      </c>
      <c r="AE25">
        <v>192</v>
      </c>
      <c r="AF25" s="1">
        <v>43343</v>
      </c>
      <c r="AG25">
        <v>368</v>
      </c>
      <c r="AH25">
        <v>109164</v>
      </c>
      <c r="AI25" t="s">
        <v>67</v>
      </c>
      <c r="AJ25" s="2">
        <v>14732</v>
      </c>
      <c r="AK25" t="s">
        <v>45</v>
      </c>
      <c r="AL25" s="1">
        <v>42975</v>
      </c>
    </row>
    <row r="26" spans="1:38" x14ac:dyDescent="0.25">
      <c r="A26" t="s">
        <v>38</v>
      </c>
      <c r="B26" s="1">
        <v>43200</v>
      </c>
      <c r="C26">
        <v>4</v>
      </c>
      <c r="D26">
        <v>51</v>
      </c>
      <c r="E26">
        <v>-12</v>
      </c>
      <c r="F26" t="s">
        <v>39</v>
      </c>
      <c r="G26" t="s">
        <v>51</v>
      </c>
      <c r="H26" t="s">
        <v>52</v>
      </c>
      <c r="I26">
        <v>6</v>
      </c>
      <c r="J26" t="s">
        <v>42</v>
      </c>
      <c r="K26">
        <v>225</v>
      </c>
      <c r="L26">
        <v>10.6</v>
      </c>
      <c r="M26">
        <v>4.74</v>
      </c>
      <c r="N26">
        <v>0.5</v>
      </c>
      <c r="O26">
        <v>6.15</v>
      </c>
      <c r="P26">
        <v>0.65</v>
      </c>
      <c r="Q26">
        <v>4.63</v>
      </c>
      <c r="R26">
        <v>0.49</v>
      </c>
      <c r="S26">
        <v>1.1399999999999999</v>
      </c>
      <c r="T26">
        <v>89</v>
      </c>
      <c r="U26">
        <v>11</v>
      </c>
      <c r="V26">
        <v>14.63</v>
      </c>
      <c r="W26" s="1">
        <v>42975</v>
      </c>
      <c r="X26">
        <v>238</v>
      </c>
      <c r="Y26" s="3">
        <v>45017</v>
      </c>
      <c r="AC26" t="s">
        <v>49</v>
      </c>
      <c r="AH26">
        <v>109164</v>
      </c>
      <c r="AI26" t="s">
        <v>67</v>
      </c>
      <c r="AJ26" s="2">
        <v>14732</v>
      </c>
      <c r="AK26" t="s">
        <v>50</v>
      </c>
      <c r="AL26" s="1">
        <v>43241</v>
      </c>
    </row>
    <row r="27" spans="1:38" x14ac:dyDescent="0.25">
      <c r="A27" t="s">
        <v>68</v>
      </c>
      <c r="B27" s="1">
        <v>43018</v>
      </c>
      <c r="C27">
        <v>1</v>
      </c>
      <c r="D27">
        <v>198</v>
      </c>
      <c r="E27">
        <v>-10</v>
      </c>
      <c r="F27" t="s">
        <v>39</v>
      </c>
      <c r="G27" t="s">
        <v>69</v>
      </c>
      <c r="H27" t="s">
        <v>70</v>
      </c>
      <c r="I27">
        <v>3</v>
      </c>
      <c r="J27">
        <v>2</v>
      </c>
      <c r="K27">
        <v>65</v>
      </c>
      <c r="L27">
        <v>28.7</v>
      </c>
      <c r="M27">
        <v>4.82</v>
      </c>
      <c r="N27">
        <v>1.38</v>
      </c>
      <c r="O27">
        <v>5.01</v>
      </c>
      <c r="P27">
        <v>1.44</v>
      </c>
      <c r="Q27">
        <v>3.46</v>
      </c>
      <c r="R27">
        <v>0.99</v>
      </c>
      <c r="S27">
        <v>2.4300000000000002</v>
      </c>
      <c r="T27">
        <v>9</v>
      </c>
      <c r="U27">
        <v>29.79</v>
      </c>
      <c r="V27">
        <v>33.119999999999997</v>
      </c>
      <c r="W27" s="1">
        <v>42953</v>
      </c>
      <c r="X27">
        <v>276</v>
      </c>
      <c r="Y27" t="s">
        <v>43</v>
      </c>
      <c r="Z27" t="s">
        <v>71</v>
      </c>
      <c r="AA27" t="s">
        <v>72</v>
      </c>
      <c r="AB27">
        <v>342</v>
      </c>
      <c r="AC27" s="1">
        <v>43037</v>
      </c>
      <c r="AD27">
        <v>1</v>
      </c>
      <c r="AE27">
        <v>248</v>
      </c>
      <c r="AF27" s="1">
        <v>43315</v>
      </c>
      <c r="AG27">
        <v>362</v>
      </c>
      <c r="AH27">
        <v>113520</v>
      </c>
      <c r="AI27">
        <v>215</v>
      </c>
      <c r="AJ27" s="2">
        <v>44501</v>
      </c>
      <c r="AK27" t="s">
        <v>45</v>
      </c>
      <c r="AL27" s="1">
        <v>42953</v>
      </c>
    </row>
    <row r="28" spans="1:38" x14ac:dyDescent="0.25">
      <c r="A28" t="s">
        <v>68</v>
      </c>
      <c r="B28" s="1">
        <v>43073</v>
      </c>
      <c r="C28">
        <v>2</v>
      </c>
      <c r="D28">
        <v>198</v>
      </c>
      <c r="E28">
        <v>-10</v>
      </c>
      <c r="F28" t="s">
        <v>39</v>
      </c>
      <c r="G28" t="s">
        <v>69</v>
      </c>
      <c r="H28" t="s">
        <v>70</v>
      </c>
      <c r="I28">
        <v>3</v>
      </c>
      <c r="J28">
        <v>2</v>
      </c>
      <c r="K28">
        <v>120</v>
      </c>
      <c r="L28">
        <v>27.5</v>
      </c>
      <c r="M28">
        <v>3.67</v>
      </c>
      <c r="N28">
        <v>1.01</v>
      </c>
      <c r="O28">
        <v>3.34</v>
      </c>
      <c r="P28">
        <v>0.92</v>
      </c>
      <c r="Q28">
        <v>2.62</v>
      </c>
      <c r="R28">
        <v>0.72</v>
      </c>
      <c r="S28">
        <v>1.64</v>
      </c>
      <c r="T28">
        <v>6</v>
      </c>
      <c r="U28">
        <v>28.55</v>
      </c>
      <c r="V28">
        <v>24.27</v>
      </c>
      <c r="W28" s="1">
        <v>42953</v>
      </c>
      <c r="X28">
        <v>276</v>
      </c>
      <c r="Y28" t="s">
        <v>46</v>
      </c>
      <c r="Z28" t="s">
        <v>71</v>
      </c>
      <c r="AA28" t="s">
        <v>72</v>
      </c>
      <c r="AB28">
        <v>342</v>
      </c>
      <c r="AC28" s="1">
        <v>43037</v>
      </c>
      <c r="AD28">
        <v>1</v>
      </c>
      <c r="AE28">
        <v>240</v>
      </c>
      <c r="AF28" s="1">
        <v>43315</v>
      </c>
      <c r="AG28">
        <v>362</v>
      </c>
      <c r="AH28">
        <v>113520</v>
      </c>
      <c r="AI28">
        <v>215</v>
      </c>
      <c r="AJ28" s="2">
        <v>44501</v>
      </c>
      <c r="AK28" t="s">
        <v>45</v>
      </c>
      <c r="AL28" s="1">
        <v>42953</v>
      </c>
    </row>
    <row r="29" spans="1:38" x14ac:dyDescent="0.25">
      <c r="A29" t="s">
        <v>68</v>
      </c>
      <c r="B29" s="1">
        <v>43144</v>
      </c>
      <c r="C29">
        <v>3</v>
      </c>
      <c r="D29">
        <v>198</v>
      </c>
      <c r="E29">
        <v>-10</v>
      </c>
      <c r="F29" t="s">
        <v>39</v>
      </c>
      <c r="G29" t="s">
        <v>69</v>
      </c>
      <c r="H29" t="s">
        <v>70</v>
      </c>
      <c r="I29">
        <v>3</v>
      </c>
      <c r="J29">
        <v>2</v>
      </c>
      <c r="K29">
        <v>191</v>
      </c>
      <c r="L29">
        <v>15.5</v>
      </c>
      <c r="M29">
        <v>4.72</v>
      </c>
      <c r="N29">
        <v>0.73</v>
      </c>
      <c r="O29">
        <v>5.7</v>
      </c>
      <c r="P29">
        <v>0.88</v>
      </c>
      <c r="Q29">
        <v>3.68</v>
      </c>
      <c r="R29">
        <v>0.56999999999999995</v>
      </c>
      <c r="S29">
        <v>1.45</v>
      </c>
      <c r="T29">
        <v>31</v>
      </c>
      <c r="U29">
        <v>16.09</v>
      </c>
      <c r="V29">
        <v>19.43</v>
      </c>
      <c r="W29" s="1">
        <v>42953</v>
      </c>
      <c r="X29">
        <v>276</v>
      </c>
      <c r="Y29" t="s">
        <v>47</v>
      </c>
      <c r="Z29" t="s">
        <v>71</v>
      </c>
      <c r="AA29" t="s">
        <v>72</v>
      </c>
      <c r="AB29">
        <v>342</v>
      </c>
      <c r="AC29" s="1">
        <v>43037</v>
      </c>
      <c r="AD29">
        <v>1</v>
      </c>
      <c r="AE29">
        <v>169</v>
      </c>
      <c r="AF29" s="1">
        <v>43315</v>
      </c>
      <c r="AG29">
        <v>362</v>
      </c>
      <c r="AH29">
        <v>113520</v>
      </c>
      <c r="AI29">
        <v>215</v>
      </c>
      <c r="AJ29" s="2">
        <v>44501</v>
      </c>
      <c r="AK29" t="s">
        <v>45</v>
      </c>
      <c r="AL29" s="1">
        <v>42953</v>
      </c>
    </row>
    <row r="30" spans="1:38" x14ac:dyDescent="0.25">
      <c r="A30" t="s">
        <v>68</v>
      </c>
      <c r="B30" s="1">
        <v>43219</v>
      </c>
      <c r="C30">
        <v>4</v>
      </c>
      <c r="D30">
        <v>198</v>
      </c>
      <c r="E30">
        <v>-10</v>
      </c>
      <c r="F30" t="s">
        <v>39</v>
      </c>
      <c r="G30" t="s">
        <v>69</v>
      </c>
      <c r="H30" t="s">
        <v>70</v>
      </c>
      <c r="I30">
        <v>3</v>
      </c>
      <c r="J30">
        <v>2</v>
      </c>
      <c r="K30">
        <v>266</v>
      </c>
      <c r="L30">
        <v>8.5</v>
      </c>
      <c r="M30">
        <v>4.33</v>
      </c>
      <c r="N30">
        <v>0.37</v>
      </c>
      <c r="O30">
        <v>8.39</v>
      </c>
      <c r="P30">
        <v>0.71</v>
      </c>
      <c r="Q30">
        <v>5.34</v>
      </c>
      <c r="R30">
        <v>0.45</v>
      </c>
      <c r="S30">
        <v>1.17</v>
      </c>
      <c r="T30">
        <v>82</v>
      </c>
      <c r="U30">
        <v>8.82</v>
      </c>
      <c r="V30">
        <v>14.53</v>
      </c>
      <c r="W30" s="1">
        <v>42953</v>
      </c>
      <c r="X30">
        <v>276</v>
      </c>
      <c r="Y30" t="s">
        <v>48</v>
      </c>
      <c r="Z30" t="s">
        <v>73</v>
      </c>
      <c r="AA30" t="s">
        <v>74</v>
      </c>
      <c r="AB30">
        <v>345</v>
      </c>
      <c r="AC30" s="1">
        <v>43402</v>
      </c>
      <c r="AD30">
        <v>2</v>
      </c>
      <c r="AE30">
        <v>233</v>
      </c>
      <c r="AF30" s="1">
        <v>43680</v>
      </c>
      <c r="AG30">
        <v>727</v>
      </c>
      <c r="AH30">
        <v>113520</v>
      </c>
      <c r="AI30">
        <v>215</v>
      </c>
      <c r="AJ30" s="2">
        <v>44501</v>
      </c>
      <c r="AK30" t="s">
        <v>50</v>
      </c>
      <c r="AL30" s="1">
        <v>43250</v>
      </c>
    </row>
    <row r="31" spans="1:38" x14ac:dyDescent="0.25">
      <c r="A31" t="s">
        <v>51</v>
      </c>
      <c r="B31" s="1">
        <v>42990</v>
      </c>
      <c r="C31">
        <v>1</v>
      </c>
      <c r="D31">
        <v>74</v>
      </c>
      <c r="E31">
        <v>-9</v>
      </c>
      <c r="F31" t="s">
        <v>39</v>
      </c>
      <c r="G31" t="s">
        <v>56</v>
      </c>
      <c r="H31" t="s">
        <v>41</v>
      </c>
      <c r="I31">
        <v>7</v>
      </c>
      <c r="J31" t="s">
        <v>42</v>
      </c>
      <c r="K31">
        <v>6</v>
      </c>
      <c r="L31">
        <v>19</v>
      </c>
      <c r="M31">
        <v>4.71</v>
      </c>
      <c r="N31">
        <v>0.89</v>
      </c>
      <c r="O31">
        <v>5.82</v>
      </c>
      <c r="P31">
        <v>1.1100000000000001</v>
      </c>
      <c r="Q31">
        <v>4.6399999999999997</v>
      </c>
      <c r="R31">
        <v>0.88</v>
      </c>
      <c r="S31">
        <v>1.99</v>
      </c>
      <c r="T31">
        <v>35</v>
      </c>
      <c r="U31">
        <v>19.72</v>
      </c>
      <c r="V31">
        <v>25.55</v>
      </c>
      <c r="W31" s="1">
        <v>42984</v>
      </c>
      <c r="X31">
        <v>238</v>
      </c>
      <c r="Y31" t="s">
        <v>43</v>
      </c>
      <c r="AC31" t="s">
        <v>49</v>
      </c>
      <c r="AH31">
        <v>309087</v>
      </c>
      <c r="AI31" t="s">
        <v>75</v>
      </c>
      <c r="AJ31" t="s">
        <v>76</v>
      </c>
      <c r="AK31" t="s">
        <v>45</v>
      </c>
      <c r="AL31" s="1">
        <v>42984</v>
      </c>
    </row>
    <row r="32" spans="1:38" x14ac:dyDescent="0.25">
      <c r="A32" t="s">
        <v>51</v>
      </c>
      <c r="B32" s="1">
        <v>43048</v>
      </c>
      <c r="C32">
        <v>2</v>
      </c>
      <c r="D32">
        <v>74</v>
      </c>
      <c r="E32">
        <v>-9</v>
      </c>
      <c r="F32" t="s">
        <v>39</v>
      </c>
      <c r="G32" t="s">
        <v>56</v>
      </c>
      <c r="H32" t="s">
        <v>41</v>
      </c>
      <c r="I32">
        <v>7</v>
      </c>
      <c r="J32" t="s">
        <v>42</v>
      </c>
      <c r="K32">
        <v>64</v>
      </c>
      <c r="L32">
        <v>16.2</v>
      </c>
      <c r="M32">
        <v>4.84</v>
      </c>
      <c r="N32">
        <v>0.78</v>
      </c>
      <c r="O32">
        <v>6.51</v>
      </c>
      <c r="P32">
        <v>1.05</v>
      </c>
      <c r="Q32">
        <v>4.04</v>
      </c>
      <c r="R32">
        <v>0.65</v>
      </c>
      <c r="S32">
        <v>1.71</v>
      </c>
      <c r="T32">
        <v>27</v>
      </c>
      <c r="U32">
        <v>16.82</v>
      </c>
      <c r="V32">
        <v>22.34</v>
      </c>
      <c r="W32" s="1">
        <v>42984</v>
      </c>
      <c r="X32">
        <v>238</v>
      </c>
      <c r="Y32" t="s">
        <v>46</v>
      </c>
      <c r="AC32" t="s">
        <v>49</v>
      </c>
      <c r="AH32">
        <v>309087</v>
      </c>
      <c r="AI32" t="s">
        <v>75</v>
      </c>
      <c r="AJ32" t="s">
        <v>76</v>
      </c>
      <c r="AK32" t="s">
        <v>45</v>
      </c>
      <c r="AL32" s="1">
        <v>42984</v>
      </c>
    </row>
    <row r="33" spans="1:38" x14ac:dyDescent="0.25">
      <c r="A33" t="s">
        <v>51</v>
      </c>
      <c r="B33" s="1">
        <v>43109</v>
      </c>
      <c r="C33">
        <v>3</v>
      </c>
      <c r="D33">
        <v>74</v>
      </c>
      <c r="E33">
        <v>-9</v>
      </c>
      <c r="F33" t="s">
        <v>39</v>
      </c>
      <c r="G33" t="s">
        <v>56</v>
      </c>
      <c r="H33" t="s">
        <v>41</v>
      </c>
      <c r="I33">
        <v>7</v>
      </c>
      <c r="J33" t="s">
        <v>42</v>
      </c>
      <c r="K33">
        <v>125</v>
      </c>
      <c r="L33">
        <v>15.2</v>
      </c>
      <c r="M33">
        <v>4.75</v>
      </c>
      <c r="N33">
        <v>0.72</v>
      </c>
      <c r="O33">
        <v>5.97</v>
      </c>
      <c r="P33">
        <v>0.91</v>
      </c>
      <c r="Q33">
        <v>4.38</v>
      </c>
      <c r="R33">
        <v>0.67</v>
      </c>
      <c r="S33">
        <v>1.57</v>
      </c>
      <c r="T33">
        <v>17</v>
      </c>
      <c r="U33">
        <v>15.78</v>
      </c>
      <c r="V33">
        <v>20.47</v>
      </c>
      <c r="W33" s="1">
        <v>42984</v>
      </c>
      <c r="X33">
        <v>238</v>
      </c>
      <c r="Y33" t="s">
        <v>47</v>
      </c>
      <c r="AC33" s="1">
        <v>43067</v>
      </c>
      <c r="AD33">
        <v>2</v>
      </c>
      <c r="AE33">
        <v>198</v>
      </c>
      <c r="AF33" s="1">
        <v>43350</v>
      </c>
      <c r="AG33">
        <v>366</v>
      </c>
      <c r="AH33">
        <v>309087</v>
      </c>
      <c r="AI33" t="s">
        <v>75</v>
      </c>
      <c r="AJ33" t="s">
        <v>76</v>
      </c>
      <c r="AK33" t="s">
        <v>45</v>
      </c>
      <c r="AL33" s="1">
        <v>42984</v>
      </c>
    </row>
    <row r="34" spans="1:38" x14ac:dyDescent="0.25">
      <c r="A34" t="s">
        <v>51</v>
      </c>
      <c r="B34" s="1">
        <v>43157</v>
      </c>
      <c r="C34">
        <v>4</v>
      </c>
      <c r="D34">
        <v>74</v>
      </c>
      <c r="E34">
        <v>-9</v>
      </c>
      <c r="F34" t="s">
        <v>39</v>
      </c>
      <c r="G34" t="s">
        <v>56</v>
      </c>
      <c r="H34" t="s">
        <v>41</v>
      </c>
      <c r="I34">
        <v>7</v>
      </c>
      <c r="J34" t="s">
        <v>42</v>
      </c>
      <c r="K34">
        <v>173</v>
      </c>
      <c r="L34">
        <v>11.8</v>
      </c>
      <c r="M34">
        <v>4.6900000000000004</v>
      </c>
      <c r="N34">
        <v>0.55000000000000004</v>
      </c>
      <c r="O34">
        <v>7.39</v>
      </c>
      <c r="P34">
        <v>0.87</v>
      </c>
      <c r="Q34">
        <v>4.9400000000000004</v>
      </c>
      <c r="R34">
        <v>0.57999999999999996</v>
      </c>
      <c r="S34">
        <v>1.45</v>
      </c>
      <c r="T34">
        <v>120</v>
      </c>
      <c r="U34">
        <v>12.25</v>
      </c>
      <c r="V34">
        <v>18.38</v>
      </c>
      <c r="W34" s="1">
        <v>42984</v>
      </c>
      <c r="X34">
        <v>238</v>
      </c>
      <c r="Y34" t="s">
        <v>48</v>
      </c>
      <c r="AC34" s="1">
        <v>43067</v>
      </c>
      <c r="AD34">
        <v>2</v>
      </c>
      <c r="AE34">
        <v>192</v>
      </c>
      <c r="AF34" s="1">
        <v>43350</v>
      </c>
      <c r="AG34">
        <v>366</v>
      </c>
      <c r="AH34">
        <v>309087</v>
      </c>
      <c r="AI34" t="s">
        <v>75</v>
      </c>
      <c r="AJ34" t="s">
        <v>76</v>
      </c>
      <c r="AK34" t="s">
        <v>45</v>
      </c>
      <c r="AL34" s="1">
        <v>42984</v>
      </c>
    </row>
    <row r="35" spans="1:38" x14ac:dyDescent="0.25">
      <c r="A35" t="s">
        <v>51</v>
      </c>
      <c r="B35" s="1">
        <v>43209</v>
      </c>
      <c r="C35">
        <v>5</v>
      </c>
      <c r="D35">
        <v>74</v>
      </c>
      <c r="E35">
        <v>-9</v>
      </c>
      <c r="F35" t="s">
        <v>39</v>
      </c>
      <c r="G35" t="s">
        <v>56</v>
      </c>
      <c r="H35" t="s">
        <v>41</v>
      </c>
      <c r="I35">
        <v>7</v>
      </c>
      <c r="J35" t="s">
        <v>42</v>
      </c>
      <c r="K35">
        <v>225</v>
      </c>
      <c r="L35">
        <v>8.6999999999999993</v>
      </c>
      <c r="M35">
        <v>4.54</v>
      </c>
      <c r="N35">
        <v>0.39</v>
      </c>
      <c r="O35">
        <v>8.43</v>
      </c>
      <c r="P35">
        <v>0.73</v>
      </c>
      <c r="Q35">
        <v>6.03</v>
      </c>
      <c r="R35">
        <v>0.52</v>
      </c>
      <c r="S35">
        <v>1.26</v>
      </c>
      <c r="T35">
        <v>125</v>
      </c>
      <c r="U35">
        <v>9.0299999999999994</v>
      </c>
      <c r="V35">
        <v>15.35</v>
      </c>
      <c r="W35" s="1">
        <v>42984</v>
      </c>
      <c r="X35">
        <v>238</v>
      </c>
      <c r="Y35" t="s">
        <v>77</v>
      </c>
      <c r="AC35" t="s">
        <v>49</v>
      </c>
      <c r="AH35">
        <v>309087</v>
      </c>
      <c r="AI35" t="s">
        <v>75</v>
      </c>
      <c r="AJ35" t="s">
        <v>76</v>
      </c>
      <c r="AK35" t="s">
        <v>45</v>
      </c>
      <c r="AL35" s="1">
        <v>42984</v>
      </c>
    </row>
    <row r="36" spans="1:38" x14ac:dyDescent="0.25">
      <c r="A36" t="s">
        <v>78</v>
      </c>
      <c r="B36" s="1">
        <v>43072</v>
      </c>
      <c r="C36">
        <v>2</v>
      </c>
      <c r="D36">
        <v>105</v>
      </c>
      <c r="E36">
        <v>-7</v>
      </c>
      <c r="F36" t="s">
        <v>39</v>
      </c>
      <c r="G36" t="s">
        <v>51</v>
      </c>
      <c r="H36" t="s">
        <v>52</v>
      </c>
      <c r="I36">
        <v>4</v>
      </c>
      <c r="J36" t="s">
        <v>42</v>
      </c>
      <c r="K36">
        <v>65</v>
      </c>
      <c r="L36">
        <v>23.7</v>
      </c>
      <c r="M36">
        <v>4.9400000000000004</v>
      </c>
      <c r="N36">
        <v>1.17</v>
      </c>
      <c r="O36">
        <v>4.0199999999999996</v>
      </c>
      <c r="P36">
        <v>0.95</v>
      </c>
      <c r="Q36">
        <v>3.87</v>
      </c>
      <c r="R36">
        <v>0.92</v>
      </c>
      <c r="S36">
        <v>1.87</v>
      </c>
      <c r="T36">
        <v>208</v>
      </c>
      <c r="U36">
        <v>24.6</v>
      </c>
      <c r="V36">
        <v>25.11</v>
      </c>
      <c r="W36" s="1">
        <v>43007</v>
      </c>
      <c r="X36">
        <v>219</v>
      </c>
      <c r="Y36" s="3">
        <v>44958</v>
      </c>
      <c r="Z36" t="s">
        <v>79</v>
      </c>
      <c r="AA36" t="s">
        <v>80</v>
      </c>
      <c r="AC36" s="1">
        <v>43061</v>
      </c>
      <c r="AD36">
        <v>1</v>
      </c>
      <c r="AE36">
        <v>214</v>
      </c>
      <c r="AF36" s="1">
        <v>43340</v>
      </c>
      <c r="AG36">
        <v>353</v>
      </c>
      <c r="AH36">
        <v>112089</v>
      </c>
      <c r="AI36">
        <v>0</v>
      </c>
      <c r="AJ36" t="s">
        <v>81</v>
      </c>
      <c r="AK36" t="s">
        <v>45</v>
      </c>
      <c r="AL36" s="1">
        <v>42987</v>
      </c>
    </row>
    <row r="37" spans="1:38" x14ac:dyDescent="0.25">
      <c r="A37" t="s">
        <v>78</v>
      </c>
      <c r="B37" s="1">
        <v>43012</v>
      </c>
      <c r="C37">
        <v>1</v>
      </c>
      <c r="D37">
        <v>105</v>
      </c>
      <c r="E37">
        <v>-7</v>
      </c>
      <c r="F37" t="s">
        <v>39</v>
      </c>
      <c r="G37" t="s">
        <v>40</v>
      </c>
      <c r="H37" t="s">
        <v>41</v>
      </c>
      <c r="I37">
        <v>2</v>
      </c>
      <c r="J37">
        <v>1</v>
      </c>
      <c r="K37">
        <v>5</v>
      </c>
      <c r="L37">
        <v>14.1</v>
      </c>
      <c r="M37">
        <v>5.13</v>
      </c>
      <c r="N37">
        <v>0.72</v>
      </c>
      <c r="O37">
        <v>5.27</v>
      </c>
      <c r="P37">
        <v>0.74</v>
      </c>
      <c r="Q37">
        <v>3.97</v>
      </c>
      <c r="R37">
        <v>0.56000000000000005</v>
      </c>
      <c r="S37">
        <v>1.3</v>
      </c>
      <c r="U37">
        <v>14.64</v>
      </c>
      <c r="V37">
        <v>17.22</v>
      </c>
      <c r="W37" s="1">
        <v>43007</v>
      </c>
      <c r="X37">
        <v>199</v>
      </c>
      <c r="Z37" t="s">
        <v>82</v>
      </c>
      <c r="AA37">
        <f>-152/70</f>
        <v>-2.1714285714285713</v>
      </c>
      <c r="AC37" t="s">
        <v>49</v>
      </c>
      <c r="AH37">
        <v>310034</v>
      </c>
      <c r="AI37">
        <v>11</v>
      </c>
      <c r="AJ37" s="3">
        <v>44966</v>
      </c>
    </row>
    <row r="38" spans="1:38" x14ac:dyDescent="0.25">
      <c r="A38" t="s">
        <v>78</v>
      </c>
      <c r="B38" s="1">
        <v>43193</v>
      </c>
      <c r="C38">
        <v>4</v>
      </c>
      <c r="D38">
        <v>105</v>
      </c>
      <c r="E38">
        <v>-7</v>
      </c>
      <c r="F38" t="s">
        <v>39</v>
      </c>
      <c r="G38" t="s">
        <v>40</v>
      </c>
      <c r="H38" t="s">
        <v>41</v>
      </c>
      <c r="I38">
        <v>2</v>
      </c>
      <c r="J38">
        <v>1</v>
      </c>
      <c r="K38">
        <v>186</v>
      </c>
      <c r="L38">
        <v>6.3</v>
      </c>
      <c r="M38">
        <v>4.74</v>
      </c>
      <c r="N38">
        <v>0.3</v>
      </c>
      <c r="O38">
        <v>6.6</v>
      </c>
      <c r="P38">
        <v>0.42</v>
      </c>
      <c r="Q38">
        <v>4.4800000000000004</v>
      </c>
      <c r="R38">
        <v>0.28000000000000003</v>
      </c>
      <c r="S38">
        <v>0.7</v>
      </c>
      <c r="U38">
        <v>6.54</v>
      </c>
      <c r="V38">
        <v>9.0399999999999991</v>
      </c>
      <c r="W38" s="1">
        <v>43007</v>
      </c>
      <c r="X38">
        <v>199</v>
      </c>
      <c r="Z38" t="s">
        <v>82</v>
      </c>
      <c r="AA38">
        <f>-152/70</f>
        <v>-2.1714285714285713</v>
      </c>
      <c r="AC38" s="1">
        <v>43077</v>
      </c>
      <c r="AD38">
        <v>1</v>
      </c>
      <c r="AE38">
        <v>153</v>
      </c>
      <c r="AF38" s="1">
        <v>43348</v>
      </c>
      <c r="AH38">
        <v>310034</v>
      </c>
      <c r="AI38">
        <v>11</v>
      </c>
      <c r="AJ38" s="3">
        <v>44966</v>
      </c>
      <c r="AK38" t="s">
        <v>83</v>
      </c>
      <c r="AL38" s="1">
        <v>43077</v>
      </c>
    </row>
    <row r="39" spans="1:38" x14ac:dyDescent="0.25">
      <c r="A39" t="s">
        <v>78</v>
      </c>
      <c r="B39" s="1">
        <v>43129</v>
      </c>
      <c r="C39">
        <v>3</v>
      </c>
      <c r="D39">
        <v>105</v>
      </c>
      <c r="E39">
        <v>-7</v>
      </c>
      <c r="F39" t="s">
        <v>39</v>
      </c>
      <c r="G39" t="s">
        <v>40</v>
      </c>
      <c r="H39" t="s">
        <v>41</v>
      </c>
      <c r="I39">
        <v>2</v>
      </c>
      <c r="J39">
        <v>1</v>
      </c>
      <c r="K39">
        <v>122</v>
      </c>
      <c r="L39">
        <v>6.7</v>
      </c>
      <c r="M39">
        <v>4.97</v>
      </c>
      <c r="N39">
        <v>0.33</v>
      </c>
      <c r="O39">
        <v>5.5</v>
      </c>
      <c r="P39">
        <v>0.37</v>
      </c>
      <c r="Q39">
        <v>3.81</v>
      </c>
      <c r="R39">
        <v>0.26</v>
      </c>
      <c r="S39">
        <v>0.62</v>
      </c>
      <c r="U39">
        <v>6.95</v>
      </c>
      <c r="V39">
        <v>8.3699999999999992</v>
      </c>
      <c r="W39" s="1">
        <v>43007</v>
      </c>
      <c r="X39">
        <v>199</v>
      </c>
      <c r="Z39" t="s">
        <v>82</v>
      </c>
      <c r="AA39">
        <f>-152/70</f>
        <v>-2.1714285714285713</v>
      </c>
      <c r="AC39" s="1">
        <v>43077</v>
      </c>
      <c r="AD39">
        <v>1</v>
      </c>
      <c r="AE39">
        <v>217</v>
      </c>
      <c r="AF39" s="1">
        <v>43348</v>
      </c>
      <c r="AH39">
        <v>310034</v>
      </c>
      <c r="AI39">
        <v>11</v>
      </c>
      <c r="AJ39" s="3">
        <v>44966</v>
      </c>
      <c r="AK39" t="s">
        <v>83</v>
      </c>
      <c r="AL39" s="1">
        <v>43077</v>
      </c>
    </row>
    <row r="40" spans="1:38" x14ac:dyDescent="0.25">
      <c r="A40" t="s">
        <v>51</v>
      </c>
      <c r="B40" s="1">
        <v>43048</v>
      </c>
      <c r="C40">
        <v>2</v>
      </c>
      <c r="D40">
        <v>19</v>
      </c>
      <c r="E40">
        <v>-7</v>
      </c>
      <c r="F40" t="s">
        <v>39</v>
      </c>
      <c r="G40" t="s">
        <v>56</v>
      </c>
      <c r="H40" t="s">
        <v>41</v>
      </c>
      <c r="I40">
        <v>3</v>
      </c>
      <c r="J40">
        <v>2</v>
      </c>
      <c r="K40">
        <v>102</v>
      </c>
      <c r="L40">
        <v>19.7</v>
      </c>
      <c r="M40">
        <v>5.01</v>
      </c>
      <c r="N40">
        <v>0.99</v>
      </c>
      <c r="O40">
        <v>6.82</v>
      </c>
      <c r="P40">
        <v>1.34</v>
      </c>
      <c r="Q40">
        <v>4.7300000000000004</v>
      </c>
      <c r="R40">
        <v>0.93</v>
      </c>
      <c r="S40">
        <v>2.2799999999999998</v>
      </c>
      <c r="T40">
        <v>106</v>
      </c>
      <c r="U40">
        <v>20.45</v>
      </c>
      <c r="V40">
        <v>29</v>
      </c>
      <c r="W40" s="1">
        <v>42946</v>
      </c>
      <c r="X40">
        <v>276</v>
      </c>
      <c r="Y40" t="s">
        <v>46</v>
      </c>
      <c r="Z40" t="s">
        <v>84</v>
      </c>
      <c r="AA40" t="s">
        <v>85</v>
      </c>
      <c r="AB40">
        <v>313</v>
      </c>
      <c r="AC40" t="s">
        <v>49</v>
      </c>
      <c r="AH40" t="s">
        <v>86</v>
      </c>
      <c r="AI40">
        <v>13</v>
      </c>
      <c r="AJ40" t="s">
        <v>87</v>
      </c>
      <c r="AK40" t="s">
        <v>45</v>
      </c>
      <c r="AL40" s="1">
        <v>42946</v>
      </c>
    </row>
    <row r="41" spans="1:38" x14ac:dyDescent="0.25">
      <c r="A41" t="s">
        <v>51</v>
      </c>
      <c r="B41" s="1">
        <v>43109</v>
      </c>
      <c r="C41">
        <v>3</v>
      </c>
      <c r="D41">
        <v>19</v>
      </c>
      <c r="E41">
        <v>-7</v>
      </c>
      <c r="F41" t="s">
        <v>39</v>
      </c>
      <c r="G41" t="s">
        <v>56</v>
      </c>
      <c r="H41" t="s">
        <v>41</v>
      </c>
      <c r="I41">
        <v>3</v>
      </c>
      <c r="J41">
        <v>2</v>
      </c>
      <c r="K41">
        <v>163</v>
      </c>
      <c r="L41">
        <v>15.7</v>
      </c>
      <c r="M41">
        <v>4.9400000000000004</v>
      </c>
      <c r="N41">
        <v>0.78</v>
      </c>
      <c r="O41">
        <v>7.31</v>
      </c>
      <c r="P41">
        <v>1.1499999999999999</v>
      </c>
      <c r="Q41">
        <v>4.62</v>
      </c>
      <c r="R41">
        <v>0.73</v>
      </c>
      <c r="S41">
        <v>1.87</v>
      </c>
      <c r="T41">
        <v>35</v>
      </c>
      <c r="U41">
        <v>16.3</v>
      </c>
      <c r="V41">
        <v>24.06</v>
      </c>
      <c r="W41" s="1">
        <v>42946</v>
      </c>
      <c r="X41">
        <v>276</v>
      </c>
      <c r="Y41" t="s">
        <v>47</v>
      </c>
      <c r="Z41" t="s">
        <v>84</v>
      </c>
      <c r="AA41" t="s">
        <v>85</v>
      </c>
      <c r="AB41">
        <v>313</v>
      </c>
      <c r="AC41" s="1">
        <v>43048</v>
      </c>
      <c r="AD41">
        <v>1</v>
      </c>
      <c r="AE41">
        <v>173</v>
      </c>
      <c r="AF41" s="1">
        <v>43325</v>
      </c>
      <c r="AG41">
        <v>379</v>
      </c>
      <c r="AH41" t="s">
        <v>86</v>
      </c>
      <c r="AI41">
        <v>13</v>
      </c>
      <c r="AJ41" t="s">
        <v>87</v>
      </c>
      <c r="AK41" t="s">
        <v>45</v>
      </c>
      <c r="AL41" s="1">
        <v>42946</v>
      </c>
    </row>
    <row r="42" spans="1:38" x14ac:dyDescent="0.25">
      <c r="A42" t="s">
        <v>51</v>
      </c>
      <c r="B42" s="1">
        <v>42990</v>
      </c>
      <c r="C42">
        <v>1</v>
      </c>
      <c r="D42">
        <v>19</v>
      </c>
      <c r="E42">
        <v>-7</v>
      </c>
      <c r="F42" t="s">
        <v>39</v>
      </c>
      <c r="G42" t="s">
        <v>56</v>
      </c>
      <c r="H42" t="s">
        <v>41</v>
      </c>
      <c r="I42">
        <v>3</v>
      </c>
      <c r="J42">
        <v>2</v>
      </c>
      <c r="K42">
        <v>44</v>
      </c>
      <c r="L42">
        <v>15.5</v>
      </c>
      <c r="M42">
        <v>5.08</v>
      </c>
      <c r="N42">
        <v>0.79</v>
      </c>
      <c r="O42">
        <v>6.01</v>
      </c>
      <c r="P42">
        <v>0.93</v>
      </c>
      <c r="Q42">
        <v>4.49</v>
      </c>
      <c r="R42">
        <v>0.7</v>
      </c>
      <c r="S42">
        <v>1.63</v>
      </c>
      <c r="T42">
        <v>81</v>
      </c>
      <c r="U42">
        <v>16.09</v>
      </c>
      <c r="V42">
        <v>21.02</v>
      </c>
      <c r="W42" s="1">
        <v>42946</v>
      </c>
      <c r="X42">
        <v>276</v>
      </c>
      <c r="Y42" t="s">
        <v>43</v>
      </c>
      <c r="Z42" t="s">
        <v>84</v>
      </c>
      <c r="AA42" t="s">
        <v>85</v>
      </c>
      <c r="AB42">
        <v>313</v>
      </c>
      <c r="AC42" t="s">
        <v>49</v>
      </c>
      <c r="AH42" t="s">
        <v>86</v>
      </c>
      <c r="AI42">
        <v>13</v>
      </c>
      <c r="AJ42" t="s">
        <v>87</v>
      </c>
      <c r="AK42" t="s">
        <v>45</v>
      </c>
      <c r="AL42" s="1">
        <v>42946</v>
      </c>
    </row>
    <row r="43" spans="1:38" x14ac:dyDescent="0.25">
      <c r="A43" t="s">
        <v>51</v>
      </c>
      <c r="B43" s="1">
        <v>43157</v>
      </c>
      <c r="C43">
        <v>4</v>
      </c>
      <c r="D43">
        <v>19</v>
      </c>
      <c r="E43">
        <v>-7</v>
      </c>
      <c r="F43" t="s">
        <v>39</v>
      </c>
      <c r="G43" t="s">
        <v>56</v>
      </c>
      <c r="H43" t="s">
        <v>41</v>
      </c>
      <c r="I43">
        <v>3</v>
      </c>
      <c r="J43">
        <v>2</v>
      </c>
      <c r="K43">
        <v>211</v>
      </c>
      <c r="L43">
        <v>8.3000000000000007</v>
      </c>
      <c r="M43">
        <v>4.7300000000000004</v>
      </c>
      <c r="N43">
        <v>0.39</v>
      </c>
      <c r="O43">
        <v>8.0299999999999994</v>
      </c>
      <c r="P43">
        <v>0.67</v>
      </c>
      <c r="Q43">
        <v>5.51</v>
      </c>
      <c r="R43">
        <v>0.46</v>
      </c>
      <c r="S43">
        <v>1.1200000000000001</v>
      </c>
      <c r="T43">
        <v>46</v>
      </c>
      <c r="U43">
        <v>8.6199999999999992</v>
      </c>
      <c r="V43">
        <v>14.04</v>
      </c>
      <c r="W43" s="1">
        <v>42946</v>
      </c>
      <c r="X43">
        <v>276</v>
      </c>
      <c r="Y43" t="s">
        <v>48</v>
      </c>
      <c r="Z43" t="s">
        <v>84</v>
      </c>
      <c r="AA43" t="s">
        <v>85</v>
      </c>
      <c r="AB43">
        <v>313</v>
      </c>
      <c r="AC43" s="1">
        <v>43048</v>
      </c>
      <c r="AD43">
        <v>1</v>
      </c>
      <c r="AE43">
        <v>167</v>
      </c>
      <c r="AF43" s="1">
        <v>43325</v>
      </c>
      <c r="AG43">
        <v>379</v>
      </c>
      <c r="AH43" t="s">
        <v>86</v>
      </c>
      <c r="AI43">
        <v>13</v>
      </c>
      <c r="AJ43" t="s">
        <v>87</v>
      </c>
      <c r="AK43" t="s">
        <v>45</v>
      </c>
      <c r="AL43" s="1">
        <v>42946</v>
      </c>
    </row>
    <row r="44" spans="1:38" x14ac:dyDescent="0.25">
      <c r="A44" t="s">
        <v>51</v>
      </c>
      <c r="B44" s="1">
        <v>43209</v>
      </c>
      <c r="C44">
        <v>5</v>
      </c>
      <c r="D44">
        <v>19</v>
      </c>
      <c r="E44">
        <v>-7</v>
      </c>
      <c r="F44" t="s">
        <v>39</v>
      </c>
      <c r="G44" t="s">
        <v>56</v>
      </c>
      <c r="H44" t="s">
        <v>41</v>
      </c>
      <c r="I44">
        <v>3</v>
      </c>
      <c r="J44">
        <v>2</v>
      </c>
      <c r="K44">
        <v>263</v>
      </c>
      <c r="L44">
        <v>7</v>
      </c>
      <c r="M44">
        <v>4.75</v>
      </c>
      <c r="N44">
        <v>0.33</v>
      </c>
      <c r="O44">
        <v>9.2200000000000006</v>
      </c>
      <c r="P44">
        <v>0.65</v>
      </c>
      <c r="Q44">
        <v>6.46</v>
      </c>
      <c r="R44">
        <v>0.45</v>
      </c>
      <c r="S44">
        <v>1.1000000000000001</v>
      </c>
      <c r="T44">
        <v>57</v>
      </c>
      <c r="U44">
        <v>7.27</v>
      </c>
      <c r="V44">
        <v>13.37</v>
      </c>
      <c r="W44" s="1">
        <v>42946</v>
      </c>
      <c r="X44">
        <v>276</v>
      </c>
      <c r="Y44" t="s">
        <v>77</v>
      </c>
      <c r="Z44" t="s">
        <v>84</v>
      </c>
      <c r="AA44" t="s">
        <v>85</v>
      </c>
      <c r="AB44">
        <v>313</v>
      </c>
      <c r="AC44" t="s">
        <v>49</v>
      </c>
      <c r="AH44" t="s">
        <v>86</v>
      </c>
      <c r="AI44">
        <v>13</v>
      </c>
      <c r="AJ44" t="s">
        <v>87</v>
      </c>
      <c r="AK44" t="s">
        <v>45</v>
      </c>
      <c r="AL44" s="1">
        <v>42946</v>
      </c>
    </row>
    <row r="45" spans="1:38" x14ac:dyDescent="0.25">
      <c r="A45" t="s">
        <v>68</v>
      </c>
      <c r="B45" s="1">
        <v>43018</v>
      </c>
      <c r="C45">
        <v>1</v>
      </c>
      <c r="D45">
        <v>521</v>
      </c>
      <c r="E45">
        <v>-7</v>
      </c>
      <c r="F45" t="s">
        <v>39</v>
      </c>
      <c r="G45" t="s">
        <v>69</v>
      </c>
      <c r="H45" t="s">
        <v>70</v>
      </c>
      <c r="I45">
        <v>2</v>
      </c>
      <c r="J45">
        <v>1</v>
      </c>
      <c r="K45">
        <v>59</v>
      </c>
      <c r="L45">
        <v>22.1</v>
      </c>
      <c r="M45">
        <v>4.83</v>
      </c>
      <c r="N45">
        <v>1.07</v>
      </c>
      <c r="O45">
        <v>3.56</v>
      </c>
      <c r="P45">
        <v>0.79</v>
      </c>
      <c r="Q45">
        <v>3.55</v>
      </c>
      <c r="R45">
        <v>0.78</v>
      </c>
      <c r="S45">
        <v>1.57</v>
      </c>
      <c r="T45">
        <v>27</v>
      </c>
      <c r="U45">
        <v>22.94</v>
      </c>
      <c r="V45">
        <v>21.63</v>
      </c>
      <c r="W45" s="1">
        <v>42959</v>
      </c>
      <c r="X45">
        <v>273</v>
      </c>
      <c r="Y45" t="s">
        <v>43</v>
      </c>
      <c r="Z45" t="s">
        <v>88</v>
      </c>
      <c r="AA45" t="s">
        <v>89</v>
      </c>
      <c r="AC45" s="1">
        <v>43041</v>
      </c>
      <c r="AD45">
        <v>1</v>
      </c>
      <c r="AE45">
        <v>257</v>
      </c>
      <c r="AF45" s="1">
        <v>43324</v>
      </c>
      <c r="AG45">
        <v>365</v>
      </c>
      <c r="AH45">
        <v>113528</v>
      </c>
      <c r="AI45">
        <v>132</v>
      </c>
      <c r="AJ45" t="s">
        <v>90</v>
      </c>
      <c r="AK45" t="s">
        <v>45</v>
      </c>
      <c r="AL45" s="1">
        <v>42959</v>
      </c>
    </row>
    <row r="46" spans="1:38" x14ac:dyDescent="0.25">
      <c r="A46" t="s">
        <v>68</v>
      </c>
      <c r="B46" s="1">
        <v>43144</v>
      </c>
      <c r="C46">
        <v>3</v>
      </c>
      <c r="D46">
        <v>521</v>
      </c>
      <c r="E46">
        <v>-7</v>
      </c>
      <c r="F46" t="s">
        <v>39</v>
      </c>
      <c r="G46" t="s">
        <v>69</v>
      </c>
      <c r="H46" t="s">
        <v>70</v>
      </c>
      <c r="I46">
        <v>2</v>
      </c>
      <c r="J46">
        <v>1</v>
      </c>
      <c r="K46">
        <v>185</v>
      </c>
      <c r="L46">
        <v>13.2</v>
      </c>
      <c r="M46">
        <v>4.9000000000000004</v>
      </c>
      <c r="N46">
        <v>0.65</v>
      </c>
      <c r="O46">
        <v>5.19</v>
      </c>
      <c r="P46">
        <v>0.69</v>
      </c>
      <c r="Q46">
        <v>3.7</v>
      </c>
      <c r="R46">
        <v>0.49</v>
      </c>
      <c r="S46">
        <v>1.17</v>
      </c>
      <c r="T46">
        <v>63</v>
      </c>
      <c r="U46">
        <v>13.7</v>
      </c>
      <c r="V46">
        <v>15.84</v>
      </c>
      <c r="W46" s="1">
        <v>42959</v>
      </c>
      <c r="X46">
        <v>273</v>
      </c>
      <c r="Y46" t="s">
        <v>47</v>
      </c>
      <c r="Z46" t="s">
        <v>88</v>
      </c>
      <c r="AA46" t="s">
        <v>89</v>
      </c>
      <c r="AC46" s="1">
        <v>43041</v>
      </c>
      <c r="AD46">
        <v>1</v>
      </c>
      <c r="AE46">
        <v>178</v>
      </c>
      <c r="AF46" s="1">
        <v>43324</v>
      </c>
      <c r="AG46">
        <v>365</v>
      </c>
      <c r="AH46">
        <v>113528</v>
      </c>
      <c r="AI46">
        <v>132</v>
      </c>
      <c r="AJ46" t="s">
        <v>90</v>
      </c>
      <c r="AK46" t="s">
        <v>45</v>
      </c>
      <c r="AL46" s="1">
        <v>42959</v>
      </c>
    </row>
    <row r="47" spans="1:38" x14ac:dyDescent="0.25">
      <c r="A47" t="s">
        <v>68</v>
      </c>
      <c r="B47" s="1">
        <v>43073</v>
      </c>
      <c r="C47">
        <v>2</v>
      </c>
      <c r="D47">
        <v>521</v>
      </c>
      <c r="E47">
        <v>-7</v>
      </c>
      <c r="F47" t="s">
        <v>39</v>
      </c>
      <c r="G47" t="s">
        <v>69</v>
      </c>
      <c r="H47" t="s">
        <v>70</v>
      </c>
      <c r="I47">
        <v>2</v>
      </c>
      <c r="J47">
        <v>1</v>
      </c>
      <c r="K47">
        <v>114</v>
      </c>
      <c r="L47">
        <v>17.899999999999999</v>
      </c>
      <c r="M47">
        <v>3.64</v>
      </c>
      <c r="N47">
        <v>0.65</v>
      </c>
      <c r="O47">
        <v>3.08</v>
      </c>
      <c r="P47">
        <v>0.55000000000000004</v>
      </c>
      <c r="Q47">
        <v>2.46</v>
      </c>
      <c r="R47">
        <v>0.44</v>
      </c>
      <c r="S47">
        <v>0.99</v>
      </c>
      <c r="T47">
        <v>27</v>
      </c>
      <c r="U47">
        <v>18.579999999999998</v>
      </c>
      <c r="V47">
        <v>14.98</v>
      </c>
      <c r="W47" s="1">
        <v>42959</v>
      </c>
      <c r="X47">
        <v>273</v>
      </c>
      <c r="Y47" t="s">
        <v>46</v>
      </c>
      <c r="Z47" t="s">
        <v>88</v>
      </c>
      <c r="AA47" t="s">
        <v>89</v>
      </c>
      <c r="AC47" s="1">
        <v>43041</v>
      </c>
      <c r="AD47">
        <v>1</v>
      </c>
      <c r="AE47">
        <v>249</v>
      </c>
      <c r="AF47" s="1">
        <v>43324</v>
      </c>
      <c r="AG47">
        <v>365</v>
      </c>
      <c r="AH47">
        <v>113528</v>
      </c>
      <c r="AI47">
        <v>132</v>
      </c>
      <c r="AJ47" t="s">
        <v>90</v>
      </c>
      <c r="AK47" t="s">
        <v>45</v>
      </c>
      <c r="AL47" s="1">
        <v>42959</v>
      </c>
    </row>
    <row r="48" spans="1:38" x14ac:dyDescent="0.25">
      <c r="A48" t="s">
        <v>68</v>
      </c>
      <c r="B48" s="1">
        <v>43219</v>
      </c>
      <c r="C48">
        <v>4</v>
      </c>
      <c r="D48">
        <v>521</v>
      </c>
      <c r="E48">
        <v>-7</v>
      </c>
      <c r="F48" t="s">
        <v>39</v>
      </c>
      <c r="G48" t="s">
        <v>69</v>
      </c>
      <c r="H48" t="s">
        <v>70</v>
      </c>
      <c r="I48">
        <v>2</v>
      </c>
      <c r="J48">
        <v>1</v>
      </c>
      <c r="K48">
        <v>260</v>
      </c>
      <c r="L48">
        <v>7.3</v>
      </c>
      <c r="M48">
        <v>4.2300000000000004</v>
      </c>
      <c r="N48">
        <v>0.31</v>
      </c>
      <c r="O48">
        <v>7.54</v>
      </c>
      <c r="P48">
        <v>0.55000000000000004</v>
      </c>
      <c r="Q48">
        <v>5.09</v>
      </c>
      <c r="R48">
        <v>0.37</v>
      </c>
      <c r="S48">
        <v>0.92</v>
      </c>
      <c r="T48">
        <v>533</v>
      </c>
      <c r="U48">
        <v>7.58</v>
      </c>
      <c r="V48">
        <v>11.6</v>
      </c>
      <c r="W48" s="1">
        <v>42959</v>
      </c>
      <c r="X48">
        <v>273</v>
      </c>
      <c r="Y48" s="3">
        <v>45017</v>
      </c>
      <c r="Z48" t="s">
        <v>88</v>
      </c>
      <c r="AA48" t="s">
        <v>89</v>
      </c>
      <c r="AB48">
        <v>159</v>
      </c>
      <c r="AC48" s="1">
        <v>43416</v>
      </c>
      <c r="AD48">
        <v>2</v>
      </c>
      <c r="AE48">
        <v>251</v>
      </c>
      <c r="AF48" s="1">
        <v>43698</v>
      </c>
      <c r="AG48">
        <v>739</v>
      </c>
      <c r="AH48">
        <v>113528</v>
      </c>
      <c r="AI48">
        <v>132</v>
      </c>
      <c r="AJ48" t="s">
        <v>90</v>
      </c>
      <c r="AK48" t="s">
        <v>50</v>
      </c>
      <c r="AL48" s="1">
        <v>43250</v>
      </c>
    </row>
    <row r="49" spans="1:38" x14ac:dyDescent="0.25">
      <c r="A49" t="s">
        <v>38</v>
      </c>
      <c r="B49" s="1">
        <v>43010</v>
      </c>
      <c r="C49">
        <v>1</v>
      </c>
      <c r="D49">
        <v>239</v>
      </c>
      <c r="E49">
        <v>-6</v>
      </c>
      <c r="F49" t="s">
        <v>39</v>
      </c>
      <c r="G49" t="s">
        <v>69</v>
      </c>
      <c r="H49" t="s">
        <v>70</v>
      </c>
      <c r="I49">
        <v>4</v>
      </c>
      <c r="J49" t="s">
        <v>42</v>
      </c>
      <c r="K49">
        <v>45</v>
      </c>
      <c r="L49">
        <v>25.4</v>
      </c>
      <c r="M49">
        <v>5.08</v>
      </c>
      <c r="N49">
        <v>1.29</v>
      </c>
      <c r="O49">
        <v>5.44</v>
      </c>
      <c r="P49">
        <v>1.38</v>
      </c>
      <c r="Q49">
        <v>4.01</v>
      </c>
      <c r="R49">
        <v>1.02</v>
      </c>
      <c r="S49">
        <v>2.4</v>
      </c>
      <c r="T49">
        <v>40</v>
      </c>
      <c r="U49">
        <v>26.37</v>
      </c>
      <c r="V49">
        <v>31.7</v>
      </c>
      <c r="W49" s="1">
        <v>42965</v>
      </c>
      <c r="X49">
        <v>248</v>
      </c>
      <c r="Y49" t="s">
        <v>43</v>
      </c>
      <c r="Z49" t="s">
        <v>91</v>
      </c>
      <c r="AA49" t="s">
        <v>92</v>
      </c>
      <c r="AC49" s="1">
        <v>43052</v>
      </c>
      <c r="AD49">
        <v>1</v>
      </c>
      <c r="AE49">
        <v>251</v>
      </c>
      <c r="AF49" s="1">
        <v>43328</v>
      </c>
      <c r="AG49">
        <v>363</v>
      </c>
      <c r="AH49">
        <v>508077</v>
      </c>
      <c r="AI49">
        <v>51</v>
      </c>
      <c r="AJ49" s="3">
        <v>45118</v>
      </c>
      <c r="AK49" t="s">
        <v>45</v>
      </c>
      <c r="AL49" s="1">
        <v>42965</v>
      </c>
    </row>
    <row r="50" spans="1:38" x14ac:dyDescent="0.25">
      <c r="A50" t="s">
        <v>38</v>
      </c>
      <c r="B50" s="1">
        <v>43075</v>
      </c>
      <c r="C50">
        <v>2</v>
      </c>
      <c r="D50">
        <v>239</v>
      </c>
      <c r="E50">
        <v>-6</v>
      </c>
      <c r="F50" t="s">
        <v>39</v>
      </c>
      <c r="G50" t="s">
        <v>69</v>
      </c>
      <c r="H50" t="s">
        <v>70</v>
      </c>
      <c r="I50">
        <v>4</v>
      </c>
      <c r="J50" t="s">
        <v>42</v>
      </c>
      <c r="K50">
        <v>110</v>
      </c>
      <c r="L50">
        <v>17.899999999999999</v>
      </c>
      <c r="M50">
        <v>4.88</v>
      </c>
      <c r="N50">
        <v>0.87</v>
      </c>
      <c r="O50">
        <v>5.51</v>
      </c>
      <c r="P50">
        <v>0.99</v>
      </c>
      <c r="Q50">
        <v>4.24</v>
      </c>
      <c r="R50">
        <v>0.76</v>
      </c>
      <c r="S50">
        <v>1.75</v>
      </c>
      <c r="T50">
        <v>69</v>
      </c>
      <c r="U50">
        <v>18.579999999999998</v>
      </c>
      <c r="V50">
        <v>22.86</v>
      </c>
      <c r="W50" s="1">
        <v>42965</v>
      </c>
      <c r="X50">
        <v>248</v>
      </c>
      <c r="Y50" t="s">
        <v>46</v>
      </c>
      <c r="Z50" t="s">
        <v>91</v>
      </c>
      <c r="AA50" t="s">
        <v>92</v>
      </c>
      <c r="AC50" s="1">
        <v>43052</v>
      </c>
      <c r="AD50">
        <v>1</v>
      </c>
      <c r="AE50">
        <v>213</v>
      </c>
      <c r="AF50" s="1">
        <v>43328</v>
      </c>
      <c r="AG50">
        <v>363</v>
      </c>
      <c r="AH50">
        <v>508077</v>
      </c>
      <c r="AI50">
        <v>51</v>
      </c>
      <c r="AJ50" s="3">
        <v>45118</v>
      </c>
      <c r="AK50" t="s">
        <v>45</v>
      </c>
      <c r="AL50" s="1">
        <v>42965</v>
      </c>
    </row>
    <row r="51" spans="1:38" x14ac:dyDescent="0.25">
      <c r="A51" t="s">
        <v>38</v>
      </c>
      <c r="B51" s="1">
        <v>43146</v>
      </c>
      <c r="C51">
        <v>3</v>
      </c>
      <c r="D51">
        <v>239</v>
      </c>
      <c r="E51">
        <v>-6</v>
      </c>
      <c r="F51" t="s">
        <v>39</v>
      </c>
      <c r="G51" t="s">
        <v>69</v>
      </c>
      <c r="H51" t="s">
        <v>70</v>
      </c>
      <c r="I51">
        <v>4</v>
      </c>
      <c r="J51" t="s">
        <v>42</v>
      </c>
      <c r="K51">
        <v>181</v>
      </c>
      <c r="L51">
        <v>14.3</v>
      </c>
      <c r="M51">
        <v>4.83</v>
      </c>
      <c r="N51">
        <v>0.69</v>
      </c>
      <c r="O51">
        <v>6.38</v>
      </c>
      <c r="P51">
        <v>0.91</v>
      </c>
      <c r="Q51">
        <v>4.5999999999999996</v>
      </c>
      <c r="R51">
        <v>0.66</v>
      </c>
      <c r="S51">
        <v>1.57</v>
      </c>
      <c r="T51">
        <v>130</v>
      </c>
      <c r="U51">
        <v>14.84</v>
      </c>
      <c r="V51">
        <v>20.149999999999999</v>
      </c>
      <c r="W51" s="1">
        <v>42965</v>
      </c>
      <c r="X51">
        <v>248</v>
      </c>
      <c r="Y51" t="s">
        <v>47</v>
      </c>
      <c r="Z51" t="s">
        <v>91</v>
      </c>
      <c r="AA51" t="s">
        <v>92</v>
      </c>
      <c r="AC51" s="1">
        <v>43052</v>
      </c>
      <c r="AD51">
        <v>1</v>
      </c>
      <c r="AE51">
        <v>177</v>
      </c>
      <c r="AF51" s="1">
        <v>43328</v>
      </c>
      <c r="AG51">
        <v>363</v>
      </c>
      <c r="AH51">
        <v>508077</v>
      </c>
      <c r="AI51">
        <v>51</v>
      </c>
      <c r="AJ51" s="3">
        <v>45118</v>
      </c>
      <c r="AK51" t="s">
        <v>45</v>
      </c>
      <c r="AL51" s="1">
        <v>42965</v>
      </c>
    </row>
    <row r="52" spans="1:38" x14ac:dyDescent="0.25">
      <c r="A52" t="s">
        <v>38</v>
      </c>
      <c r="B52" s="1">
        <v>43200</v>
      </c>
      <c r="C52">
        <v>4</v>
      </c>
      <c r="D52">
        <v>239</v>
      </c>
      <c r="E52">
        <v>-6</v>
      </c>
      <c r="F52" t="s">
        <v>39</v>
      </c>
      <c r="G52" t="s">
        <v>69</v>
      </c>
      <c r="H52" t="s">
        <v>70</v>
      </c>
      <c r="I52">
        <v>4</v>
      </c>
      <c r="J52" t="s">
        <v>42</v>
      </c>
      <c r="K52">
        <v>235</v>
      </c>
      <c r="L52">
        <v>9.4</v>
      </c>
      <c r="M52">
        <v>4.8899999999999997</v>
      </c>
      <c r="N52">
        <v>0.46</v>
      </c>
      <c r="O52">
        <v>7.87</v>
      </c>
      <c r="P52">
        <v>0.74</v>
      </c>
      <c r="Q52">
        <v>5.65</v>
      </c>
      <c r="R52">
        <v>0.53</v>
      </c>
      <c r="S52">
        <v>1.27</v>
      </c>
      <c r="T52">
        <v>46</v>
      </c>
      <c r="U52">
        <v>9.76</v>
      </c>
      <c r="V52">
        <v>15.74</v>
      </c>
      <c r="W52" s="1">
        <v>42965</v>
      </c>
      <c r="X52">
        <v>248</v>
      </c>
      <c r="Y52" t="s">
        <v>48</v>
      </c>
      <c r="Z52" t="s">
        <v>91</v>
      </c>
      <c r="AA52" t="s">
        <v>92</v>
      </c>
      <c r="AC52" t="s">
        <v>49</v>
      </c>
      <c r="AH52">
        <v>508077</v>
      </c>
      <c r="AI52">
        <v>51</v>
      </c>
      <c r="AJ52" s="3">
        <v>45118</v>
      </c>
      <c r="AK52" t="s">
        <v>50</v>
      </c>
      <c r="AL52" s="1">
        <v>43241</v>
      </c>
    </row>
    <row r="53" spans="1:38" x14ac:dyDescent="0.25">
      <c r="A53" t="s">
        <v>51</v>
      </c>
      <c r="B53" s="1">
        <v>43048</v>
      </c>
      <c r="C53">
        <v>2</v>
      </c>
      <c r="D53">
        <v>65</v>
      </c>
      <c r="E53">
        <v>-6</v>
      </c>
      <c r="F53" t="s">
        <v>39</v>
      </c>
      <c r="G53" t="s">
        <v>56</v>
      </c>
      <c r="H53" t="s">
        <v>41</v>
      </c>
      <c r="I53">
        <v>3</v>
      </c>
      <c r="J53">
        <v>2</v>
      </c>
      <c r="K53">
        <v>83</v>
      </c>
      <c r="L53">
        <v>14.2</v>
      </c>
      <c r="M53">
        <v>4.97</v>
      </c>
      <c r="N53">
        <v>0.71</v>
      </c>
      <c r="O53">
        <v>7.1</v>
      </c>
      <c r="P53">
        <v>1.01</v>
      </c>
      <c r="Q53">
        <v>4.59</v>
      </c>
      <c r="R53">
        <v>0.65</v>
      </c>
      <c r="S53">
        <v>1.66</v>
      </c>
      <c r="T53">
        <v>23</v>
      </c>
      <c r="U53">
        <v>14.74</v>
      </c>
      <c r="V53">
        <v>21.3</v>
      </c>
      <c r="W53" s="1">
        <v>42965</v>
      </c>
      <c r="X53">
        <v>257</v>
      </c>
      <c r="Y53" t="s">
        <v>46</v>
      </c>
      <c r="Z53" t="s">
        <v>93</v>
      </c>
      <c r="AA53" t="s">
        <v>94</v>
      </c>
      <c r="AC53" t="s">
        <v>49</v>
      </c>
      <c r="AH53">
        <v>309084</v>
      </c>
      <c r="AI53" t="s">
        <v>95</v>
      </c>
      <c r="AJ53" s="3">
        <v>45266</v>
      </c>
      <c r="AK53" t="s">
        <v>45</v>
      </c>
      <c r="AL53" s="1">
        <v>42965</v>
      </c>
    </row>
    <row r="54" spans="1:38" x14ac:dyDescent="0.25">
      <c r="A54" t="s">
        <v>51</v>
      </c>
      <c r="B54" s="1">
        <v>43109</v>
      </c>
      <c r="C54">
        <v>3</v>
      </c>
      <c r="D54">
        <v>65</v>
      </c>
      <c r="E54">
        <v>-6</v>
      </c>
      <c r="F54" t="s">
        <v>39</v>
      </c>
      <c r="G54" t="s">
        <v>56</v>
      </c>
      <c r="H54" t="s">
        <v>41</v>
      </c>
      <c r="I54">
        <v>3</v>
      </c>
      <c r="J54">
        <v>2</v>
      </c>
      <c r="K54">
        <v>144</v>
      </c>
      <c r="L54">
        <v>15.1</v>
      </c>
      <c r="M54">
        <v>5.04</v>
      </c>
      <c r="N54">
        <v>0.76</v>
      </c>
      <c r="O54">
        <v>6.37</v>
      </c>
      <c r="P54">
        <v>0.96</v>
      </c>
      <c r="Q54">
        <v>4.2699999999999996</v>
      </c>
      <c r="R54">
        <v>0.64</v>
      </c>
      <c r="S54">
        <v>1.61</v>
      </c>
      <c r="T54">
        <v>14</v>
      </c>
      <c r="U54">
        <v>15.67</v>
      </c>
      <c r="V54">
        <v>20.84</v>
      </c>
      <c r="W54" s="1">
        <v>42965</v>
      </c>
      <c r="X54">
        <v>257</v>
      </c>
      <c r="Y54" t="s">
        <v>47</v>
      </c>
      <c r="Z54" t="s">
        <v>93</v>
      </c>
      <c r="AA54" t="s">
        <v>94</v>
      </c>
      <c r="AC54" s="1">
        <v>43061</v>
      </c>
      <c r="AD54">
        <v>1</v>
      </c>
      <c r="AE54">
        <v>190</v>
      </c>
      <c r="AF54" s="1">
        <v>43342</v>
      </c>
      <c r="AG54">
        <v>377</v>
      </c>
      <c r="AH54">
        <v>309084</v>
      </c>
      <c r="AI54" t="s">
        <v>95</v>
      </c>
      <c r="AJ54" s="3">
        <v>45266</v>
      </c>
      <c r="AK54" t="s">
        <v>45</v>
      </c>
      <c r="AL54" s="1">
        <v>42965</v>
      </c>
    </row>
    <row r="55" spans="1:38" x14ac:dyDescent="0.25">
      <c r="A55" t="s">
        <v>51</v>
      </c>
      <c r="B55" s="1">
        <v>42990</v>
      </c>
      <c r="C55">
        <v>1</v>
      </c>
      <c r="D55">
        <v>65</v>
      </c>
      <c r="E55">
        <v>-6</v>
      </c>
      <c r="F55" t="s">
        <v>39</v>
      </c>
      <c r="G55" t="s">
        <v>56</v>
      </c>
      <c r="H55" t="s">
        <v>41</v>
      </c>
      <c r="I55">
        <v>3</v>
      </c>
      <c r="J55">
        <v>2</v>
      </c>
      <c r="K55">
        <v>25</v>
      </c>
      <c r="L55">
        <v>15.8</v>
      </c>
      <c r="M55">
        <v>5.13</v>
      </c>
      <c r="N55">
        <v>0.81</v>
      </c>
      <c r="O55">
        <v>5.47</v>
      </c>
      <c r="P55">
        <v>0.86</v>
      </c>
      <c r="Q55">
        <v>4.1500000000000004</v>
      </c>
      <c r="R55">
        <v>0.66</v>
      </c>
      <c r="S55">
        <v>1.52</v>
      </c>
      <c r="T55">
        <v>22</v>
      </c>
      <c r="U55">
        <v>16.399999999999999</v>
      </c>
      <c r="V55">
        <v>19.93</v>
      </c>
      <c r="W55" s="1">
        <v>42965</v>
      </c>
      <c r="X55">
        <v>257</v>
      </c>
      <c r="Y55" t="s">
        <v>43</v>
      </c>
      <c r="Z55" t="s">
        <v>93</v>
      </c>
      <c r="AA55" t="s">
        <v>94</v>
      </c>
      <c r="AC55" t="s">
        <v>49</v>
      </c>
      <c r="AH55">
        <v>309084</v>
      </c>
      <c r="AI55" t="s">
        <v>95</v>
      </c>
      <c r="AJ55" s="3">
        <v>45266</v>
      </c>
      <c r="AK55" t="s">
        <v>45</v>
      </c>
      <c r="AL55" s="1">
        <v>42965</v>
      </c>
    </row>
    <row r="56" spans="1:38" x14ac:dyDescent="0.25">
      <c r="A56" t="s">
        <v>51</v>
      </c>
      <c r="B56" s="1">
        <v>43209</v>
      </c>
      <c r="C56">
        <v>5</v>
      </c>
      <c r="D56">
        <v>65</v>
      </c>
      <c r="E56">
        <v>-6</v>
      </c>
      <c r="F56" t="s">
        <v>39</v>
      </c>
      <c r="G56" t="s">
        <v>56</v>
      </c>
      <c r="H56" t="s">
        <v>41</v>
      </c>
      <c r="I56">
        <v>3</v>
      </c>
      <c r="J56">
        <v>2</v>
      </c>
      <c r="K56">
        <v>244</v>
      </c>
      <c r="L56">
        <v>7.5</v>
      </c>
      <c r="M56">
        <v>4.79</v>
      </c>
      <c r="N56">
        <v>0.36</v>
      </c>
      <c r="O56">
        <v>8.6</v>
      </c>
      <c r="P56">
        <v>0.64</v>
      </c>
      <c r="Q56">
        <v>5.67</v>
      </c>
      <c r="R56">
        <v>0.43</v>
      </c>
      <c r="S56">
        <v>1.07</v>
      </c>
      <c r="T56">
        <v>49</v>
      </c>
      <c r="U56">
        <v>7.79</v>
      </c>
      <c r="V56">
        <v>13.23</v>
      </c>
      <c r="W56" s="1">
        <v>42965</v>
      </c>
      <c r="X56">
        <v>257</v>
      </c>
      <c r="Y56" t="s">
        <v>48</v>
      </c>
      <c r="Z56" t="s">
        <v>93</v>
      </c>
      <c r="AA56" t="s">
        <v>94</v>
      </c>
      <c r="AC56" t="s">
        <v>49</v>
      </c>
      <c r="AH56">
        <v>309084</v>
      </c>
      <c r="AI56" t="s">
        <v>95</v>
      </c>
      <c r="AJ56" s="3">
        <v>45266</v>
      </c>
      <c r="AK56" t="s">
        <v>45</v>
      </c>
      <c r="AL56" s="1">
        <v>42965</v>
      </c>
    </row>
    <row r="57" spans="1:38" x14ac:dyDescent="0.25">
      <c r="A57" t="s">
        <v>51</v>
      </c>
      <c r="B57" s="1">
        <v>42990</v>
      </c>
      <c r="C57">
        <v>1</v>
      </c>
      <c r="D57">
        <v>107</v>
      </c>
      <c r="E57">
        <v>-6</v>
      </c>
      <c r="F57" t="s">
        <v>39</v>
      </c>
      <c r="G57" t="s">
        <v>63</v>
      </c>
      <c r="H57" t="s">
        <v>64</v>
      </c>
      <c r="I57">
        <v>2</v>
      </c>
      <c r="J57">
        <v>1</v>
      </c>
      <c r="K57">
        <v>41</v>
      </c>
      <c r="L57">
        <v>17.7</v>
      </c>
      <c r="M57">
        <v>5.14</v>
      </c>
      <c r="N57">
        <v>0.91</v>
      </c>
      <c r="O57">
        <v>4.6399999999999997</v>
      </c>
      <c r="P57">
        <v>0.82</v>
      </c>
      <c r="Q57">
        <v>3.91</v>
      </c>
      <c r="R57">
        <v>0.69</v>
      </c>
      <c r="S57">
        <v>1.51</v>
      </c>
      <c r="T57">
        <v>85</v>
      </c>
      <c r="U57">
        <v>18.37</v>
      </c>
      <c r="V57">
        <v>20.16</v>
      </c>
      <c r="W57" s="1">
        <v>42949</v>
      </c>
      <c r="X57">
        <v>273</v>
      </c>
      <c r="Y57" t="s">
        <v>43</v>
      </c>
      <c r="AC57" t="s">
        <v>49</v>
      </c>
      <c r="AH57" t="s">
        <v>96</v>
      </c>
      <c r="AI57" t="s">
        <v>97</v>
      </c>
      <c r="AJ57" s="3">
        <v>45243</v>
      </c>
      <c r="AK57" t="s">
        <v>45</v>
      </c>
      <c r="AL57" s="1">
        <v>42949</v>
      </c>
    </row>
    <row r="58" spans="1:38" x14ac:dyDescent="0.25">
      <c r="A58" t="s">
        <v>51</v>
      </c>
      <c r="B58" s="1">
        <v>43048</v>
      </c>
      <c r="C58">
        <v>2</v>
      </c>
      <c r="D58">
        <v>107</v>
      </c>
      <c r="E58">
        <v>-6</v>
      </c>
      <c r="F58" t="s">
        <v>39</v>
      </c>
      <c r="G58" t="s">
        <v>63</v>
      </c>
      <c r="H58" t="s">
        <v>64</v>
      </c>
      <c r="I58">
        <v>2</v>
      </c>
      <c r="J58">
        <v>1</v>
      </c>
      <c r="K58">
        <v>99</v>
      </c>
      <c r="L58">
        <v>13.8</v>
      </c>
      <c r="M58">
        <v>4.97</v>
      </c>
      <c r="N58">
        <v>0.69</v>
      </c>
      <c r="O58">
        <v>5.45</v>
      </c>
      <c r="P58">
        <v>0.75</v>
      </c>
      <c r="Q58">
        <v>4.22</v>
      </c>
      <c r="R58">
        <v>0.57999999999999996</v>
      </c>
      <c r="S58">
        <v>1.33</v>
      </c>
      <c r="T58">
        <v>176</v>
      </c>
      <c r="U58">
        <v>14.32</v>
      </c>
      <c r="V58">
        <v>17.420000000000002</v>
      </c>
      <c r="W58" s="1">
        <v>42949</v>
      </c>
      <c r="X58">
        <v>273</v>
      </c>
      <c r="Y58" s="3">
        <v>44958</v>
      </c>
      <c r="AC58" t="s">
        <v>49</v>
      </c>
      <c r="AH58" t="s">
        <v>96</v>
      </c>
      <c r="AI58" t="s">
        <v>97</v>
      </c>
      <c r="AJ58" s="3">
        <v>45243</v>
      </c>
      <c r="AK58" t="s">
        <v>45</v>
      </c>
      <c r="AL58" s="1">
        <v>42949</v>
      </c>
    </row>
    <row r="59" spans="1:38" x14ac:dyDescent="0.25">
      <c r="A59" t="s">
        <v>51</v>
      </c>
      <c r="B59" s="1">
        <v>43109</v>
      </c>
      <c r="C59">
        <v>3</v>
      </c>
      <c r="D59">
        <v>107</v>
      </c>
      <c r="E59">
        <v>-6</v>
      </c>
      <c r="F59" t="s">
        <v>39</v>
      </c>
      <c r="G59" t="s">
        <v>63</v>
      </c>
      <c r="H59" t="s">
        <v>64</v>
      </c>
      <c r="I59">
        <v>2</v>
      </c>
      <c r="J59">
        <v>1</v>
      </c>
      <c r="K59">
        <v>160</v>
      </c>
      <c r="L59">
        <v>13.4</v>
      </c>
      <c r="M59">
        <v>4.93</v>
      </c>
      <c r="N59">
        <v>0.66</v>
      </c>
      <c r="O59">
        <v>5.23</v>
      </c>
      <c r="P59">
        <v>0.7</v>
      </c>
      <c r="Q59">
        <v>4.1500000000000004</v>
      </c>
      <c r="R59">
        <v>0.56000000000000005</v>
      </c>
      <c r="S59">
        <v>1.26</v>
      </c>
      <c r="T59">
        <v>126</v>
      </c>
      <c r="U59">
        <v>13.91</v>
      </c>
      <c r="V59">
        <v>16.53</v>
      </c>
      <c r="W59" s="1">
        <v>42949</v>
      </c>
      <c r="X59">
        <v>273</v>
      </c>
      <c r="Y59" s="3">
        <v>44987</v>
      </c>
      <c r="AC59" s="1">
        <v>43052</v>
      </c>
      <c r="AD59">
        <v>1</v>
      </c>
      <c r="AE59">
        <v>181</v>
      </c>
      <c r="AF59" s="1">
        <v>43333</v>
      </c>
      <c r="AG59">
        <v>384</v>
      </c>
      <c r="AH59" t="s">
        <v>96</v>
      </c>
      <c r="AI59" t="s">
        <v>97</v>
      </c>
      <c r="AJ59" s="3">
        <v>45243</v>
      </c>
      <c r="AK59" t="s">
        <v>45</v>
      </c>
      <c r="AL59" s="1">
        <v>42949</v>
      </c>
    </row>
    <row r="60" spans="1:38" x14ac:dyDescent="0.25">
      <c r="A60" t="s">
        <v>51</v>
      </c>
      <c r="B60" s="1">
        <v>43157</v>
      </c>
      <c r="C60">
        <v>4</v>
      </c>
      <c r="D60">
        <v>107</v>
      </c>
      <c r="E60">
        <v>-6</v>
      </c>
      <c r="F60" t="s">
        <v>39</v>
      </c>
      <c r="G60" t="s">
        <v>63</v>
      </c>
      <c r="H60" t="s">
        <v>64</v>
      </c>
      <c r="I60">
        <v>2</v>
      </c>
      <c r="J60">
        <v>1</v>
      </c>
      <c r="K60">
        <v>208</v>
      </c>
      <c r="L60">
        <v>11.3</v>
      </c>
      <c r="M60">
        <v>4.7699999999999996</v>
      </c>
      <c r="N60">
        <v>0.54</v>
      </c>
      <c r="O60">
        <v>5.33</v>
      </c>
      <c r="P60">
        <v>0.6</v>
      </c>
      <c r="Q60">
        <v>4.42</v>
      </c>
      <c r="R60">
        <v>0.5</v>
      </c>
      <c r="S60">
        <v>1.1000000000000001</v>
      </c>
      <c r="T60">
        <v>120</v>
      </c>
      <c r="U60">
        <v>11.73</v>
      </c>
      <c r="V60">
        <v>14.27</v>
      </c>
      <c r="W60" s="1">
        <v>42949</v>
      </c>
      <c r="X60">
        <v>273</v>
      </c>
      <c r="Y60" s="3">
        <v>45018</v>
      </c>
      <c r="AC60" s="1">
        <v>43052</v>
      </c>
      <c r="AD60">
        <v>1</v>
      </c>
      <c r="AE60">
        <v>175</v>
      </c>
      <c r="AF60" s="1">
        <v>43333</v>
      </c>
      <c r="AG60">
        <v>384</v>
      </c>
      <c r="AH60" t="s">
        <v>96</v>
      </c>
      <c r="AI60" t="s">
        <v>97</v>
      </c>
      <c r="AJ60" s="3">
        <v>45243</v>
      </c>
      <c r="AK60" t="s">
        <v>45</v>
      </c>
      <c r="AL60" s="1">
        <v>42949</v>
      </c>
    </row>
    <row r="61" spans="1:38" x14ac:dyDescent="0.25">
      <c r="A61" t="s">
        <v>51</v>
      </c>
      <c r="B61" s="1">
        <v>43209</v>
      </c>
      <c r="C61">
        <v>5</v>
      </c>
      <c r="D61">
        <v>107</v>
      </c>
      <c r="E61">
        <v>-6</v>
      </c>
      <c r="F61" t="s">
        <v>39</v>
      </c>
      <c r="G61" t="s">
        <v>63</v>
      </c>
      <c r="H61" t="s">
        <v>64</v>
      </c>
      <c r="I61">
        <v>2</v>
      </c>
      <c r="J61">
        <v>1</v>
      </c>
      <c r="K61">
        <v>260</v>
      </c>
      <c r="L61">
        <v>9.9</v>
      </c>
      <c r="M61">
        <v>4.8600000000000003</v>
      </c>
      <c r="N61">
        <v>0.48</v>
      </c>
      <c r="O61">
        <v>6.06</v>
      </c>
      <c r="P61">
        <v>0.6</v>
      </c>
      <c r="Q61">
        <v>5.0199999999999996</v>
      </c>
      <c r="R61">
        <v>0.5</v>
      </c>
      <c r="S61">
        <v>1.1000000000000001</v>
      </c>
      <c r="T61">
        <v>95</v>
      </c>
      <c r="U61">
        <v>10.28</v>
      </c>
      <c r="V61">
        <v>13.89</v>
      </c>
      <c r="W61" s="1">
        <v>42949</v>
      </c>
      <c r="X61">
        <v>273</v>
      </c>
      <c r="Y61" s="3">
        <v>45048</v>
      </c>
      <c r="AC61" t="s">
        <v>49</v>
      </c>
      <c r="AH61" t="s">
        <v>96</v>
      </c>
      <c r="AI61" t="s">
        <v>97</v>
      </c>
      <c r="AJ61" s="3">
        <v>45243</v>
      </c>
      <c r="AK61" t="s">
        <v>45</v>
      </c>
      <c r="AL61" s="1">
        <v>42949</v>
      </c>
    </row>
    <row r="62" spans="1:38" x14ac:dyDescent="0.25">
      <c r="A62" t="s">
        <v>51</v>
      </c>
      <c r="B62" s="1">
        <v>43109</v>
      </c>
      <c r="C62">
        <v>3</v>
      </c>
      <c r="D62">
        <v>136</v>
      </c>
      <c r="E62">
        <v>-6</v>
      </c>
      <c r="F62" t="s">
        <v>39</v>
      </c>
      <c r="G62" t="s">
        <v>56</v>
      </c>
      <c r="H62" t="s">
        <v>41</v>
      </c>
      <c r="I62">
        <v>2</v>
      </c>
      <c r="J62">
        <v>1</v>
      </c>
      <c r="K62">
        <v>147</v>
      </c>
      <c r="L62">
        <v>8.6999999999999993</v>
      </c>
      <c r="M62">
        <v>4.7</v>
      </c>
      <c r="N62">
        <v>0.41</v>
      </c>
      <c r="O62">
        <v>6.83</v>
      </c>
      <c r="P62">
        <v>0.59</v>
      </c>
      <c r="Q62">
        <v>4.8</v>
      </c>
      <c r="R62">
        <v>0.42</v>
      </c>
      <c r="S62">
        <v>1.01</v>
      </c>
      <c r="T62">
        <v>76</v>
      </c>
      <c r="U62">
        <v>9.0299999999999994</v>
      </c>
      <c r="V62">
        <v>12.85</v>
      </c>
      <c r="W62" s="1">
        <v>42962</v>
      </c>
      <c r="X62">
        <v>260</v>
      </c>
      <c r="Y62" s="3">
        <v>44986</v>
      </c>
      <c r="Z62" t="s">
        <v>98</v>
      </c>
      <c r="AA62" t="s">
        <v>99</v>
      </c>
      <c r="AC62" s="1">
        <v>43060</v>
      </c>
      <c r="AD62">
        <v>1</v>
      </c>
      <c r="AE62">
        <v>186</v>
      </c>
      <c r="AF62" s="1">
        <v>43338</v>
      </c>
      <c r="AG62">
        <v>376</v>
      </c>
      <c r="AH62">
        <v>308103</v>
      </c>
      <c r="AI62">
        <v>124</v>
      </c>
      <c r="AJ62" s="2">
        <v>41579</v>
      </c>
      <c r="AK62" t="s">
        <v>45</v>
      </c>
      <c r="AL62" s="1">
        <v>42962</v>
      </c>
    </row>
    <row r="63" spans="1:38" x14ac:dyDescent="0.25">
      <c r="A63" t="s">
        <v>51</v>
      </c>
      <c r="B63" s="1">
        <v>43048</v>
      </c>
      <c r="C63">
        <v>2</v>
      </c>
      <c r="D63">
        <v>136</v>
      </c>
      <c r="E63">
        <v>-6</v>
      </c>
      <c r="F63" t="s">
        <v>39</v>
      </c>
      <c r="G63" t="s">
        <v>56</v>
      </c>
      <c r="H63" t="s">
        <v>41</v>
      </c>
      <c r="I63">
        <v>2</v>
      </c>
      <c r="J63">
        <v>1</v>
      </c>
      <c r="K63">
        <v>86</v>
      </c>
      <c r="L63">
        <v>7.3</v>
      </c>
      <c r="M63">
        <v>4.68</v>
      </c>
      <c r="N63">
        <v>0.34</v>
      </c>
      <c r="O63">
        <v>6.62</v>
      </c>
      <c r="P63">
        <v>0.48</v>
      </c>
      <c r="Q63">
        <v>5.0199999999999996</v>
      </c>
      <c r="R63">
        <v>0.37</v>
      </c>
      <c r="S63">
        <v>0.85</v>
      </c>
      <c r="T63">
        <v>154</v>
      </c>
      <c r="U63">
        <v>7.58</v>
      </c>
      <c r="V63">
        <v>10.72</v>
      </c>
      <c r="W63" s="1">
        <v>42962</v>
      </c>
      <c r="X63">
        <v>260</v>
      </c>
      <c r="Y63" s="3">
        <v>44958</v>
      </c>
      <c r="Z63" t="s">
        <v>98</v>
      </c>
      <c r="AA63" t="s">
        <v>99</v>
      </c>
      <c r="AC63" t="s">
        <v>49</v>
      </c>
      <c r="AH63">
        <v>308103</v>
      </c>
      <c r="AI63">
        <v>124</v>
      </c>
      <c r="AJ63" s="2">
        <v>41579</v>
      </c>
      <c r="AK63" t="s">
        <v>45</v>
      </c>
      <c r="AL63" s="1">
        <v>42962</v>
      </c>
    </row>
    <row r="64" spans="1:38" x14ac:dyDescent="0.25">
      <c r="A64" t="s">
        <v>51</v>
      </c>
      <c r="B64" s="1">
        <v>42990</v>
      </c>
      <c r="C64">
        <v>1</v>
      </c>
      <c r="D64">
        <v>136</v>
      </c>
      <c r="E64">
        <v>-6</v>
      </c>
      <c r="F64" t="s">
        <v>39</v>
      </c>
      <c r="G64" t="s">
        <v>56</v>
      </c>
      <c r="H64" t="s">
        <v>41</v>
      </c>
      <c r="I64">
        <v>2</v>
      </c>
      <c r="J64">
        <v>1</v>
      </c>
      <c r="K64">
        <v>28</v>
      </c>
      <c r="L64">
        <v>8</v>
      </c>
      <c r="M64">
        <v>4.88</v>
      </c>
      <c r="N64">
        <v>0.39</v>
      </c>
      <c r="O64">
        <v>5.52</v>
      </c>
      <c r="P64">
        <v>0.44</v>
      </c>
      <c r="Q64">
        <v>4.6399999999999997</v>
      </c>
      <c r="R64">
        <v>0.37</v>
      </c>
      <c r="S64">
        <v>0.81</v>
      </c>
      <c r="T64">
        <v>94</v>
      </c>
      <c r="U64">
        <v>8.3000000000000007</v>
      </c>
      <c r="V64">
        <v>10.41</v>
      </c>
      <c r="W64" s="1">
        <v>42962</v>
      </c>
      <c r="X64">
        <v>260</v>
      </c>
      <c r="Y64" t="s">
        <v>43</v>
      </c>
      <c r="Z64" t="s">
        <v>98</v>
      </c>
      <c r="AA64" t="s">
        <v>99</v>
      </c>
      <c r="AC64" t="s">
        <v>49</v>
      </c>
      <c r="AH64">
        <v>308103</v>
      </c>
      <c r="AI64">
        <v>124</v>
      </c>
      <c r="AJ64" s="2">
        <v>41579</v>
      </c>
      <c r="AK64" t="s">
        <v>45</v>
      </c>
      <c r="AL64" s="1">
        <v>42962</v>
      </c>
    </row>
    <row r="65" spans="1:38" x14ac:dyDescent="0.25">
      <c r="A65" t="s">
        <v>51</v>
      </c>
      <c r="B65" s="1">
        <v>43157</v>
      </c>
      <c r="C65">
        <v>4</v>
      </c>
      <c r="D65">
        <v>136</v>
      </c>
      <c r="E65">
        <v>-6</v>
      </c>
      <c r="F65" t="s">
        <v>39</v>
      </c>
      <c r="G65" t="s">
        <v>56</v>
      </c>
      <c r="H65" t="s">
        <v>41</v>
      </c>
      <c r="I65">
        <v>2</v>
      </c>
      <c r="J65">
        <v>1</v>
      </c>
      <c r="K65">
        <v>195</v>
      </c>
      <c r="L65">
        <v>6.3</v>
      </c>
      <c r="M65">
        <v>4.63</v>
      </c>
      <c r="N65">
        <v>0.28999999999999998</v>
      </c>
      <c r="O65">
        <v>7.68</v>
      </c>
      <c r="P65">
        <v>0.48</v>
      </c>
      <c r="Q65">
        <v>5.08</v>
      </c>
      <c r="R65">
        <v>0.32</v>
      </c>
      <c r="S65">
        <v>0.8</v>
      </c>
      <c r="T65">
        <v>64</v>
      </c>
      <c r="U65">
        <v>6.54</v>
      </c>
      <c r="V65">
        <v>10.09</v>
      </c>
      <c r="W65" s="1">
        <v>42962</v>
      </c>
      <c r="X65">
        <v>260</v>
      </c>
      <c r="Y65" s="3">
        <v>45017</v>
      </c>
      <c r="Z65" t="s">
        <v>98</v>
      </c>
      <c r="AA65" t="s">
        <v>99</v>
      </c>
      <c r="AC65" s="1">
        <v>43060</v>
      </c>
      <c r="AD65">
        <v>1</v>
      </c>
      <c r="AE65">
        <v>180</v>
      </c>
      <c r="AF65" s="1">
        <v>43338</v>
      </c>
      <c r="AG65">
        <v>376</v>
      </c>
      <c r="AH65">
        <v>308103</v>
      </c>
      <c r="AI65">
        <v>124</v>
      </c>
      <c r="AJ65" s="2">
        <v>41579</v>
      </c>
      <c r="AK65" t="s">
        <v>45</v>
      </c>
      <c r="AL65" s="1">
        <v>42962</v>
      </c>
    </row>
    <row r="66" spans="1:38" x14ac:dyDescent="0.25">
      <c r="A66" t="s">
        <v>51</v>
      </c>
      <c r="B66" s="1">
        <v>43209</v>
      </c>
      <c r="C66">
        <v>5</v>
      </c>
      <c r="D66">
        <v>136</v>
      </c>
      <c r="E66">
        <v>-6</v>
      </c>
      <c r="F66" t="s">
        <v>39</v>
      </c>
      <c r="G66" t="s">
        <v>56</v>
      </c>
      <c r="H66" t="s">
        <v>41</v>
      </c>
      <c r="I66">
        <v>2</v>
      </c>
      <c r="J66">
        <v>1</v>
      </c>
      <c r="K66">
        <v>247</v>
      </c>
      <c r="L66">
        <v>5.2</v>
      </c>
      <c r="M66">
        <v>4.4800000000000004</v>
      </c>
      <c r="N66">
        <v>0.23</v>
      </c>
      <c r="O66">
        <v>7.76</v>
      </c>
      <c r="P66">
        <v>0.4</v>
      </c>
      <c r="Q66">
        <v>5.36</v>
      </c>
      <c r="R66">
        <v>0.28000000000000003</v>
      </c>
      <c r="S66">
        <v>0.68</v>
      </c>
      <c r="T66">
        <v>222</v>
      </c>
      <c r="U66">
        <v>5.4</v>
      </c>
      <c r="V66">
        <v>8.49</v>
      </c>
      <c r="W66" s="1">
        <v>42962</v>
      </c>
      <c r="X66">
        <v>260</v>
      </c>
      <c r="Y66" s="3">
        <v>45048</v>
      </c>
      <c r="Z66" t="s">
        <v>98</v>
      </c>
      <c r="AA66" t="s">
        <v>99</v>
      </c>
      <c r="AC66" t="s">
        <v>49</v>
      </c>
      <c r="AH66">
        <v>308103</v>
      </c>
      <c r="AI66">
        <v>124</v>
      </c>
      <c r="AJ66" s="2">
        <v>41579</v>
      </c>
      <c r="AK66" t="s">
        <v>45</v>
      </c>
      <c r="AL66" s="1">
        <v>42962</v>
      </c>
    </row>
    <row r="67" spans="1:38" x14ac:dyDescent="0.25">
      <c r="A67" t="s">
        <v>38</v>
      </c>
      <c r="B67" s="1">
        <v>43010</v>
      </c>
      <c r="C67">
        <v>1</v>
      </c>
      <c r="D67">
        <v>250</v>
      </c>
      <c r="E67">
        <v>-4</v>
      </c>
      <c r="F67" t="s">
        <v>39</v>
      </c>
      <c r="G67" t="s">
        <v>51</v>
      </c>
      <c r="H67" t="s">
        <v>52</v>
      </c>
      <c r="I67">
        <v>2</v>
      </c>
      <c r="J67">
        <v>1</v>
      </c>
      <c r="K67">
        <v>43</v>
      </c>
      <c r="L67">
        <v>18.100000000000001</v>
      </c>
      <c r="M67">
        <v>5.3</v>
      </c>
      <c r="N67">
        <v>0.96</v>
      </c>
      <c r="O67">
        <v>4.96</v>
      </c>
      <c r="P67">
        <v>0.9</v>
      </c>
      <c r="Q67">
        <v>3.65</v>
      </c>
      <c r="R67">
        <v>0.66</v>
      </c>
      <c r="S67">
        <v>1.56</v>
      </c>
      <c r="T67">
        <v>32</v>
      </c>
      <c r="U67">
        <v>18.79</v>
      </c>
      <c r="V67">
        <v>21.05</v>
      </c>
      <c r="W67" s="1">
        <v>42967</v>
      </c>
      <c r="X67">
        <v>246</v>
      </c>
      <c r="Y67" t="s">
        <v>43</v>
      </c>
      <c r="Z67" t="s">
        <v>100</v>
      </c>
      <c r="AA67" t="s">
        <v>101</v>
      </c>
      <c r="AC67" s="1">
        <v>43062</v>
      </c>
      <c r="AD67">
        <v>1</v>
      </c>
      <c r="AE67">
        <v>267</v>
      </c>
      <c r="AF67" s="1">
        <v>43344</v>
      </c>
      <c r="AG67">
        <v>377</v>
      </c>
      <c r="AH67" t="s">
        <v>102</v>
      </c>
      <c r="AI67">
        <v>29</v>
      </c>
      <c r="AJ67" t="s">
        <v>103</v>
      </c>
      <c r="AK67" t="s">
        <v>45</v>
      </c>
      <c r="AL67" s="1">
        <v>42967</v>
      </c>
    </row>
    <row r="68" spans="1:38" x14ac:dyDescent="0.25">
      <c r="A68" t="s">
        <v>38</v>
      </c>
      <c r="B68" s="1">
        <v>43075</v>
      </c>
      <c r="C68">
        <v>2</v>
      </c>
      <c r="D68">
        <v>250</v>
      </c>
      <c r="E68">
        <v>-4</v>
      </c>
      <c r="F68" t="s">
        <v>39</v>
      </c>
      <c r="G68" t="s">
        <v>51</v>
      </c>
      <c r="H68" t="s">
        <v>52</v>
      </c>
      <c r="I68">
        <v>2</v>
      </c>
      <c r="J68">
        <v>1</v>
      </c>
      <c r="K68">
        <v>108</v>
      </c>
      <c r="L68">
        <v>15.6</v>
      </c>
      <c r="M68">
        <v>5.08</v>
      </c>
      <c r="N68">
        <v>0.79</v>
      </c>
      <c r="O68">
        <v>4.95</v>
      </c>
      <c r="P68">
        <v>0.77</v>
      </c>
      <c r="Q68">
        <v>3.79</v>
      </c>
      <c r="R68">
        <v>0.59</v>
      </c>
      <c r="S68">
        <v>1.36</v>
      </c>
      <c r="T68">
        <v>43</v>
      </c>
      <c r="U68">
        <v>16.190000000000001</v>
      </c>
      <c r="V68">
        <v>18.23</v>
      </c>
      <c r="W68" s="1">
        <v>42967</v>
      </c>
      <c r="X68">
        <v>246</v>
      </c>
      <c r="Y68" t="s">
        <v>46</v>
      </c>
      <c r="Z68" t="s">
        <v>100</v>
      </c>
      <c r="AA68" t="s">
        <v>101</v>
      </c>
      <c r="AC68" s="1">
        <v>43062</v>
      </c>
      <c r="AD68">
        <v>1</v>
      </c>
      <c r="AE68">
        <v>229</v>
      </c>
      <c r="AF68" s="1">
        <v>43344</v>
      </c>
      <c r="AG68">
        <v>377</v>
      </c>
      <c r="AH68" t="s">
        <v>102</v>
      </c>
      <c r="AI68">
        <v>29</v>
      </c>
      <c r="AJ68" t="s">
        <v>103</v>
      </c>
      <c r="AK68" t="s">
        <v>45</v>
      </c>
      <c r="AL68" s="1">
        <v>42967</v>
      </c>
    </row>
    <row r="69" spans="1:38" x14ac:dyDescent="0.25">
      <c r="A69" t="s">
        <v>38</v>
      </c>
      <c r="B69" s="1">
        <v>43146</v>
      </c>
      <c r="C69">
        <v>3</v>
      </c>
      <c r="D69">
        <v>250</v>
      </c>
      <c r="E69">
        <v>-4</v>
      </c>
      <c r="F69" t="s">
        <v>39</v>
      </c>
      <c r="G69" t="s">
        <v>51</v>
      </c>
      <c r="H69" t="s">
        <v>52</v>
      </c>
      <c r="I69">
        <v>2</v>
      </c>
      <c r="J69">
        <v>1</v>
      </c>
      <c r="K69">
        <v>179</v>
      </c>
      <c r="L69">
        <v>11.3</v>
      </c>
      <c r="M69">
        <v>4.9800000000000004</v>
      </c>
      <c r="N69">
        <v>0.56000000000000005</v>
      </c>
      <c r="O69">
        <v>5.56</v>
      </c>
      <c r="P69">
        <v>0.63</v>
      </c>
      <c r="Q69">
        <v>4.37</v>
      </c>
      <c r="R69">
        <v>0.49</v>
      </c>
      <c r="S69">
        <v>1.1200000000000001</v>
      </c>
      <c r="T69">
        <v>58</v>
      </c>
      <c r="U69">
        <v>11.73</v>
      </c>
      <c r="V69">
        <v>14.57</v>
      </c>
      <c r="W69" s="1">
        <v>42967</v>
      </c>
      <c r="X69">
        <v>246</v>
      </c>
      <c r="Y69" t="s">
        <v>47</v>
      </c>
      <c r="Z69" t="s">
        <v>100</v>
      </c>
      <c r="AA69" t="s">
        <v>101</v>
      </c>
      <c r="AC69" s="1">
        <v>43062</v>
      </c>
      <c r="AD69">
        <v>1</v>
      </c>
      <c r="AE69">
        <v>193</v>
      </c>
      <c r="AF69" s="1">
        <v>43344</v>
      </c>
      <c r="AG69">
        <v>377</v>
      </c>
      <c r="AH69" t="s">
        <v>102</v>
      </c>
      <c r="AI69">
        <v>29</v>
      </c>
      <c r="AJ69" t="s">
        <v>103</v>
      </c>
      <c r="AK69" t="s">
        <v>45</v>
      </c>
      <c r="AL69" s="1">
        <v>42967</v>
      </c>
    </row>
    <row r="70" spans="1:38" x14ac:dyDescent="0.25">
      <c r="A70" t="s">
        <v>38</v>
      </c>
      <c r="B70" s="1">
        <v>43200</v>
      </c>
      <c r="C70">
        <v>4</v>
      </c>
      <c r="D70">
        <v>250</v>
      </c>
      <c r="E70">
        <v>-4</v>
      </c>
      <c r="F70" t="s">
        <v>39</v>
      </c>
      <c r="G70" t="s">
        <v>51</v>
      </c>
      <c r="H70" t="s">
        <v>52</v>
      </c>
      <c r="I70">
        <v>2</v>
      </c>
      <c r="J70">
        <v>1</v>
      </c>
      <c r="K70">
        <v>233</v>
      </c>
      <c r="L70">
        <v>8.6</v>
      </c>
      <c r="M70">
        <v>4.9400000000000004</v>
      </c>
      <c r="N70">
        <v>0.42</v>
      </c>
      <c r="O70">
        <v>6.32</v>
      </c>
      <c r="P70">
        <v>0.54</v>
      </c>
      <c r="Q70">
        <v>4.66</v>
      </c>
      <c r="R70">
        <v>0.4</v>
      </c>
      <c r="S70">
        <v>0.94</v>
      </c>
      <c r="T70">
        <v>117</v>
      </c>
      <c r="U70">
        <v>8.93</v>
      </c>
      <c r="V70">
        <v>12.05</v>
      </c>
      <c r="W70" s="1">
        <v>42967</v>
      </c>
      <c r="X70">
        <v>246</v>
      </c>
      <c r="Y70" t="s">
        <v>48</v>
      </c>
      <c r="Z70" t="s">
        <v>100</v>
      </c>
      <c r="AA70" t="s">
        <v>101</v>
      </c>
      <c r="AC70" t="s">
        <v>49</v>
      </c>
      <c r="AH70" t="s">
        <v>102</v>
      </c>
      <c r="AI70">
        <v>29</v>
      </c>
      <c r="AJ70" t="s">
        <v>103</v>
      </c>
      <c r="AK70" t="s">
        <v>50</v>
      </c>
      <c r="AL70" s="1">
        <v>43241</v>
      </c>
    </row>
    <row r="71" spans="1:38" x14ac:dyDescent="0.25">
      <c r="A71" t="s">
        <v>38</v>
      </c>
      <c r="B71" s="1">
        <v>43010</v>
      </c>
      <c r="C71">
        <v>1</v>
      </c>
      <c r="D71">
        <v>220</v>
      </c>
      <c r="E71">
        <v>-4</v>
      </c>
      <c r="F71" t="s">
        <v>39</v>
      </c>
      <c r="G71" t="s">
        <v>40</v>
      </c>
      <c r="H71" t="s">
        <v>41</v>
      </c>
      <c r="I71">
        <v>4</v>
      </c>
      <c r="J71" t="s">
        <v>42</v>
      </c>
      <c r="K71">
        <v>40</v>
      </c>
      <c r="L71">
        <v>19.8</v>
      </c>
      <c r="M71">
        <v>5.07</v>
      </c>
      <c r="N71">
        <v>1</v>
      </c>
      <c r="O71">
        <v>4.6900000000000004</v>
      </c>
      <c r="P71">
        <v>0.93</v>
      </c>
      <c r="Q71">
        <v>4.0999999999999996</v>
      </c>
      <c r="R71">
        <v>0.81</v>
      </c>
      <c r="S71">
        <v>1.74</v>
      </c>
      <c r="T71">
        <v>44</v>
      </c>
      <c r="U71">
        <v>20.55</v>
      </c>
      <c r="V71">
        <v>22.99</v>
      </c>
      <c r="W71" s="1">
        <v>42970</v>
      </c>
      <c r="X71">
        <v>243</v>
      </c>
      <c r="Y71" t="s">
        <v>43</v>
      </c>
      <c r="AC71" s="1">
        <v>43061</v>
      </c>
      <c r="AD71">
        <v>1</v>
      </c>
      <c r="AE71">
        <v>264</v>
      </c>
      <c r="AF71" s="1">
        <v>43341</v>
      </c>
      <c r="AG71">
        <v>371</v>
      </c>
      <c r="AH71">
        <v>311022</v>
      </c>
      <c r="AI71">
        <v>248</v>
      </c>
      <c r="AJ71" s="2">
        <v>35339</v>
      </c>
      <c r="AK71" t="s">
        <v>45</v>
      </c>
      <c r="AL71" s="1">
        <v>42970</v>
      </c>
    </row>
    <row r="72" spans="1:38" x14ac:dyDescent="0.25">
      <c r="A72" t="s">
        <v>38</v>
      </c>
      <c r="B72" s="1">
        <v>43075</v>
      </c>
      <c r="C72">
        <v>2</v>
      </c>
      <c r="D72">
        <v>220</v>
      </c>
      <c r="E72">
        <v>-4</v>
      </c>
      <c r="F72" t="s">
        <v>39</v>
      </c>
      <c r="G72" t="s">
        <v>40</v>
      </c>
      <c r="H72" t="s">
        <v>41</v>
      </c>
      <c r="I72">
        <v>4</v>
      </c>
      <c r="J72" t="s">
        <v>42</v>
      </c>
      <c r="K72">
        <v>105</v>
      </c>
      <c r="L72">
        <v>16.7</v>
      </c>
      <c r="M72">
        <v>5.01</v>
      </c>
      <c r="N72">
        <v>0.84</v>
      </c>
      <c r="O72">
        <v>4.43</v>
      </c>
      <c r="P72">
        <v>0.74</v>
      </c>
      <c r="Q72">
        <v>3.94</v>
      </c>
      <c r="R72">
        <v>0.66</v>
      </c>
      <c r="S72">
        <v>1.4</v>
      </c>
      <c r="T72">
        <v>36</v>
      </c>
      <c r="U72">
        <v>17.329999999999998</v>
      </c>
      <c r="V72">
        <v>18.66</v>
      </c>
      <c r="W72" s="1">
        <v>42970</v>
      </c>
      <c r="X72">
        <v>243</v>
      </c>
      <c r="Y72" t="s">
        <v>46</v>
      </c>
      <c r="AC72" s="1">
        <v>43061</v>
      </c>
      <c r="AD72">
        <v>1</v>
      </c>
      <c r="AE72">
        <v>226</v>
      </c>
      <c r="AF72" s="1">
        <v>43341</v>
      </c>
      <c r="AG72">
        <v>371</v>
      </c>
      <c r="AH72">
        <v>311022</v>
      </c>
      <c r="AI72">
        <v>248</v>
      </c>
      <c r="AJ72" s="2">
        <v>35339</v>
      </c>
      <c r="AK72" t="s">
        <v>45</v>
      </c>
      <c r="AL72" s="1">
        <v>42970</v>
      </c>
    </row>
    <row r="73" spans="1:38" x14ac:dyDescent="0.25">
      <c r="A73" t="s">
        <v>38</v>
      </c>
      <c r="B73" s="1">
        <v>43146</v>
      </c>
      <c r="C73">
        <v>3</v>
      </c>
      <c r="D73">
        <v>220</v>
      </c>
      <c r="E73">
        <v>-4</v>
      </c>
      <c r="F73" t="s">
        <v>39</v>
      </c>
      <c r="G73" t="s">
        <v>40</v>
      </c>
      <c r="H73" t="s">
        <v>41</v>
      </c>
      <c r="I73">
        <v>4</v>
      </c>
      <c r="J73" t="s">
        <v>42</v>
      </c>
      <c r="K73">
        <v>176</v>
      </c>
      <c r="L73">
        <v>13.5</v>
      </c>
      <c r="M73">
        <v>5.0599999999999996</v>
      </c>
      <c r="N73">
        <v>0.68</v>
      </c>
      <c r="O73">
        <v>4.95</v>
      </c>
      <c r="P73">
        <v>0.67</v>
      </c>
      <c r="Q73">
        <v>4.2300000000000004</v>
      </c>
      <c r="R73">
        <v>0.56999999999999995</v>
      </c>
      <c r="S73">
        <v>1.24</v>
      </c>
      <c r="T73">
        <v>32</v>
      </c>
      <c r="U73">
        <v>14.01</v>
      </c>
      <c r="V73">
        <v>16.260000000000002</v>
      </c>
      <c r="W73" s="1">
        <v>42970</v>
      </c>
      <c r="X73">
        <v>243</v>
      </c>
      <c r="Y73" t="s">
        <v>47</v>
      </c>
      <c r="AC73" s="1">
        <v>43061</v>
      </c>
      <c r="AD73">
        <v>1</v>
      </c>
      <c r="AE73">
        <v>190</v>
      </c>
      <c r="AF73" s="1">
        <v>43341</v>
      </c>
      <c r="AG73">
        <v>371</v>
      </c>
      <c r="AH73">
        <v>311022</v>
      </c>
      <c r="AI73">
        <v>248</v>
      </c>
      <c r="AJ73" s="2">
        <v>35339</v>
      </c>
      <c r="AK73" t="s">
        <v>45</v>
      </c>
      <c r="AL73" s="1">
        <v>42970</v>
      </c>
    </row>
    <row r="74" spans="1:38" x14ac:dyDescent="0.25">
      <c r="A74" t="s">
        <v>38</v>
      </c>
      <c r="B74" s="1">
        <v>43200</v>
      </c>
      <c r="C74">
        <v>4</v>
      </c>
      <c r="D74">
        <v>220</v>
      </c>
      <c r="E74">
        <v>-4</v>
      </c>
      <c r="F74" t="s">
        <v>39</v>
      </c>
      <c r="G74" t="s">
        <v>40</v>
      </c>
      <c r="H74" t="s">
        <v>41</v>
      </c>
      <c r="I74">
        <v>4</v>
      </c>
      <c r="J74" t="s">
        <v>42</v>
      </c>
      <c r="K74">
        <v>230</v>
      </c>
      <c r="L74">
        <v>10.3</v>
      </c>
      <c r="M74">
        <v>4.93</v>
      </c>
      <c r="N74">
        <v>0.51</v>
      </c>
      <c r="O74">
        <v>5.05</v>
      </c>
      <c r="P74">
        <v>0.52</v>
      </c>
      <c r="Q74">
        <v>4.6900000000000004</v>
      </c>
      <c r="R74">
        <v>0.48</v>
      </c>
      <c r="S74">
        <v>1</v>
      </c>
      <c r="T74">
        <v>14</v>
      </c>
      <c r="U74">
        <v>10.69</v>
      </c>
      <c r="V74">
        <v>12.85</v>
      </c>
      <c r="W74" s="1">
        <v>42970</v>
      </c>
      <c r="X74">
        <v>243</v>
      </c>
      <c r="Y74" t="s">
        <v>48</v>
      </c>
      <c r="AC74" t="s">
        <v>49</v>
      </c>
      <c r="AH74">
        <v>311022</v>
      </c>
      <c r="AI74">
        <v>248</v>
      </c>
      <c r="AJ74" s="2">
        <v>35339</v>
      </c>
      <c r="AK74" t="s">
        <v>50</v>
      </c>
      <c r="AL74" s="1">
        <v>43241</v>
      </c>
    </row>
    <row r="75" spans="1:38" x14ac:dyDescent="0.25">
      <c r="A75" t="s">
        <v>51</v>
      </c>
      <c r="B75" s="1">
        <v>42990</v>
      </c>
      <c r="C75">
        <v>1</v>
      </c>
      <c r="D75">
        <v>122</v>
      </c>
      <c r="E75">
        <v>-4</v>
      </c>
      <c r="F75" t="s">
        <v>39</v>
      </c>
      <c r="G75" t="s">
        <v>56</v>
      </c>
      <c r="H75" t="s">
        <v>41</v>
      </c>
      <c r="I75">
        <v>2</v>
      </c>
      <c r="J75">
        <v>1</v>
      </c>
      <c r="K75">
        <v>25</v>
      </c>
      <c r="L75">
        <v>13.1</v>
      </c>
      <c r="M75">
        <v>4.91</v>
      </c>
      <c r="N75">
        <v>0.64</v>
      </c>
      <c r="O75">
        <v>6.12</v>
      </c>
      <c r="P75">
        <v>0.8</v>
      </c>
      <c r="Q75">
        <v>4.16</v>
      </c>
      <c r="R75">
        <v>0.54</v>
      </c>
      <c r="S75">
        <v>1.35</v>
      </c>
      <c r="T75">
        <v>63</v>
      </c>
      <c r="U75">
        <v>13.6</v>
      </c>
      <c r="V75">
        <v>17.559999999999999</v>
      </c>
      <c r="W75" s="1">
        <v>42965</v>
      </c>
      <c r="X75">
        <v>257</v>
      </c>
      <c r="Y75" t="s">
        <v>43</v>
      </c>
      <c r="AC75" t="s">
        <v>49</v>
      </c>
      <c r="AH75">
        <v>308103</v>
      </c>
      <c r="AI75">
        <v>64</v>
      </c>
      <c r="AJ75" s="2">
        <v>15311</v>
      </c>
      <c r="AK75" t="s">
        <v>45</v>
      </c>
      <c r="AL75" s="1">
        <v>42965</v>
      </c>
    </row>
    <row r="76" spans="1:38" x14ac:dyDescent="0.25">
      <c r="A76" t="s">
        <v>51</v>
      </c>
      <c r="B76" s="1">
        <v>43048</v>
      </c>
      <c r="C76">
        <v>2</v>
      </c>
      <c r="D76">
        <v>122</v>
      </c>
      <c r="E76">
        <v>-4</v>
      </c>
      <c r="F76" t="s">
        <v>39</v>
      </c>
      <c r="G76" t="s">
        <v>56</v>
      </c>
      <c r="H76" t="s">
        <v>41</v>
      </c>
      <c r="I76">
        <v>2</v>
      </c>
      <c r="J76">
        <v>1</v>
      </c>
      <c r="K76">
        <v>83</v>
      </c>
      <c r="L76">
        <v>10.9</v>
      </c>
      <c r="M76">
        <v>5.18</v>
      </c>
      <c r="N76">
        <v>0.56000000000000005</v>
      </c>
      <c r="O76">
        <v>6.26</v>
      </c>
      <c r="P76">
        <v>0.68</v>
      </c>
      <c r="Q76">
        <v>4.32</v>
      </c>
      <c r="R76">
        <v>0.47</v>
      </c>
      <c r="S76">
        <v>1.1499999999999999</v>
      </c>
      <c r="T76">
        <v>54</v>
      </c>
      <c r="U76">
        <v>11.31</v>
      </c>
      <c r="V76">
        <v>14.94</v>
      </c>
      <c r="W76" s="1">
        <v>42965</v>
      </c>
      <c r="X76">
        <v>257</v>
      </c>
      <c r="Y76" t="s">
        <v>46</v>
      </c>
      <c r="AC76" t="s">
        <v>49</v>
      </c>
      <c r="AH76">
        <v>308103</v>
      </c>
      <c r="AI76">
        <v>64</v>
      </c>
      <c r="AJ76" s="2">
        <v>15311</v>
      </c>
      <c r="AK76" t="s">
        <v>45</v>
      </c>
      <c r="AL76" s="1">
        <v>42965</v>
      </c>
    </row>
    <row r="77" spans="1:38" x14ac:dyDescent="0.25">
      <c r="A77" t="s">
        <v>51</v>
      </c>
      <c r="B77" s="1">
        <v>43109</v>
      </c>
      <c r="C77">
        <v>3</v>
      </c>
      <c r="D77">
        <v>122</v>
      </c>
      <c r="E77">
        <v>-4</v>
      </c>
      <c r="F77" t="s">
        <v>39</v>
      </c>
      <c r="G77" t="s">
        <v>56</v>
      </c>
      <c r="H77" t="s">
        <v>41</v>
      </c>
      <c r="I77">
        <v>2</v>
      </c>
      <c r="J77">
        <v>1</v>
      </c>
      <c r="K77">
        <v>144</v>
      </c>
      <c r="L77">
        <v>9.9</v>
      </c>
      <c r="M77">
        <v>5.16</v>
      </c>
      <c r="N77">
        <v>0.51</v>
      </c>
      <c r="O77">
        <v>6.79</v>
      </c>
      <c r="P77">
        <v>0.67</v>
      </c>
      <c r="Q77">
        <v>4.12</v>
      </c>
      <c r="R77">
        <v>0.41</v>
      </c>
      <c r="S77">
        <v>1.08</v>
      </c>
      <c r="T77">
        <v>38</v>
      </c>
      <c r="U77">
        <v>10.28</v>
      </c>
      <c r="V77">
        <v>14.11</v>
      </c>
      <c r="W77" s="1">
        <v>42965</v>
      </c>
      <c r="X77">
        <v>257</v>
      </c>
      <c r="Y77" t="s">
        <v>47</v>
      </c>
      <c r="AC77" s="1">
        <v>43058</v>
      </c>
      <c r="AD77">
        <v>1</v>
      </c>
      <c r="AE77">
        <v>187</v>
      </c>
      <c r="AF77" s="1">
        <v>43339</v>
      </c>
      <c r="AG77">
        <v>374</v>
      </c>
      <c r="AH77">
        <v>308103</v>
      </c>
      <c r="AI77">
        <v>64</v>
      </c>
      <c r="AJ77" s="2">
        <v>15311</v>
      </c>
      <c r="AK77" t="s">
        <v>45</v>
      </c>
      <c r="AL77" s="1">
        <v>42965</v>
      </c>
    </row>
    <row r="78" spans="1:38" x14ac:dyDescent="0.25">
      <c r="A78" t="s">
        <v>51</v>
      </c>
      <c r="B78" s="1">
        <v>43157</v>
      </c>
      <c r="C78">
        <v>4</v>
      </c>
      <c r="D78">
        <v>122</v>
      </c>
      <c r="E78">
        <v>-4</v>
      </c>
      <c r="F78" t="s">
        <v>39</v>
      </c>
      <c r="G78" t="s">
        <v>56</v>
      </c>
      <c r="H78" t="s">
        <v>41</v>
      </c>
      <c r="I78">
        <v>2</v>
      </c>
      <c r="J78">
        <v>1</v>
      </c>
      <c r="K78">
        <v>192</v>
      </c>
      <c r="L78">
        <v>8.9</v>
      </c>
      <c r="M78">
        <v>5.03</v>
      </c>
      <c r="N78">
        <v>0.45</v>
      </c>
      <c r="O78">
        <v>6.98</v>
      </c>
      <c r="P78">
        <v>0.62</v>
      </c>
      <c r="Q78">
        <v>4.58</v>
      </c>
      <c r="R78">
        <v>0.41</v>
      </c>
      <c r="S78">
        <v>1.03</v>
      </c>
      <c r="T78">
        <v>44</v>
      </c>
      <c r="U78">
        <v>9.24</v>
      </c>
      <c r="V78">
        <v>13.21</v>
      </c>
      <c r="W78" s="1">
        <v>42965</v>
      </c>
      <c r="X78">
        <v>257</v>
      </c>
      <c r="Y78" t="s">
        <v>48</v>
      </c>
      <c r="AC78" s="1">
        <v>43058</v>
      </c>
      <c r="AD78">
        <v>1</v>
      </c>
      <c r="AE78">
        <v>181</v>
      </c>
      <c r="AF78" s="1">
        <v>43339</v>
      </c>
      <c r="AG78">
        <v>374</v>
      </c>
      <c r="AH78">
        <v>308103</v>
      </c>
      <c r="AI78">
        <v>64</v>
      </c>
      <c r="AJ78" s="2">
        <v>15311</v>
      </c>
      <c r="AK78" t="s">
        <v>45</v>
      </c>
      <c r="AL78" s="1">
        <v>42965</v>
      </c>
    </row>
    <row r="79" spans="1:38" x14ac:dyDescent="0.25">
      <c r="A79" t="s">
        <v>51</v>
      </c>
      <c r="B79" s="1">
        <v>43209</v>
      </c>
      <c r="C79">
        <v>5</v>
      </c>
      <c r="D79">
        <v>122</v>
      </c>
      <c r="E79">
        <v>-4</v>
      </c>
      <c r="F79" t="s">
        <v>39</v>
      </c>
      <c r="G79" t="s">
        <v>56</v>
      </c>
      <c r="H79" t="s">
        <v>41</v>
      </c>
      <c r="I79">
        <v>2</v>
      </c>
      <c r="J79">
        <v>1</v>
      </c>
      <c r="K79">
        <v>244</v>
      </c>
      <c r="L79">
        <v>6.2</v>
      </c>
      <c r="M79">
        <v>4.8600000000000003</v>
      </c>
      <c r="N79">
        <v>0.3</v>
      </c>
      <c r="O79">
        <v>8.0299999999999994</v>
      </c>
      <c r="P79">
        <v>0.5</v>
      </c>
      <c r="Q79">
        <v>5.27</v>
      </c>
      <c r="R79">
        <v>0.33</v>
      </c>
      <c r="S79">
        <v>0.82</v>
      </c>
      <c r="T79">
        <v>60</v>
      </c>
      <c r="U79">
        <v>6.44</v>
      </c>
      <c r="V79">
        <v>10.38</v>
      </c>
      <c r="W79" s="1">
        <v>42965</v>
      </c>
      <c r="X79">
        <v>257</v>
      </c>
      <c r="Y79" t="s">
        <v>77</v>
      </c>
      <c r="AC79" t="s">
        <v>49</v>
      </c>
      <c r="AH79">
        <v>308103</v>
      </c>
      <c r="AI79">
        <v>64</v>
      </c>
      <c r="AJ79" s="2">
        <v>15311</v>
      </c>
      <c r="AK79" t="s">
        <v>45</v>
      </c>
      <c r="AL79" s="1">
        <v>42965</v>
      </c>
    </row>
    <row r="80" spans="1:38" x14ac:dyDescent="0.25">
      <c r="A80" t="s">
        <v>38</v>
      </c>
      <c r="B80" s="1">
        <v>43010</v>
      </c>
      <c r="C80">
        <v>1</v>
      </c>
      <c r="D80">
        <v>296</v>
      </c>
      <c r="E80">
        <v>-3</v>
      </c>
      <c r="F80" t="s">
        <v>39</v>
      </c>
      <c r="G80" t="s">
        <v>104</v>
      </c>
      <c r="H80" t="s">
        <v>105</v>
      </c>
      <c r="I80">
        <v>2</v>
      </c>
      <c r="J80">
        <v>1</v>
      </c>
      <c r="K80">
        <v>31</v>
      </c>
      <c r="L80">
        <v>14.3</v>
      </c>
      <c r="M80">
        <v>5.21</v>
      </c>
      <c r="N80">
        <v>0.75</v>
      </c>
      <c r="O80">
        <v>4.9800000000000004</v>
      </c>
      <c r="P80">
        <v>0.71</v>
      </c>
      <c r="Q80">
        <v>3.68</v>
      </c>
      <c r="R80">
        <v>0.53</v>
      </c>
      <c r="S80">
        <v>1.24</v>
      </c>
      <c r="T80">
        <v>245</v>
      </c>
      <c r="U80">
        <v>14.84</v>
      </c>
      <c r="V80">
        <v>16.68</v>
      </c>
      <c r="W80" s="1">
        <v>42979</v>
      </c>
      <c r="X80">
        <v>234</v>
      </c>
      <c r="Y80" s="3">
        <v>44927</v>
      </c>
      <c r="AC80" s="1">
        <v>43061</v>
      </c>
      <c r="AD80">
        <v>1</v>
      </c>
      <c r="AE80">
        <v>264</v>
      </c>
      <c r="AF80" s="1">
        <v>43341</v>
      </c>
      <c r="AG80">
        <v>362</v>
      </c>
      <c r="AH80" t="s">
        <v>106</v>
      </c>
      <c r="AI80" t="s">
        <v>107</v>
      </c>
      <c r="AJ80" s="2">
        <v>14702</v>
      </c>
      <c r="AK80" t="s">
        <v>45</v>
      </c>
      <c r="AL80" s="1">
        <v>42979</v>
      </c>
    </row>
    <row r="81" spans="1:38" x14ac:dyDescent="0.25">
      <c r="A81" t="s">
        <v>38</v>
      </c>
      <c r="B81" s="1">
        <v>43075</v>
      </c>
      <c r="C81">
        <v>2</v>
      </c>
      <c r="D81">
        <v>296</v>
      </c>
      <c r="E81">
        <v>-3</v>
      </c>
      <c r="F81" t="s">
        <v>39</v>
      </c>
      <c r="G81" t="s">
        <v>104</v>
      </c>
      <c r="H81" t="s">
        <v>105</v>
      </c>
      <c r="I81">
        <v>2</v>
      </c>
      <c r="J81">
        <v>1</v>
      </c>
      <c r="K81">
        <v>96</v>
      </c>
      <c r="L81">
        <v>13.2</v>
      </c>
      <c r="M81">
        <v>5.01</v>
      </c>
      <c r="N81">
        <v>0.66</v>
      </c>
      <c r="O81">
        <v>5.13</v>
      </c>
      <c r="P81">
        <v>0.68</v>
      </c>
      <c r="Q81">
        <v>3.63</v>
      </c>
      <c r="R81">
        <v>0.48</v>
      </c>
      <c r="S81">
        <v>1.1599999999999999</v>
      </c>
      <c r="T81">
        <v>334</v>
      </c>
      <c r="U81">
        <v>13.7</v>
      </c>
      <c r="V81">
        <v>15.64</v>
      </c>
      <c r="W81" s="1">
        <v>42979</v>
      </c>
      <c r="X81">
        <v>234</v>
      </c>
      <c r="Y81" s="3">
        <v>44959</v>
      </c>
      <c r="AC81" s="1">
        <v>43084</v>
      </c>
      <c r="AD81">
        <v>2</v>
      </c>
      <c r="AE81">
        <v>250</v>
      </c>
      <c r="AF81" s="1">
        <v>43365</v>
      </c>
      <c r="AG81">
        <v>386</v>
      </c>
      <c r="AH81" t="s">
        <v>106</v>
      </c>
      <c r="AI81" t="s">
        <v>107</v>
      </c>
      <c r="AJ81" s="2">
        <v>14702</v>
      </c>
      <c r="AK81" t="s">
        <v>45</v>
      </c>
      <c r="AL81" s="1">
        <v>42979</v>
      </c>
    </row>
    <row r="82" spans="1:38" x14ac:dyDescent="0.25">
      <c r="A82" t="s">
        <v>38</v>
      </c>
      <c r="B82" s="1">
        <v>43200</v>
      </c>
      <c r="C82">
        <v>4</v>
      </c>
      <c r="D82">
        <v>296</v>
      </c>
      <c r="E82">
        <v>-3</v>
      </c>
      <c r="F82" t="s">
        <v>39</v>
      </c>
      <c r="G82" t="s">
        <v>104</v>
      </c>
      <c r="H82" t="s">
        <v>105</v>
      </c>
      <c r="I82">
        <v>2</v>
      </c>
      <c r="J82">
        <v>1</v>
      </c>
      <c r="K82">
        <v>221</v>
      </c>
      <c r="L82">
        <v>10.7</v>
      </c>
      <c r="M82">
        <v>4.9800000000000004</v>
      </c>
      <c r="N82">
        <v>0.53</v>
      </c>
      <c r="O82">
        <v>5.72</v>
      </c>
      <c r="P82">
        <v>0.61</v>
      </c>
      <c r="Q82">
        <v>4.3499999999999996</v>
      </c>
      <c r="R82">
        <v>0.47</v>
      </c>
      <c r="S82">
        <v>1.08</v>
      </c>
      <c r="T82">
        <v>200</v>
      </c>
      <c r="U82">
        <v>11.11</v>
      </c>
      <c r="V82">
        <v>14.01</v>
      </c>
      <c r="W82" s="1">
        <v>42979</v>
      </c>
      <c r="X82">
        <v>234</v>
      </c>
      <c r="Y82" s="3">
        <v>45020</v>
      </c>
      <c r="AC82" s="1">
        <v>43106</v>
      </c>
      <c r="AD82">
        <v>2</v>
      </c>
      <c r="AE82">
        <v>14</v>
      </c>
      <c r="AF82" s="1">
        <v>43388</v>
      </c>
      <c r="AG82">
        <v>409</v>
      </c>
      <c r="AH82" t="s">
        <v>106</v>
      </c>
      <c r="AI82" t="s">
        <v>107</v>
      </c>
      <c r="AJ82" s="2">
        <v>14702</v>
      </c>
      <c r="AK82" t="s">
        <v>50</v>
      </c>
      <c r="AL82" s="1">
        <v>43239</v>
      </c>
    </row>
    <row r="83" spans="1:38" x14ac:dyDescent="0.25">
      <c r="A83" t="s">
        <v>38</v>
      </c>
      <c r="B83" s="1">
        <v>43146</v>
      </c>
      <c r="C83">
        <v>3</v>
      </c>
      <c r="D83">
        <v>296</v>
      </c>
      <c r="E83">
        <v>-3</v>
      </c>
      <c r="F83" t="s">
        <v>39</v>
      </c>
      <c r="G83" t="s">
        <v>104</v>
      </c>
      <c r="H83" t="s">
        <v>105</v>
      </c>
      <c r="I83">
        <v>2</v>
      </c>
      <c r="J83">
        <v>1</v>
      </c>
      <c r="K83">
        <v>167</v>
      </c>
      <c r="L83">
        <v>11.2</v>
      </c>
      <c r="M83">
        <v>4.99</v>
      </c>
      <c r="N83">
        <v>0.56000000000000005</v>
      </c>
      <c r="O83">
        <v>5.38</v>
      </c>
      <c r="P83">
        <v>0.6</v>
      </c>
      <c r="Q83">
        <v>3.93</v>
      </c>
      <c r="R83">
        <v>0.44</v>
      </c>
      <c r="S83">
        <v>1.04</v>
      </c>
      <c r="T83">
        <v>255</v>
      </c>
      <c r="U83">
        <v>11.63</v>
      </c>
      <c r="V83">
        <v>13.8</v>
      </c>
      <c r="W83" s="1">
        <v>42979</v>
      </c>
      <c r="X83">
        <v>234</v>
      </c>
      <c r="Y83" s="3">
        <v>44988</v>
      </c>
      <c r="AC83" s="1">
        <v>43084</v>
      </c>
      <c r="AD83">
        <v>2</v>
      </c>
      <c r="AE83">
        <v>214</v>
      </c>
      <c r="AF83" s="1">
        <v>43365</v>
      </c>
      <c r="AG83">
        <v>386</v>
      </c>
      <c r="AH83" t="s">
        <v>106</v>
      </c>
      <c r="AI83" t="s">
        <v>107</v>
      </c>
      <c r="AJ83" s="2">
        <v>14702</v>
      </c>
      <c r="AK83" t="s">
        <v>45</v>
      </c>
      <c r="AL83" s="1">
        <v>42979</v>
      </c>
    </row>
    <row r="84" spans="1:38" x14ac:dyDescent="0.25">
      <c r="A84" t="s">
        <v>68</v>
      </c>
      <c r="B84" s="1">
        <v>43018</v>
      </c>
      <c r="C84">
        <v>1</v>
      </c>
      <c r="D84">
        <v>150</v>
      </c>
      <c r="E84">
        <v>-3</v>
      </c>
      <c r="F84" t="s">
        <v>39</v>
      </c>
      <c r="G84" t="s">
        <v>104</v>
      </c>
      <c r="H84" t="s">
        <v>105</v>
      </c>
      <c r="I84">
        <v>2</v>
      </c>
      <c r="J84">
        <v>1</v>
      </c>
      <c r="K84">
        <v>67</v>
      </c>
      <c r="L84">
        <v>20.100000000000001</v>
      </c>
      <c r="M84">
        <v>4.8499999999999996</v>
      </c>
      <c r="N84">
        <v>0.97</v>
      </c>
      <c r="O84">
        <v>5.07</v>
      </c>
      <c r="P84">
        <v>1.02</v>
      </c>
      <c r="Q84">
        <v>3.76</v>
      </c>
      <c r="R84">
        <v>0.76</v>
      </c>
      <c r="S84">
        <v>1.77</v>
      </c>
      <c r="T84">
        <v>10</v>
      </c>
      <c r="U84">
        <v>20.86</v>
      </c>
      <c r="V84">
        <v>23.83</v>
      </c>
      <c r="W84" s="1">
        <v>42951</v>
      </c>
      <c r="X84">
        <v>276</v>
      </c>
      <c r="Y84" t="s">
        <v>43</v>
      </c>
      <c r="Z84" t="s">
        <v>108</v>
      </c>
      <c r="AA84" t="s">
        <v>109</v>
      </c>
      <c r="AC84" s="1">
        <v>43055</v>
      </c>
      <c r="AD84">
        <v>2</v>
      </c>
      <c r="AE84">
        <v>268</v>
      </c>
      <c r="AF84" s="1">
        <v>43335</v>
      </c>
      <c r="AG84">
        <v>384</v>
      </c>
      <c r="AH84">
        <v>314509</v>
      </c>
      <c r="AI84">
        <v>406</v>
      </c>
      <c r="AJ84" t="s">
        <v>110</v>
      </c>
      <c r="AK84" t="s">
        <v>45</v>
      </c>
      <c r="AL84" s="1">
        <v>42951</v>
      </c>
    </row>
    <row r="85" spans="1:38" x14ac:dyDescent="0.25">
      <c r="A85" t="s">
        <v>68</v>
      </c>
      <c r="B85" s="1">
        <v>43073</v>
      </c>
      <c r="C85">
        <v>2</v>
      </c>
      <c r="D85">
        <v>150</v>
      </c>
      <c r="E85">
        <v>-3</v>
      </c>
      <c r="F85" t="s">
        <v>39</v>
      </c>
      <c r="G85" t="s">
        <v>104</v>
      </c>
      <c r="H85" t="s">
        <v>105</v>
      </c>
      <c r="I85">
        <v>2</v>
      </c>
      <c r="J85">
        <v>1</v>
      </c>
      <c r="K85">
        <v>122</v>
      </c>
      <c r="L85">
        <v>16.600000000000001</v>
      </c>
      <c r="M85">
        <v>3.84</v>
      </c>
      <c r="N85">
        <v>0.64</v>
      </c>
      <c r="O85">
        <v>3.95</v>
      </c>
      <c r="P85">
        <v>0.66</v>
      </c>
      <c r="Q85">
        <v>3.07</v>
      </c>
      <c r="R85">
        <v>0.51</v>
      </c>
      <c r="S85">
        <v>1.17</v>
      </c>
      <c r="T85">
        <v>10</v>
      </c>
      <c r="U85">
        <v>17.23</v>
      </c>
      <c r="V85">
        <v>16.52</v>
      </c>
      <c r="W85" s="1">
        <v>42951</v>
      </c>
      <c r="X85">
        <v>276</v>
      </c>
      <c r="Y85" t="s">
        <v>46</v>
      </c>
      <c r="Z85" t="s">
        <v>108</v>
      </c>
      <c r="AA85" t="s">
        <v>109</v>
      </c>
      <c r="AC85" s="1">
        <v>43055</v>
      </c>
      <c r="AD85">
        <v>2</v>
      </c>
      <c r="AE85">
        <v>260</v>
      </c>
      <c r="AF85" s="1">
        <v>43335</v>
      </c>
      <c r="AG85">
        <v>384</v>
      </c>
      <c r="AH85">
        <v>314509</v>
      </c>
      <c r="AI85">
        <v>406</v>
      </c>
      <c r="AJ85" t="s">
        <v>110</v>
      </c>
      <c r="AK85" t="s">
        <v>45</v>
      </c>
      <c r="AL85" s="1">
        <v>42951</v>
      </c>
    </row>
    <row r="86" spans="1:38" x14ac:dyDescent="0.25">
      <c r="A86" t="s">
        <v>68</v>
      </c>
      <c r="B86" s="1">
        <v>43144</v>
      </c>
      <c r="C86">
        <v>3</v>
      </c>
      <c r="D86">
        <v>150</v>
      </c>
      <c r="E86">
        <v>-3</v>
      </c>
      <c r="F86" t="s">
        <v>39</v>
      </c>
      <c r="G86" t="s">
        <v>104</v>
      </c>
      <c r="H86" t="s">
        <v>105</v>
      </c>
      <c r="I86">
        <v>2</v>
      </c>
      <c r="J86">
        <v>1</v>
      </c>
      <c r="K86">
        <v>193</v>
      </c>
      <c r="L86">
        <v>10.199999999999999</v>
      </c>
      <c r="M86">
        <v>4.59</v>
      </c>
      <c r="N86">
        <v>0.47</v>
      </c>
      <c r="O86">
        <v>6.05</v>
      </c>
      <c r="P86">
        <v>0.62</v>
      </c>
      <c r="Q86">
        <v>4.08</v>
      </c>
      <c r="R86">
        <v>0.42</v>
      </c>
      <c r="S86">
        <v>1.03</v>
      </c>
      <c r="T86">
        <v>123</v>
      </c>
      <c r="U86">
        <v>10.59</v>
      </c>
      <c r="V86">
        <v>13.63</v>
      </c>
      <c r="W86" s="1">
        <v>42951</v>
      </c>
      <c r="X86">
        <v>276</v>
      </c>
      <c r="Y86" s="3">
        <v>44986</v>
      </c>
      <c r="Z86" t="s">
        <v>108</v>
      </c>
      <c r="AA86" t="s">
        <v>109</v>
      </c>
      <c r="AC86" s="1">
        <v>43055</v>
      </c>
      <c r="AD86">
        <v>2</v>
      </c>
      <c r="AE86">
        <v>189</v>
      </c>
      <c r="AF86" s="1">
        <v>43335</v>
      </c>
      <c r="AG86">
        <v>384</v>
      </c>
      <c r="AH86">
        <v>314509</v>
      </c>
      <c r="AI86">
        <v>406</v>
      </c>
      <c r="AJ86" t="s">
        <v>110</v>
      </c>
      <c r="AK86" t="s">
        <v>45</v>
      </c>
      <c r="AL86" s="1">
        <v>42951</v>
      </c>
    </row>
    <row r="87" spans="1:38" x14ac:dyDescent="0.25">
      <c r="A87" t="s">
        <v>68</v>
      </c>
      <c r="B87" s="1">
        <v>43219</v>
      </c>
      <c r="C87">
        <v>4</v>
      </c>
      <c r="D87">
        <v>150</v>
      </c>
      <c r="E87">
        <v>-3</v>
      </c>
      <c r="F87" t="s">
        <v>39</v>
      </c>
      <c r="G87" t="s">
        <v>104</v>
      </c>
      <c r="H87" t="s">
        <v>105</v>
      </c>
      <c r="I87">
        <v>2</v>
      </c>
      <c r="J87">
        <v>1</v>
      </c>
      <c r="K87">
        <v>268</v>
      </c>
      <c r="L87">
        <v>4.0999999999999996</v>
      </c>
      <c r="M87">
        <v>3.98</v>
      </c>
      <c r="N87">
        <v>0.16</v>
      </c>
      <c r="O87">
        <v>10.74</v>
      </c>
      <c r="P87">
        <v>0.44</v>
      </c>
      <c r="Q87">
        <v>6.47</v>
      </c>
      <c r="R87">
        <v>0.27</v>
      </c>
      <c r="S87">
        <v>0.71</v>
      </c>
      <c r="T87">
        <v>161</v>
      </c>
      <c r="U87">
        <v>4.26</v>
      </c>
      <c r="V87">
        <v>8.6199999999999992</v>
      </c>
      <c r="W87" s="1">
        <v>42951</v>
      </c>
      <c r="X87">
        <v>276</v>
      </c>
      <c r="Y87" s="3">
        <v>45018</v>
      </c>
      <c r="Z87" t="s">
        <v>108</v>
      </c>
      <c r="AA87" t="s">
        <v>111</v>
      </c>
      <c r="AB87">
        <v>184</v>
      </c>
      <c r="AC87" s="1">
        <v>43399</v>
      </c>
      <c r="AD87">
        <v>3</v>
      </c>
      <c r="AE87">
        <v>231</v>
      </c>
      <c r="AF87" s="1">
        <v>43678</v>
      </c>
      <c r="AG87">
        <v>727</v>
      </c>
      <c r="AH87">
        <v>314509</v>
      </c>
      <c r="AI87">
        <v>406</v>
      </c>
      <c r="AJ87" t="s">
        <v>110</v>
      </c>
      <c r="AK87" t="s">
        <v>50</v>
      </c>
      <c r="AL87" s="1">
        <v>43250</v>
      </c>
    </row>
    <row r="88" spans="1:38" x14ac:dyDescent="0.25">
      <c r="A88" t="s">
        <v>38</v>
      </c>
      <c r="B88" s="1">
        <v>43010</v>
      </c>
      <c r="C88">
        <v>1</v>
      </c>
      <c r="D88">
        <v>270</v>
      </c>
      <c r="E88">
        <v>-3</v>
      </c>
      <c r="F88" t="s">
        <v>39</v>
      </c>
      <c r="G88" t="s">
        <v>51</v>
      </c>
      <c r="H88" t="s">
        <v>52</v>
      </c>
      <c r="I88">
        <v>4</v>
      </c>
      <c r="J88" t="s">
        <v>42</v>
      </c>
      <c r="K88">
        <v>4</v>
      </c>
      <c r="L88">
        <v>26.5</v>
      </c>
      <c r="M88">
        <v>4.6399999999999997</v>
      </c>
      <c r="N88">
        <v>1.23</v>
      </c>
      <c r="O88">
        <v>5.19</v>
      </c>
      <c r="P88">
        <v>1.38</v>
      </c>
      <c r="Q88">
        <v>4.5599999999999996</v>
      </c>
      <c r="R88">
        <v>1.21</v>
      </c>
      <c r="S88">
        <v>2.58</v>
      </c>
      <c r="T88">
        <v>1372</v>
      </c>
      <c r="U88">
        <v>27.51</v>
      </c>
      <c r="V88">
        <v>33.4</v>
      </c>
      <c r="W88" s="1">
        <v>43006</v>
      </c>
      <c r="X88">
        <v>207</v>
      </c>
      <c r="Y88" s="3">
        <v>44927</v>
      </c>
      <c r="Z88" t="s">
        <v>112</v>
      </c>
      <c r="AA88" t="s">
        <v>113</v>
      </c>
      <c r="AC88" s="1">
        <v>43060</v>
      </c>
      <c r="AD88">
        <v>1</v>
      </c>
      <c r="AE88">
        <v>262</v>
      </c>
      <c r="AF88" s="1">
        <v>43339</v>
      </c>
      <c r="AG88">
        <v>333</v>
      </c>
      <c r="AH88">
        <v>112019</v>
      </c>
      <c r="AI88">
        <v>44</v>
      </c>
      <c r="AJ88" s="2">
        <v>18172</v>
      </c>
      <c r="AK88" t="s">
        <v>45</v>
      </c>
      <c r="AL88" s="1">
        <v>43006</v>
      </c>
    </row>
    <row r="89" spans="1:38" x14ac:dyDescent="0.25">
      <c r="A89" t="s">
        <v>38</v>
      </c>
      <c r="B89" s="1">
        <v>43075</v>
      </c>
      <c r="C89">
        <v>2</v>
      </c>
      <c r="D89">
        <v>270</v>
      </c>
      <c r="E89">
        <v>-3</v>
      </c>
      <c r="F89" t="s">
        <v>39</v>
      </c>
      <c r="G89" t="s">
        <v>51</v>
      </c>
      <c r="H89" t="s">
        <v>52</v>
      </c>
      <c r="I89">
        <v>4</v>
      </c>
      <c r="J89" t="s">
        <v>42</v>
      </c>
      <c r="K89">
        <v>69</v>
      </c>
      <c r="L89">
        <v>23.7</v>
      </c>
      <c r="M89">
        <v>4.9400000000000004</v>
      </c>
      <c r="N89">
        <v>1.17</v>
      </c>
      <c r="O89">
        <v>3.74</v>
      </c>
      <c r="P89">
        <v>0.89</v>
      </c>
      <c r="Q89">
        <v>3.3</v>
      </c>
      <c r="R89">
        <v>0.78</v>
      </c>
      <c r="S89">
        <v>1.67</v>
      </c>
      <c r="T89">
        <v>27</v>
      </c>
      <c r="U89">
        <v>24.6</v>
      </c>
      <c r="V89">
        <v>23.32</v>
      </c>
      <c r="W89" s="1">
        <v>43006</v>
      </c>
      <c r="X89">
        <v>207</v>
      </c>
      <c r="Y89" s="3">
        <v>44958</v>
      </c>
      <c r="Z89" t="s">
        <v>112</v>
      </c>
      <c r="AA89" t="s">
        <v>113</v>
      </c>
      <c r="AC89" s="1">
        <v>43060</v>
      </c>
      <c r="AD89">
        <v>1</v>
      </c>
      <c r="AE89">
        <v>224</v>
      </c>
      <c r="AF89" s="1">
        <v>43339</v>
      </c>
      <c r="AG89">
        <v>333</v>
      </c>
      <c r="AH89">
        <v>112019</v>
      </c>
      <c r="AI89">
        <v>44</v>
      </c>
      <c r="AJ89" s="2">
        <v>18172</v>
      </c>
      <c r="AK89" t="s">
        <v>45</v>
      </c>
      <c r="AL89" s="1">
        <v>43006</v>
      </c>
    </row>
    <row r="90" spans="1:38" x14ac:dyDescent="0.25">
      <c r="A90" t="s">
        <v>38</v>
      </c>
      <c r="B90" s="1">
        <v>43146</v>
      </c>
      <c r="C90">
        <v>3</v>
      </c>
      <c r="D90">
        <v>270</v>
      </c>
      <c r="E90">
        <v>-3</v>
      </c>
      <c r="F90" t="s">
        <v>39</v>
      </c>
      <c r="G90" t="s">
        <v>51</v>
      </c>
      <c r="H90" t="s">
        <v>52</v>
      </c>
      <c r="I90">
        <v>4</v>
      </c>
      <c r="J90" t="s">
        <v>42</v>
      </c>
      <c r="K90">
        <v>140</v>
      </c>
      <c r="L90">
        <v>19.899999999999999</v>
      </c>
      <c r="M90">
        <v>4.9000000000000004</v>
      </c>
      <c r="N90">
        <v>0.98</v>
      </c>
      <c r="O90">
        <v>4.54</v>
      </c>
      <c r="P90">
        <v>0.9</v>
      </c>
      <c r="Q90">
        <v>3.71</v>
      </c>
      <c r="R90">
        <v>0.74</v>
      </c>
      <c r="S90">
        <v>1.64</v>
      </c>
      <c r="T90">
        <v>55</v>
      </c>
      <c r="U90">
        <v>20.66</v>
      </c>
      <c r="V90">
        <v>22.12</v>
      </c>
      <c r="W90" s="1">
        <v>43006</v>
      </c>
      <c r="X90">
        <v>207</v>
      </c>
      <c r="Y90" s="3">
        <v>44986</v>
      </c>
      <c r="Z90" t="s">
        <v>112</v>
      </c>
      <c r="AA90" t="s">
        <v>113</v>
      </c>
      <c r="AC90" s="1">
        <v>43060</v>
      </c>
      <c r="AD90">
        <v>1</v>
      </c>
      <c r="AE90">
        <v>188</v>
      </c>
      <c r="AF90" s="1">
        <v>43339</v>
      </c>
      <c r="AG90">
        <v>333</v>
      </c>
      <c r="AH90">
        <v>112019</v>
      </c>
      <c r="AI90">
        <v>44</v>
      </c>
      <c r="AJ90" s="2">
        <v>18172</v>
      </c>
      <c r="AK90" t="s">
        <v>45</v>
      </c>
      <c r="AL90" s="1">
        <v>43006</v>
      </c>
    </row>
    <row r="91" spans="1:38" x14ac:dyDescent="0.25">
      <c r="A91" t="s">
        <v>38</v>
      </c>
      <c r="B91" s="1">
        <v>43200</v>
      </c>
      <c r="C91">
        <v>4</v>
      </c>
      <c r="D91">
        <v>270</v>
      </c>
      <c r="E91">
        <v>-3</v>
      </c>
      <c r="F91" t="s">
        <v>39</v>
      </c>
      <c r="G91" t="s">
        <v>51</v>
      </c>
      <c r="H91" t="s">
        <v>52</v>
      </c>
      <c r="I91">
        <v>4</v>
      </c>
      <c r="J91" t="s">
        <v>42</v>
      </c>
      <c r="K91">
        <v>194</v>
      </c>
      <c r="L91">
        <v>13.8</v>
      </c>
      <c r="M91">
        <v>4.93</v>
      </c>
      <c r="N91">
        <v>0.68</v>
      </c>
      <c r="O91">
        <v>4.47</v>
      </c>
      <c r="P91">
        <v>0.62</v>
      </c>
      <c r="Q91">
        <v>4.1500000000000004</v>
      </c>
      <c r="R91">
        <v>0.56999999999999995</v>
      </c>
      <c r="S91">
        <v>1.19</v>
      </c>
      <c r="T91">
        <v>50</v>
      </c>
      <c r="U91">
        <v>14.32</v>
      </c>
      <c r="V91">
        <v>15.71</v>
      </c>
      <c r="W91" s="1">
        <v>43006</v>
      </c>
      <c r="X91">
        <v>207</v>
      </c>
      <c r="Y91" s="3">
        <v>45017</v>
      </c>
      <c r="Z91" t="s">
        <v>112</v>
      </c>
      <c r="AA91" t="s">
        <v>113</v>
      </c>
      <c r="AC91" t="s">
        <v>49</v>
      </c>
      <c r="AH91">
        <v>112019</v>
      </c>
      <c r="AI91">
        <v>44</v>
      </c>
      <c r="AJ91" s="2">
        <v>18172</v>
      </c>
      <c r="AK91" t="s">
        <v>50</v>
      </c>
      <c r="AL91" s="1">
        <v>43241</v>
      </c>
    </row>
    <row r="92" spans="1:38" x14ac:dyDescent="0.25">
      <c r="A92" t="s">
        <v>38</v>
      </c>
      <c r="B92" s="1">
        <v>43010</v>
      </c>
      <c r="C92">
        <v>1</v>
      </c>
      <c r="D92">
        <v>286</v>
      </c>
      <c r="E92">
        <v>-3</v>
      </c>
      <c r="F92" t="s">
        <v>39</v>
      </c>
      <c r="G92" t="s">
        <v>40</v>
      </c>
      <c r="H92" t="s">
        <v>41</v>
      </c>
      <c r="I92">
        <v>5</v>
      </c>
      <c r="J92" t="s">
        <v>42</v>
      </c>
      <c r="K92">
        <v>36</v>
      </c>
      <c r="L92">
        <v>20.5</v>
      </c>
      <c r="M92">
        <v>5.0999999999999996</v>
      </c>
      <c r="N92">
        <v>1.05</v>
      </c>
      <c r="O92">
        <v>6.19</v>
      </c>
      <c r="P92">
        <v>1.27</v>
      </c>
      <c r="Q92">
        <v>4.07</v>
      </c>
      <c r="R92">
        <v>0.83</v>
      </c>
      <c r="S92">
        <v>2.1</v>
      </c>
      <c r="T92">
        <v>7</v>
      </c>
      <c r="U92">
        <v>21.28</v>
      </c>
      <c r="V92">
        <v>27.59</v>
      </c>
      <c r="W92" s="1">
        <v>42974</v>
      </c>
      <c r="X92">
        <v>239</v>
      </c>
      <c r="Y92" t="s">
        <v>43</v>
      </c>
      <c r="Z92" t="s">
        <v>114</v>
      </c>
      <c r="AA92" t="s">
        <v>115</v>
      </c>
      <c r="AC92" s="1">
        <v>43074</v>
      </c>
      <c r="AD92">
        <v>2</v>
      </c>
      <c r="AE92">
        <v>278</v>
      </c>
      <c r="AF92" s="1">
        <v>43355</v>
      </c>
      <c r="AG92">
        <v>381</v>
      </c>
      <c r="AH92">
        <v>307055</v>
      </c>
      <c r="AI92" t="s">
        <v>116</v>
      </c>
      <c r="AJ92" t="s">
        <v>117</v>
      </c>
      <c r="AK92" t="s">
        <v>45</v>
      </c>
      <c r="AL92" s="1">
        <v>42974</v>
      </c>
    </row>
    <row r="93" spans="1:38" x14ac:dyDescent="0.25">
      <c r="A93" t="s">
        <v>38</v>
      </c>
      <c r="B93" s="1">
        <v>43075</v>
      </c>
      <c r="C93">
        <v>2</v>
      </c>
      <c r="D93">
        <v>286</v>
      </c>
      <c r="E93">
        <v>-3</v>
      </c>
      <c r="F93" t="s">
        <v>39</v>
      </c>
      <c r="G93" t="s">
        <v>40</v>
      </c>
      <c r="H93" t="s">
        <v>41</v>
      </c>
      <c r="I93">
        <v>5</v>
      </c>
      <c r="J93" t="s">
        <v>42</v>
      </c>
      <c r="K93">
        <v>101</v>
      </c>
      <c r="L93">
        <v>15.3</v>
      </c>
      <c r="M93">
        <v>5.01</v>
      </c>
      <c r="N93">
        <v>0.77</v>
      </c>
      <c r="O93">
        <v>6.73</v>
      </c>
      <c r="P93">
        <v>1.03</v>
      </c>
      <c r="Q93">
        <v>4.3600000000000003</v>
      </c>
      <c r="R93">
        <v>0.67</v>
      </c>
      <c r="S93">
        <v>1.7</v>
      </c>
      <c r="T93">
        <v>12</v>
      </c>
      <c r="U93">
        <v>15.88</v>
      </c>
      <c r="V93">
        <v>22</v>
      </c>
      <c r="W93" s="1">
        <v>42974</v>
      </c>
      <c r="X93">
        <v>239</v>
      </c>
      <c r="Y93" t="s">
        <v>46</v>
      </c>
      <c r="Z93" t="s">
        <v>114</v>
      </c>
      <c r="AA93" t="s">
        <v>115</v>
      </c>
      <c r="AC93" s="1">
        <v>43074</v>
      </c>
      <c r="AD93">
        <v>2</v>
      </c>
      <c r="AE93">
        <v>240</v>
      </c>
      <c r="AF93" s="1">
        <v>43355</v>
      </c>
      <c r="AG93">
        <v>381</v>
      </c>
      <c r="AH93">
        <v>307055</v>
      </c>
      <c r="AI93" t="s">
        <v>116</v>
      </c>
      <c r="AJ93" t="s">
        <v>117</v>
      </c>
      <c r="AK93" t="s">
        <v>45</v>
      </c>
      <c r="AL93" s="1">
        <v>42974</v>
      </c>
    </row>
    <row r="94" spans="1:38" x14ac:dyDescent="0.25">
      <c r="A94" t="s">
        <v>38</v>
      </c>
      <c r="B94" s="1">
        <v>43146</v>
      </c>
      <c r="C94">
        <v>3</v>
      </c>
      <c r="D94">
        <v>286</v>
      </c>
      <c r="E94">
        <v>-3</v>
      </c>
      <c r="F94" t="s">
        <v>39</v>
      </c>
      <c r="G94" t="s">
        <v>40</v>
      </c>
      <c r="H94" t="s">
        <v>41</v>
      </c>
      <c r="I94">
        <v>5</v>
      </c>
      <c r="J94" t="s">
        <v>42</v>
      </c>
      <c r="K94">
        <v>172</v>
      </c>
      <c r="L94">
        <v>13.7</v>
      </c>
      <c r="M94">
        <v>5.04</v>
      </c>
      <c r="N94">
        <v>0.69</v>
      </c>
      <c r="O94">
        <v>6.66</v>
      </c>
      <c r="P94">
        <v>0.91</v>
      </c>
      <c r="Q94">
        <v>4.6399999999999997</v>
      </c>
      <c r="R94">
        <v>0.64</v>
      </c>
      <c r="S94">
        <v>1.55</v>
      </c>
      <c r="T94">
        <v>8</v>
      </c>
      <c r="U94">
        <v>14.22</v>
      </c>
      <c r="V94">
        <v>19.84</v>
      </c>
      <c r="W94" s="1">
        <v>42974</v>
      </c>
      <c r="X94">
        <v>239</v>
      </c>
      <c r="Y94" t="s">
        <v>47</v>
      </c>
      <c r="Z94" t="s">
        <v>114</v>
      </c>
      <c r="AA94" t="s">
        <v>115</v>
      </c>
      <c r="AC94" s="1">
        <v>43074</v>
      </c>
      <c r="AD94">
        <v>2</v>
      </c>
      <c r="AE94">
        <v>204</v>
      </c>
      <c r="AF94" s="1">
        <v>43355</v>
      </c>
      <c r="AG94">
        <v>381</v>
      </c>
      <c r="AH94">
        <v>307055</v>
      </c>
      <c r="AI94" t="s">
        <v>116</v>
      </c>
      <c r="AJ94" t="s">
        <v>117</v>
      </c>
      <c r="AK94" t="s">
        <v>45</v>
      </c>
      <c r="AL94" s="1">
        <v>42974</v>
      </c>
    </row>
    <row r="95" spans="1:38" x14ac:dyDescent="0.25">
      <c r="A95" t="s">
        <v>38</v>
      </c>
      <c r="B95" s="1">
        <v>43200</v>
      </c>
      <c r="C95">
        <v>4</v>
      </c>
      <c r="D95">
        <v>286</v>
      </c>
      <c r="E95">
        <v>-3</v>
      </c>
      <c r="F95" t="s">
        <v>39</v>
      </c>
      <c r="G95" t="s">
        <v>40</v>
      </c>
      <c r="H95" t="s">
        <v>41</v>
      </c>
      <c r="I95">
        <v>5</v>
      </c>
      <c r="J95" t="s">
        <v>42</v>
      </c>
      <c r="K95">
        <v>226</v>
      </c>
      <c r="L95">
        <v>11.2</v>
      </c>
      <c r="M95">
        <v>5.0999999999999996</v>
      </c>
      <c r="N95">
        <v>0.56999999999999995</v>
      </c>
      <c r="O95">
        <v>6.26</v>
      </c>
      <c r="P95">
        <v>0.7</v>
      </c>
      <c r="Q95">
        <v>5.39</v>
      </c>
      <c r="R95">
        <v>0.6</v>
      </c>
      <c r="S95">
        <v>1.3</v>
      </c>
      <c r="T95">
        <v>21</v>
      </c>
      <c r="U95">
        <v>11.63</v>
      </c>
      <c r="V95">
        <v>16.239999999999998</v>
      </c>
      <c r="W95" s="1">
        <v>42974</v>
      </c>
      <c r="X95">
        <v>239</v>
      </c>
      <c r="Y95" t="s">
        <v>48</v>
      </c>
      <c r="Z95" t="s">
        <v>114</v>
      </c>
      <c r="AA95" t="s">
        <v>115</v>
      </c>
      <c r="AC95" t="s">
        <v>49</v>
      </c>
      <c r="AH95">
        <v>307055</v>
      </c>
      <c r="AI95" t="s">
        <v>116</v>
      </c>
      <c r="AJ95" t="s">
        <v>117</v>
      </c>
      <c r="AK95" t="s">
        <v>50</v>
      </c>
      <c r="AL95" s="1">
        <v>43241</v>
      </c>
    </row>
    <row r="96" spans="1:38" x14ac:dyDescent="0.25">
      <c r="A96" t="s">
        <v>38</v>
      </c>
      <c r="B96" s="1">
        <v>43075</v>
      </c>
      <c r="C96">
        <v>2</v>
      </c>
      <c r="D96">
        <v>74</v>
      </c>
      <c r="E96">
        <v>-2</v>
      </c>
      <c r="F96" t="s">
        <v>39</v>
      </c>
      <c r="G96" t="s">
        <v>40</v>
      </c>
      <c r="H96" t="s">
        <v>41</v>
      </c>
      <c r="I96">
        <v>8</v>
      </c>
      <c r="J96" t="s">
        <v>42</v>
      </c>
      <c r="K96">
        <v>41</v>
      </c>
      <c r="L96">
        <v>16.3</v>
      </c>
      <c r="M96">
        <v>4.92</v>
      </c>
      <c r="N96">
        <v>0.8</v>
      </c>
      <c r="O96">
        <v>4.96</v>
      </c>
      <c r="P96">
        <v>0.81</v>
      </c>
      <c r="Q96">
        <v>3.63</v>
      </c>
      <c r="R96">
        <v>0.59</v>
      </c>
      <c r="S96">
        <v>1.4</v>
      </c>
      <c r="T96">
        <v>41</v>
      </c>
      <c r="U96">
        <v>16.920000000000002</v>
      </c>
      <c r="V96">
        <v>18.920000000000002</v>
      </c>
      <c r="W96" s="1">
        <v>43034</v>
      </c>
      <c r="X96">
        <v>179</v>
      </c>
      <c r="Y96" t="s">
        <v>43</v>
      </c>
      <c r="AC96" s="1">
        <v>43079</v>
      </c>
      <c r="AD96">
        <v>1</v>
      </c>
      <c r="AE96">
        <v>246</v>
      </c>
      <c r="AF96" s="1">
        <v>43361</v>
      </c>
      <c r="AG96">
        <v>327</v>
      </c>
      <c r="AH96">
        <v>301025</v>
      </c>
      <c r="AI96" t="s">
        <v>118</v>
      </c>
      <c r="AJ96" s="2">
        <v>32629</v>
      </c>
      <c r="AK96" t="s">
        <v>45</v>
      </c>
      <c r="AL96" s="1">
        <v>43034</v>
      </c>
    </row>
    <row r="97" spans="1:38" x14ac:dyDescent="0.25">
      <c r="A97" t="s">
        <v>38</v>
      </c>
      <c r="B97" s="1">
        <v>43146</v>
      </c>
      <c r="C97">
        <v>3</v>
      </c>
      <c r="D97">
        <v>74</v>
      </c>
      <c r="E97">
        <v>-2</v>
      </c>
      <c r="F97" t="s">
        <v>39</v>
      </c>
      <c r="G97" t="s">
        <v>40</v>
      </c>
      <c r="H97" t="s">
        <v>41</v>
      </c>
      <c r="I97">
        <v>8</v>
      </c>
      <c r="J97" t="s">
        <v>42</v>
      </c>
      <c r="K97">
        <v>112</v>
      </c>
      <c r="L97">
        <v>13.7</v>
      </c>
      <c r="M97">
        <v>4.9400000000000004</v>
      </c>
      <c r="N97">
        <v>0.68</v>
      </c>
      <c r="O97">
        <v>5.77</v>
      </c>
      <c r="P97">
        <v>0.79</v>
      </c>
      <c r="Q97">
        <v>4.21</v>
      </c>
      <c r="R97">
        <v>0.57999999999999996</v>
      </c>
      <c r="S97">
        <v>1.37</v>
      </c>
      <c r="T97">
        <v>94</v>
      </c>
      <c r="U97">
        <v>14.22</v>
      </c>
      <c r="V97">
        <v>17.89</v>
      </c>
      <c r="W97" s="1">
        <v>43034</v>
      </c>
      <c r="X97">
        <v>179</v>
      </c>
      <c r="Y97" t="s">
        <v>46</v>
      </c>
      <c r="AC97" s="1">
        <v>43123</v>
      </c>
      <c r="AD97">
        <v>2</v>
      </c>
      <c r="AE97">
        <v>244</v>
      </c>
      <c r="AF97" s="1">
        <v>43395</v>
      </c>
      <c r="AG97">
        <v>361</v>
      </c>
      <c r="AH97">
        <v>301025</v>
      </c>
      <c r="AI97" t="s">
        <v>118</v>
      </c>
      <c r="AJ97" s="2">
        <v>32629</v>
      </c>
      <c r="AK97" t="s">
        <v>45</v>
      </c>
      <c r="AL97" s="1">
        <v>43034</v>
      </c>
    </row>
    <row r="98" spans="1:38" x14ac:dyDescent="0.25">
      <c r="A98" t="s">
        <v>38</v>
      </c>
      <c r="B98" s="1">
        <v>43200</v>
      </c>
      <c r="C98">
        <v>4</v>
      </c>
      <c r="D98">
        <v>74</v>
      </c>
      <c r="E98">
        <v>-2</v>
      </c>
      <c r="F98" t="s">
        <v>39</v>
      </c>
      <c r="G98" t="s">
        <v>40</v>
      </c>
      <c r="H98" t="s">
        <v>41</v>
      </c>
      <c r="I98">
        <v>8</v>
      </c>
      <c r="J98" t="s">
        <v>42</v>
      </c>
      <c r="K98">
        <v>166</v>
      </c>
      <c r="L98">
        <v>9.6999999999999993</v>
      </c>
      <c r="M98">
        <v>4.8</v>
      </c>
      <c r="N98">
        <v>0.47</v>
      </c>
      <c r="O98">
        <v>6.4</v>
      </c>
      <c r="P98">
        <v>0.62</v>
      </c>
      <c r="Q98">
        <v>4.84</v>
      </c>
      <c r="R98">
        <v>0.47</v>
      </c>
      <c r="S98">
        <v>1.0900000000000001</v>
      </c>
      <c r="T98">
        <v>47</v>
      </c>
      <c r="U98">
        <v>10.07</v>
      </c>
      <c r="V98">
        <v>13.87</v>
      </c>
      <c r="W98" s="1">
        <v>43034</v>
      </c>
      <c r="X98">
        <v>179</v>
      </c>
      <c r="Y98" t="s">
        <v>47</v>
      </c>
      <c r="AC98" s="1">
        <v>43111</v>
      </c>
      <c r="AD98">
        <v>2</v>
      </c>
      <c r="AE98">
        <v>20</v>
      </c>
      <c r="AF98" s="1">
        <v>43394</v>
      </c>
      <c r="AG98">
        <v>360</v>
      </c>
      <c r="AH98">
        <v>301025</v>
      </c>
      <c r="AI98" t="s">
        <v>118</v>
      </c>
      <c r="AJ98" s="2">
        <v>32629</v>
      </c>
      <c r="AK98" t="s">
        <v>50</v>
      </c>
      <c r="AL98" s="1">
        <v>43241</v>
      </c>
    </row>
    <row r="99" spans="1:38" x14ac:dyDescent="0.25">
      <c r="A99" t="s">
        <v>51</v>
      </c>
      <c r="B99" s="1">
        <v>43048</v>
      </c>
      <c r="C99">
        <v>2</v>
      </c>
      <c r="D99">
        <v>25</v>
      </c>
      <c r="E99">
        <v>-2</v>
      </c>
      <c r="F99" t="s">
        <v>39</v>
      </c>
      <c r="G99" t="s">
        <v>56</v>
      </c>
      <c r="H99" t="s">
        <v>41</v>
      </c>
      <c r="I99">
        <v>2</v>
      </c>
      <c r="J99">
        <v>1</v>
      </c>
      <c r="K99">
        <v>68</v>
      </c>
      <c r="L99">
        <v>15.2</v>
      </c>
      <c r="M99">
        <v>5.19</v>
      </c>
      <c r="N99">
        <v>0.79</v>
      </c>
      <c r="O99">
        <v>5.34</v>
      </c>
      <c r="P99">
        <v>0.81</v>
      </c>
      <c r="Q99">
        <v>4.0999999999999996</v>
      </c>
      <c r="R99">
        <v>0.62</v>
      </c>
      <c r="S99">
        <v>1.43</v>
      </c>
      <c r="T99">
        <v>24</v>
      </c>
      <c r="U99">
        <v>15.78</v>
      </c>
      <c r="V99">
        <v>18.84</v>
      </c>
      <c r="W99" s="1">
        <v>42980</v>
      </c>
      <c r="X99">
        <v>242</v>
      </c>
      <c r="Y99" t="s">
        <v>46</v>
      </c>
      <c r="Z99" t="s">
        <v>119</v>
      </c>
      <c r="AA99" t="s">
        <v>120</v>
      </c>
      <c r="AC99" t="s">
        <v>49</v>
      </c>
      <c r="AH99">
        <v>309012</v>
      </c>
      <c r="AI99" t="s">
        <v>121</v>
      </c>
      <c r="AJ99" t="s">
        <v>122</v>
      </c>
      <c r="AK99" t="s">
        <v>45</v>
      </c>
      <c r="AL99" s="1">
        <v>42980</v>
      </c>
    </row>
    <row r="100" spans="1:38" x14ac:dyDescent="0.25">
      <c r="A100" t="s">
        <v>51</v>
      </c>
      <c r="B100" s="1">
        <v>42990</v>
      </c>
      <c r="C100">
        <v>1</v>
      </c>
      <c r="D100">
        <v>25</v>
      </c>
      <c r="E100">
        <v>-2</v>
      </c>
      <c r="F100" t="s">
        <v>39</v>
      </c>
      <c r="G100" t="s">
        <v>56</v>
      </c>
      <c r="H100" t="s">
        <v>41</v>
      </c>
      <c r="I100">
        <v>2</v>
      </c>
      <c r="J100">
        <v>1</v>
      </c>
      <c r="K100">
        <v>10</v>
      </c>
      <c r="L100">
        <v>14.3</v>
      </c>
      <c r="M100">
        <v>5.0599999999999996</v>
      </c>
      <c r="N100">
        <v>0.72</v>
      </c>
      <c r="O100">
        <v>4.66</v>
      </c>
      <c r="P100">
        <v>0.67</v>
      </c>
      <c r="Q100">
        <v>4.16</v>
      </c>
      <c r="R100">
        <v>0.59</v>
      </c>
      <c r="S100">
        <v>1.26</v>
      </c>
      <c r="T100">
        <v>87</v>
      </c>
      <c r="U100">
        <v>14.84</v>
      </c>
      <c r="V100">
        <v>16.62</v>
      </c>
      <c r="W100" s="1">
        <v>42980</v>
      </c>
      <c r="X100">
        <v>242</v>
      </c>
      <c r="Y100" t="s">
        <v>43</v>
      </c>
      <c r="Z100" t="s">
        <v>119</v>
      </c>
      <c r="AA100" t="s">
        <v>120</v>
      </c>
      <c r="AC100" t="s">
        <v>49</v>
      </c>
      <c r="AH100">
        <v>309012</v>
      </c>
      <c r="AI100" t="s">
        <v>121</v>
      </c>
      <c r="AJ100" t="s">
        <v>122</v>
      </c>
      <c r="AK100" t="s">
        <v>45</v>
      </c>
      <c r="AL100" s="1">
        <v>42980</v>
      </c>
    </row>
    <row r="101" spans="1:38" x14ac:dyDescent="0.25">
      <c r="A101" t="s">
        <v>51</v>
      </c>
      <c r="B101" s="1">
        <v>43157</v>
      </c>
      <c r="C101">
        <v>4</v>
      </c>
      <c r="D101">
        <v>25</v>
      </c>
      <c r="E101">
        <v>-2</v>
      </c>
      <c r="F101" t="s">
        <v>39</v>
      </c>
      <c r="G101" t="s">
        <v>56</v>
      </c>
      <c r="H101" t="s">
        <v>41</v>
      </c>
      <c r="I101">
        <v>2</v>
      </c>
      <c r="J101">
        <v>1</v>
      </c>
      <c r="K101">
        <v>177</v>
      </c>
      <c r="L101">
        <v>11.3</v>
      </c>
      <c r="M101">
        <v>4.8600000000000003</v>
      </c>
      <c r="N101">
        <v>0.55000000000000004</v>
      </c>
      <c r="O101">
        <v>6.57</v>
      </c>
      <c r="P101">
        <v>0.74</v>
      </c>
      <c r="Q101">
        <v>4.74</v>
      </c>
      <c r="R101">
        <v>0.54</v>
      </c>
      <c r="S101">
        <v>1.28</v>
      </c>
      <c r="T101">
        <v>21</v>
      </c>
      <c r="U101">
        <v>11.73</v>
      </c>
      <c r="V101">
        <v>16.32</v>
      </c>
      <c r="W101" s="1">
        <v>42980</v>
      </c>
      <c r="X101">
        <v>242</v>
      </c>
      <c r="Y101" t="s">
        <v>48</v>
      </c>
      <c r="Z101" t="s">
        <v>119</v>
      </c>
      <c r="AA101" t="s">
        <v>120</v>
      </c>
      <c r="AC101" s="1">
        <v>43051</v>
      </c>
      <c r="AD101">
        <v>1</v>
      </c>
      <c r="AE101">
        <v>173</v>
      </c>
      <c r="AF101" s="1">
        <v>43331</v>
      </c>
      <c r="AG101">
        <v>351</v>
      </c>
      <c r="AH101">
        <v>309012</v>
      </c>
      <c r="AI101" t="s">
        <v>121</v>
      </c>
      <c r="AJ101" t="s">
        <v>122</v>
      </c>
      <c r="AK101" t="s">
        <v>45</v>
      </c>
      <c r="AL101" s="1">
        <v>42980</v>
      </c>
    </row>
    <row r="102" spans="1:38" x14ac:dyDescent="0.25">
      <c r="A102" t="s">
        <v>51</v>
      </c>
      <c r="B102" s="1">
        <v>43109</v>
      </c>
      <c r="C102">
        <v>3</v>
      </c>
      <c r="D102">
        <v>25</v>
      </c>
      <c r="E102">
        <v>-2</v>
      </c>
      <c r="F102" t="s">
        <v>39</v>
      </c>
      <c r="G102" t="s">
        <v>56</v>
      </c>
      <c r="H102" t="s">
        <v>41</v>
      </c>
      <c r="I102">
        <v>2</v>
      </c>
      <c r="J102">
        <v>1</v>
      </c>
      <c r="K102">
        <v>129</v>
      </c>
      <c r="L102">
        <v>12.3</v>
      </c>
      <c r="M102">
        <v>5.0599999999999996</v>
      </c>
      <c r="N102">
        <v>0.62</v>
      </c>
      <c r="O102">
        <v>5.62</v>
      </c>
      <c r="P102">
        <v>0.69</v>
      </c>
      <c r="Q102">
        <v>4.03</v>
      </c>
      <c r="R102">
        <v>0.5</v>
      </c>
      <c r="S102">
        <v>1.19</v>
      </c>
      <c r="T102">
        <v>11</v>
      </c>
      <c r="U102">
        <v>12.77</v>
      </c>
      <c r="V102">
        <v>15.67</v>
      </c>
      <c r="W102" s="1">
        <v>42980</v>
      </c>
      <c r="X102">
        <v>242</v>
      </c>
      <c r="Y102" t="s">
        <v>47</v>
      </c>
      <c r="Z102" t="s">
        <v>119</v>
      </c>
      <c r="AA102" t="s">
        <v>120</v>
      </c>
      <c r="AC102" s="1">
        <v>43051</v>
      </c>
      <c r="AD102">
        <v>1</v>
      </c>
      <c r="AE102">
        <v>179</v>
      </c>
      <c r="AF102" s="1">
        <v>43331</v>
      </c>
      <c r="AG102">
        <v>351</v>
      </c>
      <c r="AH102">
        <v>309012</v>
      </c>
      <c r="AI102" t="s">
        <v>121</v>
      </c>
      <c r="AJ102" t="s">
        <v>122</v>
      </c>
      <c r="AK102" t="s">
        <v>45</v>
      </c>
      <c r="AL102" s="1">
        <v>42980</v>
      </c>
    </row>
    <row r="103" spans="1:38" x14ac:dyDescent="0.25">
      <c r="A103" t="s">
        <v>51</v>
      </c>
      <c r="B103" s="1">
        <v>43209</v>
      </c>
      <c r="C103">
        <v>5</v>
      </c>
      <c r="D103">
        <v>25</v>
      </c>
      <c r="E103">
        <v>-2</v>
      </c>
      <c r="F103" t="s">
        <v>39</v>
      </c>
      <c r="G103" t="s">
        <v>56</v>
      </c>
      <c r="H103" t="s">
        <v>41</v>
      </c>
      <c r="I103">
        <v>2</v>
      </c>
      <c r="J103">
        <v>1</v>
      </c>
      <c r="K103">
        <v>229</v>
      </c>
      <c r="L103">
        <v>8.6999999999999993</v>
      </c>
      <c r="M103">
        <v>4.8600000000000003</v>
      </c>
      <c r="N103">
        <v>0.42</v>
      </c>
      <c r="O103">
        <v>7.42</v>
      </c>
      <c r="P103">
        <v>0.65</v>
      </c>
      <c r="Q103">
        <v>5.39</v>
      </c>
      <c r="R103">
        <v>0.47</v>
      </c>
      <c r="S103">
        <v>1.1100000000000001</v>
      </c>
      <c r="T103">
        <v>26</v>
      </c>
      <c r="U103">
        <v>9.0299999999999994</v>
      </c>
      <c r="V103">
        <v>13.97</v>
      </c>
      <c r="W103" s="1">
        <v>42980</v>
      </c>
      <c r="X103">
        <v>242</v>
      </c>
      <c r="Y103" t="s">
        <v>77</v>
      </c>
      <c r="Z103" t="s">
        <v>119</v>
      </c>
      <c r="AA103" t="s">
        <v>120</v>
      </c>
      <c r="AC103" t="s">
        <v>49</v>
      </c>
      <c r="AH103">
        <v>309012</v>
      </c>
      <c r="AI103" t="s">
        <v>121</v>
      </c>
      <c r="AJ103" t="s">
        <v>122</v>
      </c>
      <c r="AK103" t="s">
        <v>45</v>
      </c>
      <c r="AL103" s="1">
        <v>42980</v>
      </c>
    </row>
    <row r="104" spans="1:38" x14ac:dyDescent="0.25">
      <c r="A104" t="s">
        <v>123</v>
      </c>
      <c r="B104" s="1">
        <v>43005</v>
      </c>
      <c r="C104">
        <v>1</v>
      </c>
      <c r="D104">
        <v>92</v>
      </c>
      <c r="E104">
        <v>-2</v>
      </c>
      <c r="F104" t="s">
        <v>39</v>
      </c>
      <c r="G104" t="s">
        <v>104</v>
      </c>
      <c r="H104" t="s">
        <v>105</v>
      </c>
      <c r="I104">
        <v>2</v>
      </c>
      <c r="J104">
        <v>1</v>
      </c>
      <c r="K104">
        <v>34</v>
      </c>
      <c r="L104">
        <v>14.9</v>
      </c>
      <c r="M104">
        <v>5.35</v>
      </c>
      <c r="N104">
        <v>0.8</v>
      </c>
      <c r="O104">
        <v>5.35</v>
      </c>
      <c r="P104">
        <v>0.8</v>
      </c>
      <c r="Q104">
        <v>4.28</v>
      </c>
      <c r="R104">
        <v>0.64</v>
      </c>
      <c r="S104">
        <v>1.43</v>
      </c>
      <c r="T104">
        <v>22</v>
      </c>
      <c r="U104">
        <v>15.47</v>
      </c>
      <c r="V104">
        <v>18.78</v>
      </c>
      <c r="W104" s="1">
        <v>42971</v>
      </c>
      <c r="X104">
        <v>240</v>
      </c>
      <c r="Y104" t="s">
        <v>43</v>
      </c>
      <c r="AC104" s="1">
        <v>43059</v>
      </c>
      <c r="AD104">
        <v>1</v>
      </c>
      <c r="AE104">
        <v>271</v>
      </c>
      <c r="AF104" s="1">
        <v>43338</v>
      </c>
      <c r="AG104">
        <v>367</v>
      </c>
      <c r="AH104" t="s">
        <v>124</v>
      </c>
      <c r="AI104">
        <v>646</v>
      </c>
      <c r="AJ104" t="s">
        <v>125</v>
      </c>
      <c r="AK104" t="s">
        <v>45</v>
      </c>
      <c r="AL104" s="1">
        <v>42971</v>
      </c>
    </row>
    <row r="105" spans="1:38" x14ac:dyDescent="0.25">
      <c r="A105" t="s">
        <v>123</v>
      </c>
      <c r="B105" s="1">
        <v>43136</v>
      </c>
      <c r="C105">
        <v>3</v>
      </c>
      <c r="D105">
        <v>92</v>
      </c>
      <c r="E105">
        <v>-2</v>
      </c>
      <c r="F105" t="s">
        <v>39</v>
      </c>
      <c r="G105" t="s">
        <v>104</v>
      </c>
      <c r="H105" t="s">
        <v>105</v>
      </c>
      <c r="I105">
        <v>2</v>
      </c>
      <c r="J105">
        <v>1</v>
      </c>
      <c r="K105">
        <v>165</v>
      </c>
      <c r="L105">
        <v>13.6</v>
      </c>
      <c r="M105">
        <v>5.0999999999999996</v>
      </c>
      <c r="N105">
        <v>0.69</v>
      </c>
      <c r="O105">
        <v>7.06</v>
      </c>
      <c r="P105">
        <v>0.96</v>
      </c>
      <c r="Q105">
        <v>4.4800000000000004</v>
      </c>
      <c r="R105">
        <v>0.61</v>
      </c>
      <c r="S105">
        <v>1.57</v>
      </c>
      <c r="T105">
        <v>34</v>
      </c>
      <c r="U105">
        <v>14.12</v>
      </c>
      <c r="V105">
        <v>20.22</v>
      </c>
      <c r="W105" s="1">
        <v>42971</v>
      </c>
      <c r="X105">
        <v>240</v>
      </c>
      <c r="Y105" t="s">
        <v>47</v>
      </c>
      <c r="AC105" s="1">
        <v>43059</v>
      </c>
      <c r="AD105">
        <v>1</v>
      </c>
      <c r="AE105">
        <v>200</v>
      </c>
      <c r="AF105" s="1">
        <v>43338</v>
      </c>
      <c r="AG105">
        <v>367</v>
      </c>
      <c r="AH105" t="s">
        <v>124</v>
      </c>
      <c r="AI105">
        <v>646</v>
      </c>
      <c r="AJ105" t="s">
        <v>125</v>
      </c>
      <c r="AK105" t="s">
        <v>45</v>
      </c>
      <c r="AL105" s="1">
        <v>42971</v>
      </c>
    </row>
    <row r="106" spans="1:38" x14ac:dyDescent="0.25">
      <c r="A106" t="s">
        <v>123</v>
      </c>
      <c r="B106" s="1">
        <v>43074</v>
      </c>
      <c r="C106">
        <v>2</v>
      </c>
      <c r="D106">
        <v>92</v>
      </c>
      <c r="E106">
        <v>-2</v>
      </c>
      <c r="F106" t="s">
        <v>39</v>
      </c>
      <c r="G106" t="s">
        <v>104</v>
      </c>
      <c r="H106" t="s">
        <v>105</v>
      </c>
      <c r="I106">
        <v>2</v>
      </c>
      <c r="J106">
        <v>1</v>
      </c>
      <c r="K106">
        <v>103</v>
      </c>
      <c r="L106">
        <v>13.7</v>
      </c>
      <c r="M106">
        <v>5.23</v>
      </c>
      <c r="N106">
        <v>0.72</v>
      </c>
      <c r="O106">
        <v>5.36</v>
      </c>
      <c r="P106">
        <v>0.73</v>
      </c>
      <c r="Q106">
        <v>4.28</v>
      </c>
      <c r="R106">
        <v>0.59</v>
      </c>
      <c r="S106">
        <v>1.32</v>
      </c>
      <c r="T106">
        <v>16</v>
      </c>
      <c r="U106">
        <v>14.22</v>
      </c>
      <c r="V106">
        <v>17.21</v>
      </c>
      <c r="W106" s="1">
        <v>42971</v>
      </c>
      <c r="X106">
        <v>240</v>
      </c>
      <c r="Y106" t="s">
        <v>46</v>
      </c>
      <c r="AC106" s="1">
        <v>43059</v>
      </c>
      <c r="AD106">
        <v>1</v>
      </c>
      <c r="AE106">
        <v>262</v>
      </c>
      <c r="AF106" s="1">
        <v>43338</v>
      </c>
      <c r="AG106">
        <v>367</v>
      </c>
      <c r="AH106" t="s">
        <v>124</v>
      </c>
      <c r="AI106">
        <v>646</v>
      </c>
      <c r="AJ106" t="s">
        <v>125</v>
      </c>
      <c r="AK106" t="s">
        <v>45</v>
      </c>
      <c r="AL106" s="1">
        <v>42971</v>
      </c>
    </row>
    <row r="107" spans="1:38" x14ac:dyDescent="0.25">
      <c r="A107" t="s">
        <v>123</v>
      </c>
      <c r="B107" s="1">
        <v>43198</v>
      </c>
      <c r="C107">
        <v>4</v>
      </c>
      <c r="D107">
        <v>92</v>
      </c>
      <c r="E107">
        <v>-2</v>
      </c>
      <c r="F107" t="s">
        <v>39</v>
      </c>
      <c r="G107" t="s">
        <v>104</v>
      </c>
      <c r="H107" t="s">
        <v>105</v>
      </c>
      <c r="I107">
        <v>2</v>
      </c>
      <c r="J107">
        <v>1</v>
      </c>
      <c r="K107">
        <v>227</v>
      </c>
      <c r="L107">
        <v>7.7</v>
      </c>
      <c r="M107">
        <v>4.88</v>
      </c>
      <c r="N107">
        <v>0.38</v>
      </c>
      <c r="O107">
        <v>6.75</v>
      </c>
      <c r="P107">
        <v>0.52</v>
      </c>
      <c r="Q107">
        <v>5.28</v>
      </c>
      <c r="R107">
        <v>0.41</v>
      </c>
      <c r="S107">
        <v>0.93</v>
      </c>
      <c r="T107">
        <v>30</v>
      </c>
      <c r="U107">
        <v>7.99</v>
      </c>
      <c r="V107">
        <v>11.63</v>
      </c>
      <c r="W107" s="1">
        <v>42971</v>
      </c>
      <c r="X107">
        <v>240</v>
      </c>
      <c r="Y107" t="s">
        <v>48</v>
      </c>
      <c r="AC107" t="s">
        <v>49</v>
      </c>
      <c r="AH107" t="s">
        <v>124</v>
      </c>
      <c r="AI107">
        <v>646</v>
      </c>
      <c r="AJ107" t="s">
        <v>125</v>
      </c>
      <c r="AK107" t="s">
        <v>126</v>
      </c>
      <c r="AL107" s="1">
        <v>43343</v>
      </c>
    </row>
    <row r="108" spans="1:38" x14ac:dyDescent="0.25">
      <c r="A108" t="s">
        <v>38</v>
      </c>
      <c r="B108" s="1">
        <v>43010</v>
      </c>
      <c r="C108">
        <v>1</v>
      </c>
      <c r="D108">
        <v>8</v>
      </c>
      <c r="E108">
        <v>-2</v>
      </c>
      <c r="F108" t="s">
        <v>39</v>
      </c>
      <c r="G108" t="s">
        <v>69</v>
      </c>
      <c r="H108" t="s">
        <v>70</v>
      </c>
      <c r="I108">
        <v>9</v>
      </c>
      <c r="J108" t="s">
        <v>42</v>
      </c>
      <c r="K108">
        <v>23</v>
      </c>
      <c r="L108">
        <v>35.299999999999997</v>
      </c>
      <c r="M108">
        <v>5.07</v>
      </c>
      <c r="N108">
        <v>1.79</v>
      </c>
      <c r="O108">
        <v>4.53</v>
      </c>
      <c r="P108">
        <v>1.6</v>
      </c>
      <c r="Q108">
        <v>2.97</v>
      </c>
      <c r="R108">
        <v>1.05</v>
      </c>
      <c r="S108">
        <v>2.65</v>
      </c>
      <c r="T108">
        <v>26</v>
      </c>
      <c r="U108">
        <v>36.64</v>
      </c>
      <c r="V108">
        <v>37.35</v>
      </c>
      <c r="W108" s="1">
        <v>42987</v>
      </c>
      <c r="X108">
        <v>226</v>
      </c>
      <c r="Y108" t="s">
        <v>43</v>
      </c>
      <c r="AC108" s="1">
        <v>43064</v>
      </c>
      <c r="AD108">
        <v>1</v>
      </c>
      <c r="AE108">
        <v>272</v>
      </c>
      <c r="AF108" s="1">
        <v>43349</v>
      </c>
      <c r="AG108">
        <v>362</v>
      </c>
      <c r="AH108">
        <v>101140</v>
      </c>
      <c r="AI108" t="s">
        <v>127</v>
      </c>
      <c r="AJ108" t="s">
        <v>128</v>
      </c>
      <c r="AK108" t="s">
        <v>45</v>
      </c>
      <c r="AL108" s="1">
        <v>42987</v>
      </c>
    </row>
    <row r="109" spans="1:38" x14ac:dyDescent="0.25">
      <c r="A109" t="s">
        <v>38</v>
      </c>
      <c r="B109" s="1">
        <v>43075</v>
      </c>
      <c r="C109">
        <v>2</v>
      </c>
      <c r="D109">
        <v>8</v>
      </c>
      <c r="E109">
        <v>-2</v>
      </c>
      <c r="F109" t="s">
        <v>39</v>
      </c>
      <c r="G109" t="s">
        <v>69</v>
      </c>
      <c r="H109" t="s">
        <v>70</v>
      </c>
      <c r="I109">
        <v>9</v>
      </c>
      <c r="J109" t="s">
        <v>42</v>
      </c>
      <c r="K109">
        <v>88</v>
      </c>
      <c r="L109">
        <v>24.5</v>
      </c>
      <c r="M109">
        <v>5.07</v>
      </c>
      <c r="N109">
        <v>1.24</v>
      </c>
      <c r="O109">
        <v>4.12</v>
      </c>
      <c r="P109">
        <v>1.01</v>
      </c>
      <c r="Q109">
        <v>3</v>
      </c>
      <c r="R109">
        <v>0.74</v>
      </c>
      <c r="S109">
        <v>1.74</v>
      </c>
      <c r="T109">
        <v>40</v>
      </c>
      <c r="U109">
        <v>25.43</v>
      </c>
      <c r="V109">
        <v>24.74</v>
      </c>
      <c r="W109" s="1">
        <v>42987</v>
      </c>
      <c r="X109">
        <v>226</v>
      </c>
      <c r="Y109" t="s">
        <v>46</v>
      </c>
      <c r="AC109" s="1">
        <v>43080</v>
      </c>
      <c r="AD109">
        <v>2</v>
      </c>
      <c r="AE109">
        <v>248</v>
      </c>
      <c r="AF109" s="1">
        <v>43363</v>
      </c>
      <c r="AG109">
        <v>376</v>
      </c>
      <c r="AH109">
        <v>101140</v>
      </c>
      <c r="AI109" t="s">
        <v>127</v>
      </c>
      <c r="AJ109" t="s">
        <v>128</v>
      </c>
      <c r="AK109" t="s">
        <v>45</v>
      </c>
      <c r="AL109" s="1">
        <v>42987</v>
      </c>
    </row>
    <row r="110" spans="1:38" x14ac:dyDescent="0.25">
      <c r="A110" t="s">
        <v>38</v>
      </c>
      <c r="B110" s="1">
        <v>43146</v>
      </c>
      <c r="C110">
        <v>3</v>
      </c>
      <c r="D110">
        <v>8</v>
      </c>
      <c r="E110">
        <v>-2</v>
      </c>
      <c r="F110" t="s">
        <v>39</v>
      </c>
      <c r="G110" t="s">
        <v>69</v>
      </c>
      <c r="H110" t="s">
        <v>70</v>
      </c>
      <c r="I110">
        <v>9</v>
      </c>
      <c r="J110" t="s">
        <v>42</v>
      </c>
      <c r="K110">
        <v>159</v>
      </c>
      <c r="L110">
        <v>18.3</v>
      </c>
      <c r="M110">
        <v>5.05</v>
      </c>
      <c r="N110">
        <v>0.92</v>
      </c>
      <c r="O110">
        <v>4.6399999999999997</v>
      </c>
      <c r="P110">
        <v>0.85</v>
      </c>
      <c r="Q110">
        <v>3.5</v>
      </c>
      <c r="R110">
        <v>0.64</v>
      </c>
      <c r="S110">
        <v>1.49</v>
      </c>
      <c r="T110">
        <v>55</v>
      </c>
      <c r="U110">
        <v>19</v>
      </c>
      <c r="V110">
        <v>20.329999999999998</v>
      </c>
      <c r="W110" s="1">
        <v>42987</v>
      </c>
      <c r="X110">
        <v>226</v>
      </c>
      <c r="Y110" t="s">
        <v>47</v>
      </c>
      <c r="AC110" s="1">
        <v>43080</v>
      </c>
      <c r="AD110">
        <v>2</v>
      </c>
      <c r="AE110">
        <v>212</v>
      </c>
      <c r="AF110" s="1">
        <v>43363</v>
      </c>
      <c r="AG110">
        <v>376</v>
      </c>
      <c r="AH110">
        <v>101140</v>
      </c>
      <c r="AI110" t="s">
        <v>127</v>
      </c>
      <c r="AJ110" t="s">
        <v>128</v>
      </c>
      <c r="AK110" t="s">
        <v>45</v>
      </c>
      <c r="AL110" s="1">
        <v>42987</v>
      </c>
    </row>
    <row r="111" spans="1:38" x14ac:dyDescent="0.25">
      <c r="A111" t="s">
        <v>38</v>
      </c>
      <c r="B111" s="1">
        <v>43200</v>
      </c>
      <c r="C111">
        <v>4</v>
      </c>
      <c r="D111">
        <v>8</v>
      </c>
      <c r="E111">
        <v>-2</v>
      </c>
      <c r="F111" t="s">
        <v>39</v>
      </c>
      <c r="G111" t="s">
        <v>69</v>
      </c>
      <c r="H111" t="s">
        <v>70</v>
      </c>
      <c r="I111">
        <v>9</v>
      </c>
      <c r="J111" t="s">
        <v>42</v>
      </c>
      <c r="K111">
        <v>213</v>
      </c>
      <c r="L111">
        <v>13.9</v>
      </c>
      <c r="M111">
        <v>5.18</v>
      </c>
      <c r="N111">
        <v>0.72</v>
      </c>
      <c r="O111">
        <v>3.75</v>
      </c>
      <c r="P111">
        <v>0.52</v>
      </c>
      <c r="Q111">
        <v>3.95</v>
      </c>
      <c r="R111">
        <v>0.55000000000000004</v>
      </c>
      <c r="S111">
        <v>1.07</v>
      </c>
      <c r="T111">
        <v>39</v>
      </c>
      <c r="U111">
        <v>14.43</v>
      </c>
      <c r="V111">
        <v>14.33</v>
      </c>
      <c r="W111" s="1">
        <v>42987</v>
      </c>
      <c r="X111">
        <v>226</v>
      </c>
      <c r="Y111" t="s">
        <v>48</v>
      </c>
      <c r="AC111" t="s">
        <v>49</v>
      </c>
      <c r="AH111">
        <v>101140</v>
      </c>
      <c r="AI111" t="s">
        <v>127</v>
      </c>
      <c r="AJ111" t="s">
        <v>128</v>
      </c>
      <c r="AK111" t="s">
        <v>50</v>
      </c>
      <c r="AL111" s="1">
        <v>43241</v>
      </c>
    </row>
    <row r="112" spans="1:38" x14ac:dyDescent="0.25">
      <c r="A112" t="s">
        <v>129</v>
      </c>
      <c r="B112" s="1">
        <v>42997</v>
      </c>
      <c r="C112">
        <v>1</v>
      </c>
      <c r="D112">
        <v>311</v>
      </c>
      <c r="E112">
        <v>-2</v>
      </c>
      <c r="F112" t="s">
        <v>39</v>
      </c>
      <c r="G112" t="s">
        <v>104</v>
      </c>
      <c r="H112" t="s">
        <v>105</v>
      </c>
      <c r="I112">
        <v>2</v>
      </c>
      <c r="J112">
        <v>1</v>
      </c>
      <c r="K112">
        <v>18</v>
      </c>
      <c r="L112">
        <v>23.5</v>
      </c>
      <c r="M112">
        <v>5.42</v>
      </c>
      <c r="N112">
        <v>1.27</v>
      </c>
      <c r="O112">
        <v>5.16</v>
      </c>
      <c r="P112">
        <v>1.21</v>
      </c>
      <c r="Q112">
        <v>3.83</v>
      </c>
      <c r="R112">
        <v>0.9</v>
      </c>
      <c r="S112">
        <v>2.11</v>
      </c>
      <c r="T112">
        <v>30</v>
      </c>
      <c r="U112">
        <v>24.39</v>
      </c>
      <c r="V112">
        <v>28.17</v>
      </c>
      <c r="W112" s="1">
        <v>42979</v>
      </c>
      <c r="X112">
        <v>263</v>
      </c>
      <c r="Y112" t="s">
        <v>43</v>
      </c>
      <c r="Z112" t="s">
        <v>130</v>
      </c>
      <c r="AA112" t="s">
        <v>131</v>
      </c>
      <c r="AB112">
        <v>12</v>
      </c>
      <c r="AC112" s="1">
        <v>43044</v>
      </c>
      <c r="AD112">
        <v>1</v>
      </c>
      <c r="AE112">
        <v>273</v>
      </c>
      <c r="AF112" s="1">
        <v>43321</v>
      </c>
      <c r="AG112">
        <v>342</v>
      </c>
      <c r="AH112">
        <v>510016</v>
      </c>
      <c r="AI112">
        <v>229</v>
      </c>
      <c r="AJ112" t="s">
        <v>132</v>
      </c>
      <c r="AK112" t="s">
        <v>45</v>
      </c>
      <c r="AL112" s="1">
        <v>42979</v>
      </c>
    </row>
    <row r="113" spans="1:38" x14ac:dyDescent="0.25">
      <c r="A113" t="s">
        <v>129</v>
      </c>
      <c r="B113" s="1">
        <v>43060</v>
      </c>
      <c r="C113">
        <v>2</v>
      </c>
      <c r="D113">
        <v>311</v>
      </c>
      <c r="E113">
        <v>-2</v>
      </c>
      <c r="F113" t="s">
        <v>39</v>
      </c>
      <c r="G113" t="s">
        <v>104</v>
      </c>
      <c r="H113" t="s">
        <v>105</v>
      </c>
      <c r="I113">
        <v>2</v>
      </c>
      <c r="J113">
        <v>1</v>
      </c>
      <c r="K113">
        <v>81</v>
      </c>
      <c r="L113">
        <v>18.3</v>
      </c>
      <c r="M113">
        <v>5.21</v>
      </c>
      <c r="N113">
        <v>0.95</v>
      </c>
      <c r="O113">
        <v>4.6900000000000004</v>
      </c>
      <c r="P113">
        <v>0.86</v>
      </c>
      <c r="Q113">
        <v>3.77</v>
      </c>
      <c r="R113">
        <v>0.69</v>
      </c>
      <c r="S113">
        <v>1.55</v>
      </c>
      <c r="T113">
        <v>61</v>
      </c>
      <c r="U113">
        <v>19</v>
      </c>
      <c r="V113">
        <v>20.82</v>
      </c>
      <c r="W113" s="1">
        <v>42979</v>
      </c>
      <c r="X113">
        <v>263</v>
      </c>
      <c r="Y113" t="s">
        <v>46</v>
      </c>
      <c r="Z113" t="s">
        <v>130</v>
      </c>
      <c r="AA113" t="s">
        <v>131</v>
      </c>
      <c r="AB113">
        <v>12</v>
      </c>
      <c r="AC113" s="1">
        <v>43044</v>
      </c>
      <c r="AD113">
        <v>1</v>
      </c>
      <c r="AE113">
        <v>175</v>
      </c>
      <c r="AF113" s="1">
        <v>43322</v>
      </c>
      <c r="AG113">
        <v>343</v>
      </c>
      <c r="AH113">
        <v>510016</v>
      </c>
      <c r="AI113">
        <v>229</v>
      </c>
      <c r="AJ113" t="s">
        <v>132</v>
      </c>
      <c r="AK113" t="s">
        <v>45</v>
      </c>
      <c r="AL113" s="1">
        <v>42979</v>
      </c>
    </row>
    <row r="114" spans="1:38" x14ac:dyDescent="0.25">
      <c r="A114" t="s">
        <v>129</v>
      </c>
      <c r="B114" s="1">
        <v>43156</v>
      </c>
      <c r="C114">
        <v>3</v>
      </c>
      <c r="D114">
        <v>311</v>
      </c>
      <c r="E114">
        <v>-2</v>
      </c>
      <c r="F114" t="s">
        <v>39</v>
      </c>
      <c r="G114" t="s">
        <v>104</v>
      </c>
      <c r="H114" t="s">
        <v>105</v>
      </c>
      <c r="I114">
        <v>2</v>
      </c>
      <c r="J114">
        <v>1</v>
      </c>
      <c r="K114">
        <v>177</v>
      </c>
      <c r="L114">
        <v>16.399999999999999</v>
      </c>
      <c r="M114">
        <v>5.0599999999999996</v>
      </c>
      <c r="N114">
        <v>0.83</v>
      </c>
      <c r="O114">
        <v>4.57</v>
      </c>
      <c r="P114">
        <v>0.75</v>
      </c>
      <c r="Q114">
        <v>3.95</v>
      </c>
      <c r="R114">
        <v>0.65</v>
      </c>
      <c r="S114">
        <v>1.4</v>
      </c>
      <c r="U114">
        <v>17.02</v>
      </c>
      <c r="V114">
        <v>18.63</v>
      </c>
      <c r="W114" s="1">
        <v>42979</v>
      </c>
      <c r="X114">
        <v>263</v>
      </c>
      <c r="Z114" t="s">
        <v>130</v>
      </c>
      <c r="AA114" t="s">
        <v>131</v>
      </c>
      <c r="AB114">
        <v>12</v>
      </c>
      <c r="AI114">
        <v>0</v>
      </c>
    </row>
    <row r="115" spans="1:38" x14ac:dyDescent="0.25">
      <c r="A115" t="s">
        <v>129</v>
      </c>
      <c r="B115" s="1">
        <v>43229</v>
      </c>
      <c r="C115">
        <v>4</v>
      </c>
      <c r="D115">
        <v>311</v>
      </c>
      <c r="E115">
        <v>-2</v>
      </c>
      <c r="F115" t="s">
        <v>39</v>
      </c>
      <c r="G115" t="s">
        <v>104</v>
      </c>
      <c r="H115" t="s">
        <v>105</v>
      </c>
      <c r="I115">
        <v>2</v>
      </c>
      <c r="J115">
        <v>1</v>
      </c>
      <c r="K115">
        <v>250</v>
      </c>
      <c r="L115">
        <v>9</v>
      </c>
      <c r="M115">
        <v>4.84</v>
      </c>
      <c r="N115">
        <v>0.44</v>
      </c>
      <c r="O115">
        <v>5.6</v>
      </c>
      <c r="P115">
        <v>0.5</v>
      </c>
      <c r="Q115">
        <v>4.67</v>
      </c>
      <c r="R115">
        <v>0.42</v>
      </c>
      <c r="S115">
        <v>0.92</v>
      </c>
      <c r="T115">
        <v>48</v>
      </c>
      <c r="U115">
        <v>9.34</v>
      </c>
      <c r="V115">
        <v>11.8</v>
      </c>
      <c r="W115" s="1">
        <v>42979</v>
      </c>
      <c r="X115">
        <v>263</v>
      </c>
      <c r="Y115" t="s">
        <v>48</v>
      </c>
      <c r="Z115" t="s">
        <v>130</v>
      </c>
      <c r="AA115" t="s">
        <v>131</v>
      </c>
      <c r="AB115">
        <v>12</v>
      </c>
      <c r="AC115" t="s">
        <v>49</v>
      </c>
      <c r="AH115">
        <v>510016</v>
      </c>
      <c r="AI115">
        <v>229</v>
      </c>
      <c r="AJ115" t="s">
        <v>132</v>
      </c>
      <c r="AK115" t="s">
        <v>50</v>
      </c>
      <c r="AL115" s="1">
        <v>43250</v>
      </c>
    </row>
    <row r="116" spans="1:38" x14ac:dyDescent="0.25">
      <c r="A116" t="s">
        <v>51</v>
      </c>
      <c r="B116" s="1">
        <v>43048</v>
      </c>
      <c r="C116">
        <v>2</v>
      </c>
      <c r="D116">
        <v>201</v>
      </c>
      <c r="E116">
        <v>-1</v>
      </c>
      <c r="F116" t="s">
        <v>39</v>
      </c>
      <c r="G116" t="s">
        <v>56</v>
      </c>
      <c r="H116" t="s">
        <v>41</v>
      </c>
      <c r="I116">
        <v>3</v>
      </c>
      <c r="J116">
        <v>2</v>
      </c>
      <c r="K116">
        <v>39</v>
      </c>
      <c r="L116">
        <v>16.100000000000001</v>
      </c>
      <c r="M116">
        <v>5.23</v>
      </c>
      <c r="N116">
        <v>0.84</v>
      </c>
      <c r="O116">
        <v>5.51</v>
      </c>
      <c r="P116">
        <v>0.89</v>
      </c>
      <c r="Q116">
        <v>4.2300000000000004</v>
      </c>
      <c r="R116">
        <v>0.68</v>
      </c>
      <c r="S116">
        <v>1.57</v>
      </c>
      <c r="T116">
        <v>20</v>
      </c>
      <c r="U116">
        <v>16.71</v>
      </c>
      <c r="V116">
        <v>20.53</v>
      </c>
      <c r="W116" s="1">
        <v>43009</v>
      </c>
      <c r="X116">
        <v>213</v>
      </c>
      <c r="Y116" t="s">
        <v>43</v>
      </c>
      <c r="AC116" t="s">
        <v>49</v>
      </c>
      <c r="AH116">
        <v>311508</v>
      </c>
      <c r="AI116" t="s">
        <v>133</v>
      </c>
      <c r="AJ116" s="2">
        <v>25508</v>
      </c>
      <c r="AK116" t="s">
        <v>45</v>
      </c>
      <c r="AL116" s="1">
        <v>43009</v>
      </c>
    </row>
    <row r="117" spans="1:38" x14ac:dyDescent="0.25">
      <c r="A117" t="s">
        <v>51</v>
      </c>
      <c r="B117" s="1">
        <v>43109</v>
      </c>
      <c r="C117">
        <v>3</v>
      </c>
      <c r="D117">
        <v>201</v>
      </c>
      <c r="E117">
        <v>-1</v>
      </c>
      <c r="F117" t="s">
        <v>39</v>
      </c>
      <c r="G117" t="s">
        <v>56</v>
      </c>
      <c r="H117" t="s">
        <v>41</v>
      </c>
      <c r="I117">
        <v>3</v>
      </c>
      <c r="J117">
        <v>2</v>
      </c>
      <c r="K117">
        <v>100</v>
      </c>
      <c r="L117">
        <v>13.9</v>
      </c>
      <c r="M117">
        <v>5.18</v>
      </c>
      <c r="N117">
        <v>0.72</v>
      </c>
      <c r="O117">
        <v>5.51</v>
      </c>
      <c r="P117">
        <v>0.77</v>
      </c>
      <c r="Q117">
        <v>4.1100000000000003</v>
      </c>
      <c r="R117">
        <v>0.56999999999999995</v>
      </c>
      <c r="S117">
        <v>1.34</v>
      </c>
      <c r="T117">
        <v>13</v>
      </c>
      <c r="U117">
        <v>14.43</v>
      </c>
      <c r="V117">
        <v>17.62</v>
      </c>
      <c r="W117" s="1">
        <v>43009</v>
      </c>
      <c r="X117">
        <v>213</v>
      </c>
      <c r="Y117" t="s">
        <v>46</v>
      </c>
      <c r="AC117" s="1">
        <v>43064</v>
      </c>
      <c r="AD117">
        <v>1</v>
      </c>
      <c r="AE117">
        <v>193</v>
      </c>
      <c r="AF117" s="1">
        <v>43345</v>
      </c>
      <c r="AG117">
        <v>336</v>
      </c>
      <c r="AH117">
        <v>311508</v>
      </c>
      <c r="AI117" t="s">
        <v>133</v>
      </c>
      <c r="AJ117" s="2">
        <v>25508</v>
      </c>
      <c r="AK117" t="s">
        <v>45</v>
      </c>
      <c r="AL117" s="1">
        <v>43009</v>
      </c>
    </row>
    <row r="118" spans="1:38" x14ac:dyDescent="0.25">
      <c r="A118" t="s">
        <v>51</v>
      </c>
      <c r="B118" s="1">
        <v>43157</v>
      </c>
      <c r="C118">
        <v>4</v>
      </c>
      <c r="D118">
        <v>201</v>
      </c>
      <c r="E118">
        <v>-1</v>
      </c>
      <c r="F118" t="s">
        <v>39</v>
      </c>
      <c r="G118" t="s">
        <v>56</v>
      </c>
      <c r="H118" t="s">
        <v>41</v>
      </c>
      <c r="I118">
        <v>3</v>
      </c>
      <c r="J118">
        <v>2</v>
      </c>
      <c r="K118">
        <v>148</v>
      </c>
      <c r="L118">
        <v>12.3</v>
      </c>
      <c r="M118">
        <v>4.8899999999999997</v>
      </c>
      <c r="N118">
        <v>0.6</v>
      </c>
      <c r="O118">
        <v>6.35</v>
      </c>
      <c r="P118">
        <v>0.78</v>
      </c>
      <c r="Q118">
        <v>4.76</v>
      </c>
      <c r="R118">
        <v>0.59</v>
      </c>
      <c r="S118">
        <v>1.37</v>
      </c>
      <c r="T118">
        <v>31</v>
      </c>
      <c r="U118">
        <v>12.77</v>
      </c>
      <c r="V118">
        <v>17.46</v>
      </c>
      <c r="W118" s="1">
        <v>43009</v>
      </c>
      <c r="X118">
        <v>213</v>
      </c>
      <c r="Y118" t="s">
        <v>47</v>
      </c>
      <c r="AC118" s="1">
        <v>43064</v>
      </c>
      <c r="AD118">
        <v>1</v>
      </c>
      <c r="AE118">
        <v>187</v>
      </c>
      <c r="AF118" s="1">
        <v>43345</v>
      </c>
      <c r="AG118">
        <v>336</v>
      </c>
      <c r="AH118">
        <v>311508</v>
      </c>
      <c r="AI118" t="s">
        <v>133</v>
      </c>
      <c r="AJ118" s="2">
        <v>25508</v>
      </c>
      <c r="AK118" t="s">
        <v>45</v>
      </c>
      <c r="AL118" s="1">
        <v>43009</v>
      </c>
    </row>
    <row r="119" spans="1:38" x14ac:dyDescent="0.25">
      <c r="A119" t="s">
        <v>51</v>
      </c>
      <c r="B119" s="1">
        <v>43209</v>
      </c>
      <c r="C119">
        <v>5</v>
      </c>
      <c r="D119">
        <v>201</v>
      </c>
      <c r="E119">
        <v>-1</v>
      </c>
      <c r="F119" t="s">
        <v>39</v>
      </c>
      <c r="G119" t="s">
        <v>56</v>
      </c>
      <c r="H119" t="s">
        <v>41</v>
      </c>
      <c r="I119">
        <v>3</v>
      </c>
      <c r="J119">
        <v>2</v>
      </c>
      <c r="K119">
        <v>200</v>
      </c>
      <c r="L119">
        <v>10.8</v>
      </c>
      <c r="M119">
        <v>4.88</v>
      </c>
      <c r="N119">
        <v>0.53</v>
      </c>
      <c r="O119">
        <v>7.27</v>
      </c>
      <c r="P119">
        <v>0.79</v>
      </c>
      <c r="Q119">
        <v>5.41</v>
      </c>
      <c r="R119">
        <v>0.57999999999999996</v>
      </c>
      <c r="S119">
        <v>1.37</v>
      </c>
      <c r="T119">
        <v>50</v>
      </c>
      <c r="U119">
        <v>11.21</v>
      </c>
      <c r="V119">
        <v>17.11</v>
      </c>
      <c r="W119" s="1">
        <v>43009</v>
      </c>
      <c r="X119">
        <v>213</v>
      </c>
      <c r="Y119" t="s">
        <v>48</v>
      </c>
      <c r="AC119" t="s">
        <v>49</v>
      </c>
      <c r="AH119">
        <v>311508</v>
      </c>
      <c r="AI119" t="s">
        <v>133</v>
      </c>
      <c r="AJ119" s="2">
        <v>25508</v>
      </c>
      <c r="AK119" t="s">
        <v>45</v>
      </c>
      <c r="AL119" s="1">
        <v>43009</v>
      </c>
    </row>
    <row r="120" spans="1:38" x14ac:dyDescent="0.25">
      <c r="A120" t="s">
        <v>40</v>
      </c>
      <c r="B120" s="1">
        <v>44117</v>
      </c>
      <c r="C120">
        <v>1</v>
      </c>
      <c r="D120">
        <v>400</v>
      </c>
      <c r="E120">
        <v>-1</v>
      </c>
      <c r="F120" t="s">
        <v>39</v>
      </c>
      <c r="G120" t="s">
        <v>104</v>
      </c>
      <c r="H120" t="s">
        <v>105</v>
      </c>
      <c r="I120">
        <v>4</v>
      </c>
      <c r="J120" t="s">
        <v>42</v>
      </c>
      <c r="K120">
        <v>18</v>
      </c>
      <c r="L120">
        <v>29.8</v>
      </c>
      <c r="M120">
        <v>5.23</v>
      </c>
      <c r="N120">
        <v>1.56</v>
      </c>
      <c r="O120">
        <v>4.87</v>
      </c>
      <c r="P120">
        <v>1.45</v>
      </c>
      <c r="Q120">
        <v>3.97</v>
      </c>
      <c r="R120">
        <v>1.18</v>
      </c>
      <c r="S120">
        <v>2.63</v>
      </c>
      <c r="T120">
        <v>10</v>
      </c>
      <c r="U120">
        <v>30.93</v>
      </c>
      <c r="V120">
        <v>34.94</v>
      </c>
      <c r="W120" s="1">
        <v>44099</v>
      </c>
      <c r="Y120" t="s">
        <v>43</v>
      </c>
      <c r="Z120" t="s">
        <v>134</v>
      </c>
      <c r="AA120" t="s">
        <v>135</v>
      </c>
      <c r="AB120">
        <v>141</v>
      </c>
      <c r="AC120" s="1">
        <v>44145</v>
      </c>
      <c r="AD120">
        <v>1</v>
      </c>
      <c r="AE120">
        <v>223</v>
      </c>
      <c r="AF120" s="1">
        <v>44427</v>
      </c>
      <c r="AG120">
        <v>328</v>
      </c>
      <c r="AH120">
        <v>511026</v>
      </c>
      <c r="AI120" t="s">
        <v>136</v>
      </c>
      <c r="AK120" t="s">
        <v>45</v>
      </c>
      <c r="AL120" s="1">
        <v>44099</v>
      </c>
    </row>
    <row r="121" spans="1:38" x14ac:dyDescent="0.25">
      <c r="A121" t="s">
        <v>40</v>
      </c>
      <c r="B121" s="1">
        <v>44222</v>
      </c>
      <c r="C121">
        <v>2</v>
      </c>
      <c r="D121">
        <v>400</v>
      </c>
      <c r="E121">
        <v>-1</v>
      </c>
      <c r="F121" t="s">
        <v>39</v>
      </c>
      <c r="G121" t="s">
        <v>104</v>
      </c>
      <c r="H121" t="s">
        <v>105</v>
      </c>
      <c r="I121">
        <v>4</v>
      </c>
      <c r="J121" t="s">
        <v>42</v>
      </c>
      <c r="K121">
        <v>123</v>
      </c>
      <c r="L121">
        <v>20.3</v>
      </c>
      <c r="M121">
        <v>5.24</v>
      </c>
      <c r="N121">
        <v>1.06</v>
      </c>
      <c r="O121">
        <v>4.09</v>
      </c>
      <c r="P121">
        <v>0.83</v>
      </c>
      <c r="Q121">
        <v>4.17</v>
      </c>
      <c r="R121">
        <v>0.85</v>
      </c>
      <c r="S121">
        <v>1.68</v>
      </c>
      <c r="T121">
        <v>10</v>
      </c>
      <c r="U121">
        <v>21.07</v>
      </c>
      <c r="V121">
        <v>22.17</v>
      </c>
      <c r="W121" s="1">
        <v>44099</v>
      </c>
      <c r="Y121" t="s">
        <v>46</v>
      </c>
      <c r="Z121" t="s">
        <v>134</v>
      </c>
      <c r="AA121" t="s">
        <v>135</v>
      </c>
      <c r="AB121">
        <v>141</v>
      </c>
      <c r="AC121" s="1">
        <v>44145</v>
      </c>
      <c r="AD121">
        <v>1</v>
      </c>
      <c r="AE121">
        <v>168</v>
      </c>
      <c r="AF121" s="1">
        <v>44427</v>
      </c>
      <c r="AG121">
        <v>328</v>
      </c>
      <c r="AH121">
        <v>511026</v>
      </c>
      <c r="AI121" t="s">
        <v>136</v>
      </c>
      <c r="AK121" t="s">
        <v>45</v>
      </c>
      <c r="AL121" s="1">
        <v>44099</v>
      </c>
    </row>
    <row r="122" spans="1:38" x14ac:dyDescent="0.25">
      <c r="A122" t="s">
        <v>40</v>
      </c>
      <c r="B122" s="1">
        <v>44280</v>
      </c>
      <c r="C122">
        <v>3</v>
      </c>
      <c r="D122">
        <v>400</v>
      </c>
      <c r="E122">
        <v>-1</v>
      </c>
      <c r="F122" t="s">
        <v>39</v>
      </c>
      <c r="G122" t="s">
        <v>104</v>
      </c>
      <c r="H122" t="s">
        <v>105</v>
      </c>
      <c r="I122">
        <v>4</v>
      </c>
      <c r="J122" t="s">
        <v>42</v>
      </c>
      <c r="K122">
        <v>181</v>
      </c>
      <c r="L122">
        <v>14.6</v>
      </c>
      <c r="M122">
        <v>5.03</v>
      </c>
      <c r="N122">
        <v>0.73</v>
      </c>
      <c r="O122">
        <v>5.17</v>
      </c>
      <c r="P122">
        <v>0.75</v>
      </c>
      <c r="Q122">
        <v>5</v>
      </c>
      <c r="R122">
        <v>0.73</v>
      </c>
      <c r="S122">
        <v>1.48</v>
      </c>
      <c r="T122">
        <v>40</v>
      </c>
      <c r="U122">
        <v>15.15</v>
      </c>
      <c r="V122">
        <v>18.739999999999998</v>
      </c>
      <c r="W122" s="1">
        <v>44099</v>
      </c>
      <c r="Y122" t="s">
        <v>47</v>
      </c>
      <c r="Z122" t="s">
        <v>134</v>
      </c>
      <c r="AA122" t="s">
        <v>135</v>
      </c>
      <c r="AB122">
        <v>141</v>
      </c>
      <c r="AC122" s="1">
        <v>44145</v>
      </c>
      <c r="AD122">
        <v>1</v>
      </c>
      <c r="AE122">
        <v>146</v>
      </c>
      <c r="AF122" s="1">
        <v>44427</v>
      </c>
      <c r="AG122">
        <v>328</v>
      </c>
      <c r="AH122">
        <v>511026</v>
      </c>
      <c r="AI122" t="s">
        <v>136</v>
      </c>
      <c r="AK122" t="s">
        <v>45</v>
      </c>
      <c r="AL122" s="1">
        <v>44099</v>
      </c>
    </row>
    <row r="123" spans="1:38" x14ac:dyDescent="0.25">
      <c r="A123" t="s">
        <v>68</v>
      </c>
      <c r="B123" s="1">
        <v>43018</v>
      </c>
      <c r="C123">
        <v>1</v>
      </c>
      <c r="D123">
        <v>611</v>
      </c>
      <c r="E123">
        <v>-1</v>
      </c>
      <c r="F123" t="s">
        <v>39</v>
      </c>
      <c r="G123" t="s">
        <v>104</v>
      </c>
      <c r="H123" t="s">
        <v>105</v>
      </c>
      <c r="I123">
        <v>2</v>
      </c>
      <c r="J123">
        <v>1</v>
      </c>
      <c r="K123">
        <v>53</v>
      </c>
      <c r="L123">
        <v>18.399999999999999</v>
      </c>
      <c r="M123">
        <v>4.8600000000000003</v>
      </c>
      <c r="N123">
        <v>0.89</v>
      </c>
      <c r="O123">
        <v>3.5</v>
      </c>
      <c r="P123">
        <v>0.64</v>
      </c>
      <c r="Q123">
        <v>3.14</v>
      </c>
      <c r="R123">
        <v>0.57999999999999996</v>
      </c>
      <c r="S123">
        <v>1.22</v>
      </c>
      <c r="T123">
        <v>598</v>
      </c>
      <c r="U123">
        <v>19.100000000000001</v>
      </c>
      <c r="V123">
        <v>17.27</v>
      </c>
      <c r="W123" s="1">
        <v>42965</v>
      </c>
      <c r="X123">
        <v>267</v>
      </c>
      <c r="Y123" s="3">
        <v>44927</v>
      </c>
      <c r="Z123" t="s">
        <v>137</v>
      </c>
      <c r="AA123" t="s">
        <v>138</v>
      </c>
      <c r="AC123" s="1">
        <v>43046</v>
      </c>
      <c r="AD123">
        <v>1</v>
      </c>
      <c r="AE123">
        <v>260</v>
      </c>
      <c r="AF123" s="1">
        <v>43327</v>
      </c>
      <c r="AG123">
        <v>362</v>
      </c>
      <c r="AH123">
        <v>313521</v>
      </c>
      <c r="AI123">
        <v>51</v>
      </c>
      <c r="AJ123" t="s">
        <v>139</v>
      </c>
      <c r="AK123" t="s">
        <v>45</v>
      </c>
      <c r="AL123" s="1">
        <v>42965</v>
      </c>
    </row>
    <row r="124" spans="1:38" x14ac:dyDescent="0.25">
      <c r="A124" t="s">
        <v>68</v>
      </c>
      <c r="B124" s="1">
        <v>43073</v>
      </c>
      <c r="C124">
        <v>2</v>
      </c>
      <c r="D124">
        <v>611</v>
      </c>
      <c r="E124">
        <v>-1</v>
      </c>
      <c r="F124" t="s">
        <v>39</v>
      </c>
      <c r="G124" t="s">
        <v>104</v>
      </c>
      <c r="H124" t="s">
        <v>105</v>
      </c>
      <c r="I124">
        <v>2</v>
      </c>
      <c r="J124">
        <v>1</v>
      </c>
      <c r="K124">
        <v>108</v>
      </c>
      <c r="L124">
        <v>15.2</v>
      </c>
      <c r="M124">
        <v>4.6900000000000004</v>
      </c>
      <c r="N124">
        <v>0.71</v>
      </c>
      <c r="O124">
        <v>4.1500000000000004</v>
      </c>
      <c r="P124">
        <v>0.63</v>
      </c>
      <c r="Q124">
        <v>3.04</v>
      </c>
      <c r="R124">
        <v>0.46</v>
      </c>
      <c r="S124">
        <v>1.0900000000000001</v>
      </c>
      <c r="T124">
        <v>31</v>
      </c>
      <c r="U124">
        <v>15.78</v>
      </c>
      <c r="V124">
        <v>15.4</v>
      </c>
      <c r="W124" s="1">
        <v>42965</v>
      </c>
      <c r="X124">
        <v>267</v>
      </c>
      <c r="Y124" s="3">
        <v>44958</v>
      </c>
      <c r="Z124" t="s">
        <v>137</v>
      </c>
      <c r="AA124" t="s">
        <v>138</v>
      </c>
      <c r="AC124" s="1">
        <v>43046</v>
      </c>
      <c r="AD124">
        <v>1</v>
      </c>
      <c r="AE124">
        <v>252</v>
      </c>
      <c r="AF124" s="1">
        <v>43327</v>
      </c>
      <c r="AG124">
        <v>362</v>
      </c>
      <c r="AH124">
        <v>313521</v>
      </c>
      <c r="AI124">
        <v>51</v>
      </c>
      <c r="AJ124" t="s">
        <v>139</v>
      </c>
      <c r="AK124" t="s">
        <v>45</v>
      </c>
      <c r="AL124" s="1">
        <v>42965</v>
      </c>
    </row>
    <row r="125" spans="1:38" x14ac:dyDescent="0.25">
      <c r="A125" t="s">
        <v>68</v>
      </c>
      <c r="B125" s="1">
        <v>43144</v>
      </c>
      <c r="C125">
        <v>3</v>
      </c>
      <c r="D125">
        <v>611</v>
      </c>
      <c r="E125">
        <v>-1</v>
      </c>
      <c r="F125" t="s">
        <v>39</v>
      </c>
      <c r="G125" t="s">
        <v>104</v>
      </c>
      <c r="H125" t="s">
        <v>105</v>
      </c>
      <c r="I125">
        <v>2</v>
      </c>
      <c r="J125">
        <v>1</v>
      </c>
      <c r="K125">
        <v>179</v>
      </c>
      <c r="L125">
        <v>10.9</v>
      </c>
      <c r="M125">
        <v>5.01</v>
      </c>
      <c r="N125">
        <v>0.55000000000000004</v>
      </c>
      <c r="O125">
        <v>5.83</v>
      </c>
      <c r="P125">
        <v>0.64</v>
      </c>
      <c r="Q125">
        <v>3.46</v>
      </c>
      <c r="R125">
        <v>0.38</v>
      </c>
      <c r="S125">
        <v>1.01</v>
      </c>
      <c r="T125">
        <v>25</v>
      </c>
      <c r="U125">
        <v>11.31</v>
      </c>
      <c r="V125">
        <v>13.78</v>
      </c>
      <c r="W125" s="1">
        <v>42965</v>
      </c>
      <c r="X125">
        <v>267</v>
      </c>
      <c r="Y125" s="3">
        <v>44986</v>
      </c>
      <c r="Z125" t="s">
        <v>137</v>
      </c>
      <c r="AA125" t="s">
        <v>138</v>
      </c>
      <c r="AC125" s="1">
        <v>43046</v>
      </c>
      <c r="AD125">
        <v>1</v>
      </c>
      <c r="AE125">
        <v>181</v>
      </c>
      <c r="AF125" s="1">
        <v>43327</v>
      </c>
      <c r="AG125">
        <v>362</v>
      </c>
      <c r="AH125">
        <v>313521</v>
      </c>
      <c r="AI125">
        <v>51</v>
      </c>
      <c r="AJ125" t="s">
        <v>139</v>
      </c>
      <c r="AK125" t="s">
        <v>45</v>
      </c>
      <c r="AL125" s="1">
        <v>42965</v>
      </c>
    </row>
    <row r="126" spans="1:38" x14ac:dyDescent="0.25">
      <c r="A126" t="s">
        <v>68</v>
      </c>
      <c r="B126" s="1">
        <v>43219</v>
      </c>
      <c r="C126">
        <v>4</v>
      </c>
      <c r="D126">
        <v>611</v>
      </c>
      <c r="E126">
        <v>-1</v>
      </c>
      <c r="F126" t="s">
        <v>39</v>
      </c>
      <c r="G126" t="s">
        <v>104</v>
      </c>
      <c r="H126" t="s">
        <v>105</v>
      </c>
      <c r="I126">
        <v>2</v>
      </c>
      <c r="J126">
        <v>1</v>
      </c>
      <c r="K126">
        <v>254</v>
      </c>
      <c r="L126">
        <v>7.3</v>
      </c>
      <c r="M126">
        <v>4.71</v>
      </c>
      <c r="N126">
        <v>0.34</v>
      </c>
      <c r="O126">
        <v>7.4</v>
      </c>
      <c r="P126">
        <v>0.54</v>
      </c>
      <c r="Q126">
        <v>4.99</v>
      </c>
      <c r="R126">
        <v>0.36</v>
      </c>
      <c r="S126">
        <v>0.9</v>
      </c>
      <c r="T126">
        <v>118</v>
      </c>
      <c r="U126">
        <v>7.58</v>
      </c>
      <c r="V126">
        <v>11.4</v>
      </c>
      <c r="W126" s="1">
        <v>42965</v>
      </c>
      <c r="X126">
        <v>267</v>
      </c>
      <c r="Y126" s="3">
        <v>45017</v>
      </c>
      <c r="Z126" t="s">
        <v>137</v>
      </c>
      <c r="AA126" t="s">
        <v>140</v>
      </c>
      <c r="AC126" s="1">
        <v>43400</v>
      </c>
      <c r="AD126">
        <v>2</v>
      </c>
      <c r="AE126">
        <v>231</v>
      </c>
      <c r="AF126" s="1">
        <v>43678</v>
      </c>
      <c r="AG126">
        <v>713</v>
      </c>
      <c r="AH126">
        <v>313521</v>
      </c>
      <c r="AI126">
        <v>51</v>
      </c>
      <c r="AJ126" t="s">
        <v>139</v>
      </c>
      <c r="AK126" t="s">
        <v>50</v>
      </c>
      <c r="AL126" s="1">
        <v>43250</v>
      </c>
    </row>
    <row r="127" spans="1:38" x14ac:dyDescent="0.25">
      <c r="A127" t="s">
        <v>38</v>
      </c>
      <c r="B127" s="1">
        <v>43010</v>
      </c>
      <c r="C127">
        <v>1</v>
      </c>
      <c r="D127">
        <v>191</v>
      </c>
      <c r="E127">
        <v>-1</v>
      </c>
      <c r="F127" t="s">
        <v>39</v>
      </c>
      <c r="G127" t="s">
        <v>51</v>
      </c>
      <c r="H127" t="s">
        <v>52</v>
      </c>
      <c r="I127">
        <v>8</v>
      </c>
      <c r="J127" t="s">
        <v>42</v>
      </c>
      <c r="K127">
        <v>11</v>
      </c>
      <c r="L127">
        <v>27.3</v>
      </c>
      <c r="M127">
        <v>4.84</v>
      </c>
      <c r="N127">
        <v>1.32</v>
      </c>
      <c r="O127">
        <v>4.6399999999999997</v>
      </c>
      <c r="P127">
        <v>1.27</v>
      </c>
      <c r="Q127">
        <v>3.66</v>
      </c>
      <c r="R127">
        <v>1</v>
      </c>
      <c r="S127">
        <v>2.27</v>
      </c>
      <c r="T127">
        <v>90</v>
      </c>
      <c r="U127">
        <v>28.34</v>
      </c>
      <c r="V127">
        <v>30.68</v>
      </c>
      <c r="W127" s="1">
        <v>42999</v>
      </c>
      <c r="X127">
        <v>214</v>
      </c>
      <c r="Y127" t="s">
        <v>43</v>
      </c>
      <c r="AC127" t="s">
        <v>49</v>
      </c>
      <c r="AH127">
        <v>104010</v>
      </c>
      <c r="AI127" t="s">
        <v>141</v>
      </c>
      <c r="AJ127" s="2">
        <v>36281</v>
      </c>
      <c r="AK127" t="s">
        <v>45</v>
      </c>
      <c r="AL127" s="1">
        <v>42999</v>
      </c>
    </row>
    <row r="128" spans="1:38" x14ac:dyDescent="0.25">
      <c r="A128" t="s">
        <v>38</v>
      </c>
      <c r="B128" s="1">
        <v>43146</v>
      </c>
      <c r="C128">
        <v>3</v>
      </c>
      <c r="D128">
        <v>191</v>
      </c>
      <c r="E128">
        <v>-1</v>
      </c>
      <c r="F128" t="s">
        <v>39</v>
      </c>
      <c r="G128" t="s">
        <v>51</v>
      </c>
      <c r="H128" t="s">
        <v>52</v>
      </c>
      <c r="I128">
        <v>8</v>
      </c>
      <c r="J128" t="s">
        <v>42</v>
      </c>
      <c r="K128">
        <v>147</v>
      </c>
      <c r="L128">
        <v>19.600000000000001</v>
      </c>
      <c r="M128">
        <v>4.84</v>
      </c>
      <c r="N128">
        <v>0.95</v>
      </c>
      <c r="O128">
        <v>5.72</v>
      </c>
      <c r="P128">
        <v>1.1200000000000001</v>
      </c>
      <c r="Q128">
        <v>3.38</v>
      </c>
      <c r="R128">
        <v>0.66</v>
      </c>
      <c r="S128">
        <v>1.78</v>
      </c>
      <c r="T128">
        <v>27</v>
      </c>
      <c r="U128">
        <v>20.34</v>
      </c>
      <c r="V128">
        <v>24.21</v>
      </c>
      <c r="W128" s="1">
        <v>42999</v>
      </c>
      <c r="X128">
        <v>214</v>
      </c>
      <c r="Y128" t="s">
        <v>47</v>
      </c>
      <c r="AC128" t="s">
        <v>49</v>
      </c>
      <c r="AH128">
        <v>104010</v>
      </c>
      <c r="AI128" t="s">
        <v>141</v>
      </c>
      <c r="AJ128" s="2">
        <v>36281</v>
      </c>
      <c r="AK128" t="s">
        <v>45</v>
      </c>
      <c r="AL128" s="1">
        <v>42999</v>
      </c>
    </row>
    <row r="129" spans="1:38" x14ac:dyDescent="0.25">
      <c r="A129" t="s">
        <v>38</v>
      </c>
      <c r="B129" s="1">
        <v>43075</v>
      </c>
      <c r="C129">
        <v>2</v>
      </c>
      <c r="D129">
        <v>191</v>
      </c>
      <c r="E129">
        <v>-1</v>
      </c>
      <c r="F129" t="s">
        <v>39</v>
      </c>
      <c r="G129" t="s">
        <v>51</v>
      </c>
      <c r="H129" t="s">
        <v>52</v>
      </c>
      <c r="I129">
        <v>8</v>
      </c>
      <c r="J129" t="s">
        <v>42</v>
      </c>
      <c r="K129">
        <v>76</v>
      </c>
      <c r="L129">
        <v>21.4</v>
      </c>
      <c r="M129">
        <v>4.66</v>
      </c>
      <c r="N129">
        <v>1</v>
      </c>
      <c r="O129">
        <v>4.25</v>
      </c>
      <c r="P129">
        <v>0.91</v>
      </c>
      <c r="Q129">
        <v>3.21</v>
      </c>
      <c r="R129">
        <v>0.69</v>
      </c>
      <c r="S129">
        <v>1.6</v>
      </c>
      <c r="T129">
        <v>20</v>
      </c>
      <c r="U129">
        <v>22.21</v>
      </c>
      <c r="V129">
        <v>22.28</v>
      </c>
      <c r="W129" s="1">
        <v>42999</v>
      </c>
      <c r="X129">
        <v>214</v>
      </c>
      <c r="Y129" t="s">
        <v>46</v>
      </c>
      <c r="AC129" t="s">
        <v>49</v>
      </c>
      <c r="AH129">
        <v>104010</v>
      </c>
      <c r="AI129" t="s">
        <v>141</v>
      </c>
      <c r="AJ129" s="2">
        <v>36281</v>
      </c>
      <c r="AK129" t="s">
        <v>45</v>
      </c>
      <c r="AL129" s="1">
        <v>42999</v>
      </c>
    </row>
    <row r="130" spans="1:38" x14ac:dyDescent="0.25">
      <c r="A130" t="s">
        <v>38</v>
      </c>
      <c r="B130" s="1">
        <v>43200</v>
      </c>
      <c r="C130">
        <v>4</v>
      </c>
      <c r="D130">
        <v>191</v>
      </c>
      <c r="E130">
        <v>-1</v>
      </c>
      <c r="F130" t="s">
        <v>39</v>
      </c>
      <c r="G130" t="s">
        <v>51</v>
      </c>
      <c r="H130" t="s">
        <v>52</v>
      </c>
      <c r="I130">
        <v>8</v>
      </c>
      <c r="J130" t="s">
        <v>42</v>
      </c>
      <c r="K130">
        <v>201</v>
      </c>
      <c r="L130">
        <v>14.3</v>
      </c>
      <c r="M130">
        <v>4.8499999999999996</v>
      </c>
      <c r="N130">
        <v>0.69</v>
      </c>
      <c r="O130">
        <v>5.54</v>
      </c>
      <c r="P130">
        <v>0.79</v>
      </c>
      <c r="Q130">
        <v>4.05</v>
      </c>
      <c r="R130">
        <v>0.57999999999999996</v>
      </c>
      <c r="S130">
        <v>1.37</v>
      </c>
      <c r="T130">
        <v>36</v>
      </c>
      <c r="U130">
        <v>14.84</v>
      </c>
      <c r="V130">
        <v>18.05</v>
      </c>
      <c r="W130" s="1">
        <v>42999</v>
      </c>
      <c r="X130">
        <v>214</v>
      </c>
      <c r="Y130" t="s">
        <v>48</v>
      </c>
      <c r="AC130" t="s">
        <v>142</v>
      </c>
      <c r="AH130">
        <v>104010</v>
      </c>
      <c r="AI130" t="s">
        <v>141</v>
      </c>
      <c r="AJ130" s="2">
        <v>36281</v>
      </c>
      <c r="AK130" t="s">
        <v>143</v>
      </c>
      <c r="AL130" s="1">
        <v>43258</v>
      </c>
    </row>
    <row r="131" spans="1:38" x14ac:dyDescent="0.25">
      <c r="A131" t="s">
        <v>38</v>
      </c>
      <c r="B131" s="1">
        <v>43010</v>
      </c>
      <c r="C131">
        <v>1</v>
      </c>
      <c r="D131">
        <v>54</v>
      </c>
      <c r="E131">
        <v>-1</v>
      </c>
      <c r="F131" t="s">
        <v>39</v>
      </c>
      <c r="G131" t="s">
        <v>40</v>
      </c>
      <c r="H131" t="s">
        <v>41</v>
      </c>
      <c r="I131">
        <v>3</v>
      </c>
      <c r="J131">
        <v>2</v>
      </c>
      <c r="K131">
        <v>14</v>
      </c>
      <c r="L131">
        <v>23.8</v>
      </c>
      <c r="M131">
        <v>5.0999999999999996</v>
      </c>
      <c r="N131">
        <v>1.21</v>
      </c>
      <c r="O131">
        <v>4.4800000000000004</v>
      </c>
      <c r="P131">
        <v>1.07</v>
      </c>
      <c r="Q131">
        <v>3.82</v>
      </c>
      <c r="R131">
        <v>0.91</v>
      </c>
      <c r="S131">
        <v>1.98</v>
      </c>
      <c r="T131">
        <v>193</v>
      </c>
      <c r="U131">
        <v>24.7</v>
      </c>
      <c r="V131">
        <v>26.56</v>
      </c>
      <c r="W131" s="1">
        <v>42996</v>
      </c>
      <c r="X131">
        <v>217</v>
      </c>
      <c r="Y131" s="3">
        <v>44927</v>
      </c>
      <c r="AC131" t="s">
        <v>49</v>
      </c>
      <c r="AH131" t="s">
        <v>144</v>
      </c>
      <c r="AI131">
        <v>190</v>
      </c>
      <c r="AJ131" s="3">
        <v>44966</v>
      </c>
      <c r="AK131" t="s">
        <v>45</v>
      </c>
      <c r="AL131" s="1">
        <v>42996</v>
      </c>
    </row>
    <row r="132" spans="1:38" x14ac:dyDescent="0.25">
      <c r="A132" t="s">
        <v>38</v>
      </c>
      <c r="B132" s="1">
        <v>43075</v>
      </c>
      <c r="C132">
        <v>2</v>
      </c>
      <c r="D132">
        <v>54</v>
      </c>
      <c r="E132">
        <v>-1</v>
      </c>
      <c r="F132" t="s">
        <v>39</v>
      </c>
      <c r="G132" t="s">
        <v>40</v>
      </c>
      <c r="H132" t="s">
        <v>41</v>
      </c>
      <c r="I132">
        <v>3</v>
      </c>
      <c r="J132">
        <v>2</v>
      </c>
      <c r="K132">
        <v>79</v>
      </c>
      <c r="L132">
        <v>18.2</v>
      </c>
      <c r="M132">
        <v>4.96</v>
      </c>
      <c r="N132">
        <v>0.9</v>
      </c>
      <c r="O132">
        <v>4.66</v>
      </c>
      <c r="P132">
        <v>0.85</v>
      </c>
      <c r="Q132">
        <v>3.55</v>
      </c>
      <c r="R132">
        <v>0.65</v>
      </c>
      <c r="S132">
        <v>1.49</v>
      </c>
      <c r="T132">
        <v>25</v>
      </c>
      <c r="U132">
        <v>18.89</v>
      </c>
      <c r="V132">
        <v>20.37</v>
      </c>
      <c r="W132" s="1">
        <v>42996</v>
      </c>
      <c r="X132">
        <v>217</v>
      </c>
      <c r="Y132" s="3">
        <v>44958</v>
      </c>
      <c r="AC132" t="s">
        <v>49</v>
      </c>
      <c r="AH132" t="s">
        <v>144</v>
      </c>
      <c r="AI132">
        <v>190</v>
      </c>
      <c r="AJ132" s="3">
        <v>44966</v>
      </c>
      <c r="AK132" t="s">
        <v>45</v>
      </c>
      <c r="AL132" s="1">
        <v>42996</v>
      </c>
    </row>
    <row r="133" spans="1:38" x14ac:dyDescent="0.25">
      <c r="A133" t="s">
        <v>38</v>
      </c>
      <c r="B133" s="1">
        <v>43146</v>
      </c>
      <c r="C133">
        <v>3</v>
      </c>
      <c r="D133">
        <v>54</v>
      </c>
      <c r="E133">
        <v>-1</v>
      </c>
      <c r="F133" t="s">
        <v>39</v>
      </c>
      <c r="G133" t="s">
        <v>40</v>
      </c>
      <c r="H133" t="s">
        <v>41</v>
      </c>
      <c r="I133">
        <v>3</v>
      </c>
      <c r="J133">
        <v>2</v>
      </c>
      <c r="K133">
        <v>150</v>
      </c>
      <c r="L133">
        <v>13.8</v>
      </c>
      <c r="M133">
        <v>5.05</v>
      </c>
      <c r="N133">
        <v>0.7</v>
      </c>
      <c r="O133">
        <v>5.18</v>
      </c>
      <c r="P133">
        <v>0.71</v>
      </c>
      <c r="Q133">
        <v>3.83</v>
      </c>
      <c r="R133">
        <v>0.53</v>
      </c>
      <c r="S133">
        <v>1.24</v>
      </c>
      <c r="T133">
        <v>25</v>
      </c>
      <c r="U133">
        <v>14.32</v>
      </c>
      <c r="V133">
        <v>16.54</v>
      </c>
      <c r="W133" s="1">
        <v>42996</v>
      </c>
      <c r="X133">
        <v>217</v>
      </c>
      <c r="Y133" s="3">
        <v>44986</v>
      </c>
      <c r="AC133" s="1">
        <v>43119</v>
      </c>
      <c r="AD133">
        <v>1</v>
      </c>
      <c r="AE133">
        <v>240</v>
      </c>
      <c r="AF133" s="1">
        <v>43391</v>
      </c>
      <c r="AG133">
        <v>395</v>
      </c>
      <c r="AH133" t="s">
        <v>144</v>
      </c>
      <c r="AI133">
        <v>190</v>
      </c>
      <c r="AJ133" s="3">
        <v>44966</v>
      </c>
      <c r="AK133" t="s">
        <v>45</v>
      </c>
      <c r="AL133" s="1">
        <v>42996</v>
      </c>
    </row>
    <row r="134" spans="1:38" x14ac:dyDescent="0.25">
      <c r="A134" t="s">
        <v>38</v>
      </c>
      <c r="B134" s="1">
        <v>43200</v>
      </c>
      <c r="C134">
        <v>4</v>
      </c>
      <c r="D134">
        <v>54</v>
      </c>
      <c r="E134">
        <v>-1</v>
      </c>
      <c r="F134" t="s">
        <v>39</v>
      </c>
      <c r="G134" t="s">
        <v>40</v>
      </c>
      <c r="H134" t="s">
        <v>41</v>
      </c>
      <c r="I134">
        <v>3</v>
      </c>
      <c r="J134">
        <v>2</v>
      </c>
      <c r="K134">
        <v>204</v>
      </c>
      <c r="L134">
        <v>11.9</v>
      </c>
      <c r="M134">
        <v>5.13</v>
      </c>
      <c r="N134">
        <v>0.61</v>
      </c>
      <c r="O134">
        <v>5.71</v>
      </c>
      <c r="P134">
        <v>0.68</v>
      </c>
      <c r="Q134">
        <v>4.22</v>
      </c>
      <c r="R134">
        <v>0.5</v>
      </c>
      <c r="S134">
        <v>1.18</v>
      </c>
      <c r="T134">
        <v>22</v>
      </c>
      <c r="U134">
        <v>12.35</v>
      </c>
      <c r="V134">
        <v>15.43</v>
      </c>
      <c r="W134" s="1">
        <v>42996</v>
      </c>
      <c r="X134">
        <v>217</v>
      </c>
      <c r="Y134" s="3">
        <v>45017</v>
      </c>
      <c r="AC134" t="s">
        <v>142</v>
      </c>
      <c r="AH134" t="s">
        <v>144</v>
      </c>
      <c r="AI134" t="s">
        <v>145</v>
      </c>
      <c r="AJ134" s="3">
        <v>44966</v>
      </c>
      <c r="AK134" t="s">
        <v>143</v>
      </c>
      <c r="AL134" s="1">
        <v>43261</v>
      </c>
    </row>
    <row r="135" spans="1:38" x14ac:dyDescent="0.25">
      <c r="A135" t="s">
        <v>68</v>
      </c>
      <c r="B135" s="1">
        <v>43018</v>
      </c>
      <c r="C135">
        <v>1</v>
      </c>
      <c r="D135">
        <v>45</v>
      </c>
      <c r="E135">
        <v>-1</v>
      </c>
      <c r="F135" t="s">
        <v>39</v>
      </c>
      <c r="G135" t="s">
        <v>69</v>
      </c>
      <c r="H135" t="s">
        <v>70</v>
      </c>
      <c r="I135">
        <v>2</v>
      </c>
      <c r="J135">
        <v>1</v>
      </c>
      <c r="K135">
        <v>44</v>
      </c>
      <c r="L135">
        <v>22.6</v>
      </c>
      <c r="M135">
        <v>4.96</v>
      </c>
      <c r="N135">
        <v>1.1200000000000001</v>
      </c>
      <c r="O135">
        <v>4.75</v>
      </c>
      <c r="P135">
        <v>1.07</v>
      </c>
      <c r="Q135">
        <v>3.38</v>
      </c>
      <c r="R135">
        <v>0.76</v>
      </c>
      <c r="S135">
        <v>1.84</v>
      </c>
      <c r="T135">
        <v>40</v>
      </c>
      <c r="U135">
        <v>23.46</v>
      </c>
      <c r="V135">
        <v>25.13</v>
      </c>
      <c r="W135" s="1">
        <v>42974</v>
      </c>
      <c r="X135">
        <v>258</v>
      </c>
      <c r="Y135" t="s">
        <v>43</v>
      </c>
      <c r="Z135" t="s">
        <v>146</v>
      </c>
      <c r="AA135" t="s">
        <v>147</v>
      </c>
      <c r="AB135">
        <v>225</v>
      </c>
      <c r="AC135" s="1">
        <v>43052</v>
      </c>
      <c r="AD135">
        <v>1</v>
      </c>
      <c r="AE135">
        <v>265</v>
      </c>
      <c r="AF135" s="1">
        <v>43332</v>
      </c>
      <c r="AG135">
        <v>358</v>
      </c>
      <c r="AH135">
        <v>114538</v>
      </c>
      <c r="AI135">
        <v>84</v>
      </c>
      <c r="AJ135" t="s">
        <v>148</v>
      </c>
      <c r="AK135" t="s">
        <v>45</v>
      </c>
      <c r="AL135" s="1">
        <v>42974</v>
      </c>
    </row>
    <row r="136" spans="1:38" x14ac:dyDescent="0.25">
      <c r="A136" t="s">
        <v>68</v>
      </c>
      <c r="B136" s="1">
        <v>43144</v>
      </c>
      <c r="C136">
        <v>3</v>
      </c>
      <c r="D136">
        <v>45</v>
      </c>
      <c r="E136">
        <v>-1</v>
      </c>
      <c r="F136" t="s">
        <v>39</v>
      </c>
      <c r="G136" t="s">
        <v>69</v>
      </c>
      <c r="H136" t="s">
        <v>70</v>
      </c>
      <c r="I136">
        <v>2</v>
      </c>
      <c r="J136">
        <v>1</v>
      </c>
      <c r="K136">
        <v>170</v>
      </c>
      <c r="L136">
        <v>17.399999999999999</v>
      </c>
      <c r="M136">
        <v>4.1500000000000004</v>
      </c>
      <c r="N136">
        <v>0.72</v>
      </c>
      <c r="O136">
        <v>3.88</v>
      </c>
      <c r="P136">
        <v>0.68</v>
      </c>
      <c r="Q136">
        <v>3.25</v>
      </c>
      <c r="R136">
        <v>0.56999999999999995</v>
      </c>
      <c r="S136">
        <v>1.24</v>
      </c>
      <c r="T136">
        <v>16</v>
      </c>
      <c r="U136">
        <v>18.059999999999999</v>
      </c>
      <c r="V136">
        <v>17.43</v>
      </c>
      <c r="W136" s="1">
        <v>42974</v>
      </c>
      <c r="X136">
        <v>258</v>
      </c>
      <c r="Y136" t="s">
        <v>47</v>
      </c>
      <c r="Z136" t="s">
        <v>146</v>
      </c>
      <c r="AA136" t="s">
        <v>147</v>
      </c>
      <c r="AB136">
        <v>225</v>
      </c>
      <c r="AC136" s="1">
        <v>43052</v>
      </c>
      <c r="AD136">
        <v>1</v>
      </c>
      <c r="AE136">
        <v>186</v>
      </c>
      <c r="AF136" s="1">
        <v>43332</v>
      </c>
      <c r="AG136">
        <v>358</v>
      </c>
      <c r="AH136">
        <v>114538</v>
      </c>
      <c r="AI136">
        <v>84</v>
      </c>
      <c r="AJ136" t="s">
        <v>148</v>
      </c>
      <c r="AK136" t="s">
        <v>45</v>
      </c>
      <c r="AL136" s="1">
        <v>42974</v>
      </c>
    </row>
    <row r="137" spans="1:38" x14ac:dyDescent="0.25">
      <c r="A137" t="s">
        <v>68</v>
      </c>
      <c r="B137" s="1">
        <v>43073</v>
      </c>
      <c r="C137">
        <v>2</v>
      </c>
      <c r="D137">
        <v>45</v>
      </c>
      <c r="E137">
        <v>-1</v>
      </c>
      <c r="F137" t="s">
        <v>39</v>
      </c>
      <c r="G137" t="s">
        <v>69</v>
      </c>
      <c r="H137" t="s">
        <v>70</v>
      </c>
      <c r="I137">
        <v>2</v>
      </c>
      <c r="J137">
        <v>1</v>
      </c>
      <c r="K137">
        <v>110</v>
      </c>
      <c r="L137">
        <v>16.600000000000001</v>
      </c>
      <c r="M137">
        <v>4.29</v>
      </c>
      <c r="N137">
        <v>0.71</v>
      </c>
      <c r="O137">
        <v>3.74</v>
      </c>
      <c r="P137">
        <v>0.62</v>
      </c>
      <c r="Q137">
        <v>3</v>
      </c>
      <c r="R137">
        <v>0.5</v>
      </c>
      <c r="S137">
        <v>1.1200000000000001</v>
      </c>
      <c r="T137">
        <v>16</v>
      </c>
      <c r="U137">
        <v>17.23</v>
      </c>
      <c r="V137">
        <v>15.95</v>
      </c>
      <c r="W137" s="1">
        <v>42963</v>
      </c>
      <c r="X137">
        <v>269</v>
      </c>
      <c r="Y137" t="s">
        <v>46</v>
      </c>
      <c r="Z137" t="s">
        <v>149</v>
      </c>
      <c r="AA137" t="s">
        <v>150</v>
      </c>
      <c r="AC137" s="1">
        <v>43043</v>
      </c>
      <c r="AD137">
        <v>1</v>
      </c>
      <c r="AE137">
        <v>249</v>
      </c>
      <c r="AF137" s="1">
        <v>43324</v>
      </c>
      <c r="AG137">
        <v>361</v>
      </c>
      <c r="AH137">
        <v>114538</v>
      </c>
      <c r="AI137">
        <v>296</v>
      </c>
      <c r="AJ137" s="2">
        <v>35278</v>
      </c>
      <c r="AK137" t="s">
        <v>45</v>
      </c>
      <c r="AL137" s="1">
        <v>42963</v>
      </c>
    </row>
    <row r="138" spans="1:38" x14ac:dyDescent="0.25">
      <c r="A138" t="s">
        <v>68</v>
      </c>
      <c r="B138" s="1">
        <v>43219</v>
      </c>
      <c r="C138">
        <v>4</v>
      </c>
      <c r="D138">
        <v>45</v>
      </c>
      <c r="E138">
        <v>-1</v>
      </c>
      <c r="F138" t="s">
        <v>39</v>
      </c>
      <c r="G138" t="s">
        <v>69</v>
      </c>
      <c r="H138" t="s">
        <v>70</v>
      </c>
      <c r="I138">
        <v>2</v>
      </c>
      <c r="J138">
        <v>1</v>
      </c>
      <c r="K138">
        <v>245</v>
      </c>
      <c r="L138">
        <v>9.4</v>
      </c>
      <c r="M138">
        <v>4.76</v>
      </c>
      <c r="N138">
        <v>0.45</v>
      </c>
      <c r="O138">
        <v>5.99</v>
      </c>
      <c r="P138">
        <v>0.56000000000000005</v>
      </c>
      <c r="Q138">
        <v>4.57</v>
      </c>
      <c r="R138">
        <v>0.43</v>
      </c>
      <c r="S138">
        <v>0.99</v>
      </c>
      <c r="T138">
        <v>95</v>
      </c>
      <c r="U138">
        <v>9.76</v>
      </c>
      <c r="V138">
        <v>12.74</v>
      </c>
      <c r="W138" s="1">
        <v>42974</v>
      </c>
      <c r="X138">
        <v>258</v>
      </c>
      <c r="Y138" t="s">
        <v>48</v>
      </c>
      <c r="Z138" t="s">
        <v>151</v>
      </c>
      <c r="AA138" t="s">
        <v>152</v>
      </c>
      <c r="AB138">
        <v>224</v>
      </c>
      <c r="AC138" s="1">
        <v>43397</v>
      </c>
      <c r="AD138">
        <v>2</v>
      </c>
      <c r="AE138">
        <v>232</v>
      </c>
      <c r="AF138" s="1">
        <v>43679</v>
      </c>
      <c r="AG138">
        <v>705</v>
      </c>
      <c r="AH138">
        <v>114538</v>
      </c>
      <c r="AI138" t="s">
        <v>153</v>
      </c>
      <c r="AJ138" t="s">
        <v>148</v>
      </c>
      <c r="AK138" t="s">
        <v>50</v>
      </c>
      <c r="AL138" s="1">
        <v>43250</v>
      </c>
    </row>
    <row r="139" spans="1:38" x14ac:dyDescent="0.25">
      <c r="A139" t="s">
        <v>123</v>
      </c>
      <c r="B139" s="1">
        <v>43074</v>
      </c>
      <c r="C139">
        <v>2</v>
      </c>
      <c r="D139">
        <v>209</v>
      </c>
      <c r="E139">
        <v>-1</v>
      </c>
      <c r="F139" t="s">
        <v>39</v>
      </c>
      <c r="G139" t="s">
        <v>104</v>
      </c>
      <c r="H139" t="s">
        <v>105</v>
      </c>
      <c r="I139">
        <v>3</v>
      </c>
      <c r="J139">
        <v>2</v>
      </c>
      <c r="K139">
        <v>119</v>
      </c>
      <c r="L139">
        <v>14.4</v>
      </c>
      <c r="M139">
        <v>4.99</v>
      </c>
      <c r="N139">
        <v>0.72</v>
      </c>
      <c r="O139">
        <v>4.88</v>
      </c>
      <c r="P139">
        <v>0.7</v>
      </c>
      <c r="Q139">
        <v>4.4000000000000004</v>
      </c>
      <c r="R139">
        <v>0.63</v>
      </c>
      <c r="S139">
        <v>1.34</v>
      </c>
      <c r="T139">
        <v>11</v>
      </c>
      <c r="U139">
        <v>14.95</v>
      </c>
      <c r="V139">
        <v>17.32</v>
      </c>
      <c r="W139" s="1">
        <v>42955</v>
      </c>
      <c r="X139">
        <v>256</v>
      </c>
      <c r="Y139" t="s">
        <v>46</v>
      </c>
      <c r="AC139" s="1">
        <v>43047</v>
      </c>
      <c r="AD139">
        <v>1</v>
      </c>
      <c r="AE139">
        <v>253</v>
      </c>
      <c r="AF139" s="1">
        <v>43329</v>
      </c>
      <c r="AG139">
        <v>374</v>
      </c>
      <c r="AH139" t="s">
        <v>154</v>
      </c>
      <c r="AI139">
        <v>793</v>
      </c>
      <c r="AJ139" t="s">
        <v>155</v>
      </c>
      <c r="AK139" t="s">
        <v>45</v>
      </c>
      <c r="AL139" s="1">
        <v>42955</v>
      </c>
    </row>
    <row r="140" spans="1:38" x14ac:dyDescent="0.25">
      <c r="A140" t="s">
        <v>123</v>
      </c>
      <c r="B140" s="1">
        <v>43005</v>
      </c>
      <c r="C140">
        <v>1</v>
      </c>
      <c r="D140">
        <v>209</v>
      </c>
      <c r="E140">
        <v>-1</v>
      </c>
      <c r="F140" t="s">
        <v>39</v>
      </c>
      <c r="G140" t="s">
        <v>104</v>
      </c>
      <c r="H140" t="s">
        <v>105</v>
      </c>
      <c r="I140">
        <v>3</v>
      </c>
      <c r="J140">
        <v>2</v>
      </c>
      <c r="K140">
        <v>50</v>
      </c>
      <c r="L140">
        <v>12</v>
      </c>
      <c r="M140">
        <v>4.9000000000000004</v>
      </c>
      <c r="N140">
        <v>0.59</v>
      </c>
      <c r="O140">
        <v>5.43</v>
      </c>
      <c r="P140">
        <v>0.65</v>
      </c>
      <c r="Q140">
        <v>4.67</v>
      </c>
      <c r="R140">
        <v>0.56000000000000005</v>
      </c>
      <c r="S140">
        <v>1.21</v>
      </c>
      <c r="T140">
        <v>47</v>
      </c>
      <c r="U140">
        <v>12.46</v>
      </c>
      <c r="V140">
        <v>15.53</v>
      </c>
      <c r="W140" s="1">
        <v>42955</v>
      </c>
      <c r="X140">
        <v>256</v>
      </c>
      <c r="Y140" t="s">
        <v>43</v>
      </c>
      <c r="AC140" s="1">
        <v>43047</v>
      </c>
      <c r="AD140">
        <v>1</v>
      </c>
      <c r="AE140">
        <v>262</v>
      </c>
      <c r="AF140" s="1">
        <v>43329</v>
      </c>
      <c r="AG140">
        <v>374</v>
      </c>
      <c r="AH140" t="s">
        <v>154</v>
      </c>
      <c r="AI140">
        <v>793</v>
      </c>
      <c r="AJ140" t="s">
        <v>155</v>
      </c>
      <c r="AK140" t="s">
        <v>45</v>
      </c>
      <c r="AL140" s="1">
        <v>42955</v>
      </c>
    </row>
    <row r="141" spans="1:38" x14ac:dyDescent="0.25">
      <c r="A141" t="s">
        <v>123</v>
      </c>
      <c r="B141" s="1">
        <v>43136</v>
      </c>
      <c r="C141">
        <v>3</v>
      </c>
      <c r="D141">
        <v>209</v>
      </c>
      <c r="E141">
        <v>-1</v>
      </c>
      <c r="F141" t="s">
        <v>39</v>
      </c>
      <c r="G141" t="s">
        <v>104</v>
      </c>
      <c r="H141" t="s">
        <v>105</v>
      </c>
      <c r="I141">
        <v>3</v>
      </c>
      <c r="J141">
        <v>2</v>
      </c>
      <c r="K141">
        <v>181</v>
      </c>
      <c r="L141">
        <v>11.2</v>
      </c>
      <c r="M141">
        <v>4.82</v>
      </c>
      <c r="N141">
        <v>0.54</v>
      </c>
      <c r="O141">
        <v>5.7</v>
      </c>
      <c r="P141">
        <v>0.64</v>
      </c>
      <c r="Q141">
        <v>4.3499999999999996</v>
      </c>
      <c r="R141">
        <v>0.49</v>
      </c>
      <c r="S141">
        <v>1.1299999999999999</v>
      </c>
      <c r="T141">
        <v>110</v>
      </c>
      <c r="U141">
        <v>11.63</v>
      </c>
      <c r="V141">
        <v>14.67</v>
      </c>
      <c r="W141" s="1">
        <v>42955</v>
      </c>
      <c r="X141">
        <v>256</v>
      </c>
      <c r="Y141" t="s">
        <v>47</v>
      </c>
      <c r="AC141" s="1">
        <v>43047</v>
      </c>
      <c r="AD141">
        <v>1</v>
      </c>
      <c r="AE141">
        <v>191</v>
      </c>
      <c r="AF141" s="1">
        <v>43329</v>
      </c>
      <c r="AG141">
        <v>374</v>
      </c>
      <c r="AH141" t="s">
        <v>154</v>
      </c>
      <c r="AI141">
        <v>793</v>
      </c>
      <c r="AJ141" t="s">
        <v>155</v>
      </c>
      <c r="AK141" t="s">
        <v>45</v>
      </c>
      <c r="AL141" s="1">
        <v>42955</v>
      </c>
    </row>
    <row r="142" spans="1:38" x14ac:dyDescent="0.25">
      <c r="A142" t="s">
        <v>123</v>
      </c>
      <c r="B142" s="1">
        <v>43198</v>
      </c>
      <c r="C142">
        <v>4</v>
      </c>
      <c r="D142">
        <v>209</v>
      </c>
      <c r="E142">
        <v>-1</v>
      </c>
      <c r="F142" t="s">
        <v>39</v>
      </c>
      <c r="G142" t="s">
        <v>104</v>
      </c>
      <c r="H142" t="s">
        <v>105</v>
      </c>
      <c r="I142">
        <v>3</v>
      </c>
      <c r="J142">
        <v>2</v>
      </c>
      <c r="K142">
        <v>243</v>
      </c>
      <c r="L142">
        <v>8.8000000000000007</v>
      </c>
      <c r="M142">
        <v>4.76</v>
      </c>
      <c r="N142">
        <v>0.42</v>
      </c>
      <c r="O142">
        <v>7.3</v>
      </c>
      <c r="P142">
        <v>0.64</v>
      </c>
      <c r="Q142">
        <v>5.4</v>
      </c>
      <c r="R142">
        <v>0.48</v>
      </c>
      <c r="S142">
        <v>1.1200000000000001</v>
      </c>
      <c r="T142">
        <v>37</v>
      </c>
      <c r="U142">
        <v>9.1300000000000008</v>
      </c>
      <c r="V142">
        <v>13.95</v>
      </c>
      <c r="W142" s="1">
        <v>42955</v>
      </c>
      <c r="X142">
        <v>256</v>
      </c>
      <c r="Y142" t="s">
        <v>48</v>
      </c>
      <c r="AC142" s="1">
        <v>43047</v>
      </c>
      <c r="AD142">
        <v>1</v>
      </c>
      <c r="AF142" s="1">
        <v>43329</v>
      </c>
      <c r="AH142" t="s">
        <v>154</v>
      </c>
      <c r="AI142">
        <v>793</v>
      </c>
      <c r="AJ142" t="s">
        <v>155</v>
      </c>
      <c r="AK142" t="s">
        <v>143</v>
      </c>
      <c r="AL142" s="1">
        <v>43224</v>
      </c>
    </row>
    <row r="143" spans="1:38" x14ac:dyDescent="0.25">
      <c r="A143" t="s">
        <v>68</v>
      </c>
      <c r="B143" s="1">
        <v>43018</v>
      </c>
      <c r="C143">
        <v>1</v>
      </c>
      <c r="D143">
        <v>474</v>
      </c>
      <c r="E143">
        <v>-1</v>
      </c>
      <c r="F143" t="s">
        <v>39</v>
      </c>
      <c r="G143" t="s">
        <v>69</v>
      </c>
      <c r="H143" t="s">
        <v>70</v>
      </c>
      <c r="I143">
        <v>4</v>
      </c>
      <c r="J143" t="s">
        <v>42</v>
      </c>
      <c r="K143">
        <v>41</v>
      </c>
      <c r="L143">
        <v>27</v>
      </c>
      <c r="M143">
        <v>4.5</v>
      </c>
      <c r="N143">
        <v>1.22</v>
      </c>
      <c r="O143">
        <v>3.81</v>
      </c>
      <c r="P143">
        <v>1.03</v>
      </c>
      <c r="Q143">
        <v>3.43</v>
      </c>
      <c r="R143">
        <v>0.93</v>
      </c>
      <c r="S143">
        <v>1.95</v>
      </c>
      <c r="T143">
        <v>15</v>
      </c>
      <c r="U143">
        <v>28.03</v>
      </c>
      <c r="V143">
        <v>27.07</v>
      </c>
      <c r="W143" s="1">
        <v>42977</v>
      </c>
      <c r="X143">
        <v>255</v>
      </c>
      <c r="Y143" t="s">
        <v>43</v>
      </c>
      <c r="AC143" s="1">
        <v>43047</v>
      </c>
      <c r="AD143">
        <v>1</v>
      </c>
      <c r="AE143">
        <v>259</v>
      </c>
      <c r="AF143" s="1">
        <v>43326</v>
      </c>
      <c r="AG143">
        <v>349</v>
      </c>
      <c r="AH143">
        <v>112543</v>
      </c>
      <c r="AI143">
        <v>174</v>
      </c>
      <c r="AJ143" t="s">
        <v>156</v>
      </c>
      <c r="AK143" t="s">
        <v>45</v>
      </c>
      <c r="AL143" s="1">
        <v>42977</v>
      </c>
    </row>
    <row r="144" spans="1:38" x14ac:dyDescent="0.25">
      <c r="A144" t="s">
        <v>68</v>
      </c>
      <c r="B144" s="1">
        <v>43144</v>
      </c>
      <c r="C144">
        <v>3</v>
      </c>
      <c r="D144">
        <v>474</v>
      </c>
      <c r="E144">
        <v>-1</v>
      </c>
      <c r="F144" t="s">
        <v>39</v>
      </c>
      <c r="G144" t="s">
        <v>69</v>
      </c>
      <c r="H144" t="s">
        <v>70</v>
      </c>
      <c r="I144">
        <v>4</v>
      </c>
      <c r="J144" t="s">
        <v>42</v>
      </c>
      <c r="K144">
        <v>167</v>
      </c>
      <c r="L144">
        <v>14.6</v>
      </c>
      <c r="M144">
        <v>4.63</v>
      </c>
      <c r="N144">
        <v>0.68</v>
      </c>
      <c r="O144">
        <v>5.7</v>
      </c>
      <c r="P144">
        <v>0.83</v>
      </c>
      <c r="Q144">
        <v>3.84</v>
      </c>
      <c r="R144">
        <v>0.56000000000000005</v>
      </c>
      <c r="S144">
        <v>1.39</v>
      </c>
      <c r="T144">
        <v>31</v>
      </c>
      <c r="U144">
        <v>15.15</v>
      </c>
      <c r="V144">
        <v>18.489999999999998</v>
      </c>
      <c r="W144" s="1">
        <v>42977</v>
      </c>
      <c r="X144">
        <v>255</v>
      </c>
      <c r="Y144" t="s">
        <v>47</v>
      </c>
      <c r="AC144" s="1">
        <v>43047</v>
      </c>
      <c r="AD144">
        <v>1</v>
      </c>
      <c r="AE144">
        <v>180</v>
      </c>
      <c r="AF144" s="1">
        <v>43326</v>
      </c>
      <c r="AG144">
        <v>349</v>
      </c>
      <c r="AH144">
        <v>112543</v>
      </c>
      <c r="AI144">
        <v>174</v>
      </c>
      <c r="AJ144" t="s">
        <v>156</v>
      </c>
      <c r="AK144" t="s">
        <v>45</v>
      </c>
      <c r="AL144" s="1">
        <v>42977</v>
      </c>
    </row>
    <row r="145" spans="1:38" x14ac:dyDescent="0.25">
      <c r="A145" t="s">
        <v>68</v>
      </c>
      <c r="B145" s="1">
        <v>43073</v>
      </c>
      <c r="C145">
        <v>2</v>
      </c>
      <c r="D145">
        <v>474</v>
      </c>
      <c r="E145">
        <v>-1</v>
      </c>
      <c r="F145" t="s">
        <v>39</v>
      </c>
      <c r="G145" t="s">
        <v>69</v>
      </c>
      <c r="H145" t="s">
        <v>70</v>
      </c>
      <c r="I145">
        <v>4</v>
      </c>
      <c r="J145" t="s">
        <v>42</v>
      </c>
      <c r="K145">
        <v>96</v>
      </c>
      <c r="L145">
        <v>17.3</v>
      </c>
      <c r="M145">
        <v>4.5199999999999996</v>
      </c>
      <c r="N145">
        <v>0.78</v>
      </c>
      <c r="O145">
        <v>4.05</v>
      </c>
      <c r="P145">
        <v>0.7</v>
      </c>
      <c r="Q145">
        <v>3.33</v>
      </c>
      <c r="R145">
        <v>0.57999999999999996</v>
      </c>
      <c r="S145">
        <v>1.28</v>
      </c>
      <c r="T145">
        <v>13</v>
      </c>
      <c r="U145">
        <v>17.96</v>
      </c>
      <c r="V145">
        <v>17.73</v>
      </c>
      <c r="W145" s="1">
        <v>42977</v>
      </c>
      <c r="X145">
        <v>255</v>
      </c>
      <c r="Y145" t="s">
        <v>46</v>
      </c>
      <c r="AC145" s="1">
        <v>43047</v>
      </c>
      <c r="AD145">
        <v>1</v>
      </c>
      <c r="AE145">
        <v>251</v>
      </c>
      <c r="AF145" s="1">
        <v>43326</v>
      </c>
      <c r="AG145">
        <v>349</v>
      </c>
      <c r="AH145">
        <v>112543</v>
      </c>
      <c r="AI145">
        <v>174</v>
      </c>
      <c r="AJ145" t="s">
        <v>156</v>
      </c>
      <c r="AK145" t="s">
        <v>45</v>
      </c>
      <c r="AL145" s="1">
        <v>42977</v>
      </c>
    </row>
    <row r="146" spans="1:38" x14ac:dyDescent="0.25">
      <c r="A146" t="s">
        <v>68</v>
      </c>
      <c r="B146" s="1">
        <v>43219</v>
      </c>
      <c r="C146">
        <v>4</v>
      </c>
      <c r="D146">
        <v>474</v>
      </c>
      <c r="E146">
        <v>-1</v>
      </c>
      <c r="F146" t="s">
        <v>39</v>
      </c>
      <c r="G146" t="s">
        <v>69</v>
      </c>
      <c r="H146" t="s">
        <v>70</v>
      </c>
      <c r="I146">
        <v>4</v>
      </c>
      <c r="J146" t="s">
        <v>42</v>
      </c>
      <c r="K146">
        <v>242</v>
      </c>
      <c r="L146">
        <v>6.7</v>
      </c>
      <c r="M146">
        <v>4.24</v>
      </c>
      <c r="N146">
        <v>0.28000000000000003</v>
      </c>
      <c r="O146">
        <v>7.69</v>
      </c>
      <c r="P146">
        <v>0.52</v>
      </c>
      <c r="Q146">
        <v>6.18</v>
      </c>
      <c r="R146">
        <v>0.41</v>
      </c>
      <c r="S146">
        <v>0.93</v>
      </c>
      <c r="T146">
        <v>140</v>
      </c>
      <c r="U146">
        <v>6.95</v>
      </c>
      <c r="V146">
        <v>11.36</v>
      </c>
      <c r="W146" s="1">
        <v>42977</v>
      </c>
      <c r="X146">
        <v>255</v>
      </c>
      <c r="Y146" t="s">
        <v>48</v>
      </c>
      <c r="AC146" s="1">
        <v>43399</v>
      </c>
      <c r="AD146">
        <v>2</v>
      </c>
      <c r="AE146">
        <v>229</v>
      </c>
      <c r="AF146" s="1">
        <v>43676</v>
      </c>
      <c r="AG146">
        <v>699</v>
      </c>
      <c r="AH146">
        <v>112543</v>
      </c>
      <c r="AI146">
        <v>174</v>
      </c>
      <c r="AJ146" t="s">
        <v>156</v>
      </c>
      <c r="AK146" t="s">
        <v>50</v>
      </c>
      <c r="AL146" s="1">
        <v>43250</v>
      </c>
    </row>
    <row r="147" spans="1:38" x14ac:dyDescent="0.25">
      <c r="A147" t="s">
        <v>38</v>
      </c>
      <c r="B147" s="1">
        <v>43010</v>
      </c>
      <c r="C147">
        <v>1</v>
      </c>
      <c r="D147">
        <v>229</v>
      </c>
      <c r="E147">
        <v>-1</v>
      </c>
      <c r="F147" t="s">
        <v>39</v>
      </c>
      <c r="G147" t="s">
        <v>40</v>
      </c>
      <c r="H147" t="s">
        <v>41</v>
      </c>
      <c r="I147">
        <v>4</v>
      </c>
      <c r="J147" t="s">
        <v>42</v>
      </c>
      <c r="K147">
        <v>40</v>
      </c>
      <c r="L147">
        <v>20.3</v>
      </c>
      <c r="M147">
        <v>5.26</v>
      </c>
      <c r="N147">
        <v>1.07</v>
      </c>
      <c r="O147">
        <v>5.07</v>
      </c>
      <c r="P147">
        <v>1.03</v>
      </c>
      <c r="Q147">
        <v>3.76</v>
      </c>
      <c r="R147">
        <v>0.76</v>
      </c>
      <c r="S147">
        <v>1.79</v>
      </c>
      <c r="T147">
        <v>41</v>
      </c>
      <c r="U147">
        <v>21.07</v>
      </c>
      <c r="V147">
        <v>24.01</v>
      </c>
      <c r="W147" s="1">
        <v>42970</v>
      </c>
      <c r="X147">
        <v>243</v>
      </c>
      <c r="Y147" t="s">
        <v>43</v>
      </c>
      <c r="Z147" t="s">
        <v>157</v>
      </c>
      <c r="AA147" t="s">
        <v>158</v>
      </c>
      <c r="AC147" s="1">
        <v>43066</v>
      </c>
      <c r="AD147">
        <v>1</v>
      </c>
      <c r="AE147">
        <v>271</v>
      </c>
      <c r="AF147" s="1">
        <v>43348</v>
      </c>
      <c r="AG147">
        <v>378</v>
      </c>
      <c r="AH147">
        <v>311013</v>
      </c>
      <c r="AI147" t="s">
        <v>159</v>
      </c>
      <c r="AJ147" s="2">
        <v>45170</v>
      </c>
      <c r="AK147" t="s">
        <v>45</v>
      </c>
      <c r="AL147" s="1">
        <v>42970</v>
      </c>
    </row>
    <row r="148" spans="1:38" x14ac:dyDescent="0.25">
      <c r="A148" t="s">
        <v>38</v>
      </c>
      <c r="B148" s="1">
        <v>43010</v>
      </c>
      <c r="C148">
        <v>1</v>
      </c>
      <c r="D148">
        <v>66</v>
      </c>
      <c r="E148">
        <v>-1</v>
      </c>
      <c r="F148" t="s">
        <v>39</v>
      </c>
      <c r="G148" t="s">
        <v>40</v>
      </c>
      <c r="H148" t="s">
        <v>41</v>
      </c>
      <c r="I148">
        <v>8</v>
      </c>
      <c r="J148" t="s">
        <v>42</v>
      </c>
      <c r="K148">
        <v>39</v>
      </c>
      <c r="L148">
        <v>19.100000000000001</v>
      </c>
      <c r="M148">
        <v>4.96</v>
      </c>
      <c r="N148">
        <v>0.95</v>
      </c>
      <c r="O148">
        <v>5.48</v>
      </c>
      <c r="P148">
        <v>1.05</v>
      </c>
      <c r="Q148">
        <v>3.73</v>
      </c>
      <c r="R148">
        <v>0.71</v>
      </c>
      <c r="S148">
        <v>1.76</v>
      </c>
      <c r="T148">
        <v>577</v>
      </c>
      <c r="U148">
        <v>19.829999999999998</v>
      </c>
      <c r="V148">
        <v>23.57</v>
      </c>
      <c r="W148" s="1">
        <v>42971</v>
      </c>
      <c r="X148">
        <v>242</v>
      </c>
      <c r="Y148" s="3">
        <v>44927</v>
      </c>
      <c r="AC148" s="1">
        <v>43065</v>
      </c>
      <c r="AD148">
        <v>1</v>
      </c>
      <c r="AE148">
        <v>269</v>
      </c>
      <c r="AF148" s="1">
        <v>43346</v>
      </c>
      <c r="AG148">
        <v>375</v>
      </c>
      <c r="AH148">
        <v>304132</v>
      </c>
      <c r="AI148" t="s">
        <v>160</v>
      </c>
      <c r="AJ148" s="2">
        <v>15097</v>
      </c>
      <c r="AK148" t="s">
        <v>45</v>
      </c>
      <c r="AL148" s="1">
        <v>42971</v>
      </c>
    </row>
    <row r="149" spans="1:38" x14ac:dyDescent="0.25">
      <c r="A149" t="s">
        <v>38</v>
      </c>
      <c r="B149" s="1">
        <v>43075</v>
      </c>
      <c r="C149">
        <v>2</v>
      </c>
      <c r="D149">
        <v>229</v>
      </c>
      <c r="E149">
        <v>-1</v>
      </c>
      <c r="F149" t="s">
        <v>39</v>
      </c>
      <c r="G149" t="s">
        <v>40</v>
      </c>
      <c r="H149" t="s">
        <v>41</v>
      </c>
      <c r="I149">
        <v>4</v>
      </c>
      <c r="J149" t="s">
        <v>42</v>
      </c>
      <c r="K149">
        <v>105</v>
      </c>
      <c r="L149">
        <v>17.2</v>
      </c>
      <c r="M149">
        <v>5.21</v>
      </c>
      <c r="N149">
        <v>0.9</v>
      </c>
      <c r="O149">
        <v>4.9800000000000004</v>
      </c>
      <c r="P149">
        <v>0.86</v>
      </c>
      <c r="Q149">
        <v>3.71</v>
      </c>
      <c r="R149">
        <v>0.64</v>
      </c>
      <c r="S149">
        <v>1.49</v>
      </c>
      <c r="T149">
        <v>97</v>
      </c>
      <c r="U149">
        <v>17.850000000000001</v>
      </c>
      <c r="V149">
        <v>20.16</v>
      </c>
      <c r="W149" s="1">
        <v>42970</v>
      </c>
      <c r="X149">
        <v>243</v>
      </c>
      <c r="Y149" t="s">
        <v>46</v>
      </c>
      <c r="Z149" t="s">
        <v>157</v>
      </c>
      <c r="AA149" t="s">
        <v>158</v>
      </c>
      <c r="AC149" s="1">
        <v>43066</v>
      </c>
      <c r="AD149">
        <v>1</v>
      </c>
      <c r="AE149">
        <v>233</v>
      </c>
      <c r="AF149" s="1">
        <v>43348</v>
      </c>
      <c r="AG149">
        <v>378</v>
      </c>
      <c r="AH149">
        <v>311013</v>
      </c>
      <c r="AI149" t="s">
        <v>159</v>
      </c>
      <c r="AJ149" s="2">
        <v>45170</v>
      </c>
      <c r="AK149" t="s">
        <v>45</v>
      </c>
      <c r="AL149" s="1">
        <v>42970</v>
      </c>
    </row>
    <row r="150" spans="1:38" x14ac:dyDescent="0.25">
      <c r="A150" t="s">
        <v>38</v>
      </c>
      <c r="B150" s="1">
        <v>43146</v>
      </c>
      <c r="C150">
        <v>3</v>
      </c>
      <c r="D150">
        <v>229</v>
      </c>
      <c r="E150">
        <v>-1</v>
      </c>
      <c r="F150" t="s">
        <v>39</v>
      </c>
      <c r="G150" t="s">
        <v>40</v>
      </c>
      <c r="H150" t="s">
        <v>41</v>
      </c>
      <c r="I150">
        <v>4</v>
      </c>
      <c r="J150" t="s">
        <v>42</v>
      </c>
      <c r="K150">
        <v>176</v>
      </c>
      <c r="L150">
        <v>14</v>
      </c>
      <c r="M150">
        <v>5.04</v>
      </c>
      <c r="N150">
        <v>0.71</v>
      </c>
      <c r="O150">
        <v>5.78</v>
      </c>
      <c r="P150">
        <v>0.81</v>
      </c>
      <c r="Q150">
        <v>4.26</v>
      </c>
      <c r="R150">
        <v>0.6</v>
      </c>
      <c r="S150">
        <v>1.41</v>
      </c>
      <c r="T150">
        <v>165</v>
      </c>
      <c r="U150">
        <v>14.53</v>
      </c>
      <c r="V150">
        <v>18.37</v>
      </c>
      <c r="W150" s="1">
        <v>42970</v>
      </c>
      <c r="X150">
        <v>243</v>
      </c>
      <c r="Y150" s="3">
        <v>44986</v>
      </c>
      <c r="Z150" t="s">
        <v>157</v>
      </c>
      <c r="AA150" t="s">
        <v>158</v>
      </c>
      <c r="AC150" s="1">
        <v>43066</v>
      </c>
      <c r="AD150">
        <v>1</v>
      </c>
      <c r="AE150">
        <v>197</v>
      </c>
      <c r="AF150" s="1">
        <v>43348</v>
      </c>
      <c r="AG150">
        <v>378</v>
      </c>
      <c r="AH150">
        <v>311013</v>
      </c>
      <c r="AI150" t="s">
        <v>159</v>
      </c>
      <c r="AJ150" s="2">
        <v>45170</v>
      </c>
      <c r="AK150" t="s">
        <v>45</v>
      </c>
      <c r="AL150" s="1">
        <v>42970</v>
      </c>
    </row>
    <row r="151" spans="1:38" x14ac:dyDescent="0.25">
      <c r="A151" t="s">
        <v>38</v>
      </c>
      <c r="B151" s="1">
        <v>43075</v>
      </c>
      <c r="C151">
        <v>2</v>
      </c>
      <c r="D151">
        <v>66</v>
      </c>
      <c r="E151">
        <v>-1</v>
      </c>
      <c r="F151" t="s">
        <v>39</v>
      </c>
      <c r="G151" t="s">
        <v>40</v>
      </c>
      <c r="H151" t="s">
        <v>41</v>
      </c>
      <c r="I151">
        <v>8</v>
      </c>
      <c r="J151" t="s">
        <v>42</v>
      </c>
      <c r="K151">
        <v>104</v>
      </c>
      <c r="L151">
        <v>13.5</v>
      </c>
      <c r="M151">
        <v>4.9800000000000004</v>
      </c>
      <c r="N151">
        <v>0.67</v>
      </c>
      <c r="O151">
        <v>5.25</v>
      </c>
      <c r="P151">
        <v>0.71</v>
      </c>
      <c r="Q151">
        <v>3.87</v>
      </c>
      <c r="R151">
        <v>0.52</v>
      </c>
      <c r="S151">
        <v>1.23</v>
      </c>
      <c r="T151">
        <v>431</v>
      </c>
      <c r="U151">
        <v>14.01</v>
      </c>
      <c r="V151">
        <v>16.39</v>
      </c>
      <c r="W151" s="1">
        <v>42971</v>
      </c>
      <c r="X151">
        <v>242</v>
      </c>
      <c r="Y151" s="3">
        <v>44959</v>
      </c>
      <c r="AC151" s="1">
        <v>43065</v>
      </c>
      <c r="AD151">
        <v>1</v>
      </c>
      <c r="AE151">
        <v>231</v>
      </c>
      <c r="AF151" s="1">
        <v>43346</v>
      </c>
      <c r="AG151">
        <v>375</v>
      </c>
      <c r="AH151">
        <v>304132</v>
      </c>
      <c r="AI151" t="s">
        <v>160</v>
      </c>
      <c r="AJ151" s="2">
        <v>15097</v>
      </c>
      <c r="AK151" t="s">
        <v>45</v>
      </c>
      <c r="AL151" s="1">
        <v>42971</v>
      </c>
    </row>
    <row r="152" spans="1:38" x14ac:dyDescent="0.25">
      <c r="A152" t="s">
        <v>38</v>
      </c>
      <c r="B152" s="1">
        <v>43200</v>
      </c>
      <c r="C152">
        <v>4</v>
      </c>
      <c r="D152">
        <v>66</v>
      </c>
      <c r="E152">
        <v>-1</v>
      </c>
      <c r="F152" t="s">
        <v>39</v>
      </c>
      <c r="G152" t="s">
        <v>40</v>
      </c>
      <c r="H152" t="s">
        <v>41</v>
      </c>
      <c r="I152">
        <v>8</v>
      </c>
      <c r="J152" t="s">
        <v>42</v>
      </c>
      <c r="K152">
        <v>229</v>
      </c>
      <c r="L152">
        <v>11.6</v>
      </c>
      <c r="M152">
        <v>5.05</v>
      </c>
      <c r="N152">
        <v>0.59</v>
      </c>
      <c r="O152">
        <v>6.23</v>
      </c>
      <c r="P152">
        <v>0.72</v>
      </c>
      <c r="Q152">
        <v>4.55</v>
      </c>
      <c r="R152">
        <v>0.53</v>
      </c>
      <c r="S152">
        <v>1.25</v>
      </c>
      <c r="T152">
        <v>173</v>
      </c>
      <c r="U152">
        <v>12.04</v>
      </c>
      <c r="V152">
        <v>16.079999999999998</v>
      </c>
      <c r="W152" s="1">
        <v>42971</v>
      </c>
      <c r="X152">
        <v>242</v>
      </c>
      <c r="Y152" s="3">
        <v>45020</v>
      </c>
      <c r="AC152" t="s">
        <v>49</v>
      </c>
      <c r="AH152">
        <v>304132</v>
      </c>
      <c r="AI152" t="s">
        <v>160</v>
      </c>
      <c r="AJ152" s="2">
        <v>15097</v>
      </c>
      <c r="AK152" t="s">
        <v>50</v>
      </c>
      <c r="AL152" s="1">
        <v>43240</v>
      </c>
    </row>
    <row r="153" spans="1:38" x14ac:dyDescent="0.25">
      <c r="A153" t="s">
        <v>38</v>
      </c>
      <c r="B153" s="1">
        <v>43200</v>
      </c>
      <c r="C153">
        <v>4</v>
      </c>
      <c r="D153">
        <v>229</v>
      </c>
      <c r="E153">
        <v>-1</v>
      </c>
      <c r="F153" t="s">
        <v>39</v>
      </c>
      <c r="G153" t="s">
        <v>40</v>
      </c>
      <c r="H153" t="s">
        <v>41</v>
      </c>
      <c r="I153">
        <v>4</v>
      </c>
      <c r="J153" t="s">
        <v>42</v>
      </c>
      <c r="K153">
        <v>230</v>
      </c>
      <c r="L153">
        <v>11.8</v>
      </c>
      <c r="M153">
        <v>5.12</v>
      </c>
      <c r="N153">
        <v>0.6</v>
      </c>
      <c r="O153">
        <v>6.01</v>
      </c>
      <c r="P153">
        <v>0.71</v>
      </c>
      <c r="Q153">
        <v>4.5</v>
      </c>
      <c r="R153">
        <v>0.53</v>
      </c>
      <c r="S153">
        <v>1.24</v>
      </c>
      <c r="T153">
        <v>83</v>
      </c>
      <c r="U153">
        <v>12.25</v>
      </c>
      <c r="V153">
        <v>16.010000000000002</v>
      </c>
      <c r="W153" s="1">
        <v>42970</v>
      </c>
      <c r="X153">
        <v>243</v>
      </c>
      <c r="Y153" s="3">
        <v>45017</v>
      </c>
      <c r="Z153" t="s">
        <v>157</v>
      </c>
      <c r="AA153" t="s">
        <v>158</v>
      </c>
      <c r="AC153" t="s">
        <v>49</v>
      </c>
      <c r="AH153">
        <v>311013</v>
      </c>
      <c r="AI153" t="s">
        <v>159</v>
      </c>
      <c r="AJ153" s="2">
        <v>45170</v>
      </c>
      <c r="AK153" t="s">
        <v>50</v>
      </c>
      <c r="AL153" s="1">
        <v>43239</v>
      </c>
    </row>
    <row r="154" spans="1:38" x14ac:dyDescent="0.25">
      <c r="A154" t="s">
        <v>38</v>
      </c>
      <c r="B154" s="1">
        <v>43146</v>
      </c>
      <c r="C154">
        <v>3</v>
      </c>
      <c r="D154">
        <v>66</v>
      </c>
      <c r="E154">
        <v>-1</v>
      </c>
      <c r="F154" t="s">
        <v>39</v>
      </c>
      <c r="G154" t="s">
        <v>40</v>
      </c>
      <c r="H154" t="s">
        <v>41</v>
      </c>
      <c r="I154">
        <v>8</v>
      </c>
      <c r="J154" t="s">
        <v>42</v>
      </c>
      <c r="K154">
        <v>175</v>
      </c>
      <c r="L154">
        <v>12.3</v>
      </c>
      <c r="M154">
        <v>4.97</v>
      </c>
      <c r="N154">
        <v>0.61</v>
      </c>
      <c r="O154">
        <v>5.76</v>
      </c>
      <c r="P154">
        <v>0.71</v>
      </c>
      <c r="Q154">
        <v>4.17</v>
      </c>
      <c r="R154">
        <v>0.51</v>
      </c>
      <c r="S154">
        <v>1.22</v>
      </c>
      <c r="T154">
        <v>238</v>
      </c>
      <c r="U154">
        <v>12.77</v>
      </c>
      <c r="V154">
        <v>15.99</v>
      </c>
      <c r="W154" s="1">
        <v>42971</v>
      </c>
      <c r="X154">
        <v>242</v>
      </c>
      <c r="Y154" s="3">
        <v>44988</v>
      </c>
      <c r="AC154" s="1">
        <v>43065</v>
      </c>
      <c r="AD154">
        <v>1</v>
      </c>
      <c r="AE154">
        <v>195</v>
      </c>
      <c r="AF154" s="1">
        <v>43346</v>
      </c>
      <c r="AG154">
        <v>375</v>
      </c>
      <c r="AH154">
        <v>304132</v>
      </c>
      <c r="AI154" t="s">
        <v>160</v>
      </c>
      <c r="AJ154" s="2">
        <v>15097</v>
      </c>
      <c r="AK154" t="s">
        <v>45</v>
      </c>
      <c r="AL154" s="1">
        <v>42971</v>
      </c>
    </row>
    <row r="155" spans="1:38" x14ac:dyDescent="0.25">
      <c r="A155" t="s">
        <v>38</v>
      </c>
      <c r="B155" s="1">
        <v>43010</v>
      </c>
      <c r="C155">
        <v>1</v>
      </c>
      <c r="D155">
        <v>84</v>
      </c>
      <c r="E155">
        <v>-1</v>
      </c>
      <c r="F155" t="s">
        <v>39</v>
      </c>
      <c r="G155" t="s">
        <v>51</v>
      </c>
      <c r="H155" t="s">
        <v>52</v>
      </c>
      <c r="I155">
        <v>5</v>
      </c>
      <c r="J155" t="s">
        <v>42</v>
      </c>
      <c r="K155">
        <v>10</v>
      </c>
      <c r="L155">
        <v>30.3</v>
      </c>
      <c r="M155">
        <v>5.0199999999999996</v>
      </c>
      <c r="N155">
        <v>1.52</v>
      </c>
      <c r="O155">
        <v>4.51</v>
      </c>
      <c r="P155">
        <v>1.37</v>
      </c>
      <c r="Q155">
        <v>3.77</v>
      </c>
      <c r="R155">
        <v>1.1399999999999999</v>
      </c>
      <c r="S155">
        <v>2.5099999999999998</v>
      </c>
      <c r="T155">
        <v>71</v>
      </c>
      <c r="U155">
        <v>31.45</v>
      </c>
      <c r="V155">
        <v>33.78</v>
      </c>
      <c r="W155" s="1">
        <v>43000</v>
      </c>
      <c r="X155">
        <v>213</v>
      </c>
      <c r="Y155" t="s">
        <v>43</v>
      </c>
      <c r="Z155" t="s">
        <v>161</v>
      </c>
      <c r="AA155" t="s">
        <v>162</v>
      </c>
      <c r="AC155" s="1">
        <v>43066</v>
      </c>
      <c r="AD155">
        <v>1</v>
      </c>
      <c r="AE155">
        <v>269</v>
      </c>
      <c r="AF155" s="1">
        <v>43346</v>
      </c>
      <c r="AG155">
        <v>346</v>
      </c>
      <c r="AH155">
        <v>107015</v>
      </c>
      <c r="AI155" t="s">
        <v>163</v>
      </c>
      <c r="AJ155" t="s">
        <v>164</v>
      </c>
      <c r="AK155" t="s">
        <v>45</v>
      </c>
      <c r="AL155" s="1">
        <v>43000</v>
      </c>
    </row>
    <row r="156" spans="1:38" x14ac:dyDescent="0.25">
      <c r="A156" t="s">
        <v>38</v>
      </c>
      <c r="B156" s="1">
        <v>43075</v>
      </c>
      <c r="C156">
        <v>2</v>
      </c>
      <c r="D156">
        <v>84</v>
      </c>
      <c r="E156">
        <v>-1</v>
      </c>
      <c r="F156" t="s">
        <v>39</v>
      </c>
      <c r="G156" t="s">
        <v>51</v>
      </c>
      <c r="H156" t="s">
        <v>52</v>
      </c>
      <c r="I156">
        <v>5</v>
      </c>
      <c r="J156" t="s">
        <v>42</v>
      </c>
      <c r="K156">
        <v>75</v>
      </c>
      <c r="L156">
        <v>24.7</v>
      </c>
      <c r="M156">
        <v>4.97</v>
      </c>
      <c r="N156">
        <v>1.23</v>
      </c>
      <c r="O156">
        <v>4.37</v>
      </c>
      <c r="P156">
        <v>1.08</v>
      </c>
      <c r="Q156">
        <v>3.38</v>
      </c>
      <c r="R156">
        <v>0.83</v>
      </c>
      <c r="S156">
        <v>1.91</v>
      </c>
      <c r="T156">
        <v>51</v>
      </c>
      <c r="U156">
        <v>25.64</v>
      </c>
      <c r="V156">
        <v>26.34</v>
      </c>
      <c r="W156" s="1">
        <v>43000</v>
      </c>
      <c r="X156">
        <v>213</v>
      </c>
      <c r="Y156" t="s">
        <v>46</v>
      </c>
      <c r="Z156" t="s">
        <v>161</v>
      </c>
      <c r="AA156" t="s">
        <v>162</v>
      </c>
      <c r="AC156" s="1">
        <v>43066</v>
      </c>
      <c r="AD156">
        <v>1</v>
      </c>
      <c r="AE156">
        <v>231</v>
      </c>
      <c r="AF156" s="1">
        <v>43346</v>
      </c>
      <c r="AG156">
        <v>346</v>
      </c>
      <c r="AH156">
        <v>107015</v>
      </c>
      <c r="AI156" t="s">
        <v>163</v>
      </c>
      <c r="AJ156" t="s">
        <v>164</v>
      </c>
      <c r="AK156" t="s">
        <v>45</v>
      </c>
      <c r="AL156" s="1">
        <v>43000</v>
      </c>
    </row>
    <row r="157" spans="1:38" x14ac:dyDescent="0.25">
      <c r="A157" t="s">
        <v>38</v>
      </c>
      <c r="B157" s="1">
        <v>43010</v>
      </c>
      <c r="C157">
        <v>1</v>
      </c>
      <c r="D157">
        <v>128</v>
      </c>
      <c r="E157">
        <v>-1</v>
      </c>
      <c r="F157" t="s">
        <v>39</v>
      </c>
      <c r="G157" t="s">
        <v>104</v>
      </c>
      <c r="H157" t="s">
        <v>105</v>
      </c>
      <c r="I157">
        <v>4</v>
      </c>
      <c r="J157" t="s">
        <v>42</v>
      </c>
      <c r="K157">
        <v>31</v>
      </c>
      <c r="L157">
        <v>15.9</v>
      </c>
      <c r="M157">
        <v>5.07</v>
      </c>
      <c r="N157">
        <v>0.81</v>
      </c>
      <c r="O157">
        <v>5.48</v>
      </c>
      <c r="P157">
        <v>0.87</v>
      </c>
      <c r="Q157">
        <v>4.29</v>
      </c>
      <c r="R157">
        <v>0.68</v>
      </c>
      <c r="S157">
        <v>1.55</v>
      </c>
      <c r="T157">
        <v>9</v>
      </c>
      <c r="U157">
        <v>16.5</v>
      </c>
      <c r="V157">
        <v>20.23</v>
      </c>
      <c r="W157" s="1">
        <v>42979</v>
      </c>
      <c r="X157">
        <v>234</v>
      </c>
      <c r="Y157" t="s">
        <v>43</v>
      </c>
      <c r="AC157" s="1">
        <v>43057</v>
      </c>
      <c r="AD157">
        <v>1</v>
      </c>
      <c r="AE157">
        <v>260</v>
      </c>
      <c r="AF157" s="1">
        <v>43337</v>
      </c>
      <c r="AG157">
        <v>358</v>
      </c>
      <c r="AH157">
        <v>310030</v>
      </c>
      <c r="AI157" t="s">
        <v>165</v>
      </c>
      <c r="AJ157" s="2">
        <v>24959</v>
      </c>
      <c r="AK157" t="s">
        <v>45</v>
      </c>
      <c r="AL157" s="1">
        <v>42979</v>
      </c>
    </row>
    <row r="158" spans="1:38" x14ac:dyDescent="0.25">
      <c r="A158" t="s">
        <v>38</v>
      </c>
      <c r="B158" s="1">
        <v>43146</v>
      </c>
      <c r="C158">
        <v>3</v>
      </c>
      <c r="D158">
        <v>84</v>
      </c>
      <c r="E158">
        <v>-1</v>
      </c>
      <c r="F158" t="s">
        <v>39</v>
      </c>
      <c r="G158" t="s">
        <v>51</v>
      </c>
      <c r="H158" t="s">
        <v>52</v>
      </c>
      <c r="I158">
        <v>5</v>
      </c>
      <c r="J158" t="s">
        <v>42</v>
      </c>
      <c r="K158">
        <v>146</v>
      </c>
      <c r="L158">
        <v>17</v>
      </c>
      <c r="M158">
        <v>4.78</v>
      </c>
      <c r="N158">
        <v>0.81</v>
      </c>
      <c r="O158">
        <v>4.75</v>
      </c>
      <c r="P158">
        <v>0.81</v>
      </c>
      <c r="Q158">
        <v>3.77</v>
      </c>
      <c r="R158">
        <v>0.64</v>
      </c>
      <c r="S158">
        <v>1.45</v>
      </c>
      <c r="T158">
        <v>85</v>
      </c>
      <c r="U158">
        <v>17.649999999999999</v>
      </c>
      <c r="V158">
        <v>19.47</v>
      </c>
      <c r="W158" s="1">
        <v>43000</v>
      </c>
      <c r="X158">
        <v>213</v>
      </c>
      <c r="Y158" t="s">
        <v>47</v>
      </c>
      <c r="Z158" t="s">
        <v>161</v>
      </c>
      <c r="AA158" t="s">
        <v>162</v>
      </c>
      <c r="AC158" s="1">
        <v>43066</v>
      </c>
      <c r="AD158">
        <v>1</v>
      </c>
      <c r="AE158">
        <v>195</v>
      </c>
      <c r="AF158" s="1">
        <v>43346</v>
      </c>
      <c r="AG158">
        <v>346</v>
      </c>
      <c r="AH158">
        <v>107015</v>
      </c>
      <c r="AI158" t="s">
        <v>163</v>
      </c>
      <c r="AJ158" t="s">
        <v>164</v>
      </c>
      <c r="AK158" t="s">
        <v>45</v>
      </c>
      <c r="AL158" s="1">
        <v>43000</v>
      </c>
    </row>
    <row r="159" spans="1:38" x14ac:dyDescent="0.25">
      <c r="A159" t="s">
        <v>38</v>
      </c>
      <c r="B159" s="1">
        <v>43200</v>
      </c>
      <c r="C159">
        <v>4</v>
      </c>
      <c r="D159">
        <v>84</v>
      </c>
      <c r="E159">
        <v>-1</v>
      </c>
      <c r="F159" t="s">
        <v>39</v>
      </c>
      <c r="G159" t="s">
        <v>51</v>
      </c>
      <c r="H159" t="s">
        <v>52</v>
      </c>
      <c r="I159">
        <v>5</v>
      </c>
      <c r="J159" t="s">
        <v>42</v>
      </c>
      <c r="K159">
        <v>200</v>
      </c>
      <c r="L159">
        <v>14.2</v>
      </c>
      <c r="M159">
        <v>4.99</v>
      </c>
      <c r="N159">
        <v>0.71</v>
      </c>
      <c r="O159">
        <v>5.48</v>
      </c>
      <c r="P159">
        <v>0.78</v>
      </c>
      <c r="Q159">
        <v>4.2</v>
      </c>
      <c r="R159">
        <v>0.6</v>
      </c>
      <c r="S159">
        <v>1.37</v>
      </c>
      <c r="T159">
        <v>72</v>
      </c>
      <c r="U159">
        <v>14.74</v>
      </c>
      <c r="V159">
        <v>18.05</v>
      </c>
      <c r="W159" s="1">
        <v>43000</v>
      </c>
      <c r="X159">
        <v>213</v>
      </c>
      <c r="Y159" t="s">
        <v>48</v>
      </c>
      <c r="Z159" t="s">
        <v>161</v>
      </c>
      <c r="AA159" t="s">
        <v>162</v>
      </c>
      <c r="AC159" t="s">
        <v>49</v>
      </c>
      <c r="AH159">
        <v>107015</v>
      </c>
      <c r="AI159" t="s">
        <v>163</v>
      </c>
      <c r="AJ159" t="s">
        <v>164</v>
      </c>
      <c r="AK159" t="s">
        <v>50</v>
      </c>
      <c r="AL159" s="1">
        <v>43241</v>
      </c>
    </row>
    <row r="160" spans="1:38" x14ac:dyDescent="0.25">
      <c r="A160" t="s">
        <v>38</v>
      </c>
      <c r="B160" s="1">
        <v>43075</v>
      </c>
      <c r="C160">
        <v>2</v>
      </c>
      <c r="D160">
        <v>128</v>
      </c>
      <c r="E160">
        <v>-1</v>
      </c>
      <c r="F160" t="s">
        <v>39</v>
      </c>
      <c r="G160" t="s">
        <v>104</v>
      </c>
      <c r="H160" t="s">
        <v>105</v>
      </c>
      <c r="I160">
        <v>4</v>
      </c>
      <c r="J160" t="s">
        <v>42</v>
      </c>
      <c r="K160">
        <v>96</v>
      </c>
      <c r="L160">
        <v>12.3</v>
      </c>
      <c r="M160">
        <v>4.8</v>
      </c>
      <c r="N160">
        <v>0.59</v>
      </c>
      <c r="O160">
        <v>6.26</v>
      </c>
      <c r="P160">
        <v>0.77</v>
      </c>
      <c r="Q160">
        <v>4.51</v>
      </c>
      <c r="R160">
        <v>0.55000000000000004</v>
      </c>
      <c r="S160">
        <v>1.32</v>
      </c>
      <c r="T160">
        <v>29</v>
      </c>
      <c r="U160">
        <v>12.77</v>
      </c>
      <c r="V160">
        <v>17.04</v>
      </c>
      <c r="W160" s="1">
        <v>42979</v>
      </c>
      <c r="X160">
        <v>234</v>
      </c>
      <c r="Y160" t="s">
        <v>46</v>
      </c>
      <c r="AC160" s="1">
        <v>43079</v>
      </c>
      <c r="AD160">
        <v>2</v>
      </c>
      <c r="AE160">
        <v>245</v>
      </c>
      <c r="AF160" s="1">
        <v>43360</v>
      </c>
      <c r="AG160">
        <v>381</v>
      </c>
      <c r="AH160">
        <v>310030</v>
      </c>
      <c r="AI160" t="s">
        <v>165</v>
      </c>
      <c r="AJ160" s="2">
        <v>24959</v>
      </c>
      <c r="AK160" t="s">
        <v>45</v>
      </c>
      <c r="AL160" s="1">
        <v>42979</v>
      </c>
    </row>
    <row r="161" spans="1:38" x14ac:dyDescent="0.25">
      <c r="A161" t="s">
        <v>38</v>
      </c>
      <c r="B161" s="1">
        <v>43146</v>
      </c>
      <c r="C161">
        <v>3</v>
      </c>
      <c r="D161">
        <v>128</v>
      </c>
      <c r="E161">
        <v>-1</v>
      </c>
      <c r="F161" t="s">
        <v>39</v>
      </c>
      <c r="G161" t="s">
        <v>104</v>
      </c>
      <c r="H161" t="s">
        <v>105</v>
      </c>
      <c r="I161">
        <v>4</v>
      </c>
      <c r="J161" t="s">
        <v>42</v>
      </c>
      <c r="K161">
        <v>167</v>
      </c>
      <c r="L161">
        <v>9.6</v>
      </c>
      <c r="M161">
        <v>4.71</v>
      </c>
      <c r="N161">
        <v>0.45</v>
      </c>
      <c r="O161">
        <v>6.25</v>
      </c>
      <c r="P161">
        <v>0.6</v>
      </c>
      <c r="Q161">
        <v>5.01</v>
      </c>
      <c r="R161">
        <v>0.48</v>
      </c>
      <c r="S161">
        <v>1.08</v>
      </c>
      <c r="T161">
        <v>34</v>
      </c>
      <c r="U161">
        <v>9.9600000000000009</v>
      </c>
      <c r="V161">
        <v>13.66</v>
      </c>
      <c r="W161" s="1">
        <v>42979</v>
      </c>
      <c r="X161">
        <v>234</v>
      </c>
      <c r="Y161" t="s">
        <v>47</v>
      </c>
      <c r="AC161" s="1">
        <v>43079</v>
      </c>
      <c r="AD161">
        <v>2</v>
      </c>
      <c r="AE161">
        <v>209</v>
      </c>
      <c r="AF161" s="1">
        <v>43360</v>
      </c>
      <c r="AG161">
        <v>381</v>
      </c>
      <c r="AH161">
        <v>310030</v>
      </c>
      <c r="AI161" t="s">
        <v>165</v>
      </c>
      <c r="AJ161" s="2">
        <v>24959</v>
      </c>
      <c r="AK161" t="s">
        <v>45</v>
      </c>
      <c r="AL161" s="1">
        <v>42979</v>
      </c>
    </row>
    <row r="162" spans="1:38" x14ac:dyDescent="0.25">
      <c r="A162" t="s">
        <v>38</v>
      </c>
      <c r="B162" s="1">
        <v>43200</v>
      </c>
      <c r="C162">
        <v>4</v>
      </c>
      <c r="D162">
        <v>128</v>
      </c>
      <c r="E162">
        <v>-1</v>
      </c>
      <c r="F162" t="s">
        <v>39</v>
      </c>
      <c r="G162" t="s">
        <v>104</v>
      </c>
      <c r="H162" t="s">
        <v>105</v>
      </c>
      <c r="I162">
        <v>4</v>
      </c>
      <c r="J162" t="s">
        <v>42</v>
      </c>
      <c r="K162">
        <v>221</v>
      </c>
      <c r="L162">
        <v>8.4</v>
      </c>
      <c r="M162">
        <v>4.82</v>
      </c>
      <c r="N162">
        <v>0.4</v>
      </c>
      <c r="O162">
        <v>5.81</v>
      </c>
      <c r="P162">
        <v>0.49</v>
      </c>
      <c r="Q162">
        <v>5.16</v>
      </c>
      <c r="R162">
        <v>0.43</v>
      </c>
      <c r="S162">
        <v>0.92</v>
      </c>
      <c r="T162">
        <v>190</v>
      </c>
      <c r="U162">
        <v>8.7200000000000006</v>
      </c>
      <c r="V162">
        <v>11.59</v>
      </c>
      <c r="W162" s="1">
        <v>42979</v>
      </c>
      <c r="X162">
        <v>234</v>
      </c>
      <c r="Y162" s="3">
        <v>45017</v>
      </c>
      <c r="AC162" t="s">
        <v>49</v>
      </c>
      <c r="AH162">
        <v>310030</v>
      </c>
      <c r="AI162" t="s">
        <v>165</v>
      </c>
      <c r="AJ162" s="2">
        <v>24959</v>
      </c>
      <c r="AK162" t="s">
        <v>50</v>
      </c>
      <c r="AL162" s="1">
        <v>43238</v>
      </c>
    </row>
    <row r="163" spans="1:38" x14ac:dyDescent="0.25">
      <c r="A163" t="s">
        <v>38</v>
      </c>
      <c r="B163" s="1">
        <v>43075</v>
      </c>
      <c r="C163">
        <v>2</v>
      </c>
      <c r="D163">
        <v>23</v>
      </c>
      <c r="E163">
        <v>-1</v>
      </c>
      <c r="F163" t="s">
        <v>39</v>
      </c>
      <c r="G163" t="s">
        <v>104</v>
      </c>
      <c r="H163" t="s">
        <v>105</v>
      </c>
      <c r="I163">
        <v>5</v>
      </c>
      <c r="J163" t="s">
        <v>42</v>
      </c>
      <c r="K163">
        <v>115</v>
      </c>
      <c r="L163">
        <v>16.7</v>
      </c>
      <c r="M163">
        <v>4.83</v>
      </c>
      <c r="N163">
        <v>0.81</v>
      </c>
      <c r="O163">
        <v>6.74</v>
      </c>
      <c r="P163">
        <v>1.1299999999999999</v>
      </c>
      <c r="Q163">
        <v>3.89</v>
      </c>
      <c r="R163">
        <v>0.65</v>
      </c>
      <c r="S163">
        <v>1.78</v>
      </c>
      <c r="T163">
        <v>9</v>
      </c>
      <c r="U163">
        <v>17.329999999999998</v>
      </c>
      <c r="V163">
        <v>23.48</v>
      </c>
      <c r="W163" s="1">
        <v>42960</v>
      </c>
      <c r="X163" t="s">
        <v>166</v>
      </c>
      <c r="Y163" t="s">
        <v>46</v>
      </c>
      <c r="AC163" s="1">
        <v>43079</v>
      </c>
      <c r="AD163">
        <v>2</v>
      </c>
      <c r="AE163">
        <v>243</v>
      </c>
      <c r="AF163" s="1">
        <v>43358</v>
      </c>
      <c r="AG163">
        <v>398</v>
      </c>
      <c r="AH163">
        <v>306025</v>
      </c>
      <c r="AI163" t="s">
        <v>167</v>
      </c>
      <c r="AJ163" s="2">
        <v>42522</v>
      </c>
      <c r="AK163" t="s">
        <v>45</v>
      </c>
      <c r="AL163" s="1">
        <v>42960</v>
      </c>
    </row>
    <row r="164" spans="1:38" x14ac:dyDescent="0.25">
      <c r="A164" t="s">
        <v>38</v>
      </c>
      <c r="B164" s="1">
        <v>43010</v>
      </c>
      <c r="C164">
        <v>1</v>
      </c>
      <c r="D164">
        <v>23</v>
      </c>
      <c r="E164">
        <v>-1</v>
      </c>
      <c r="F164" t="s">
        <v>39</v>
      </c>
      <c r="G164" t="s">
        <v>104</v>
      </c>
      <c r="H164" t="s">
        <v>105</v>
      </c>
      <c r="I164">
        <v>5</v>
      </c>
      <c r="J164" t="s">
        <v>42</v>
      </c>
      <c r="K164">
        <v>50</v>
      </c>
      <c r="L164">
        <v>21</v>
      </c>
      <c r="M164">
        <v>5.28</v>
      </c>
      <c r="N164">
        <v>1.1100000000000001</v>
      </c>
      <c r="O164">
        <v>4.58</v>
      </c>
      <c r="P164">
        <v>0.96</v>
      </c>
      <c r="Q164">
        <v>3.54</v>
      </c>
      <c r="R164">
        <v>0.74</v>
      </c>
      <c r="S164">
        <v>1.71</v>
      </c>
      <c r="T164">
        <v>6</v>
      </c>
      <c r="U164">
        <v>21.8</v>
      </c>
      <c r="V164">
        <v>23.17</v>
      </c>
      <c r="W164" s="1">
        <v>42960</v>
      </c>
      <c r="X164">
        <v>253</v>
      </c>
      <c r="Y164" t="s">
        <v>43</v>
      </c>
      <c r="AC164" s="1">
        <v>43059</v>
      </c>
      <c r="AD164">
        <v>1</v>
      </c>
      <c r="AE164">
        <v>259</v>
      </c>
      <c r="AF164" s="1">
        <v>43336</v>
      </c>
      <c r="AG164">
        <v>376</v>
      </c>
      <c r="AH164">
        <v>306025</v>
      </c>
      <c r="AI164" t="s">
        <v>167</v>
      </c>
      <c r="AJ164" s="2">
        <v>42522</v>
      </c>
      <c r="AK164" t="s">
        <v>45</v>
      </c>
      <c r="AL164" s="1">
        <v>42960</v>
      </c>
    </row>
    <row r="165" spans="1:38" x14ac:dyDescent="0.25">
      <c r="A165" t="s">
        <v>38</v>
      </c>
      <c r="B165" s="1">
        <v>43146</v>
      </c>
      <c r="C165">
        <v>3</v>
      </c>
      <c r="D165">
        <v>23</v>
      </c>
      <c r="E165">
        <v>-1</v>
      </c>
      <c r="F165" t="s">
        <v>39</v>
      </c>
      <c r="G165" t="s">
        <v>104</v>
      </c>
      <c r="H165" t="s">
        <v>105</v>
      </c>
      <c r="I165">
        <v>5</v>
      </c>
      <c r="J165" t="s">
        <v>42</v>
      </c>
      <c r="K165">
        <v>186</v>
      </c>
      <c r="L165">
        <v>15.3</v>
      </c>
      <c r="M165">
        <v>4.75</v>
      </c>
      <c r="N165">
        <v>0.73</v>
      </c>
      <c r="O165">
        <v>6.76</v>
      </c>
      <c r="P165">
        <v>1.03</v>
      </c>
      <c r="Q165">
        <v>4.34</v>
      </c>
      <c r="R165">
        <v>0.66</v>
      </c>
      <c r="S165">
        <v>1.7</v>
      </c>
      <c r="T165">
        <v>22</v>
      </c>
      <c r="U165">
        <v>15.88</v>
      </c>
      <c r="V165">
        <v>21.93</v>
      </c>
      <c r="W165" s="1">
        <v>42960</v>
      </c>
      <c r="X165">
        <v>253</v>
      </c>
      <c r="Y165" t="s">
        <v>47</v>
      </c>
      <c r="AC165" s="1">
        <v>43119</v>
      </c>
      <c r="AD165">
        <v>3</v>
      </c>
      <c r="AE165">
        <v>237</v>
      </c>
      <c r="AF165" s="1">
        <v>43388</v>
      </c>
      <c r="AG165">
        <v>428</v>
      </c>
      <c r="AH165">
        <v>306025</v>
      </c>
      <c r="AI165" t="s">
        <v>167</v>
      </c>
      <c r="AJ165" s="2">
        <v>42522</v>
      </c>
      <c r="AK165" t="s">
        <v>45</v>
      </c>
      <c r="AL165" s="1">
        <v>42960</v>
      </c>
    </row>
    <row r="166" spans="1:38" x14ac:dyDescent="0.25">
      <c r="A166" t="s">
        <v>38</v>
      </c>
      <c r="B166" s="1">
        <v>43200</v>
      </c>
      <c r="C166">
        <v>4</v>
      </c>
      <c r="D166">
        <v>23</v>
      </c>
      <c r="E166">
        <v>-1</v>
      </c>
      <c r="F166" t="s">
        <v>39</v>
      </c>
      <c r="G166" t="s">
        <v>104</v>
      </c>
      <c r="H166" t="s">
        <v>105</v>
      </c>
      <c r="I166">
        <v>5</v>
      </c>
      <c r="J166" t="s">
        <v>42</v>
      </c>
      <c r="K166">
        <v>240</v>
      </c>
      <c r="L166">
        <v>3.3</v>
      </c>
      <c r="M166">
        <v>4.57</v>
      </c>
      <c r="N166">
        <v>0.15</v>
      </c>
      <c r="O166">
        <v>3.7</v>
      </c>
      <c r="P166">
        <v>0.12</v>
      </c>
      <c r="Q166">
        <v>4.96</v>
      </c>
      <c r="R166">
        <v>0.16</v>
      </c>
      <c r="S166">
        <v>0.28999999999999998</v>
      </c>
      <c r="T166">
        <v>115</v>
      </c>
      <c r="U166">
        <v>3.43</v>
      </c>
      <c r="V166">
        <v>3.58</v>
      </c>
      <c r="W166" s="1">
        <v>42960</v>
      </c>
      <c r="X166">
        <v>253</v>
      </c>
      <c r="Y166" t="s">
        <v>48</v>
      </c>
      <c r="AC166" s="1">
        <v>43101</v>
      </c>
      <c r="AD166">
        <v>3</v>
      </c>
      <c r="AE166">
        <v>7</v>
      </c>
      <c r="AF166" s="1">
        <v>43381</v>
      </c>
      <c r="AG166">
        <v>421</v>
      </c>
      <c r="AH166">
        <v>306025</v>
      </c>
      <c r="AI166" t="s">
        <v>167</v>
      </c>
      <c r="AJ166" s="2">
        <v>42522</v>
      </c>
      <c r="AK166" t="s">
        <v>50</v>
      </c>
      <c r="AL166" s="1">
        <v>43241</v>
      </c>
    </row>
    <row r="167" spans="1:38" x14ac:dyDescent="0.25">
      <c r="A167" t="s">
        <v>68</v>
      </c>
      <c r="B167" s="1">
        <v>43018</v>
      </c>
      <c r="C167">
        <v>1</v>
      </c>
      <c r="D167">
        <v>211</v>
      </c>
      <c r="E167">
        <v>-1</v>
      </c>
      <c r="F167" t="s">
        <v>39</v>
      </c>
      <c r="G167" t="s">
        <v>104</v>
      </c>
      <c r="H167" t="s">
        <v>105</v>
      </c>
      <c r="I167">
        <v>2</v>
      </c>
      <c r="J167">
        <v>1</v>
      </c>
      <c r="K167">
        <v>60</v>
      </c>
      <c r="L167">
        <v>20.2</v>
      </c>
      <c r="M167">
        <v>5.26</v>
      </c>
      <c r="N167">
        <v>1.06</v>
      </c>
      <c r="O167">
        <v>4.93</v>
      </c>
      <c r="P167">
        <v>1</v>
      </c>
      <c r="Q167">
        <v>3.22</v>
      </c>
      <c r="R167">
        <v>0.65</v>
      </c>
      <c r="S167">
        <v>1.65</v>
      </c>
      <c r="T167">
        <v>46</v>
      </c>
      <c r="U167">
        <v>20.97</v>
      </c>
      <c r="V167">
        <v>22.79</v>
      </c>
      <c r="W167" s="1">
        <v>42958</v>
      </c>
      <c r="X167">
        <v>274</v>
      </c>
      <c r="Y167" t="s">
        <v>43</v>
      </c>
      <c r="Z167" t="s">
        <v>168</v>
      </c>
      <c r="AA167" t="s">
        <v>169</v>
      </c>
      <c r="AC167" s="1">
        <v>43033</v>
      </c>
      <c r="AD167">
        <v>1</v>
      </c>
      <c r="AE167">
        <v>250</v>
      </c>
      <c r="AF167" s="1">
        <v>43317</v>
      </c>
      <c r="AG167">
        <v>359</v>
      </c>
      <c r="AH167">
        <v>313506</v>
      </c>
      <c r="AI167">
        <v>89</v>
      </c>
      <c r="AJ167" t="s">
        <v>170</v>
      </c>
      <c r="AK167" t="s">
        <v>45</v>
      </c>
      <c r="AL167" s="1">
        <v>42958</v>
      </c>
    </row>
    <row r="168" spans="1:38" x14ac:dyDescent="0.25">
      <c r="A168" t="s">
        <v>68</v>
      </c>
      <c r="B168" s="1">
        <v>43073</v>
      </c>
      <c r="C168">
        <v>2</v>
      </c>
      <c r="D168">
        <v>211</v>
      </c>
      <c r="E168">
        <v>-1</v>
      </c>
      <c r="F168" t="s">
        <v>39</v>
      </c>
      <c r="G168" t="s">
        <v>104</v>
      </c>
      <c r="H168" t="s">
        <v>105</v>
      </c>
      <c r="I168">
        <v>2</v>
      </c>
      <c r="J168">
        <v>1</v>
      </c>
      <c r="K168">
        <v>115</v>
      </c>
      <c r="L168">
        <v>16.8</v>
      </c>
      <c r="M168">
        <v>3.96</v>
      </c>
      <c r="N168">
        <v>0.67</v>
      </c>
      <c r="O168">
        <v>3.47</v>
      </c>
      <c r="P168">
        <v>0.57999999999999996</v>
      </c>
      <c r="Q168">
        <v>2.6</v>
      </c>
      <c r="R168">
        <v>0.44</v>
      </c>
      <c r="S168">
        <v>1.02</v>
      </c>
      <c r="T168">
        <v>68</v>
      </c>
      <c r="U168">
        <v>17.440000000000001</v>
      </c>
      <c r="V168">
        <v>15.06</v>
      </c>
      <c r="W168" s="1">
        <v>42958</v>
      </c>
      <c r="X168">
        <v>274</v>
      </c>
      <c r="Y168" t="s">
        <v>46</v>
      </c>
      <c r="Z168" t="s">
        <v>168</v>
      </c>
      <c r="AA168" t="s">
        <v>169</v>
      </c>
      <c r="AC168" s="1">
        <v>43033</v>
      </c>
      <c r="AD168">
        <v>1</v>
      </c>
      <c r="AE168">
        <v>242</v>
      </c>
      <c r="AF168" s="1">
        <v>43317</v>
      </c>
      <c r="AG168">
        <v>359</v>
      </c>
      <c r="AH168">
        <v>313506</v>
      </c>
      <c r="AI168">
        <v>89</v>
      </c>
      <c r="AJ168" t="s">
        <v>170</v>
      </c>
      <c r="AK168" t="s">
        <v>45</v>
      </c>
      <c r="AL168" s="1">
        <v>42958</v>
      </c>
    </row>
    <row r="169" spans="1:38" x14ac:dyDescent="0.25">
      <c r="A169" t="s">
        <v>68</v>
      </c>
      <c r="B169" s="1">
        <v>43144</v>
      </c>
      <c r="C169">
        <v>3</v>
      </c>
      <c r="D169">
        <v>211</v>
      </c>
      <c r="E169">
        <v>-1</v>
      </c>
      <c r="F169" t="s">
        <v>39</v>
      </c>
      <c r="G169" t="s">
        <v>104</v>
      </c>
      <c r="H169" t="s">
        <v>105</v>
      </c>
      <c r="I169">
        <v>2</v>
      </c>
      <c r="J169">
        <v>1</v>
      </c>
      <c r="K169">
        <v>186</v>
      </c>
      <c r="L169">
        <v>10.4</v>
      </c>
      <c r="M169">
        <v>4.75</v>
      </c>
      <c r="N169">
        <v>0.49</v>
      </c>
      <c r="O169">
        <v>5.79</v>
      </c>
      <c r="P169">
        <v>0.6</v>
      </c>
      <c r="Q169">
        <v>3.12</v>
      </c>
      <c r="R169">
        <v>0.32</v>
      </c>
      <c r="S169">
        <v>0.93</v>
      </c>
      <c r="T169">
        <v>66</v>
      </c>
      <c r="U169">
        <v>10.8</v>
      </c>
      <c r="V169">
        <v>12.7</v>
      </c>
      <c r="W169" s="1">
        <v>42958</v>
      </c>
      <c r="X169">
        <v>274</v>
      </c>
      <c r="Y169" t="s">
        <v>47</v>
      </c>
      <c r="Z169" t="s">
        <v>168</v>
      </c>
      <c r="AA169" t="s">
        <v>169</v>
      </c>
      <c r="AC169" s="1">
        <v>43033</v>
      </c>
      <c r="AD169">
        <v>1</v>
      </c>
      <c r="AE169">
        <v>171</v>
      </c>
      <c r="AF169" s="1">
        <v>43317</v>
      </c>
      <c r="AG169">
        <v>359</v>
      </c>
      <c r="AH169">
        <v>313506</v>
      </c>
      <c r="AI169">
        <v>89</v>
      </c>
      <c r="AJ169" t="s">
        <v>170</v>
      </c>
      <c r="AK169" t="s">
        <v>45</v>
      </c>
      <c r="AL169" s="1">
        <v>42958</v>
      </c>
    </row>
    <row r="170" spans="1:38" x14ac:dyDescent="0.25">
      <c r="A170" t="s">
        <v>68</v>
      </c>
      <c r="B170" s="1">
        <v>43219</v>
      </c>
      <c r="C170">
        <v>4</v>
      </c>
      <c r="D170">
        <v>211</v>
      </c>
      <c r="E170">
        <v>-1</v>
      </c>
      <c r="F170" t="s">
        <v>39</v>
      </c>
      <c r="G170" t="s">
        <v>104</v>
      </c>
      <c r="H170" t="s">
        <v>105</v>
      </c>
      <c r="I170">
        <v>2</v>
      </c>
      <c r="J170">
        <v>1</v>
      </c>
      <c r="K170">
        <v>261</v>
      </c>
      <c r="L170">
        <v>7.1</v>
      </c>
      <c r="M170">
        <v>4.38</v>
      </c>
      <c r="N170">
        <v>0.31</v>
      </c>
      <c r="O170">
        <v>8.57</v>
      </c>
      <c r="P170">
        <v>0.61</v>
      </c>
      <c r="Q170">
        <v>4.8499999999999996</v>
      </c>
      <c r="R170">
        <v>0.34</v>
      </c>
      <c r="S170">
        <v>0.95</v>
      </c>
      <c r="T170">
        <v>165</v>
      </c>
      <c r="U170">
        <v>7.37</v>
      </c>
      <c r="V170">
        <v>12.08</v>
      </c>
      <c r="W170" s="1">
        <v>42958</v>
      </c>
      <c r="X170">
        <v>274</v>
      </c>
      <c r="Y170" s="3">
        <v>45017</v>
      </c>
      <c r="Z170" t="s">
        <v>171</v>
      </c>
      <c r="AA170" t="s">
        <v>172</v>
      </c>
      <c r="AB170">
        <v>243</v>
      </c>
      <c r="AC170" s="1">
        <v>43424</v>
      </c>
      <c r="AD170">
        <v>3</v>
      </c>
      <c r="AE170">
        <v>257</v>
      </c>
      <c r="AF170" s="1">
        <v>43704</v>
      </c>
      <c r="AG170">
        <v>746</v>
      </c>
      <c r="AH170">
        <v>313506</v>
      </c>
      <c r="AI170" t="s">
        <v>173</v>
      </c>
      <c r="AJ170" t="s">
        <v>170</v>
      </c>
      <c r="AK170" t="s">
        <v>50</v>
      </c>
      <c r="AL170" s="1">
        <v>43250</v>
      </c>
    </row>
    <row r="171" spans="1:38" x14ac:dyDescent="0.25">
      <c r="A171" t="s">
        <v>38</v>
      </c>
      <c r="B171" s="1">
        <v>43010</v>
      </c>
      <c r="C171">
        <v>1</v>
      </c>
      <c r="D171">
        <v>267</v>
      </c>
      <c r="E171">
        <v>-1</v>
      </c>
      <c r="F171" t="s">
        <v>39</v>
      </c>
      <c r="G171" t="s">
        <v>40</v>
      </c>
      <c r="H171" t="s">
        <v>41</v>
      </c>
      <c r="I171">
        <v>2</v>
      </c>
      <c r="J171">
        <v>1</v>
      </c>
      <c r="K171">
        <v>4</v>
      </c>
      <c r="L171">
        <v>11.5</v>
      </c>
      <c r="M171">
        <v>5.01</v>
      </c>
      <c r="N171">
        <v>0.57999999999999996</v>
      </c>
      <c r="O171">
        <v>5.19</v>
      </c>
      <c r="P171">
        <v>0.6</v>
      </c>
      <c r="Q171">
        <v>4.3499999999999996</v>
      </c>
      <c r="R171">
        <v>0.5</v>
      </c>
      <c r="S171">
        <v>1.1000000000000001</v>
      </c>
      <c r="T171">
        <v>209</v>
      </c>
      <c r="U171">
        <v>11.94</v>
      </c>
      <c r="V171">
        <v>14.32</v>
      </c>
      <c r="W171" s="1">
        <v>43006</v>
      </c>
      <c r="X171">
        <v>207</v>
      </c>
      <c r="Y171" s="3">
        <v>44927</v>
      </c>
      <c r="Z171" t="s">
        <v>174</v>
      </c>
      <c r="AA171" t="s">
        <v>175</v>
      </c>
      <c r="AC171" s="1">
        <v>43053</v>
      </c>
      <c r="AD171">
        <v>1</v>
      </c>
      <c r="AE171">
        <v>259</v>
      </c>
      <c r="AF171" s="1">
        <v>43336</v>
      </c>
      <c r="AG171">
        <v>330</v>
      </c>
      <c r="AH171" t="s">
        <v>176</v>
      </c>
      <c r="AI171">
        <v>28</v>
      </c>
      <c r="AJ171" t="s">
        <v>177</v>
      </c>
      <c r="AK171" t="s">
        <v>45</v>
      </c>
      <c r="AL171" s="1">
        <v>43006</v>
      </c>
    </row>
    <row r="172" spans="1:38" x14ac:dyDescent="0.25">
      <c r="A172" t="s">
        <v>38</v>
      </c>
      <c r="B172" s="1">
        <v>43075</v>
      </c>
      <c r="C172">
        <v>2</v>
      </c>
      <c r="D172">
        <v>267</v>
      </c>
      <c r="E172">
        <v>-1</v>
      </c>
      <c r="F172" t="s">
        <v>39</v>
      </c>
      <c r="G172" t="s">
        <v>40</v>
      </c>
      <c r="H172" t="s">
        <v>41</v>
      </c>
      <c r="I172">
        <v>2</v>
      </c>
      <c r="J172">
        <v>1</v>
      </c>
      <c r="K172">
        <v>69</v>
      </c>
      <c r="L172">
        <v>11.4</v>
      </c>
      <c r="M172">
        <v>5.16</v>
      </c>
      <c r="N172">
        <v>0.59</v>
      </c>
      <c r="O172">
        <v>5.46</v>
      </c>
      <c r="P172">
        <v>0.62</v>
      </c>
      <c r="Q172">
        <v>3.69</v>
      </c>
      <c r="R172">
        <v>0.42</v>
      </c>
      <c r="S172">
        <v>1.04</v>
      </c>
      <c r="T172">
        <v>18</v>
      </c>
      <c r="U172">
        <v>11.83</v>
      </c>
      <c r="V172">
        <v>13.96</v>
      </c>
      <c r="W172" s="1">
        <v>43006</v>
      </c>
      <c r="X172">
        <v>207</v>
      </c>
      <c r="Y172" s="3">
        <v>44958</v>
      </c>
      <c r="Z172" t="s">
        <v>174</v>
      </c>
      <c r="AA172" t="s">
        <v>175</v>
      </c>
      <c r="AC172" s="1">
        <v>43077</v>
      </c>
      <c r="AD172">
        <v>2</v>
      </c>
      <c r="AE172">
        <v>243</v>
      </c>
      <c r="AF172" s="1">
        <v>43358</v>
      </c>
      <c r="AG172">
        <v>352</v>
      </c>
      <c r="AH172" t="s">
        <v>176</v>
      </c>
      <c r="AI172">
        <v>28</v>
      </c>
      <c r="AJ172" t="s">
        <v>177</v>
      </c>
      <c r="AK172" t="s">
        <v>45</v>
      </c>
      <c r="AL172" s="1">
        <v>43006</v>
      </c>
    </row>
    <row r="173" spans="1:38" x14ac:dyDescent="0.25">
      <c r="A173" t="s">
        <v>38</v>
      </c>
      <c r="B173" s="1">
        <v>43146</v>
      </c>
      <c r="C173">
        <v>3</v>
      </c>
      <c r="D173">
        <v>267</v>
      </c>
      <c r="E173">
        <v>-1</v>
      </c>
      <c r="F173" t="s">
        <v>39</v>
      </c>
      <c r="G173" t="s">
        <v>40</v>
      </c>
      <c r="H173" t="s">
        <v>41</v>
      </c>
      <c r="I173">
        <v>2</v>
      </c>
      <c r="J173">
        <v>1</v>
      </c>
      <c r="K173">
        <v>140</v>
      </c>
      <c r="L173">
        <v>8.3000000000000007</v>
      </c>
      <c r="M173">
        <v>5.03</v>
      </c>
      <c r="N173">
        <v>0.42</v>
      </c>
      <c r="O173">
        <v>5.81</v>
      </c>
      <c r="P173">
        <v>0.48</v>
      </c>
      <c r="Q173">
        <v>4.2</v>
      </c>
      <c r="R173">
        <v>0.35</v>
      </c>
      <c r="S173">
        <v>0.83</v>
      </c>
      <c r="T173">
        <v>21</v>
      </c>
      <c r="U173">
        <v>8.6199999999999992</v>
      </c>
      <c r="V173">
        <v>10.85</v>
      </c>
      <c r="W173" s="1">
        <v>43006</v>
      </c>
      <c r="X173">
        <v>207</v>
      </c>
      <c r="Y173" s="3">
        <v>44986</v>
      </c>
      <c r="Z173" t="s">
        <v>174</v>
      </c>
      <c r="AA173" t="s">
        <v>175</v>
      </c>
      <c r="AC173" s="1">
        <v>43077</v>
      </c>
      <c r="AD173">
        <v>2</v>
      </c>
      <c r="AE173">
        <v>207</v>
      </c>
      <c r="AF173" s="1">
        <v>43358</v>
      </c>
      <c r="AG173">
        <v>352</v>
      </c>
      <c r="AH173" t="s">
        <v>176</v>
      </c>
      <c r="AI173">
        <v>28</v>
      </c>
      <c r="AJ173" t="s">
        <v>177</v>
      </c>
      <c r="AK173" t="s">
        <v>45</v>
      </c>
      <c r="AL173" s="1">
        <v>43006</v>
      </c>
    </row>
    <row r="174" spans="1:38" x14ac:dyDescent="0.25">
      <c r="A174" t="s">
        <v>38</v>
      </c>
      <c r="B174" s="1">
        <v>43200</v>
      </c>
      <c r="C174">
        <v>4</v>
      </c>
      <c r="D174">
        <v>267</v>
      </c>
      <c r="E174">
        <v>-1</v>
      </c>
      <c r="F174" t="s">
        <v>39</v>
      </c>
      <c r="G174" t="s">
        <v>40</v>
      </c>
      <c r="H174" t="s">
        <v>41</v>
      </c>
      <c r="I174">
        <v>2</v>
      </c>
      <c r="J174">
        <v>1</v>
      </c>
      <c r="K174">
        <v>194</v>
      </c>
      <c r="L174">
        <v>7.8</v>
      </c>
      <c r="M174">
        <v>4.97</v>
      </c>
      <c r="N174">
        <v>0.39</v>
      </c>
      <c r="O174">
        <v>5.97</v>
      </c>
      <c r="P174">
        <v>0.47</v>
      </c>
      <c r="Q174">
        <v>4.74</v>
      </c>
      <c r="R174">
        <v>0.37</v>
      </c>
      <c r="S174">
        <v>0.84</v>
      </c>
      <c r="T174">
        <v>23</v>
      </c>
      <c r="U174">
        <v>8.1</v>
      </c>
      <c r="V174">
        <v>10.73</v>
      </c>
      <c r="W174" s="1">
        <v>43006</v>
      </c>
      <c r="X174">
        <v>207</v>
      </c>
      <c r="Y174" s="3">
        <v>45017</v>
      </c>
      <c r="Z174" t="s">
        <v>174</v>
      </c>
      <c r="AA174" t="s">
        <v>175</v>
      </c>
      <c r="AC174" t="s">
        <v>49</v>
      </c>
      <c r="AH174" t="s">
        <v>176</v>
      </c>
      <c r="AI174">
        <v>28</v>
      </c>
      <c r="AJ174" t="s">
        <v>177</v>
      </c>
      <c r="AK174" t="s">
        <v>50</v>
      </c>
      <c r="AL174" s="1">
        <v>43241</v>
      </c>
    </row>
    <row r="175" spans="1:38" x14ac:dyDescent="0.25">
      <c r="A175" t="s">
        <v>40</v>
      </c>
      <c r="B175" s="1">
        <v>44117</v>
      </c>
      <c r="C175">
        <v>1</v>
      </c>
      <c r="D175">
        <v>54</v>
      </c>
      <c r="E175">
        <v>-1</v>
      </c>
      <c r="F175" t="s">
        <v>39</v>
      </c>
      <c r="G175" t="s">
        <v>104</v>
      </c>
      <c r="H175" t="s">
        <v>105</v>
      </c>
      <c r="I175">
        <v>2</v>
      </c>
      <c r="J175">
        <v>1</v>
      </c>
      <c r="K175">
        <v>25</v>
      </c>
      <c r="L175">
        <v>21.6</v>
      </c>
      <c r="M175">
        <v>5.13</v>
      </c>
      <c r="N175">
        <v>1.1100000000000001</v>
      </c>
      <c r="O175">
        <v>5.23</v>
      </c>
      <c r="P175">
        <v>1.1299999999999999</v>
      </c>
      <c r="Q175">
        <v>3.92</v>
      </c>
      <c r="R175">
        <v>0.85</v>
      </c>
      <c r="S175">
        <v>1.98</v>
      </c>
      <c r="T175">
        <v>75</v>
      </c>
      <c r="U175">
        <v>22.42</v>
      </c>
      <c r="V175">
        <v>26.28</v>
      </c>
      <c r="W175" s="1">
        <v>44092</v>
      </c>
      <c r="Y175" t="s">
        <v>43</v>
      </c>
      <c r="Z175" t="s">
        <v>178</v>
      </c>
      <c r="AA175" t="s">
        <v>179</v>
      </c>
      <c r="AB175">
        <v>157</v>
      </c>
      <c r="AC175" s="1">
        <v>44140</v>
      </c>
      <c r="AD175">
        <v>1</v>
      </c>
      <c r="AE175">
        <v>217</v>
      </c>
      <c r="AF175" s="1">
        <v>44421</v>
      </c>
      <c r="AG175">
        <v>329</v>
      </c>
      <c r="AH175">
        <v>514018</v>
      </c>
      <c r="AI175">
        <v>170</v>
      </c>
      <c r="AJ175" s="2">
        <v>24351</v>
      </c>
      <c r="AK175" t="s">
        <v>45</v>
      </c>
      <c r="AL175" s="1">
        <v>44092</v>
      </c>
    </row>
    <row r="176" spans="1:38" x14ac:dyDescent="0.25">
      <c r="A176" t="s">
        <v>40</v>
      </c>
      <c r="B176" s="1">
        <v>44280</v>
      </c>
      <c r="C176">
        <v>3</v>
      </c>
      <c r="D176">
        <v>54</v>
      </c>
      <c r="E176">
        <v>-1</v>
      </c>
      <c r="F176" t="s">
        <v>39</v>
      </c>
      <c r="G176" t="s">
        <v>104</v>
      </c>
      <c r="H176" t="s">
        <v>105</v>
      </c>
      <c r="I176">
        <v>2</v>
      </c>
      <c r="J176">
        <v>1</v>
      </c>
      <c r="K176">
        <v>188</v>
      </c>
      <c r="L176">
        <v>11.4</v>
      </c>
      <c r="M176">
        <v>5.01</v>
      </c>
      <c r="N176">
        <v>0.56999999999999995</v>
      </c>
      <c r="O176">
        <v>5.64</v>
      </c>
      <c r="P176">
        <v>0.64</v>
      </c>
      <c r="Q176">
        <v>4.3</v>
      </c>
      <c r="R176">
        <v>0.49</v>
      </c>
      <c r="S176">
        <v>1.1299999999999999</v>
      </c>
      <c r="T176">
        <v>76</v>
      </c>
      <c r="U176">
        <v>11.83</v>
      </c>
      <c r="V176">
        <v>14.72</v>
      </c>
      <c r="W176" s="1">
        <v>44092</v>
      </c>
      <c r="Y176" t="s">
        <v>47</v>
      </c>
      <c r="Z176" t="s">
        <v>178</v>
      </c>
      <c r="AA176" t="s">
        <v>179</v>
      </c>
      <c r="AB176">
        <v>157</v>
      </c>
      <c r="AC176" s="1">
        <v>44140</v>
      </c>
      <c r="AD176">
        <v>1</v>
      </c>
      <c r="AE176">
        <v>140</v>
      </c>
      <c r="AF176" s="1">
        <v>44421</v>
      </c>
      <c r="AG176">
        <v>329</v>
      </c>
      <c r="AH176">
        <v>514018</v>
      </c>
      <c r="AI176">
        <v>170</v>
      </c>
      <c r="AJ176" s="2">
        <v>24351</v>
      </c>
      <c r="AK176" t="s">
        <v>45</v>
      </c>
      <c r="AL176" s="1">
        <v>44092</v>
      </c>
    </row>
    <row r="177" spans="1:38" x14ac:dyDescent="0.25">
      <c r="A177" t="s">
        <v>40</v>
      </c>
      <c r="B177" s="1">
        <v>44222</v>
      </c>
      <c r="C177">
        <v>2</v>
      </c>
      <c r="D177">
        <v>54</v>
      </c>
      <c r="E177">
        <v>-1</v>
      </c>
      <c r="F177" t="s">
        <v>39</v>
      </c>
      <c r="G177" t="s">
        <v>104</v>
      </c>
      <c r="H177" t="s">
        <v>105</v>
      </c>
      <c r="I177">
        <v>2</v>
      </c>
      <c r="J177">
        <v>1</v>
      </c>
      <c r="K177">
        <v>130</v>
      </c>
      <c r="L177">
        <v>12</v>
      </c>
      <c r="M177">
        <v>5.16</v>
      </c>
      <c r="N177">
        <v>0.62</v>
      </c>
      <c r="O177">
        <v>5.03</v>
      </c>
      <c r="P177">
        <v>0.6</v>
      </c>
      <c r="Q177">
        <v>3.85</v>
      </c>
      <c r="R177">
        <v>0.46</v>
      </c>
      <c r="S177">
        <v>1.07</v>
      </c>
      <c r="T177">
        <v>97</v>
      </c>
      <c r="U177">
        <v>12.46</v>
      </c>
      <c r="V177">
        <v>14.16</v>
      </c>
      <c r="W177" s="1">
        <v>44092</v>
      </c>
      <c r="Y177" t="s">
        <v>46</v>
      </c>
      <c r="Z177" t="s">
        <v>178</v>
      </c>
      <c r="AA177" t="s">
        <v>179</v>
      </c>
      <c r="AB177">
        <v>157</v>
      </c>
      <c r="AC177" s="1">
        <v>44140</v>
      </c>
      <c r="AD177">
        <v>1</v>
      </c>
      <c r="AE177">
        <v>162</v>
      </c>
      <c r="AF177" s="1">
        <v>44421</v>
      </c>
      <c r="AG177">
        <v>329</v>
      </c>
      <c r="AH177">
        <v>514018</v>
      </c>
      <c r="AI177">
        <v>170</v>
      </c>
      <c r="AJ177" s="2">
        <v>24351</v>
      </c>
      <c r="AK177" t="s">
        <v>45</v>
      </c>
      <c r="AL177" s="1">
        <v>44092</v>
      </c>
    </row>
    <row r="178" spans="1:38" x14ac:dyDescent="0.25">
      <c r="A178" t="s">
        <v>51</v>
      </c>
      <c r="B178" s="1">
        <v>43048</v>
      </c>
      <c r="C178">
        <v>2</v>
      </c>
      <c r="D178">
        <v>87</v>
      </c>
      <c r="E178">
        <v>0</v>
      </c>
      <c r="F178" t="s">
        <v>39</v>
      </c>
      <c r="G178" t="s">
        <v>56</v>
      </c>
      <c r="H178" t="s">
        <v>41</v>
      </c>
      <c r="I178">
        <v>2</v>
      </c>
      <c r="J178">
        <v>1</v>
      </c>
      <c r="K178">
        <v>80</v>
      </c>
      <c r="L178">
        <v>8.3000000000000007</v>
      </c>
      <c r="M178">
        <v>5.05</v>
      </c>
      <c r="N178">
        <v>0.42</v>
      </c>
      <c r="O178">
        <v>6.49</v>
      </c>
      <c r="P178">
        <v>0.54</v>
      </c>
      <c r="Q178">
        <v>4.5</v>
      </c>
      <c r="R178">
        <v>0.37</v>
      </c>
      <c r="S178">
        <v>0.91</v>
      </c>
      <c r="T178">
        <v>59</v>
      </c>
      <c r="U178">
        <v>8.6199999999999992</v>
      </c>
      <c r="V178">
        <v>11.75</v>
      </c>
      <c r="W178" s="1">
        <v>42968</v>
      </c>
      <c r="X178">
        <v>254</v>
      </c>
      <c r="Y178" t="s">
        <v>46</v>
      </c>
      <c r="AC178" t="s">
        <v>49</v>
      </c>
      <c r="AH178">
        <v>309084</v>
      </c>
      <c r="AI178">
        <v>98</v>
      </c>
      <c r="AJ178" s="2">
        <v>14855</v>
      </c>
      <c r="AK178" t="s">
        <v>45</v>
      </c>
      <c r="AL178" s="1">
        <v>42968</v>
      </c>
    </row>
    <row r="179" spans="1:38" x14ac:dyDescent="0.25">
      <c r="A179" t="s">
        <v>51</v>
      </c>
      <c r="B179" s="1">
        <v>43109</v>
      </c>
      <c r="C179">
        <v>3</v>
      </c>
      <c r="D179">
        <v>87</v>
      </c>
      <c r="E179">
        <v>0</v>
      </c>
      <c r="F179" t="s">
        <v>39</v>
      </c>
      <c r="G179" t="s">
        <v>56</v>
      </c>
      <c r="H179" t="s">
        <v>41</v>
      </c>
      <c r="I179">
        <v>2</v>
      </c>
      <c r="J179">
        <v>1</v>
      </c>
      <c r="K179">
        <v>141</v>
      </c>
      <c r="L179">
        <v>7.7</v>
      </c>
      <c r="M179">
        <v>5.0199999999999996</v>
      </c>
      <c r="N179">
        <v>0.39</v>
      </c>
      <c r="O179">
        <v>6.67</v>
      </c>
      <c r="P179">
        <v>0.51</v>
      </c>
      <c r="Q179">
        <v>4.33</v>
      </c>
      <c r="R179">
        <v>0.33</v>
      </c>
      <c r="S179">
        <v>0.85</v>
      </c>
      <c r="T179">
        <v>64</v>
      </c>
      <c r="U179">
        <v>7.99</v>
      </c>
      <c r="V179">
        <v>10.91</v>
      </c>
      <c r="W179" s="1">
        <v>42968</v>
      </c>
      <c r="X179">
        <v>254</v>
      </c>
      <c r="Y179" t="s">
        <v>47</v>
      </c>
      <c r="AC179" s="1">
        <v>43054</v>
      </c>
      <c r="AD179">
        <v>1</v>
      </c>
      <c r="AE179">
        <v>181</v>
      </c>
      <c r="AF179" s="1">
        <v>43333</v>
      </c>
      <c r="AG179">
        <v>365</v>
      </c>
      <c r="AH179">
        <v>309084</v>
      </c>
      <c r="AI179">
        <v>98</v>
      </c>
      <c r="AJ179" s="2">
        <v>14855</v>
      </c>
      <c r="AK179" t="s">
        <v>45</v>
      </c>
      <c r="AL179" s="1">
        <v>42968</v>
      </c>
    </row>
    <row r="180" spans="1:38" x14ac:dyDescent="0.25">
      <c r="A180" t="s">
        <v>51</v>
      </c>
      <c r="B180" s="1">
        <v>43157</v>
      </c>
      <c r="C180">
        <v>4</v>
      </c>
      <c r="D180">
        <v>87</v>
      </c>
      <c r="E180">
        <v>0</v>
      </c>
      <c r="F180" t="s">
        <v>39</v>
      </c>
      <c r="G180" t="s">
        <v>56</v>
      </c>
      <c r="H180" t="s">
        <v>41</v>
      </c>
      <c r="I180">
        <v>2</v>
      </c>
      <c r="J180">
        <v>1</v>
      </c>
      <c r="K180">
        <v>189</v>
      </c>
      <c r="L180">
        <v>7</v>
      </c>
      <c r="M180">
        <v>4.8499999999999996</v>
      </c>
      <c r="N180">
        <v>0.34</v>
      </c>
      <c r="O180">
        <v>6.59</v>
      </c>
      <c r="P180">
        <v>0.46</v>
      </c>
      <c r="Q180">
        <v>4.8</v>
      </c>
      <c r="R180">
        <v>0.34</v>
      </c>
      <c r="S180">
        <v>0.8</v>
      </c>
      <c r="T180">
        <v>56</v>
      </c>
      <c r="U180">
        <v>7.27</v>
      </c>
      <c r="V180">
        <v>10.17</v>
      </c>
      <c r="W180" s="1">
        <v>42968</v>
      </c>
      <c r="X180">
        <v>254</v>
      </c>
      <c r="Y180" t="s">
        <v>48</v>
      </c>
      <c r="AC180" s="1">
        <v>43054</v>
      </c>
      <c r="AD180">
        <v>1</v>
      </c>
      <c r="AE180">
        <v>175</v>
      </c>
      <c r="AF180" s="1">
        <v>43333</v>
      </c>
      <c r="AG180">
        <v>365</v>
      </c>
      <c r="AH180">
        <v>309084</v>
      </c>
      <c r="AI180">
        <v>98</v>
      </c>
      <c r="AJ180" s="2">
        <v>14855</v>
      </c>
      <c r="AK180" t="s">
        <v>45</v>
      </c>
      <c r="AL180" s="1">
        <v>42968</v>
      </c>
    </row>
    <row r="181" spans="1:38" x14ac:dyDescent="0.25">
      <c r="A181" t="s">
        <v>51</v>
      </c>
      <c r="B181" s="1">
        <v>43209</v>
      </c>
      <c r="C181">
        <v>5</v>
      </c>
      <c r="D181">
        <v>87</v>
      </c>
      <c r="E181">
        <v>0</v>
      </c>
      <c r="F181" t="s">
        <v>39</v>
      </c>
      <c r="G181" t="s">
        <v>56</v>
      </c>
      <c r="H181" t="s">
        <v>41</v>
      </c>
      <c r="I181">
        <v>2</v>
      </c>
      <c r="J181">
        <v>1</v>
      </c>
      <c r="K181">
        <v>241</v>
      </c>
      <c r="L181">
        <v>6.3</v>
      </c>
      <c r="M181">
        <v>4.8899999999999997</v>
      </c>
      <c r="N181">
        <v>0.31</v>
      </c>
      <c r="O181">
        <v>7.12</v>
      </c>
      <c r="P181">
        <v>0.45</v>
      </c>
      <c r="Q181">
        <v>5.05</v>
      </c>
      <c r="R181">
        <v>0.32</v>
      </c>
      <c r="S181">
        <v>0.77</v>
      </c>
      <c r="T181">
        <v>62</v>
      </c>
      <c r="U181">
        <v>6.54</v>
      </c>
      <c r="V181">
        <v>9.7100000000000009</v>
      </c>
      <c r="W181" s="1">
        <v>42968</v>
      </c>
      <c r="X181">
        <v>254</v>
      </c>
      <c r="Y181" t="s">
        <v>77</v>
      </c>
      <c r="AC181" t="s">
        <v>49</v>
      </c>
      <c r="AH181">
        <v>309084</v>
      </c>
      <c r="AI181">
        <v>98</v>
      </c>
      <c r="AJ181" s="2">
        <v>14855</v>
      </c>
      <c r="AK181" t="s">
        <v>45</v>
      </c>
      <c r="AL181" s="1">
        <v>42968</v>
      </c>
    </row>
    <row r="182" spans="1:38" x14ac:dyDescent="0.25">
      <c r="A182" t="s">
        <v>51</v>
      </c>
      <c r="B182" s="1">
        <v>42990</v>
      </c>
      <c r="C182">
        <v>1</v>
      </c>
      <c r="D182">
        <v>87</v>
      </c>
      <c r="E182">
        <v>0</v>
      </c>
      <c r="F182" t="s">
        <v>39</v>
      </c>
      <c r="G182" t="s">
        <v>56</v>
      </c>
      <c r="H182" t="s">
        <v>41</v>
      </c>
      <c r="I182">
        <v>2</v>
      </c>
      <c r="J182">
        <v>1</v>
      </c>
      <c r="K182">
        <v>22</v>
      </c>
      <c r="L182">
        <v>6.4</v>
      </c>
      <c r="M182">
        <v>5.13</v>
      </c>
      <c r="N182">
        <v>0.33</v>
      </c>
      <c r="O182">
        <v>6.64</v>
      </c>
      <c r="P182">
        <v>0.42</v>
      </c>
      <c r="Q182">
        <v>4.7</v>
      </c>
      <c r="R182">
        <v>0.3</v>
      </c>
      <c r="S182">
        <v>0.73</v>
      </c>
      <c r="T182">
        <v>86</v>
      </c>
      <c r="U182">
        <v>6.64</v>
      </c>
      <c r="V182">
        <v>9.2100000000000009</v>
      </c>
      <c r="W182" s="1">
        <v>42968</v>
      </c>
      <c r="X182">
        <v>254</v>
      </c>
      <c r="Y182" t="s">
        <v>43</v>
      </c>
      <c r="AC182" t="s">
        <v>49</v>
      </c>
      <c r="AH182">
        <v>309084</v>
      </c>
      <c r="AI182">
        <v>98</v>
      </c>
      <c r="AJ182" s="2">
        <v>14855</v>
      </c>
      <c r="AK182" t="s">
        <v>45</v>
      </c>
      <c r="AL182" s="1">
        <v>42968</v>
      </c>
    </row>
    <row r="183" spans="1:38" x14ac:dyDescent="0.25">
      <c r="A183" t="s">
        <v>38</v>
      </c>
      <c r="B183" s="1">
        <v>43010</v>
      </c>
      <c r="C183">
        <v>1</v>
      </c>
      <c r="D183">
        <v>284</v>
      </c>
      <c r="E183">
        <v>0</v>
      </c>
      <c r="F183" t="s">
        <v>39</v>
      </c>
      <c r="G183" t="s">
        <v>104</v>
      </c>
      <c r="H183" t="s">
        <v>105</v>
      </c>
      <c r="I183">
        <v>2</v>
      </c>
      <c r="J183">
        <v>1</v>
      </c>
      <c r="K183">
        <v>47</v>
      </c>
      <c r="L183">
        <v>19.600000000000001</v>
      </c>
      <c r="M183">
        <v>4.9800000000000004</v>
      </c>
      <c r="N183">
        <v>0.98</v>
      </c>
      <c r="O183">
        <v>5.43</v>
      </c>
      <c r="P183">
        <v>1.06</v>
      </c>
      <c r="Q183">
        <v>3.63</v>
      </c>
      <c r="R183">
        <v>0.71</v>
      </c>
      <c r="S183">
        <v>1.78</v>
      </c>
      <c r="T183">
        <v>21</v>
      </c>
      <c r="U183">
        <v>20.34</v>
      </c>
      <c r="V183">
        <v>23.83</v>
      </c>
      <c r="W183" s="1">
        <v>42963</v>
      </c>
      <c r="X183">
        <v>250</v>
      </c>
      <c r="Y183" t="s">
        <v>43</v>
      </c>
      <c r="Z183" t="s">
        <v>180</v>
      </c>
      <c r="AA183" t="s">
        <v>181</v>
      </c>
      <c r="AB183">
        <v>383</v>
      </c>
      <c r="AC183" s="1">
        <v>43048</v>
      </c>
      <c r="AD183">
        <v>1</v>
      </c>
      <c r="AE183">
        <v>251</v>
      </c>
      <c r="AF183" s="1">
        <v>43328</v>
      </c>
      <c r="AG183">
        <v>365</v>
      </c>
      <c r="AH183" t="s">
        <v>182</v>
      </c>
      <c r="AI183">
        <v>163</v>
      </c>
      <c r="AJ183" t="s">
        <v>183</v>
      </c>
      <c r="AK183" t="s">
        <v>45</v>
      </c>
      <c r="AL183" s="1">
        <v>42963</v>
      </c>
    </row>
    <row r="184" spans="1:38" x14ac:dyDescent="0.25">
      <c r="A184" t="s">
        <v>38</v>
      </c>
      <c r="B184" s="1">
        <v>43075</v>
      </c>
      <c r="C184">
        <v>2</v>
      </c>
      <c r="D184">
        <v>284</v>
      </c>
      <c r="E184">
        <v>0</v>
      </c>
      <c r="F184" t="s">
        <v>39</v>
      </c>
      <c r="G184" t="s">
        <v>104</v>
      </c>
      <c r="H184" t="s">
        <v>105</v>
      </c>
      <c r="I184">
        <v>2</v>
      </c>
      <c r="J184">
        <v>1</v>
      </c>
      <c r="K184">
        <v>112</v>
      </c>
      <c r="L184">
        <v>14.5</v>
      </c>
      <c r="M184">
        <v>4.91</v>
      </c>
      <c r="N184">
        <v>0.71</v>
      </c>
      <c r="O184">
        <v>5.18</v>
      </c>
      <c r="P184">
        <v>0.75</v>
      </c>
      <c r="Q184">
        <v>3.64</v>
      </c>
      <c r="R184">
        <v>0.53</v>
      </c>
      <c r="S184">
        <v>1.28</v>
      </c>
      <c r="T184">
        <v>13</v>
      </c>
      <c r="U184">
        <v>15.05</v>
      </c>
      <c r="V184">
        <v>17.23</v>
      </c>
      <c r="W184" s="1">
        <v>42963</v>
      </c>
      <c r="X184">
        <v>250</v>
      </c>
      <c r="Y184" t="s">
        <v>46</v>
      </c>
      <c r="Z184" t="s">
        <v>180</v>
      </c>
      <c r="AA184" t="s">
        <v>181</v>
      </c>
      <c r="AB184">
        <v>383</v>
      </c>
      <c r="AC184" s="1">
        <v>43048</v>
      </c>
      <c r="AD184">
        <v>1</v>
      </c>
      <c r="AE184">
        <v>213</v>
      </c>
      <c r="AF184" s="1">
        <v>43328</v>
      </c>
      <c r="AG184">
        <v>365</v>
      </c>
      <c r="AH184" t="s">
        <v>182</v>
      </c>
      <c r="AI184">
        <v>163</v>
      </c>
      <c r="AJ184" t="s">
        <v>183</v>
      </c>
      <c r="AK184" t="s">
        <v>45</v>
      </c>
      <c r="AL184" s="1">
        <v>42963</v>
      </c>
    </row>
    <row r="185" spans="1:38" x14ac:dyDescent="0.25">
      <c r="A185" t="s">
        <v>38</v>
      </c>
      <c r="B185" s="1">
        <v>43146</v>
      </c>
      <c r="C185">
        <v>3</v>
      </c>
      <c r="D185">
        <v>284</v>
      </c>
      <c r="E185">
        <v>0</v>
      </c>
      <c r="F185" t="s">
        <v>39</v>
      </c>
      <c r="G185" t="s">
        <v>104</v>
      </c>
      <c r="H185" t="s">
        <v>105</v>
      </c>
      <c r="I185">
        <v>2</v>
      </c>
      <c r="J185">
        <v>1</v>
      </c>
      <c r="K185">
        <v>183</v>
      </c>
      <c r="L185">
        <v>10.8</v>
      </c>
      <c r="M185">
        <v>4.8499999999999996</v>
      </c>
      <c r="N185">
        <v>0.52</v>
      </c>
      <c r="O185">
        <v>6.44</v>
      </c>
      <c r="P185">
        <v>0.7</v>
      </c>
      <c r="Q185">
        <v>4.4000000000000004</v>
      </c>
      <c r="R185">
        <v>0.48</v>
      </c>
      <c r="S185">
        <v>1.17</v>
      </c>
      <c r="T185">
        <v>17</v>
      </c>
      <c r="U185">
        <v>11.21</v>
      </c>
      <c r="V185">
        <v>15.24</v>
      </c>
      <c r="W185" s="1">
        <v>42963</v>
      </c>
      <c r="X185">
        <v>250</v>
      </c>
      <c r="Y185" t="s">
        <v>47</v>
      </c>
      <c r="Z185" t="s">
        <v>180</v>
      </c>
      <c r="AA185" t="s">
        <v>181</v>
      </c>
      <c r="AB185">
        <v>383</v>
      </c>
      <c r="AC185" s="1">
        <v>43048</v>
      </c>
      <c r="AD185">
        <v>1</v>
      </c>
      <c r="AE185">
        <v>177</v>
      </c>
      <c r="AF185" s="1">
        <v>43328</v>
      </c>
      <c r="AG185">
        <v>365</v>
      </c>
      <c r="AH185" t="s">
        <v>182</v>
      </c>
      <c r="AI185">
        <v>163</v>
      </c>
      <c r="AJ185" t="s">
        <v>183</v>
      </c>
      <c r="AK185" t="s">
        <v>45</v>
      </c>
      <c r="AL185" s="1">
        <v>42963</v>
      </c>
    </row>
    <row r="186" spans="1:38" x14ac:dyDescent="0.25">
      <c r="A186" t="s">
        <v>38</v>
      </c>
      <c r="B186" s="1">
        <v>43200</v>
      </c>
      <c r="C186">
        <v>4</v>
      </c>
      <c r="D186">
        <v>284</v>
      </c>
      <c r="E186">
        <v>0</v>
      </c>
      <c r="F186" t="s">
        <v>39</v>
      </c>
      <c r="G186" t="s">
        <v>104</v>
      </c>
      <c r="H186" t="s">
        <v>105</v>
      </c>
      <c r="I186">
        <v>2</v>
      </c>
      <c r="J186">
        <v>1</v>
      </c>
      <c r="K186">
        <v>237</v>
      </c>
      <c r="L186">
        <v>7.8</v>
      </c>
      <c r="M186">
        <v>4.8099999999999996</v>
      </c>
      <c r="N186">
        <v>0.38</v>
      </c>
      <c r="O186">
        <v>6.58</v>
      </c>
      <c r="P186">
        <v>0.51</v>
      </c>
      <c r="Q186">
        <v>5.27</v>
      </c>
      <c r="R186">
        <v>0.41</v>
      </c>
      <c r="S186">
        <v>0.92</v>
      </c>
      <c r="T186">
        <v>17</v>
      </c>
      <c r="U186">
        <v>8.1</v>
      </c>
      <c r="V186">
        <v>11.53</v>
      </c>
      <c r="W186" s="1">
        <v>42963</v>
      </c>
      <c r="X186">
        <v>250</v>
      </c>
      <c r="Y186" t="s">
        <v>48</v>
      </c>
      <c r="Z186" t="s">
        <v>180</v>
      </c>
      <c r="AA186" t="s">
        <v>181</v>
      </c>
      <c r="AB186">
        <v>383</v>
      </c>
      <c r="AC186" t="s">
        <v>49</v>
      </c>
      <c r="AH186" t="s">
        <v>182</v>
      </c>
      <c r="AI186" t="s">
        <v>184</v>
      </c>
      <c r="AJ186" t="s">
        <v>183</v>
      </c>
      <c r="AK186" t="s">
        <v>50</v>
      </c>
      <c r="AL186" s="1">
        <v>43241</v>
      </c>
    </row>
    <row r="187" spans="1:38" x14ac:dyDescent="0.25">
      <c r="A187" t="s">
        <v>51</v>
      </c>
      <c r="B187" s="1">
        <v>42990</v>
      </c>
      <c r="C187">
        <v>1</v>
      </c>
      <c r="D187">
        <v>36</v>
      </c>
      <c r="E187">
        <v>0</v>
      </c>
      <c r="F187" t="s">
        <v>39</v>
      </c>
      <c r="G187" t="s">
        <v>56</v>
      </c>
      <c r="H187" t="s">
        <v>41</v>
      </c>
      <c r="I187">
        <v>3</v>
      </c>
      <c r="J187">
        <v>2</v>
      </c>
      <c r="K187">
        <v>17</v>
      </c>
      <c r="L187">
        <v>21.7</v>
      </c>
      <c r="M187">
        <v>5.22</v>
      </c>
      <c r="N187">
        <v>1.1299999999999999</v>
      </c>
      <c r="O187">
        <v>5.72</v>
      </c>
      <c r="P187">
        <v>1.24</v>
      </c>
      <c r="Q187">
        <v>3.85</v>
      </c>
      <c r="R187">
        <v>0.84</v>
      </c>
      <c r="S187">
        <v>2.08</v>
      </c>
      <c r="T187">
        <v>956</v>
      </c>
      <c r="U187">
        <v>22.52</v>
      </c>
      <c r="V187">
        <v>27.61</v>
      </c>
      <c r="W187" s="1">
        <v>42973</v>
      </c>
      <c r="X187">
        <v>249</v>
      </c>
      <c r="Y187" s="3">
        <v>44927</v>
      </c>
      <c r="Z187" t="s">
        <v>185</v>
      </c>
      <c r="AA187" t="s">
        <v>186</v>
      </c>
      <c r="AC187" t="s">
        <v>49</v>
      </c>
      <c r="AH187">
        <v>308103</v>
      </c>
      <c r="AI187" t="s">
        <v>187</v>
      </c>
      <c r="AJ187" s="2">
        <v>19480</v>
      </c>
      <c r="AK187" t="s">
        <v>45</v>
      </c>
      <c r="AL187" s="1">
        <v>42973</v>
      </c>
    </row>
    <row r="188" spans="1:38" x14ac:dyDescent="0.25">
      <c r="A188" t="s">
        <v>51</v>
      </c>
      <c r="B188" s="1">
        <v>43048</v>
      </c>
      <c r="C188">
        <v>2</v>
      </c>
      <c r="D188">
        <v>36</v>
      </c>
      <c r="E188">
        <v>0</v>
      </c>
      <c r="F188" t="s">
        <v>39</v>
      </c>
      <c r="G188" t="s">
        <v>56</v>
      </c>
      <c r="H188" t="s">
        <v>41</v>
      </c>
      <c r="I188">
        <v>3</v>
      </c>
      <c r="J188">
        <v>2</v>
      </c>
      <c r="K188">
        <v>75</v>
      </c>
      <c r="L188">
        <v>18</v>
      </c>
      <c r="M188">
        <v>5.08</v>
      </c>
      <c r="N188">
        <v>0.91</v>
      </c>
      <c r="O188">
        <v>6.08</v>
      </c>
      <c r="P188">
        <v>1.0900000000000001</v>
      </c>
      <c r="Q188">
        <v>4.38</v>
      </c>
      <c r="R188">
        <v>0.79</v>
      </c>
      <c r="S188">
        <v>1.88</v>
      </c>
      <c r="T188">
        <v>129</v>
      </c>
      <c r="U188">
        <v>18.68</v>
      </c>
      <c r="V188">
        <v>24.37</v>
      </c>
      <c r="W188" s="1">
        <v>42973</v>
      </c>
      <c r="X188">
        <v>249</v>
      </c>
      <c r="Y188" s="3">
        <v>44958</v>
      </c>
      <c r="Z188" t="s">
        <v>185</v>
      </c>
      <c r="AA188" t="s">
        <v>186</v>
      </c>
      <c r="AC188" t="s">
        <v>49</v>
      </c>
      <c r="AH188">
        <v>308103</v>
      </c>
      <c r="AI188" t="s">
        <v>187</v>
      </c>
      <c r="AJ188" s="2">
        <v>19480</v>
      </c>
      <c r="AK188" t="s">
        <v>45</v>
      </c>
      <c r="AL188" s="1">
        <v>42973</v>
      </c>
    </row>
    <row r="189" spans="1:38" x14ac:dyDescent="0.25">
      <c r="A189" t="s">
        <v>51</v>
      </c>
      <c r="B189" s="1">
        <v>43109</v>
      </c>
      <c r="C189">
        <v>3</v>
      </c>
      <c r="D189">
        <v>36</v>
      </c>
      <c r="E189">
        <v>0</v>
      </c>
      <c r="F189" t="s">
        <v>39</v>
      </c>
      <c r="G189" t="s">
        <v>56</v>
      </c>
      <c r="H189" t="s">
        <v>41</v>
      </c>
      <c r="I189">
        <v>3</v>
      </c>
      <c r="J189">
        <v>2</v>
      </c>
      <c r="K189">
        <v>136</v>
      </c>
      <c r="L189">
        <v>15.8</v>
      </c>
      <c r="M189">
        <v>5.03</v>
      </c>
      <c r="N189">
        <v>0.79</v>
      </c>
      <c r="O189">
        <v>5.82</v>
      </c>
      <c r="P189">
        <v>0.92</v>
      </c>
      <c r="Q189">
        <v>4.25</v>
      </c>
      <c r="R189">
        <v>0.67</v>
      </c>
      <c r="S189">
        <v>1.59</v>
      </c>
      <c r="T189">
        <v>89</v>
      </c>
      <c r="U189">
        <v>16.399999999999999</v>
      </c>
      <c r="V189">
        <v>20.75</v>
      </c>
      <c r="W189" s="1">
        <v>42973</v>
      </c>
      <c r="X189">
        <v>249</v>
      </c>
      <c r="Y189" s="3">
        <v>44986</v>
      </c>
      <c r="Z189" t="s">
        <v>185</v>
      </c>
      <c r="AA189" t="s">
        <v>186</v>
      </c>
      <c r="AC189" s="1">
        <v>43061</v>
      </c>
      <c r="AD189">
        <v>1</v>
      </c>
      <c r="AE189">
        <v>189</v>
      </c>
      <c r="AF189" s="1">
        <v>43341</v>
      </c>
      <c r="AG189">
        <v>368</v>
      </c>
      <c r="AH189">
        <v>308103</v>
      </c>
      <c r="AI189" t="s">
        <v>187</v>
      </c>
      <c r="AJ189" s="2">
        <v>19480</v>
      </c>
      <c r="AK189" t="s">
        <v>45</v>
      </c>
      <c r="AL189" s="1">
        <v>42973</v>
      </c>
    </row>
    <row r="190" spans="1:38" x14ac:dyDescent="0.25">
      <c r="A190" t="s">
        <v>51</v>
      </c>
      <c r="B190" s="1">
        <v>43157</v>
      </c>
      <c r="C190">
        <v>4</v>
      </c>
      <c r="D190">
        <v>36</v>
      </c>
      <c r="E190">
        <v>0</v>
      </c>
      <c r="F190" t="s">
        <v>39</v>
      </c>
      <c r="G190" t="s">
        <v>56</v>
      </c>
      <c r="H190" t="s">
        <v>41</v>
      </c>
      <c r="I190">
        <v>3</v>
      </c>
      <c r="J190">
        <v>2</v>
      </c>
      <c r="K190">
        <v>184</v>
      </c>
      <c r="L190">
        <v>11.8</v>
      </c>
      <c r="M190">
        <v>4.8899999999999997</v>
      </c>
      <c r="N190">
        <v>0.57999999999999996</v>
      </c>
      <c r="O190">
        <v>6.58</v>
      </c>
      <c r="P190">
        <v>0.78</v>
      </c>
      <c r="Q190">
        <v>4.8</v>
      </c>
      <c r="R190">
        <v>0.56999999999999995</v>
      </c>
      <c r="S190">
        <v>1.34</v>
      </c>
      <c r="T190">
        <v>130</v>
      </c>
      <c r="U190">
        <v>12.25</v>
      </c>
      <c r="V190">
        <v>17.18</v>
      </c>
      <c r="W190" s="1">
        <v>42973</v>
      </c>
      <c r="X190">
        <v>249</v>
      </c>
      <c r="Y190" s="3">
        <v>45017</v>
      </c>
      <c r="Z190" t="s">
        <v>185</v>
      </c>
      <c r="AA190" t="s">
        <v>186</v>
      </c>
      <c r="AC190" s="1">
        <v>43061</v>
      </c>
      <c r="AD190">
        <v>1</v>
      </c>
      <c r="AE190">
        <v>183</v>
      </c>
      <c r="AF190" s="1">
        <v>43341</v>
      </c>
      <c r="AG190">
        <v>368</v>
      </c>
      <c r="AH190">
        <v>308103</v>
      </c>
      <c r="AI190" t="s">
        <v>187</v>
      </c>
      <c r="AJ190" s="2">
        <v>19480</v>
      </c>
      <c r="AK190" t="s">
        <v>45</v>
      </c>
      <c r="AL190" s="1">
        <v>42973</v>
      </c>
    </row>
    <row r="191" spans="1:38" x14ac:dyDescent="0.25">
      <c r="A191" t="s">
        <v>51</v>
      </c>
      <c r="B191" s="1">
        <v>43209</v>
      </c>
      <c r="C191">
        <v>5</v>
      </c>
      <c r="D191">
        <v>36</v>
      </c>
      <c r="E191">
        <v>0</v>
      </c>
      <c r="F191" t="s">
        <v>39</v>
      </c>
      <c r="G191" t="s">
        <v>56</v>
      </c>
      <c r="H191" t="s">
        <v>41</v>
      </c>
      <c r="I191">
        <v>3</v>
      </c>
      <c r="J191">
        <v>2</v>
      </c>
      <c r="K191">
        <v>236</v>
      </c>
      <c r="L191">
        <v>8</v>
      </c>
      <c r="M191">
        <v>4.6399999999999997</v>
      </c>
      <c r="N191">
        <v>0.37</v>
      </c>
      <c r="O191">
        <v>7.98</v>
      </c>
      <c r="P191">
        <v>0.64</v>
      </c>
      <c r="Q191">
        <v>5.64</v>
      </c>
      <c r="R191">
        <v>0.45</v>
      </c>
      <c r="S191">
        <v>1.0900000000000001</v>
      </c>
      <c r="T191">
        <v>241</v>
      </c>
      <c r="U191">
        <v>8.3000000000000007</v>
      </c>
      <c r="V191">
        <v>13.51</v>
      </c>
      <c r="W191" s="1">
        <v>42973</v>
      </c>
      <c r="X191">
        <v>249</v>
      </c>
      <c r="Y191" s="3">
        <v>45048</v>
      </c>
      <c r="Z191" t="s">
        <v>185</v>
      </c>
      <c r="AA191" t="s">
        <v>186</v>
      </c>
      <c r="AC191" t="s">
        <v>49</v>
      </c>
      <c r="AH191">
        <v>308103</v>
      </c>
      <c r="AI191" t="s">
        <v>187</v>
      </c>
      <c r="AJ191" s="2">
        <v>19480</v>
      </c>
      <c r="AK191" t="s">
        <v>45</v>
      </c>
      <c r="AL191" s="1">
        <v>42973</v>
      </c>
    </row>
    <row r="192" spans="1:38" x14ac:dyDescent="0.25">
      <c r="A192" t="s">
        <v>68</v>
      </c>
      <c r="B192" s="1">
        <v>43018</v>
      </c>
      <c r="C192">
        <v>1</v>
      </c>
      <c r="D192">
        <v>55</v>
      </c>
      <c r="E192">
        <v>0</v>
      </c>
      <c r="F192" t="s">
        <v>39</v>
      </c>
      <c r="G192" t="s">
        <v>69</v>
      </c>
      <c r="H192" t="s">
        <v>70</v>
      </c>
      <c r="I192">
        <v>2</v>
      </c>
      <c r="J192">
        <v>1</v>
      </c>
      <c r="K192">
        <v>55</v>
      </c>
      <c r="L192">
        <v>25</v>
      </c>
      <c r="M192">
        <v>4.72</v>
      </c>
      <c r="N192">
        <v>1.18</v>
      </c>
      <c r="O192">
        <v>3.86</v>
      </c>
      <c r="P192">
        <v>0.96</v>
      </c>
      <c r="Q192">
        <v>3.25</v>
      </c>
      <c r="R192">
        <v>0.81</v>
      </c>
      <c r="S192">
        <v>1.78</v>
      </c>
      <c r="T192">
        <v>1165</v>
      </c>
      <c r="U192">
        <v>25.95</v>
      </c>
      <c r="V192">
        <v>24.77</v>
      </c>
      <c r="W192" s="1">
        <v>42963</v>
      </c>
      <c r="X192">
        <v>269</v>
      </c>
      <c r="Y192" s="3">
        <v>44927</v>
      </c>
      <c r="Z192" t="s">
        <v>188</v>
      </c>
      <c r="AA192" t="s">
        <v>189</v>
      </c>
      <c r="AC192" s="1">
        <v>43031</v>
      </c>
      <c r="AD192">
        <v>1</v>
      </c>
      <c r="AE192">
        <v>248</v>
      </c>
      <c r="AF192" s="1">
        <v>43315</v>
      </c>
      <c r="AG192">
        <v>352</v>
      </c>
      <c r="AH192">
        <v>114563</v>
      </c>
      <c r="AI192">
        <v>484</v>
      </c>
      <c r="AJ192" s="2">
        <v>43435</v>
      </c>
      <c r="AK192" t="s">
        <v>45</v>
      </c>
      <c r="AL192" s="1">
        <v>42963</v>
      </c>
    </row>
    <row r="193" spans="1:38" x14ac:dyDescent="0.25">
      <c r="A193" t="s">
        <v>68</v>
      </c>
      <c r="B193" s="1">
        <v>43073</v>
      </c>
      <c r="C193">
        <v>2</v>
      </c>
      <c r="D193">
        <v>55</v>
      </c>
      <c r="E193">
        <v>0</v>
      </c>
      <c r="F193" t="s">
        <v>39</v>
      </c>
      <c r="G193" t="s">
        <v>69</v>
      </c>
      <c r="H193" t="s">
        <v>70</v>
      </c>
      <c r="I193">
        <v>2</v>
      </c>
      <c r="J193">
        <v>1</v>
      </c>
      <c r="K193">
        <v>110</v>
      </c>
      <c r="L193">
        <v>16.8</v>
      </c>
      <c r="M193">
        <v>5.0999999999999996</v>
      </c>
      <c r="N193">
        <v>0.86</v>
      </c>
      <c r="O193">
        <v>3.88</v>
      </c>
      <c r="P193">
        <v>0.65</v>
      </c>
      <c r="Q193">
        <v>3.45</v>
      </c>
      <c r="R193">
        <v>0.57999999999999996</v>
      </c>
      <c r="S193">
        <v>1.23</v>
      </c>
      <c r="T193">
        <v>12</v>
      </c>
      <c r="U193">
        <v>17.440000000000001</v>
      </c>
      <c r="V193">
        <v>16.97</v>
      </c>
      <c r="W193" s="1">
        <v>42963</v>
      </c>
      <c r="X193">
        <v>269</v>
      </c>
      <c r="Y193" s="3">
        <v>44958</v>
      </c>
      <c r="Z193" t="s">
        <v>188</v>
      </c>
      <c r="AA193" t="s">
        <v>189</v>
      </c>
      <c r="AC193" s="1">
        <v>43031</v>
      </c>
      <c r="AD193">
        <v>1</v>
      </c>
      <c r="AE193">
        <v>240</v>
      </c>
      <c r="AF193" s="1">
        <v>43315</v>
      </c>
      <c r="AG193">
        <v>352</v>
      </c>
      <c r="AH193">
        <v>114563</v>
      </c>
      <c r="AI193">
        <v>484</v>
      </c>
      <c r="AJ193" s="2">
        <v>43435</v>
      </c>
      <c r="AK193" t="s">
        <v>45</v>
      </c>
      <c r="AL193" s="1">
        <v>42963</v>
      </c>
    </row>
    <row r="194" spans="1:38" x14ac:dyDescent="0.25">
      <c r="A194" t="s">
        <v>68</v>
      </c>
      <c r="B194" s="1">
        <v>43144</v>
      </c>
      <c r="C194">
        <v>3</v>
      </c>
      <c r="D194">
        <v>55</v>
      </c>
      <c r="E194">
        <v>0</v>
      </c>
      <c r="F194" t="s">
        <v>39</v>
      </c>
      <c r="G194" t="s">
        <v>69</v>
      </c>
      <c r="H194" t="s">
        <v>70</v>
      </c>
      <c r="I194">
        <v>2</v>
      </c>
      <c r="J194">
        <v>1</v>
      </c>
      <c r="K194">
        <v>181</v>
      </c>
      <c r="L194">
        <v>15.2</v>
      </c>
      <c r="M194">
        <v>4.37</v>
      </c>
      <c r="N194">
        <v>0.66</v>
      </c>
      <c r="O194">
        <v>4.59</v>
      </c>
      <c r="P194">
        <v>0.7</v>
      </c>
      <c r="Q194">
        <v>3.17</v>
      </c>
      <c r="R194">
        <v>0.48</v>
      </c>
      <c r="S194">
        <v>1.18</v>
      </c>
      <c r="T194">
        <v>56</v>
      </c>
      <c r="U194">
        <v>15.78</v>
      </c>
      <c r="V194">
        <v>16.43</v>
      </c>
      <c r="W194" s="1">
        <v>42963</v>
      </c>
      <c r="X194">
        <v>269</v>
      </c>
      <c r="Y194" s="3">
        <v>44986</v>
      </c>
      <c r="Z194" t="s">
        <v>188</v>
      </c>
      <c r="AA194" t="s">
        <v>189</v>
      </c>
      <c r="AC194" s="1">
        <v>43031</v>
      </c>
      <c r="AD194">
        <v>1</v>
      </c>
      <c r="AE194">
        <v>169</v>
      </c>
      <c r="AF194" s="1">
        <v>43315</v>
      </c>
      <c r="AG194">
        <v>352</v>
      </c>
      <c r="AH194">
        <v>114563</v>
      </c>
      <c r="AI194">
        <v>484</v>
      </c>
      <c r="AJ194" s="2">
        <v>43435</v>
      </c>
      <c r="AK194" t="s">
        <v>45</v>
      </c>
      <c r="AL194" s="1">
        <v>42963</v>
      </c>
    </row>
    <row r="195" spans="1:38" x14ac:dyDescent="0.25">
      <c r="A195" t="s">
        <v>68</v>
      </c>
      <c r="B195" s="1">
        <v>43219</v>
      </c>
      <c r="C195">
        <v>4</v>
      </c>
      <c r="D195">
        <v>55</v>
      </c>
      <c r="E195">
        <v>0</v>
      </c>
      <c r="F195" t="s">
        <v>39</v>
      </c>
      <c r="G195" t="s">
        <v>69</v>
      </c>
      <c r="H195" t="s">
        <v>70</v>
      </c>
      <c r="I195">
        <v>2</v>
      </c>
      <c r="J195">
        <v>1</v>
      </c>
      <c r="K195">
        <v>256</v>
      </c>
      <c r="L195">
        <v>7.9</v>
      </c>
      <c r="M195">
        <v>4.2</v>
      </c>
      <c r="N195">
        <v>0.33</v>
      </c>
      <c r="O195">
        <v>7.41</v>
      </c>
      <c r="P195">
        <v>0.59</v>
      </c>
      <c r="Q195">
        <v>4.76</v>
      </c>
      <c r="R195">
        <v>0.38</v>
      </c>
      <c r="S195">
        <v>0.96</v>
      </c>
      <c r="T195">
        <v>121</v>
      </c>
      <c r="U195">
        <v>8.1999999999999993</v>
      </c>
      <c r="V195">
        <v>12.34</v>
      </c>
      <c r="W195" s="1">
        <v>42963</v>
      </c>
      <c r="X195">
        <v>269</v>
      </c>
      <c r="Y195" s="3">
        <v>45018</v>
      </c>
      <c r="Z195" t="s">
        <v>190</v>
      </c>
      <c r="AA195" t="s">
        <v>191</v>
      </c>
      <c r="AB195">
        <v>185</v>
      </c>
      <c r="AC195" s="1">
        <v>43416</v>
      </c>
      <c r="AD195">
        <v>2</v>
      </c>
      <c r="AE195">
        <v>250</v>
      </c>
      <c r="AF195" s="1">
        <v>43697</v>
      </c>
      <c r="AG195">
        <v>734</v>
      </c>
      <c r="AH195">
        <v>114563</v>
      </c>
      <c r="AI195">
        <v>484</v>
      </c>
      <c r="AJ195" s="2">
        <v>43435</v>
      </c>
      <c r="AK195" t="s">
        <v>50</v>
      </c>
      <c r="AL195" s="1">
        <v>43250</v>
      </c>
    </row>
    <row r="196" spans="1:38" x14ac:dyDescent="0.25">
      <c r="A196" t="s">
        <v>40</v>
      </c>
      <c r="B196" s="1">
        <v>44117</v>
      </c>
      <c r="C196">
        <v>1</v>
      </c>
      <c r="D196">
        <v>176</v>
      </c>
      <c r="E196">
        <v>0</v>
      </c>
      <c r="F196" t="s">
        <v>39</v>
      </c>
      <c r="G196" t="s">
        <v>69</v>
      </c>
      <c r="H196" t="s">
        <v>70</v>
      </c>
      <c r="I196">
        <v>2</v>
      </c>
      <c r="J196">
        <v>1</v>
      </c>
      <c r="K196">
        <v>46</v>
      </c>
      <c r="L196">
        <v>11.5</v>
      </c>
      <c r="M196">
        <v>5.15</v>
      </c>
      <c r="N196">
        <v>0.59</v>
      </c>
      <c r="O196">
        <v>5.67</v>
      </c>
      <c r="P196">
        <v>0.65</v>
      </c>
      <c r="Q196">
        <v>4.3</v>
      </c>
      <c r="R196">
        <v>0.49</v>
      </c>
      <c r="S196">
        <v>1.1499999999999999</v>
      </c>
      <c r="T196">
        <v>39</v>
      </c>
      <c r="U196">
        <v>11.94</v>
      </c>
      <c r="V196">
        <v>14.88</v>
      </c>
      <c r="W196" s="1">
        <v>44071</v>
      </c>
      <c r="Y196" t="s">
        <v>43</v>
      </c>
      <c r="Z196" t="s">
        <v>192</v>
      </c>
      <c r="AA196">
        <f>-100/53</f>
        <v>-1.8867924528301887</v>
      </c>
      <c r="AB196">
        <v>-245</v>
      </c>
      <c r="AC196" s="1">
        <v>44144</v>
      </c>
      <c r="AD196">
        <v>2</v>
      </c>
      <c r="AE196">
        <v>220</v>
      </c>
      <c r="AF196" s="1">
        <v>44424</v>
      </c>
      <c r="AG196">
        <v>353</v>
      </c>
      <c r="AH196">
        <v>516019</v>
      </c>
      <c r="AI196" t="s">
        <v>193</v>
      </c>
      <c r="AJ196" t="s">
        <v>194</v>
      </c>
      <c r="AK196" t="s">
        <v>45</v>
      </c>
      <c r="AL196" s="1">
        <v>44071</v>
      </c>
    </row>
    <row r="197" spans="1:38" x14ac:dyDescent="0.25">
      <c r="A197" t="s">
        <v>40</v>
      </c>
      <c r="B197" s="1">
        <v>44222</v>
      </c>
      <c r="C197">
        <v>2</v>
      </c>
      <c r="D197">
        <v>176</v>
      </c>
      <c r="E197">
        <v>0</v>
      </c>
      <c r="F197" t="s">
        <v>39</v>
      </c>
      <c r="G197" t="s">
        <v>69</v>
      </c>
      <c r="H197" t="s">
        <v>70</v>
      </c>
      <c r="I197">
        <v>2</v>
      </c>
      <c r="J197">
        <v>1</v>
      </c>
      <c r="K197">
        <v>151</v>
      </c>
      <c r="L197">
        <v>7.2</v>
      </c>
      <c r="M197">
        <v>4.9000000000000004</v>
      </c>
      <c r="N197">
        <v>0.35</v>
      </c>
      <c r="O197">
        <v>5.97</v>
      </c>
      <c r="P197">
        <v>0.43</v>
      </c>
      <c r="Q197">
        <v>4.6900000000000004</v>
      </c>
      <c r="R197">
        <v>0.34</v>
      </c>
      <c r="S197">
        <v>0.77</v>
      </c>
      <c r="T197">
        <v>41</v>
      </c>
      <c r="U197">
        <v>7.47</v>
      </c>
      <c r="V197">
        <v>9.85</v>
      </c>
      <c r="W197" s="1">
        <v>44071</v>
      </c>
      <c r="Y197" t="s">
        <v>46</v>
      </c>
      <c r="Z197" t="s">
        <v>192</v>
      </c>
      <c r="AA197">
        <f>-100/53</f>
        <v>-1.8867924528301887</v>
      </c>
      <c r="AB197">
        <v>-245</v>
      </c>
      <c r="AC197" s="1">
        <v>44132</v>
      </c>
      <c r="AD197">
        <v>2</v>
      </c>
      <c r="AE197">
        <v>150</v>
      </c>
      <c r="AF197" s="1">
        <v>44409</v>
      </c>
      <c r="AG197">
        <v>338</v>
      </c>
      <c r="AH197">
        <v>516019</v>
      </c>
      <c r="AI197" t="s">
        <v>193</v>
      </c>
      <c r="AJ197" t="s">
        <v>194</v>
      </c>
      <c r="AK197" t="s">
        <v>45</v>
      </c>
      <c r="AL197" s="1">
        <v>44071</v>
      </c>
    </row>
    <row r="198" spans="1:38" x14ac:dyDescent="0.25">
      <c r="A198" t="s">
        <v>40</v>
      </c>
      <c r="B198" s="1">
        <v>44280</v>
      </c>
      <c r="C198">
        <v>3</v>
      </c>
      <c r="D198">
        <v>176</v>
      </c>
      <c r="E198">
        <v>0</v>
      </c>
      <c r="F198" t="s">
        <v>39</v>
      </c>
      <c r="G198" t="s">
        <v>69</v>
      </c>
      <c r="H198" t="s">
        <v>70</v>
      </c>
      <c r="I198">
        <v>2</v>
      </c>
      <c r="J198">
        <v>1</v>
      </c>
      <c r="K198">
        <v>209</v>
      </c>
      <c r="L198">
        <v>5</v>
      </c>
      <c r="M198">
        <v>4.7300000000000004</v>
      </c>
      <c r="N198">
        <v>0.24</v>
      </c>
      <c r="O198">
        <v>7.06</v>
      </c>
      <c r="P198">
        <v>0.35</v>
      </c>
      <c r="Q198">
        <v>5.07</v>
      </c>
      <c r="R198">
        <v>0.25</v>
      </c>
      <c r="S198">
        <v>0.61</v>
      </c>
      <c r="T198">
        <v>159</v>
      </c>
      <c r="U198">
        <v>5.19</v>
      </c>
      <c r="V198">
        <v>7.59</v>
      </c>
      <c r="W198" s="1">
        <v>44071</v>
      </c>
      <c r="Y198" s="3">
        <v>44986</v>
      </c>
      <c r="Z198" t="s">
        <v>192</v>
      </c>
      <c r="AA198">
        <v>-1.886792453</v>
      </c>
      <c r="AB198">
        <v>-245</v>
      </c>
      <c r="AC198" s="1">
        <v>44132</v>
      </c>
      <c r="AD198">
        <v>2</v>
      </c>
      <c r="AE198">
        <v>128</v>
      </c>
      <c r="AF198" s="1">
        <v>44409</v>
      </c>
      <c r="AG198">
        <v>338</v>
      </c>
      <c r="AH198">
        <v>516019</v>
      </c>
      <c r="AI198" t="s">
        <v>193</v>
      </c>
      <c r="AJ198" t="s">
        <v>194</v>
      </c>
      <c r="AK198" t="s">
        <v>45</v>
      </c>
      <c r="AL198" s="1">
        <v>44071</v>
      </c>
    </row>
    <row r="199" spans="1:38" x14ac:dyDescent="0.25">
      <c r="A199" t="s">
        <v>51</v>
      </c>
      <c r="B199" s="1">
        <v>43048</v>
      </c>
      <c r="C199">
        <v>2</v>
      </c>
      <c r="D199">
        <v>126</v>
      </c>
      <c r="E199">
        <v>0</v>
      </c>
      <c r="F199" t="s">
        <v>39</v>
      </c>
      <c r="G199" t="s">
        <v>56</v>
      </c>
      <c r="H199" t="s">
        <v>41</v>
      </c>
      <c r="I199">
        <v>6</v>
      </c>
      <c r="J199" t="s">
        <v>42</v>
      </c>
      <c r="K199">
        <v>79</v>
      </c>
      <c r="L199">
        <v>18.3</v>
      </c>
      <c r="M199">
        <v>5.27</v>
      </c>
      <c r="N199">
        <v>0.96</v>
      </c>
      <c r="O199">
        <v>6.21</v>
      </c>
      <c r="P199">
        <v>1.1399999999999999</v>
      </c>
      <c r="Q199">
        <v>3.86</v>
      </c>
      <c r="R199">
        <v>0.71</v>
      </c>
      <c r="S199">
        <v>1.84</v>
      </c>
      <c r="T199">
        <v>43</v>
      </c>
      <c r="U199">
        <v>19</v>
      </c>
      <c r="V199">
        <v>24.48</v>
      </c>
      <c r="W199" s="1">
        <v>42969</v>
      </c>
      <c r="X199">
        <v>253</v>
      </c>
      <c r="Y199" t="s">
        <v>46</v>
      </c>
      <c r="AC199" t="s">
        <v>49</v>
      </c>
      <c r="AH199">
        <v>304119</v>
      </c>
      <c r="AI199" t="s">
        <v>195</v>
      </c>
      <c r="AJ199" s="2">
        <v>43617</v>
      </c>
      <c r="AK199" t="s">
        <v>45</v>
      </c>
      <c r="AL199" s="1">
        <v>42969</v>
      </c>
    </row>
    <row r="200" spans="1:38" x14ac:dyDescent="0.25">
      <c r="A200" t="s">
        <v>51</v>
      </c>
      <c r="B200" s="1">
        <v>42990</v>
      </c>
      <c r="C200">
        <v>1</v>
      </c>
      <c r="D200">
        <v>126</v>
      </c>
      <c r="E200">
        <v>0</v>
      </c>
      <c r="F200" t="s">
        <v>39</v>
      </c>
      <c r="G200" t="s">
        <v>56</v>
      </c>
      <c r="H200" t="s">
        <v>41</v>
      </c>
      <c r="I200">
        <v>6</v>
      </c>
      <c r="J200" t="s">
        <v>42</v>
      </c>
      <c r="K200">
        <v>21</v>
      </c>
      <c r="L200">
        <v>18.3</v>
      </c>
      <c r="M200">
        <v>5.01</v>
      </c>
      <c r="N200">
        <v>0.92</v>
      </c>
      <c r="O200">
        <v>6.15</v>
      </c>
      <c r="P200">
        <v>1.1299999999999999</v>
      </c>
      <c r="Q200">
        <v>3.88</v>
      </c>
      <c r="R200">
        <v>0.71</v>
      </c>
      <c r="S200">
        <v>1.84</v>
      </c>
      <c r="T200">
        <v>91</v>
      </c>
      <c r="U200">
        <v>19</v>
      </c>
      <c r="V200">
        <v>24.36</v>
      </c>
      <c r="W200" s="1">
        <v>42969</v>
      </c>
      <c r="X200">
        <v>253</v>
      </c>
      <c r="Y200" t="s">
        <v>43</v>
      </c>
      <c r="AC200" t="s">
        <v>49</v>
      </c>
      <c r="AH200">
        <v>304119</v>
      </c>
      <c r="AI200" t="s">
        <v>195</v>
      </c>
      <c r="AJ200" s="2">
        <v>43617</v>
      </c>
      <c r="AK200" t="s">
        <v>45</v>
      </c>
      <c r="AL200" s="1">
        <v>42969</v>
      </c>
    </row>
    <row r="201" spans="1:38" x14ac:dyDescent="0.25">
      <c r="A201" t="s">
        <v>51</v>
      </c>
      <c r="B201" s="1">
        <v>43048</v>
      </c>
      <c r="C201">
        <v>2</v>
      </c>
      <c r="D201">
        <v>64</v>
      </c>
      <c r="E201">
        <v>0</v>
      </c>
      <c r="F201" t="s">
        <v>39</v>
      </c>
      <c r="G201" t="s">
        <v>56</v>
      </c>
      <c r="H201" t="s">
        <v>41</v>
      </c>
      <c r="I201">
        <v>5</v>
      </c>
      <c r="J201" t="s">
        <v>42</v>
      </c>
      <c r="K201">
        <v>89</v>
      </c>
      <c r="L201">
        <v>17.3</v>
      </c>
      <c r="M201">
        <v>5.16</v>
      </c>
      <c r="N201">
        <v>0.89</v>
      </c>
      <c r="O201">
        <v>6.19</v>
      </c>
      <c r="P201">
        <v>1.07</v>
      </c>
      <c r="Q201">
        <v>4.3</v>
      </c>
      <c r="R201">
        <v>0.74</v>
      </c>
      <c r="S201">
        <v>1.81</v>
      </c>
      <c r="T201">
        <v>27</v>
      </c>
      <c r="U201">
        <v>17.96</v>
      </c>
      <c r="V201">
        <v>23.56</v>
      </c>
      <c r="W201" s="1">
        <v>42959</v>
      </c>
      <c r="X201">
        <v>263</v>
      </c>
      <c r="Y201" t="s">
        <v>46</v>
      </c>
      <c r="AC201" t="s">
        <v>49</v>
      </c>
      <c r="AH201">
        <v>304119</v>
      </c>
      <c r="AI201" t="s">
        <v>196</v>
      </c>
      <c r="AJ201" s="3">
        <v>44934</v>
      </c>
      <c r="AK201" t="s">
        <v>45</v>
      </c>
      <c r="AL201" s="1">
        <v>42959</v>
      </c>
    </row>
    <row r="202" spans="1:38" x14ac:dyDescent="0.25">
      <c r="A202" t="s">
        <v>51</v>
      </c>
      <c r="B202" s="1">
        <v>42990</v>
      </c>
      <c r="C202">
        <v>1</v>
      </c>
      <c r="D202">
        <v>64</v>
      </c>
      <c r="E202">
        <v>0</v>
      </c>
      <c r="F202" t="s">
        <v>39</v>
      </c>
      <c r="G202" t="s">
        <v>56</v>
      </c>
      <c r="H202" t="s">
        <v>41</v>
      </c>
      <c r="I202">
        <v>5</v>
      </c>
      <c r="J202" t="s">
        <v>42</v>
      </c>
      <c r="K202">
        <v>31</v>
      </c>
      <c r="L202">
        <v>16.100000000000001</v>
      </c>
      <c r="M202">
        <v>5.29</v>
      </c>
      <c r="N202">
        <v>0.85</v>
      </c>
      <c r="O202">
        <v>6.74</v>
      </c>
      <c r="P202">
        <v>1.0900000000000001</v>
      </c>
      <c r="Q202">
        <v>3.92</v>
      </c>
      <c r="R202">
        <v>0.63</v>
      </c>
      <c r="S202">
        <v>1.72</v>
      </c>
      <c r="T202">
        <v>21</v>
      </c>
      <c r="U202">
        <v>16.71</v>
      </c>
      <c r="V202">
        <v>22.67</v>
      </c>
      <c r="W202" s="1">
        <v>42959</v>
      </c>
      <c r="X202">
        <v>263</v>
      </c>
      <c r="Y202" t="s">
        <v>43</v>
      </c>
      <c r="AC202" t="s">
        <v>49</v>
      </c>
      <c r="AH202">
        <v>304119</v>
      </c>
      <c r="AI202" t="s">
        <v>196</v>
      </c>
      <c r="AJ202" s="3">
        <v>44934</v>
      </c>
      <c r="AK202" t="s">
        <v>45</v>
      </c>
      <c r="AL202" s="1">
        <v>42959</v>
      </c>
    </row>
    <row r="203" spans="1:38" x14ac:dyDescent="0.25">
      <c r="A203" t="s">
        <v>51</v>
      </c>
      <c r="B203" s="1">
        <v>43109</v>
      </c>
      <c r="C203">
        <v>3</v>
      </c>
      <c r="D203">
        <v>126</v>
      </c>
      <c r="E203">
        <v>0</v>
      </c>
      <c r="F203" t="s">
        <v>39</v>
      </c>
      <c r="G203" t="s">
        <v>56</v>
      </c>
      <c r="H203" t="s">
        <v>41</v>
      </c>
      <c r="I203">
        <v>6</v>
      </c>
      <c r="J203" t="s">
        <v>42</v>
      </c>
      <c r="K203">
        <v>140</v>
      </c>
      <c r="L203">
        <v>17.7</v>
      </c>
      <c r="M203">
        <v>5.23</v>
      </c>
      <c r="N203">
        <v>0.93</v>
      </c>
      <c r="O203">
        <v>5.29</v>
      </c>
      <c r="P203">
        <v>0.94</v>
      </c>
      <c r="Q203">
        <v>3.9</v>
      </c>
      <c r="R203">
        <v>0.69</v>
      </c>
      <c r="S203">
        <v>1.63</v>
      </c>
      <c r="T203">
        <v>16</v>
      </c>
      <c r="U203">
        <v>18.37</v>
      </c>
      <c r="V203">
        <v>21.66</v>
      </c>
      <c r="W203" s="1">
        <v>42969</v>
      </c>
      <c r="X203">
        <v>253</v>
      </c>
      <c r="Y203" t="s">
        <v>47</v>
      </c>
      <c r="AC203" s="1">
        <v>43076</v>
      </c>
      <c r="AD203">
        <v>2</v>
      </c>
      <c r="AE203">
        <v>203</v>
      </c>
      <c r="AF203" s="1">
        <v>43355</v>
      </c>
      <c r="AG203">
        <v>386</v>
      </c>
      <c r="AH203">
        <v>304119</v>
      </c>
      <c r="AI203" t="s">
        <v>195</v>
      </c>
      <c r="AJ203" s="2">
        <v>43617</v>
      </c>
      <c r="AK203" t="s">
        <v>45</v>
      </c>
      <c r="AL203" s="1">
        <v>42969</v>
      </c>
    </row>
    <row r="204" spans="1:38" x14ac:dyDescent="0.25">
      <c r="A204" t="s">
        <v>51</v>
      </c>
      <c r="B204" s="1">
        <v>43109</v>
      </c>
      <c r="C204">
        <v>3</v>
      </c>
      <c r="D204">
        <v>64</v>
      </c>
      <c r="E204">
        <v>0</v>
      </c>
      <c r="F204" t="s">
        <v>39</v>
      </c>
      <c r="G204" t="s">
        <v>56</v>
      </c>
      <c r="H204" t="s">
        <v>41</v>
      </c>
      <c r="I204">
        <v>5</v>
      </c>
      <c r="J204" t="s">
        <v>42</v>
      </c>
      <c r="K204">
        <v>150</v>
      </c>
      <c r="L204">
        <v>15.2</v>
      </c>
      <c r="M204">
        <v>5.05</v>
      </c>
      <c r="N204">
        <v>0.77</v>
      </c>
      <c r="O204">
        <v>6.38</v>
      </c>
      <c r="P204">
        <v>0.97</v>
      </c>
      <c r="Q204">
        <v>3.9</v>
      </c>
      <c r="R204">
        <v>0.59</v>
      </c>
      <c r="S204">
        <v>1.56</v>
      </c>
      <c r="T204">
        <v>17</v>
      </c>
      <c r="U204">
        <v>15.78</v>
      </c>
      <c r="V204">
        <v>20.63</v>
      </c>
      <c r="W204" s="1">
        <v>42959</v>
      </c>
      <c r="X204">
        <v>263</v>
      </c>
      <c r="Y204" t="s">
        <v>47</v>
      </c>
      <c r="AC204" t="s">
        <v>49</v>
      </c>
      <c r="AH204">
        <v>304119</v>
      </c>
      <c r="AI204" t="s">
        <v>196</v>
      </c>
      <c r="AJ204" s="3">
        <v>44934</v>
      </c>
      <c r="AK204" t="s">
        <v>45</v>
      </c>
      <c r="AL204" s="1">
        <v>42959</v>
      </c>
    </row>
    <row r="205" spans="1:38" x14ac:dyDescent="0.25">
      <c r="A205" t="s">
        <v>51</v>
      </c>
      <c r="B205" s="1">
        <v>43157</v>
      </c>
      <c r="C205">
        <v>4</v>
      </c>
      <c r="D205">
        <v>126</v>
      </c>
      <c r="E205">
        <v>0</v>
      </c>
      <c r="F205" t="s">
        <v>39</v>
      </c>
      <c r="G205" t="s">
        <v>56</v>
      </c>
      <c r="H205" t="s">
        <v>41</v>
      </c>
      <c r="I205">
        <v>6</v>
      </c>
      <c r="J205" t="s">
        <v>42</v>
      </c>
      <c r="K205">
        <v>188</v>
      </c>
      <c r="L205">
        <v>14.9</v>
      </c>
      <c r="M205">
        <v>5</v>
      </c>
      <c r="N205">
        <v>0.74</v>
      </c>
      <c r="O205">
        <v>6.05</v>
      </c>
      <c r="P205">
        <v>0.9</v>
      </c>
      <c r="Q205">
        <v>4.43</v>
      </c>
      <c r="R205">
        <v>0.66</v>
      </c>
      <c r="S205">
        <v>1.56</v>
      </c>
      <c r="T205">
        <v>35</v>
      </c>
      <c r="U205">
        <v>15.47</v>
      </c>
      <c r="V205">
        <v>20.190000000000001</v>
      </c>
      <c r="W205" s="1">
        <v>42969</v>
      </c>
      <c r="X205">
        <v>253</v>
      </c>
      <c r="Y205" t="s">
        <v>48</v>
      </c>
      <c r="AC205" s="1">
        <v>43076</v>
      </c>
      <c r="AD205">
        <v>2</v>
      </c>
      <c r="AE205">
        <v>197</v>
      </c>
      <c r="AF205" s="1">
        <v>43355</v>
      </c>
      <c r="AG205">
        <v>386</v>
      </c>
      <c r="AH205">
        <v>304119</v>
      </c>
      <c r="AI205" t="s">
        <v>195</v>
      </c>
      <c r="AJ205" s="2">
        <v>43617</v>
      </c>
      <c r="AK205" t="s">
        <v>45</v>
      </c>
      <c r="AL205" s="1">
        <v>42969</v>
      </c>
    </row>
    <row r="206" spans="1:38" x14ac:dyDescent="0.25">
      <c r="A206" t="s">
        <v>51</v>
      </c>
      <c r="B206" s="1">
        <v>43157</v>
      </c>
      <c r="C206">
        <v>4</v>
      </c>
      <c r="D206">
        <v>64</v>
      </c>
      <c r="E206">
        <v>0</v>
      </c>
      <c r="F206" t="s">
        <v>39</v>
      </c>
      <c r="G206" t="s">
        <v>56</v>
      </c>
      <c r="H206" t="s">
        <v>41</v>
      </c>
      <c r="I206">
        <v>5</v>
      </c>
      <c r="J206" t="s">
        <v>42</v>
      </c>
      <c r="K206">
        <v>198</v>
      </c>
      <c r="L206">
        <v>13</v>
      </c>
      <c r="M206">
        <v>4.96</v>
      </c>
      <c r="N206">
        <v>0.64</v>
      </c>
      <c r="O206">
        <v>6.97</v>
      </c>
      <c r="P206">
        <v>0.91</v>
      </c>
      <c r="Q206">
        <v>4.3099999999999996</v>
      </c>
      <c r="R206">
        <v>0.56000000000000005</v>
      </c>
      <c r="S206">
        <v>1.47</v>
      </c>
      <c r="T206">
        <v>15</v>
      </c>
      <c r="U206">
        <v>13.49</v>
      </c>
      <c r="V206">
        <v>19.059999999999999</v>
      </c>
      <c r="W206" s="1">
        <v>42959</v>
      </c>
      <c r="X206">
        <v>263</v>
      </c>
      <c r="Y206" t="s">
        <v>48</v>
      </c>
      <c r="AC206" t="s">
        <v>49</v>
      </c>
      <c r="AH206">
        <v>304119</v>
      </c>
      <c r="AI206" t="s">
        <v>196</v>
      </c>
      <c r="AJ206" s="3">
        <v>44934</v>
      </c>
      <c r="AK206" t="s">
        <v>45</v>
      </c>
      <c r="AL206" s="1">
        <v>42959</v>
      </c>
    </row>
    <row r="207" spans="1:38" x14ac:dyDescent="0.25">
      <c r="A207" t="s">
        <v>51</v>
      </c>
      <c r="B207" s="1">
        <v>43209</v>
      </c>
      <c r="C207">
        <v>5</v>
      </c>
      <c r="D207">
        <v>126</v>
      </c>
      <c r="E207">
        <v>0</v>
      </c>
      <c r="F207" t="s">
        <v>39</v>
      </c>
      <c r="G207" t="s">
        <v>56</v>
      </c>
      <c r="H207" t="s">
        <v>41</v>
      </c>
      <c r="I207">
        <v>6</v>
      </c>
      <c r="J207" t="s">
        <v>42</v>
      </c>
      <c r="K207">
        <v>240</v>
      </c>
      <c r="L207">
        <v>9.9</v>
      </c>
      <c r="M207">
        <v>4.79</v>
      </c>
      <c r="N207">
        <v>0.47</v>
      </c>
      <c r="O207">
        <v>7.43</v>
      </c>
      <c r="P207">
        <v>0.74</v>
      </c>
      <c r="Q207">
        <v>5.55</v>
      </c>
      <c r="R207">
        <v>0.55000000000000004</v>
      </c>
      <c r="S207">
        <v>1.29</v>
      </c>
      <c r="T207">
        <v>104</v>
      </c>
      <c r="U207">
        <v>10.28</v>
      </c>
      <c r="V207">
        <v>16.02</v>
      </c>
      <c r="W207" s="1">
        <v>42969</v>
      </c>
      <c r="X207">
        <v>253</v>
      </c>
      <c r="Y207" t="s">
        <v>77</v>
      </c>
      <c r="AC207" s="1">
        <v>43076</v>
      </c>
      <c r="AD207">
        <v>2</v>
      </c>
      <c r="AF207" s="1">
        <v>43355</v>
      </c>
      <c r="AG207">
        <v>386</v>
      </c>
      <c r="AH207">
        <v>304119</v>
      </c>
      <c r="AI207" t="s">
        <v>195</v>
      </c>
      <c r="AJ207" s="2">
        <v>43617</v>
      </c>
      <c r="AK207" t="s">
        <v>45</v>
      </c>
      <c r="AL207" s="1">
        <v>42969</v>
      </c>
    </row>
    <row r="208" spans="1:38" x14ac:dyDescent="0.25">
      <c r="A208" t="s">
        <v>51</v>
      </c>
      <c r="B208" s="1">
        <v>43209</v>
      </c>
      <c r="C208">
        <v>5</v>
      </c>
      <c r="D208">
        <v>64</v>
      </c>
      <c r="E208">
        <v>0</v>
      </c>
      <c r="F208" t="s">
        <v>39</v>
      </c>
      <c r="G208" t="s">
        <v>56</v>
      </c>
      <c r="H208" t="s">
        <v>41</v>
      </c>
      <c r="I208">
        <v>5</v>
      </c>
      <c r="J208" t="s">
        <v>42</v>
      </c>
      <c r="K208">
        <v>250</v>
      </c>
      <c r="L208">
        <v>7.9</v>
      </c>
      <c r="M208">
        <v>5</v>
      </c>
      <c r="N208">
        <v>0.4</v>
      </c>
      <c r="O208">
        <v>7.47</v>
      </c>
      <c r="P208">
        <v>0.59</v>
      </c>
      <c r="Q208">
        <v>4.84</v>
      </c>
      <c r="R208">
        <v>0.38</v>
      </c>
      <c r="S208">
        <v>0.97</v>
      </c>
      <c r="T208">
        <v>27</v>
      </c>
      <c r="U208">
        <v>8.1999999999999993</v>
      </c>
      <c r="V208">
        <v>12.34</v>
      </c>
      <c r="W208" s="1">
        <v>42959</v>
      </c>
      <c r="X208">
        <v>263</v>
      </c>
      <c r="Y208" t="s">
        <v>77</v>
      </c>
      <c r="AC208" t="s">
        <v>49</v>
      </c>
      <c r="AH208">
        <v>304119</v>
      </c>
      <c r="AI208" t="s">
        <v>196</v>
      </c>
      <c r="AJ208" s="3">
        <v>44934</v>
      </c>
      <c r="AK208" t="s">
        <v>45</v>
      </c>
      <c r="AL208" s="1">
        <v>42959</v>
      </c>
    </row>
    <row r="209" spans="1:38" x14ac:dyDescent="0.25">
      <c r="A209" t="s">
        <v>51</v>
      </c>
      <c r="B209" s="1">
        <v>43048</v>
      </c>
      <c r="C209">
        <v>2</v>
      </c>
      <c r="D209">
        <v>140</v>
      </c>
      <c r="E209">
        <v>0</v>
      </c>
      <c r="F209" t="s">
        <v>39</v>
      </c>
      <c r="G209" t="s">
        <v>56</v>
      </c>
      <c r="H209" t="s">
        <v>41</v>
      </c>
      <c r="I209">
        <v>8</v>
      </c>
      <c r="J209" t="s">
        <v>42</v>
      </c>
      <c r="K209">
        <v>47</v>
      </c>
      <c r="L209">
        <v>20.2</v>
      </c>
      <c r="M209">
        <v>5.32</v>
      </c>
      <c r="N209">
        <v>1.07</v>
      </c>
      <c r="O209">
        <v>5.96</v>
      </c>
      <c r="P209">
        <v>1.2</v>
      </c>
      <c r="Q209">
        <v>4.1399999999999997</v>
      </c>
      <c r="R209">
        <v>0.84</v>
      </c>
      <c r="S209">
        <v>2.04</v>
      </c>
      <c r="T209">
        <v>19</v>
      </c>
      <c r="U209">
        <v>20.97</v>
      </c>
      <c r="V209">
        <v>26.71</v>
      </c>
      <c r="W209" s="1">
        <v>43001</v>
      </c>
      <c r="X209">
        <v>221</v>
      </c>
      <c r="Y209" t="s">
        <v>43</v>
      </c>
      <c r="AC209" t="s">
        <v>49</v>
      </c>
      <c r="AH209" s="2">
        <v>43586</v>
      </c>
      <c r="AI209" t="s">
        <v>197</v>
      </c>
      <c r="AJ209" s="2">
        <v>23132</v>
      </c>
      <c r="AK209" t="s">
        <v>45</v>
      </c>
      <c r="AL209" s="1">
        <v>43001</v>
      </c>
    </row>
    <row r="210" spans="1:38" x14ac:dyDescent="0.25">
      <c r="A210" t="s">
        <v>51</v>
      </c>
      <c r="B210" s="1">
        <v>43109</v>
      </c>
      <c r="C210">
        <v>3</v>
      </c>
      <c r="D210">
        <v>140</v>
      </c>
      <c r="E210">
        <v>0</v>
      </c>
      <c r="F210" t="s">
        <v>39</v>
      </c>
      <c r="G210" t="s">
        <v>56</v>
      </c>
      <c r="H210" t="s">
        <v>41</v>
      </c>
      <c r="I210">
        <v>8</v>
      </c>
      <c r="J210" t="s">
        <v>42</v>
      </c>
      <c r="K210">
        <v>108</v>
      </c>
      <c r="L210">
        <v>19.5</v>
      </c>
      <c r="M210">
        <v>5.1100000000000003</v>
      </c>
      <c r="N210">
        <v>1</v>
      </c>
      <c r="O210">
        <v>5.19</v>
      </c>
      <c r="P210">
        <v>1.01</v>
      </c>
      <c r="Q210">
        <v>4.1900000000000004</v>
      </c>
      <c r="R210">
        <v>0.82</v>
      </c>
      <c r="S210">
        <v>1.83</v>
      </c>
      <c r="T210">
        <v>16</v>
      </c>
      <c r="U210">
        <v>20.239999999999998</v>
      </c>
      <c r="V210">
        <v>23.99</v>
      </c>
      <c r="W210" s="1">
        <v>43001</v>
      </c>
      <c r="X210">
        <v>221</v>
      </c>
      <c r="Y210" t="s">
        <v>46</v>
      </c>
      <c r="AC210" s="1">
        <v>43067</v>
      </c>
      <c r="AD210">
        <v>1</v>
      </c>
      <c r="AE210">
        <v>195</v>
      </c>
      <c r="AF210" s="1">
        <v>43347</v>
      </c>
      <c r="AG210">
        <v>346</v>
      </c>
      <c r="AH210" s="2">
        <v>43586</v>
      </c>
      <c r="AI210" t="s">
        <v>197</v>
      </c>
      <c r="AJ210" s="2">
        <v>23132</v>
      </c>
      <c r="AK210" t="s">
        <v>45</v>
      </c>
      <c r="AL210" s="1">
        <v>43001</v>
      </c>
    </row>
    <row r="211" spans="1:38" x14ac:dyDescent="0.25">
      <c r="A211" t="s">
        <v>51</v>
      </c>
      <c r="B211" s="1">
        <v>43157</v>
      </c>
      <c r="C211">
        <v>4</v>
      </c>
      <c r="D211">
        <v>140</v>
      </c>
      <c r="E211">
        <v>0</v>
      </c>
      <c r="F211" t="s">
        <v>39</v>
      </c>
      <c r="G211" t="s">
        <v>56</v>
      </c>
      <c r="H211" t="s">
        <v>41</v>
      </c>
      <c r="I211">
        <v>8</v>
      </c>
      <c r="J211" t="s">
        <v>42</v>
      </c>
      <c r="K211">
        <v>156</v>
      </c>
      <c r="L211">
        <v>15.8</v>
      </c>
      <c r="M211">
        <v>4.72</v>
      </c>
      <c r="N211">
        <v>0.75</v>
      </c>
      <c r="O211">
        <v>6.61</v>
      </c>
      <c r="P211">
        <v>1.04</v>
      </c>
      <c r="Q211">
        <v>4.9000000000000004</v>
      </c>
      <c r="R211">
        <v>0.77</v>
      </c>
      <c r="S211">
        <v>1.82</v>
      </c>
      <c r="T211">
        <v>2896</v>
      </c>
      <c r="U211">
        <v>16.399999999999999</v>
      </c>
      <c r="V211">
        <v>23</v>
      </c>
      <c r="W211" s="1">
        <v>43001</v>
      </c>
      <c r="X211">
        <v>221</v>
      </c>
      <c r="Y211" s="3">
        <v>44986</v>
      </c>
      <c r="AC211" s="1">
        <v>43067</v>
      </c>
      <c r="AD211">
        <v>1</v>
      </c>
      <c r="AE211">
        <v>189</v>
      </c>
      <c r="AF211" s="1">
        <v>43347</v>
      </c>
      <c r="AG211">
        <v>346</v>
      </c>
      <c r="AH211" s="2">
        <v>43586</v>
      </c>
      <c r="AI211" t="s">
        <v>197</v>
      </c>
      <c r="AJ211" s="2">
        <v>23132</v>
      </c>
      <c r="AK211" t="s">
        <v>45</v>
      </c>
      <c r="AL211" s="1">
        <v>43001</v>
      </c>
    </row>
    <row r="212" spans="1:38" x14ac:dyDescent="0.25">
      <c r="A212" t="s">
        <v>51</v>
      </c>
      <c r="B212" s="1">
        <v>43209</v>
      </c>
      <c r="C212">
        <v>5</v>
      </c>
      <c r="D212">
        <v>140</v>
      </c>
      <c r="E212">
        <v>0</v>
      </c>
      <c r="F212" t="s">
        <v>39</v>
      </c>
      <c r="G212" t="s">
        <v>56</v>
      </c>
      <c r="H212" t="s">
        <v>41</v>
      </c>
      <c r="I212">
        <v>8</v>
      </c>
      <c r="J212" t="s">
        <v>42</v>
      </c>
      <c r="K212">
        <v>208</v>
      </c>
      <c r="L212">
        <v>10.9</v>
      </c>
      <c r="M212">
        <v>4.59</v>
      </c>
      <c r="N212">
        <v>0.5</v>
      </c>
      <c r="O212">
        <v>7.63</v>
      </c>
      <c r="P212">
        <v>0.83</v>
      </c>
      <c r="Q212">
        <v>5.72</v>
      </c>
      <c r="R212">
        <v>0.62</v>
      </c>
      <c r="S212">
        <v>1.46</v>
      </c>
      <c r="T212">
        <v>886</v>
      </c>
      <c r="U212">
        <v>11.31</v>
      </c>
      <c r="V212">
        <v>17.93</v>
      </c>
      <c r="W212" s="1">
        <v>43001</v>
      </c>
      <c r="X212">
        <v>221</v>
      </c>
      <c r="Y212" s="3">
        <v>45018</v>
      </c>
      <c r="AC212" t="s">
        <v>49</v>
      </c>
      <c r="AH212" s="2">
        <v>43586</v>
      </c>
      <c r="AI212" t="s">
        <v>197</v>
      </c>
      <c r="AJ212" s="2">
        <v>23132</v>
      </c>
      <c r="AK212" t="s">
        <v>45</v>
      </c>
      <c r="AL212" s="1">
        <v>43001</v>
      </c>
    </row>
    <row r="213" spans="1:38" x14ac:dyDescent="0.25">
      <c r="A213" t="s">
        <v>51</v>
      </c>
      <c r="B213" s="1">
        <v>42990</v>
      </c>
      <c r="C213">
        <v>1</v>
      </c>
      <c r="D213">
        <v>84</v>
      </c>
      <c r="E213">
        <v>0</v>
      </c>
      <c r="F213" t="s">
        <v>39</v>
      </c>
      <c r="G213" t="s">
        <v>56</v>
      </c>
      <c r="H213" t="s">
        <v>41</v>
      </c>
      <c r="I213">
        <v>2</v>
      </c>
      <c r="J213">
        <v>1</v>
      </c>
      <c r="K213">
        <v>39</v>
      </c>
      <c r="L213">
        <v>11.9</v>
      </c>
      <c r="M213">
        <v>5.0999999999999996</v>
      </c>
      <c r="N213">
        <v>0.61</v>
      </c>
      <c r="O213">
        <v>5.76</v>
      </c>
      <c r="P213">
        <v>0.69</v>
      </c>
      <c r="Q213">
        <v>4.28</v>
      </c>
      <c r="R213">
        <v>0.51</v>
      </c>
      <c r="S213">
        <v>1.19</v>
      </c>
      <c r="T213">
        <v>55</v>
      </c>
      <c r="U213">
        <v>12.35</v>
      </c>
      <c r="V213">
        <v>15.63</v>
      </c>
      <c r="W213" s="1">
        <v>42951</v>
      </c>
      <c r="X213">
        <v>271</v>
      </c>
      <c r="Y213" t="s">
        <v>43</v>
      </c>
      <c r="Z213" t="s">
        <v>198</v>
      </c>
      <c r="AA213" t="s">
        <v>199</v>
      </c>
      <c r="AC213" t="s">
        <v>49</v>
      </c>
      <c r="AH213">
        <v>309084</v>
      </c>
      <c r="AI213" t="s">
        <v>200</v>
      </c>
      <c r="AJ213" s="2">
        <v>41487</v>
      </c>
      <c r="AK213" t="s">
        <v>45</v>
      </c>
      <c r="AL213" s="1">
        <v>42951</v>
      </c>
    </row>
    <row r="214" spans="1:38" x14ac:dyDescent="0.25">
      <c r="A214" t="s">
        <v>51</v>
      </c>
      <c r="B214" s="1">
        <v>43109</v>
      </c>
      <c r="C214">
        <v>3</v>
      </c>
      <c r="D214">
        <v>84</v>
      </c>
      <c r="E214">
        <v>0</v>
      </c>
      <c r="F214" t="s">
        <v>39</v>
      </c>
      <c r="G214" t="s">
        <v>56</v>
      </c>
      <c r="H214" t="s">
        <v>41</v>
      </c>
      <c r="I214">
        <v>2</v>
      </c>
      <c r="J214">
        <v>1</v>
      </c>
      <c r="K214">
        <v>158</v>
      </c>
      <c r="L214">
        <v>12.2</v>
      </c>
      <c r="M214">
        <v>4.99</v>
      </c>
      <c r="N214">
        <v>0.61</v>
      </c>
      <c r="O214">
        <v>5.38</v>
      </c>
      <c r="P214">
        <v>0.66</v>
      </c>
      <c r="Q214">
        <v>4.34</v>
      </c>
      <c r="R214">
        <v>0.53</v>
      </c>
      <c r="S214">
        <v>1.19</v>
      </c>
      <c r="T214">
        <v>46</v>
      </c>
      <c r="U214">
        <v>12.66</v>
      </c>
      <c r="V214">
        <v>15.49</v>
      </c>
      <c r="W214" s="1">
        <v>42951</v>
      </c>
      <c r="X214">
        <v>271</v>
      </c>
      <c r="Y214" t="s">
        <v>47</v>
      </c>
      <c r="Z214" t="s">
        <v>198</v>
      </c>
      <c r="AA214" t="s">
        <v>199</v>
      </c>
      <c r="AC214" s="1">
        <v>43066</v>
      </c>
      <c r="AD214">
        <v>2</v>
      </c>
      <c r="AE214">
        <v>197</v>
      </c>
      <c r="AF214" s="1">
        <v>43349</v>
      </c>
      <c r="AG214">
        <v>398</v>
      </c>
      <c r="AH214">
        <v>309084</v>
      </c>
      <c r="AI214" t="s">
        <v>200</v>
      </c>
      <c r="AJ214" s="2">
        <v>41487</v>
      </c>
      <c r="AK214" t="s">
        <v>45</v>
      </c>
      <c r="AL214" s="1">
        <v>42951</v>
      </c>
    </row>
    <row r="215" spans="1:38" x14ac:dyDescent="0.25">
      <c r="A215" t="s">
        <v>51</v>
      </c>
      <c r="B215" s="1">
        <v>43157</v>
      </c>
      <c r="C215">
        <v>4</v>
      </c>
      <c r="D215">
        <v>84</v>
      </c>
      <c r="E215">
        <v>0</v>
      </c>
      <c r="F215" t="s">
        <v>39</v>
      </c>
      <c r="G215" t="s">
        <v>56</v>
      </c>
      <c r="H215" t="s">
        <v>41</v>
      </c>
      <c r="I215">
        <v>2</v>
      </c>
      <c r="J215">
        <v>1</v>
      </c>
      <c r="K215">
        <v>206</v>
      </c>
      <c r="L215">
        <v>9.5</v>
      </c>
      <c r="M215">
        <v>4.8899999999999997</v>
      </c>
      <c r="N215">
        <v>0.46</v>
      </c>
      <c r="O215">
        <v>6.29</v>
      </c>
      <c r="P215">
        <v>0.6</v>
      </c>
      <c r="Q215">
        <v>4.75</v>
      </c>
      <c r="R215">
        <v>0.45</v>
      </c>
      <c r="S215">
        <v>1.05</v>
      </c>
      <c r="T215">
        <v>73</v>
      </c>
      <c r="U215">
        <v>9.86</v>
      </c>
      <c r="V215">
        <v>13.41</v>
      </c>
      <c r="W215" s="1">
        <v>42951</v>
      </c>
      <c r="X215">
        <v>271</v>
      </c>
      <c r="Y215" t="s">
        <v>48</v>
      </c>
      <c r="Z215" t="s">
        <v>198</v>
      </c>
      <c r="AA215" t="s">
        <v>199</v>
      </c>
      <c r="AC215" s="1">
        <v>43066</v>
      </c>
      <c r="AD215">
        <v>2</v>
      </c>
      <c r="AE215">
        <v>191</v>
      </c>
      <c r="AF215" s="1">
        <v>43349</v>
      </c>
      <c r="AG215">
        <v>398</v>
      </c>
      <c r="AH215">
        <v>309084</v>
      </c>
      <c r="AI215" t="s">
        <v>200</v>
      </c>
      <c r="AJ215" s="2">
        <v>41487</v>
      </c>
      <c r="AK215" t="s">
        <v>45</v>
      </c>
      <c r="AL215" s="1">
        <v>42951</v>
      </c>
    </row>
    <row r="216" spans="1:38" x14ac:dyDescent="0.25">
      <c r="A216" t="s">
        <v>51</v>
      </c>
      <c r="B216" s="1">
        <v>43048</v>
      </c>
      <c r="C216">
        <v>2</v>
      </c>
      <c r="D216">
        <v>84</v>
      </c>
      <c r="E216">
        <v>0</v>
      </c>
      <c r="F216" t="s">
        <v>39</v>
      </c>
      <c r="G216" t="s">
        <v>56</v>
      </c>
      <c r="H216" t="s">
        <v>41</v>
      </c>
      <c r="I216">
        <v>2</v>
      </c>
      <c r="J216">
        <v>1</v>
      </c>
      <c r="K216">
        <v>97</v>
      </c>
      <c r="L216">
        <v>9.5</v>
      </c>
      <c r="M216">
        <v>5.12</v>
      </c>
      <c r="N216">
        <v>0.49</v>
      </c>
      <c r="O216">
        <v>5.12</v>
      </c>
      <c r="P216">
        <v>0.49</v>
      </c>
      <c r="Q216">
        <v>4.38</v>
      </c>
      <c r="R216">
        <v>0.42</v>
      </c>
      <c r="S216">
        <v>0.9</v>
      </c>
      <c r="T216">
        <v>89</v>
      </c>
      <c r="U216">
        <v>9.86</v>
      </c>
      <c r="V216">
        <v>11.81</v>
      </c>
      <c r="W216" s="1">
        <v>42951</v>
      </c>
      <c r="X216">
        <v>271</v>
      </c>
      <c r="Y216" t="s">
        <v>46</v>
      </c>
      <c r="Z216" t="s">
        <v>198</v>
      </c>
      <c r="AA216" t="s">
        <v>199</v>
      </c>
      <c r="AC216" t="s">
        <v>49</v>
      </c>
      <c r="AH216">
        <v>309084</v>
      </c>
      <c r="AI216" t="s">
        <v>200</v>
      </c>
      <c r="AJ216" s="2">
        <v>41487</v>
      </c>
      <c r="AK216" t="s">
        <v>45</v>
      </c>
      <c r="AL216" s="1">
        <v>42951</v>
      </c>
    </row>
    <row r="217" spans="1:38" x14ac:dyDescent="0.25">
      <c r="A217" t="s">
        <v>51</v>
      </c>
      <c r="B217" s="1">
        <v>43209</v>
      </c>
      <c r="C217">
        <v>5</v>
      </c>
      <c r="D217">
        <v>84</v>
      </c>
      <c r="E217">
        <v>0</v>
      </c>
      <c r="F217" t="s">
        <v>39</v>
      </c>
      <c r="G217" t="s">
        <v>56</v>
      </c>
      <c r="H217" t="s">
        <v>41</v>
      </c>
      <c r="I217">
        <v>2</v>
      </c>
      <c r="J217">
        <v>1</v>
      </c>
      <c r="K217">
        <v>258</v>
      </c>
      <c r="L217">
        <v>5.0999999999999996</v>
      </c>
      <c r="M217">
        <v>4.28</v>
      </c>
      <c r="N217">
        <v>0.22</v>
      </c>
      <c r="O217">
        <v>8.61</v>
      </c>
      <c r="P217">
        <v>0.44</v>
      </c>
      <c r="Q217">
        <v>6.43</v>
      </c>
      <c r="R217">
        <v>0.33</v>
      </c>
      <c r="S217">
        <v>0.77</v>
      </c>
      <c r="T217">
        <v>1074</v>
      </c>
      <c r="U217">
        <v>5.29</v>
      </c>
      <c r="V217">
        <v>9.33</v>
      </c>
      <c r="W217" s="1">
        <v>42951</v>
      </c>
      <c r="X217">
        <v>271</v>
      </c>
      <c r="Y217" s="3">
        <v>45047</v>
      </c>
      <c r="Z217" t="s">
        <v>198</v>
      </c>
      <c r="AA217" t="s">
        <v>199</v>
      </c>
      <c r="AC217" t="s">
        <v>49</v>
      </c>
      <c r="AH217">
        <v>309084</v>
      </c>
      <c r="AI217" t="s">
        <v>200</v>
      </c>
      <c r="AJ217" s="2">
        <v>41487</v>
      </c>
      <c r="AK217" t="s">
        <v>45</v>
      </c>
      <c r="AL217" s="1">
        <v>42951</v>
      </c>
    </row>
    <row r="218" spans="1:38" x14ac:dyDescent="0.25">
      <c r="A218" t="s">
        <v>68</v>
      </c>
      <c r="B218" s="1">
        <v>43144</v>
      </c>
      <c r="C218">
        <v>3</v>
      </c>
      <c r="D218">
        <v>514</v>
      </c>
      <c r="E218">
        <v>0</v>
      </c>
      <c r="F218" t="s">
        <v>39</v>
      </c>
      <c r="G218" t="s">
        <v>69</v>
      </c>
      <c r="H218" t="s">
        <v>70</v>
      </c>
      <c r="I218">
        <v>2</v>
      </c>
      <c r="J218">
        <v>1</v>
      </c>
      <c r="K218">
        <v>182</v>
      </c>
      <c r="L218">
        <v>32.1</v>
      </c>
      <c r="M218">
        <v>5.0199999999999996</v>
      </c>
      <c r="N218">
        <v>1.61</v>
      </c>
      <c r="O218">
        <v>5.92</v>
      </c>
      <c r="P218">
        <v>1.9</v>
      </c>
      <c r="Q218">
        <v>4.12</v>
      </c>
      <c r="R218">
        <v>1.32</v>
      </c>
      <c r="S218">
        <v>3.22</v>
      </c>
      <c r="T218">
        <v>25</v>
      </c>
      <c r="U218">
        <v>33.32</v>
      </c>
      <c r="V218">
        <v>42.25</v>
      </c>
      <c r="W218" s="1">
        <v>42962</v>
      </c>
      <c r="X218">
        <v>270</v>
      </c>
      <c r="Y218" t="s">
        <v>47</v>
      </c>
      <c r="Z218" t="s">
        <v>201</v>
      </c>
      <c r="AA218" t="s">
        <v>202</v>
      </c>
      <c r="AC218" t="s">
        <v>49</v>
      </c>
      <c r="AH218">
        <v>114533</v>
      </c>
      <c r="AI218" t="s">
        <v>203</v>
      </c>
      <c r="AJ218" s="2">
        <v>21763</v>
      </c>
      <c r="AK218" t="s">
        <v>45</v>
      </c>
      <c r="AL218" s="1">
        <v>42962</v>
      </c>
    </row>
    <row r="219" spans="1:38" x14ac:dyDescent="0.25">
      <c r="A219" t="s">
        <v>68</v>
      </c>
      <c r="B219" s="1">
        <v>43018</v>
      </c>
      <c r="C219">
        <v>1</v>
      </c>
      <c r="D219">
        <v>514</v>
      </c>
      <c r="E219">
        <v>0</v>
      </c>
      <c r="F219" t="s">
        <v>39</v>
      </c>
      <c r="G219" t="s">
        <v>69</v>
      </c>
      <c r="H219" t="s">
        <v>70</v>
      </c>
      <c r="I219">
        <v>2</v>
      </c>
      <c r="J219">
        <v>1</v>
      </c>
      <c r="K219">
        <v>56</v>
      </c>
      <c r="L219">
        <v>19.7</v>
      </c>
      <c r="M219">
        <v>4.7300000000000004</v>
      </c>
      <c r="N219">
        <v>0.93</v>
      </c>
      <c r="O219">
        <v>4.4800000000000004</v>
      </c>
      <c r="P219">
        <v>0.88</v>
      </c>
      <c r="Q219">
        <v>3.71</v>
      </c>
      <c r="R219">
        <v>0.73</v>
      </c>
      <c r="S219">
        <v>1.61</v>
      </c>
      <c r="T219">
        <v>77</v>
      </c>
      <c r="U219">
        <v>20.45</v>
      </c>
      <c r="V219">
        <v>21.75</v>
      </c>
      <c r="W219" s="1">
        <v>42962</v>
      </c>
      <c r="X219">
        <v>270</v>
      </c>
      <c r="Y219" t="s">
        <v>43</v>
      </c>
      <c r="Z219" t="s">
        <v>201</v>
      </c>
      <c r="AA219" t="s">
        <v>202</v>
      </c>
      <c r="AC219" t="s">
        <v>49</v>
      </c>
      <c r="AH219">
        <v>114533</v>
      </c>
      <c r="AI219" t="s">
        <v>203</v>
      </c>
      <c r="AJ219" s="2">
        <v>21763</v>
      </c>
      <c r="AK219" t="s">
        <v>45</v>
      </c>
      <c r="AL219" s="1">
        <v>42962</v>
      </c>
    </row>
    <row r="220" spans="1:38" x14ac:dyDescent="0.25">
      <c r="A220" t="s">
        <v>68</v>
      </c>
      <c r="B220" s="1">
        <v>43073</v>
      </c>
      <c r="C220">
        <v>2</v>
      </c>
      <c r="D220">
        <v>514</v>
      </c>
      <c r="E220">
        <v>0</v>
      </c>
      <c r="F220" t="s">
        <v>39</v>
      </c>
      <c r="G220" t="s">
        <v>69</v>
      </c>
      <c r="H220" t="s">
        <v>70</v>
      </c>
      <c r="I220">
        <v>2</v>
      </c>
      <c r="J220">
        <v>1</v>
      </c>
      <c r="K220">
        <v>111</v>
      </c>
      <c r="L220">
        <v>13.3</v>
      </c>
      <c r="M220">
        <v>4.67</v>
      </c>
      <c r="N220">
        <v>0.62</v>
      </c>
      <c r="O220">
        <v>3.46</v>
      </c>
      <c r="P220">
        <v>0.46</v>
      </c>
      <c r="Q220">
        <v>3.8</v>
      </c>
      <c r="R220">
        <v>0.51</v>
      </c>
      <c r="S220">
        <v>0.97</v>
      </c>
      <c r="T220">
        <v>95</v>
      </c>
      <c r="U220">
        <v>13.81</v>
      </c>
      <c r="V220">
        <v>13.12</v>
      </c>
      <c r="W220" s="1">
        <v>42962</v>
      </c>
      <c r="X220">
        <v>270</v>
      </c>
      <c r="Y220" t="s">
        <v>46</v>
      </c>
      <c r="Z220" t="s">
        <v>201</v>
      </c>
      <c r="AA220" t="s">
        <v>202</v>
      </c>
      <c r="AC220" t="s">
        <v>49</v>
      </c>
      <c r="AH220">
        <v>114533</v>
      </c>
      <c r="AI220" t="s">
        <v>203</v>
      </c>
      <c r="AJ220" s="2">
        <v>21763</v>
      </c>
      <c r="AK220" t="s">
        <v>45</v>
      </c>
      <c r="AL220" s="1">
        <v>42962</v>
      </c>
    </row>
    <row r="221" spans="1:38" x14ac:dyDescent="0.25">
      <c r="A221" t="s">
        <v>68</v>
      </c>
      <c r="B221" s="1">
        <v>43219</v>
      </c>
      <c r="C221">
        <v>4</v>
      </c>
      <c r="D221">
        <v>514</v>
      </c>
      <c r="E221">
        <v>0</v>
      </c>
      <c r="F221" t="s">
        <v>39</v>
      </c>
      <c r="G221" t="s">
        <v>69</v>
      </c>
      <c r="H221" t="s">
        <v>70</v>
      </c>
      <c r="I221">
        <v>2</v>
      </c>
      <c r="J221">
        <v>1</v>
      </c>
      <c r="K221">
        <v>257</v>
      </c>
      <c r="L221">
        <v>5.2</v>
      </c>
      <c r="M221">
        <v>3.86</v>
      </c>
      <c r="N221">
        <v>0.2</v>
      </c>
      <c r="O221">
        <v>11.08</v>
      </c>
      <c r="P221">
        <v>0.57999999999999996</v>
      </c>
      <c r="Q221">
        <v>7.32</v>
      </c>
      <c r="R221">
        <v>0.38</v>
      </c>
      <c r="S221">
        <v>0.96</v>
      </c>
      <c r="T221">
        <v>97</v>
      </c>
      <c r="U221">
        <v>5.4</v>
      </c>
      <c r="V221">
        <v>11.49</v>
      </c>
      <c r="W221" s="1">
        <v>42962</v>
      </c>
      <c r="X221">
        <v>270</v>
      </c>
      <c r="Y221" t="s">
        <v>48</v>
      </c>
      <c r="Z221" t="s">
        <v>201</v>
      </c>
      <c r="AA221" t="s">
        <v>204</v>
      </c>
      <c r="AC221" s="1">
        <v>43407</v>
      </c>
      <c r="AD221">
        <v>1</v>
      </c>
      <c r="AE221">
        <v>237</v>
      </c>
      <c r="AF221" s="1">
        <v>43684</v>
      </c>
      <c r="AG221">
        <v>722</v>
      </c>
      <c r="AH221">
        <v>114533</v>
      </c>
      <c r="AI221" t="s">
        <v>203</v>
      </c>
      <c r="AJ221" s="2">
        <v>21763</v>
      </c>
      <c r="AK221" t="s">
        <v>50</v>
      </c>
      <c r="AL221" s="1">
        <v>43250</v>
      </c>
    </row>
    <row r="222" spans="1:38" x14ac:dyDescent="0.25">
      <c r="A222" t="s">
        <v>129</v>
      </c>
      <c r="B222" s="1">
        <v>43060</v>
      </c>
      <c r="C222">
        <v>2</v>
      </c>
      <c r="D222">
        <v>358</v>
      </c>
      <c r="E222">
        <v>0</v>
      </c>
      <c r="F222" t="s">
        <v>39</v>
      </c>
      <c r="G222" t="s">
        <v>104</v>
      </c>
      <c r="H222" t="s">
        <v>105</v>
      </c>
      <c r="I222">
        <v>4</v>
      </c>
      <c r="J222" t="s">
        <v>42</v>
      </c>
      <c r="K222">
        <v>52</v>
      </c>
      <c r="L222">
        <v>22.7</v>
      </c>
      <c r="M222">
        <v>5.34</v>
      </c>
      <c r="N222">
        <v>1.21</v>
      </c>
      <c r="O222">
        <v>4.78</v>
      </c>
      <c r="P222">
        <v>1.0900000000000001</v>
      </c>
      <c r="Q222">
        <v>3.88</v>
      </c>
      <c r="R222">
        <v>0.88</v>
      </c>
      <c r="S222">
        <v>1.97</v>
      </c>
      <c r="T222">
        <v>20</v>
      </c>
      <c r="U222">
        <v>23.56</v>
      </c>
      <c r="V222">
        <v>26.3</v>
      </c>
      <c r="W222" s="1">
        <v>43008</v>
      </c>
      <c r="X222">
        <v>234</v>
      </c>
      <c r="Y222" t="s">
        <v>43</v>
      </c>
      <c r="AC222" s="1">
        <v>43058</v>
      </c>
      <c r="AD222">
        <v>1</v>
      </c>
      <c r="AE222">
        <v>191</v>
      </c>
      <c r="AF222" s="1">
        <v>43338</v>
      </c>
      <c r="AG222">
        <v>330</v>
      </c>
      <c r="AH222">
        <v>511026</v>
      </c>
      <c r="AI222" t="s">
        <v>205</v>
      </c>
      <c r="AJ222" s="2">
        <v>14489</v>
      </c>
      <c r="AK222" t="s">
        <v>45</v>
      </c>
      <c r="AL222" s="1">
        <v>43008</v>
      </c>
    </row>
    <row r="223" spans="1:38" x14ac:dyDescent="0.25">
      <c r="A223" t="s">
        <v>129</v>
      </c>
      <c r="B223" s="1">
        <v>43229</v>
      </c>
      <c r="C223">
        <v>4</v>
      </c>
      <c r="D223">
        <v>358</v>
      </c>
      <c r="E223">
        <v>0</v>
      </c>
      <c r="F223" t="s">
        <v>39</v>
      </c>
      <c r="G223" t="s">
        <v>104</v>
      </c>
      <c r="H223" t="s">
        <v>105</v>
      </c>
      <c r="I223">
        <v>4</v>
      </c>
      <c r="J223" t="s">
        <v>42</v>
      </c>
      <c r="K223">
        <v>221</v>
      </c>
      <c r="L223">
        <v>11.3</v>
      </c>
      <c r="M223">
        <v>5.07</v>
      </c>
      <c r="N223">
        <v>0.56999999999999995</v>
      </c>
      <c r="O223">
        <v>5.83</v>
      </c>
      <c r="P223">
        <v>0.66</v>
      </c>
      <c r="Q223">
        <v>5.0599999999999996</v>
      </c>
      <c r="R223">
        <v>0.56999999999999995</v>
      </c>
      <c r="S223">
        <v>1.23</v>
      </c>
      <c r="T223">
        <v>77</v>
      </c>
      <c r="U223">
        <v>11.73</v>
      </c>
      <c r="V223">
        <v>15.54</v>
      </c>
      <c r="W223" s="1">
        <v>43008</v>
      </c>
      <c r="X223">
        <v>234</v>
      </c>
      <c r="Y223" t="s">
        <v>47</v>
      </c>
      <c r="AC223" t="s">
        <v>49</v>
      </c>
      <c r="AH223">
        <v>511026</v>
      </c>
      <c r="AI223" t="s">
        <v>205</v>
      </c>
      <c r="AJ223">
        <v>14489</v>
      </c>
      <c r="AK223" t="s">
        <v>50</v>
      </c>
      <c r="AL223" s="1">
        <v>43251</v>
      </c>
    </row>
    <row r="224" spans="1:38" x14ac:dyDescent="0.25">
      <c r="A224" t="s">
        <v>129</v>
      </c>
      <c r="B224" s="1">
        <v>43156</v>
      </c>
      <c r="C224">
        <v>3</v>
      </c>
      <c r="D224">
        <v>358</v>
      </c>
      <c r="E224">
        <v>0</v>
      </c>
      <c r="F224" t="s">
        <v>39</v>
      </c>
      <c r="G224" t="s">
        <v>104</v>
      </c>
      <c r="H224" t="s">
        <v>105</v>
      </c>
      <c r="I224">
        <v>4</v>
      </c>
      <c r="J224" t="s">
        <v>42</v>
      </c>
      <c r="K224">
        <v>148</v>
      </c>
      <c r="L224">
        <v>13.6</v>
      </c>
      <c r="M224">
        <v>5.3</v>
      </c>
      <c r="N224">
        <v>0.72</v>
      </c>
      <c r="O224">
        <v>4.09</v>
      </c>
      <c r="P224">
        <v>0.56000000000000005</v>
      </c>
      <c r="Q224">
        <v>4.26</v>
      </c>
      <c r="R224">
        <v>0.57999999999999996</v>
      </c>
      <c r="S224">
        <v>1.1399999999999999</v>
      </c>
      <c r="U224">
        <v>14.12</v>
      </c>
      <c r="V224">
        <v>14.98</v>
      </c>
      <c r="W224" s="1">
        <v>43008</v>
      </c>
      <c r="X224">
        <v>234</v>
      </c>
      <c r="AI224">
        <v>0</v>
      </c>
    </row>
    <row r="225" spans="1:38" x14ac:dyDescent="0.25">
      <c r="A225" t="s">
        <v>123</v>
      </c>
      <c r="B225" s="1">
        <v>43005</v>
      </c>
      <c r="C225">
        <v>1</v>
      </c>
      <c r="D225">
        <v>70</v>
      </c>
      <c r="E225">
        <v>0</v>
      </c>
      <c r="F225" t="s">
        <v>39</v>
      </c>
      <c r="G225" t="s">
        <v>104</v>
      </c>
      <c r="H225" t="s">
        <v>105</v>
      </c>
      <c r="I225">
        <v>3</v>
      </c>
      <c r="J225">
        <v>2</v>
      </c>
      <c r="K225">
        <v>23</v>
      </c>
      <c r="L225">
        <v>14.3</v>
      </c>
      <c r="M225">
        <v>4.9800000000000004</v>
      </c>
      <c r="N225">
        <v>0.71</v>
      </c>
      <c r="O225">
        <v>8.64</v>
      </c>
      <c r="P225">
        <v>1.24</v>
      </c>
      <c r="Q225">
        <v>3.68</v>
      </c>
      <c r="R225">
        <v>0.53</v>
      </c>
      <c r="S225">
        <v>1.76</v>
      </c>
      <c r="T225">
        <v>13</v>
      </c>
      <c r="U225">
        <v>14.84</v>
      </c>
      <c r="V225">
        <v>23.33</v>
      </c>
      <c r="W225" s="1">
        <v>42982</v>
      </c>
      <c r="X225">
        <v>229</v>
      </c>
      <c r="Y225" t="s">
        <v>43</v>
      </c>
      <c r="Z225" t="s">
        <v>206</v>
      </c>
      <c r="AA225">
        <f>-38/71</f>
        <v>-0.53521126760563376</v>
      </c>
      <c r="AC225" s="1">
        <v>43054</v>
      </c>
      <c r="AD225">
        <v>1</v>
      </c>
      <c r="AE225">
        <v>271</v>
      </c>
      <c r="AF225" s="1">
        <v>43338</v>
      </c>
      <c r="AG225">
        <v>356</v>
      </c>
      <c r="AH225" t="s">
        <v>207</v>
      </c>
      <c r="AI225">
        <v>505</v>
      </c>
      <c r="AJ225" t="s">
        <v>208</v>
      </c>
      <c r="AK225" t="s">
        <v>45</v>
      </c>
      <c r="AL225" s="1">
        <v>42982</v>
      </c>
    </row>
    <row r="226" spans="1:38" x14ac:dyDescent="0.25">
      <c r="A226" t="s">
        <v>123</v>
      </c>
      <c r="B226" s="1">
        <v>43074</v>
      </c>
      <c r="C226">
        <v>2</v>
      </c>
      <c r="D226">
        <v>70</v>
      </c>
      <c r="E226">
        <v>0</v>
      </c>
      <c r="F226" t="s">
        <v>39</v>
      </c>
      <c r="G226" t="s">
        <v>104</v>
      </c>
      <c r="H226" t="s">
        <v>105</v>
      </c>
      <c r="I226">
        <v>3</v>
      </c>
      <c r="J226">
        <v>2</v>
      </c>
      <c r="K226">
        <v>92</v>
      </c>
      <c r="L226">
        <v>20</v>
      </c>
      <c r="M226">
        <v>5.35</v>
      </c>
      <c r="N226">
        <v>1.07</v>
      </c>
      <c r="O226">
        <v>4.92</v>
      </c>
      <c r="P226">
        <v>0.98</v>
      </c>
      <c r="Q226">
        <v>3.68</v>
      </c>
      <c r="R226">
        <v>0.74</v>
      </c>
      <c r="S226">
        <v>1.72</v>
      </c>
      <c r="T226">
        <v>114</v>
      </c>
      <c r="U226">
        <v>20.76</v>
      </c>
      <c r="V226">
        <v>23.15</v>
      </c>
      <c r="W226" s="1">
        <v>42982</v>
      </c>
      <c r="X226">
        <v>229</v>
      </c>
      <c r="Y226" t="s">
        <v>46</v>
      </c>
      <c r="Z226" t="s">
        <v>206</v>
      </c>
      <c r="AA226">
        <f>-38/71</f>
        <v>-0.53521126760563376</v>
      </c>
      <c r="AC226" s="1">
        <v>43054</v>
      </c>
      <c r="AD226">
        <v>1</v>
      </c>
      <c r="AE226">
        <v>262</v>
      </c>
      <c r="AF226" s="1">
        <v>43338</v>
      </c>
      <c r="AG226">
        <v>356</v>
      </c>
      <c r="AH226" t="s">
        <v>207</v>
      </c>
      <c r="AI226">
        <v>505</v>
      </c>
      <c r="AJ226" t="s">
        <v>208</v>
      </c>
      <c r="AK226" t="s">
        <v>45</v>
      </c>
      <c r="AL226" s="1">
        <v>42982</v>
      </c>
    </row>
    <row r="227" spans="1:38" x14ac:dyDescent="0.25">
      <c r="A227" t="s">
        <v>123</v>
      </c>
      <c r="B227" s="1">
        <v>43198</v>
      </c>
      <c r="C227">
        <v>4</v>
      </c>
      <c r="D227">
        <v>70</v>
      </c>
      <c r="E227">
        <v>0</v>
      </c>
      <c r="F227" t="s">
        <v>39</v>
      </c>
      <c r="G227" t="s">
        <v>104</v>
      </c>
      <c r="H227" t="s">
        <v>105</v>
      </c>
      <c r="I227">
        <v>3</v>
      </c>
      <c r="J227">
        <v>2</v>
      </c>
      <c r="K227">
        <v>216</v>
      </c>
      <c r="L227">
        <v>13.9</v>
      </c>
      <c r="M227">
        <v>5.03</v>
      </c>
      <c r="N227">
        <v>0.7</v>
      </c>
      <c r="O227">
        <v>5.94</v>
      </c>
      <c r="P227">
        <v>0.83</v>
      </c>
      <c r="Q227">
        <v>4.3</v>
      </c>
      <c r="R227">
        <v>0.6</v>
      </c>
      <c r="S227">
        <v>1.42</v>
      </c>
      <c r="T227">
        <v>168</v>
      </c>
      <c r="U227">
        <v>14.43</v>
      </c>
      <c r="V227">
        <v>18.59</v>
      </c>
      <c r="W227" s="1">
        <v>42982</v>
      </c>
      <c r="X227">
        <v>229</v>
      </c>
      <c r="Y227" s="3">
        <v>45017</v>
      </c>
      <c r="Z227" t="s">
        <v>206</v>
      </c>
      <c r="AA227">
        <f>-38/71</f>
        <v>-0.53521126760563376</v>
      </c>
      <c r="AC227" s="1">
        <v>43096</v>
      </c>
      <c r="AD227">
        <v>1</v>
      </c>
      <c r="AE227">
        <v>4</v>
      </c>
      <c r="AF227" s="1">
        <v>43378</v>
      </c>
      <c r="AG227">
        <v>396</v>
      </c>
      <c r="AH227" t="s">
        <v>207</v>
      </c>
      <c r="AI227">
        <v>505</v>
      </c>
      <c r="AJ227" t="s">
        <v>208</v>
      </c>
      <c r="AK227" t="s">
        <v>50</v>
      </c>
      <c r="AL227" s="1">
        <v>43242</v>
      </c>
    </row>
    <row r="228" spans="1:38" x14ac:dyDescent="0.25">
      <c r="A228" t="s">
        <v>123</v>
      </c>
      <c r="B228" s="1">
        <v>43136</v>
      </c>
      <c r="C228">
        <v>3</v>
      </c>
      <c r="D228">
        <v>70</v>
      </c>
      <c r="E228">
        <v>0</v>
      </c>
      <c r="F228" t="s">
        <v>39</v>
      </c>
      <c r="G228" t="s">
        <v>104</v>
      </c>
      <c r="H228" t="s">
        <v>105</v>
      </c>
      <c r="I228">
        <v>3</v>
      </c>
      <c r="J228">
        <v>2</v>
      </c>
      <c r="K228">
        <v>154</v>
      </c>
      <c r="L228">
        <v>15.1</v>
      </c>
      <c r="M228">
        <v>5.28</v>
      </c>
      <c r="N228">
        <v>0.8</v>
      </c>
      <c r="O228">
        <v>5.09</v>
      </c>
      <c r="P228">
        <v>0.77</v>
      </c>
      <c r="Q228">
        <v>3.64</v>
      </c>
      <c r="R228">
        <v>0.55000000000000004</v>
      </c>
      <c r="S228">
        <v>1.32</v>
      </c>
      <c r="T228">
        <v>113</v>
      </c>
      <c r="U228">
        <v>15.67</v>
      </c>
      <c r="V228">
        <v>17.8</v>
      </c>
      <c r="W228" s="1">
        <v>42982</v>
      </c>
      <c r="X228">
        <v>229</v>
      </c>
      <c r="Y228" t="s">
        <v>47</v>
      </c>
      <c r="Z228" t="s">
        <v>206</v>
      </c>
      <c r="AA228">
        <f>-38/71</f>
        <v>-0.53521126760563376</v>
      </c>
      <c r="AC228" s="1">
        <v>43054</v>
      </c>
      <c r="AD228">
        <v>1</v>
      </c>
      <c r="AE228">
        <v>200</v>
      </c>
      <c r="AF228" s="1">
        <v>43338</v>
      </c>
      <c r="AG228">
        <v>356</v>
      </c>
      <c r="AH228" t="s">
        <v>207</v>
      </c>
      <c r="AI228">
        <v>505</v>
      </c>
      <c r="AJ228" t="s">
        <v>208</v>
      </c>
      <c r="AK228" t="s">
        <v>45</v>
      </c>
      <c r="AL228" s="1">
        <v>42982</v>
      </c>
    </row>
    <row r="229" spans="1:38" x14ac:dyDescent="0.25">
      <c r="A229" t="s">
        <v>129</v>
      </c>
      <c r="B229" s="1">
        <v>42997</v>
      </c>
      <c r="C229">
        <v>1</v>
      </c>
      <c r="D229">
        <v>551</v>
      </c>
      <c r="E229">
        <v>0</v>
      </c>
      <c r="F229" t="s">
        <v>39</v>
      </c>
      <c r="G229" t="s">
        <v>104</v>
      </c>
      <c r="H229" t="s">
        <v>105</v>
      </c>
      <c r="I229">
        <v>4</v>
      </c>
      <c r="J229" t="s">
        <v>42</v>
      </c>
      <c r="K229">
        <v>14</v>
      </c>
      <c r="L229">
        <v>22.8</v>
      </c>
      <c r="M229">
        <v>5.31</v>
      </c>
      <c r="N229">
        <v>1.21</v>
      </c>
      <c r="O229">
        <v>4.7300000000000004</v>
      </c>
      <c r="P229">
        <v>1.08</v>
      </c>
      <c r="Q229">
        <v>4.34</v>
      </c>
      <c r="R229">
        <v>0.99</v>
      </c>
      <c r="S229">
        <v>2.0699999999999998</v>
      </c>
      <c r="T229">
        <v>8</v>
      </c>
      <c r="U229">
        <v>23.67</v>
      </c>
      <c r="V229">
        <v>27.01</v>
      </c>
      <c r="W229" s="1">
        <v>42983</v>
      </c>
      <c r="X229">
        <v>259</v>
      </c>
      <c r="Y229" t="s">
        <v>43</v>
      </c>
      <c r="Z229" t="s">
        <v>209</v>
      </c>
      <c r="AA229" t="s">
        <v>210</v>
      </c>
      <c r="AC229" s="1">
        <v>43039</v>
      </c>
      <c r="AD229">
        <v>1</v>
      </c>
      <c r="AE229">
        <v>270</v>
      </c>
      <c r="AF229" s="1">
        <v>43318</v>
      </c>
      <c r="AG229">
        <v>335</v>
      </c>
      <c r="AH229">
        <v>511045</v>
      </c>
      <c r="AI229">
        <v>327</v>
      </c>
      <c r="AJ229" s="2">
        <v>44835</v>
      </c>
      <c r="AK229" t="s">
        <v>45</v>
      </c>
      <c r="AL229" s="1">
        <v>42983</v>
      </c>
    </row>
    <row r="230" spans="1:38" x14ac:dyDescent="0.25">
      <c r="A230" t="s">
        <v>129</v>
      </c>
      <c r="B230" s="1">
        <v>43060</v>
      </c>
      <c r="C230">
        <v>2</v>
      </c>
      <c r="D230">
        <v>551</v>
      </c>
      <c r="E230">
        <v>0</v>
      </c>
      <c r="F230" t="s">
        <v>39</v>
      </c>
      <c r="G230" t="s">
        <v>104</v>
      </c>
      <c r="H230" t="s">
        <v>105</v>
      </c>
      <c r="I230">
        <v>4</v>
      </c>
      <c r="J230" t="s">
        <v>42</v>
      </c>
      <c r="K230">
        <v>77</v>
      </c>
      <c r="L230">
        <v>21.3</v>
      </c>
      <c r="M230">
        <v>5.13</v>
      </c>
      <c r="N230">
        <v>1.0900000000000001</v>
      </c>
      <c r="O230">
        <v>4.0599999999999996</v>
      </c>
      <c r="P230">
        <v>0.86</v>
      </c>
      <c r="Q230">
        <v>3.8</v>
      </c>
      <c r="R230">
        <v>0.81</v>
      </c>
      <c r="S230">
        <v>1.67</v>
      </c>
      <c r="T230">
        <v>43</v>
      </c>
      <c r="U230">
        <v>22.11</v>
      </c>
      <c r="V230">
        <v>22.52</v>
      </c>
      <c r="W230" s="1">
        <v>42983</v>
      </c>
      <c r="X230">
        <v>259</v>
      </c>
      <c r="Y230" t="s">
        <v>46</v>
      </c>
      <c r="Z230" t="s">
        <v>209</v>
      </c>
      <c r="AA230" t="s">
        <v>210</v>
      </c>
      <c r="AC230" s="1">
        <v>43039</v>
      </c>
      <c r="AD230">
        <v>1</v>
      </c>
      <c r="AE230">
        <v>171</v>
      </c>
      <c r="AF230" s="1">
        <v>43318</v>
      </c>
      <c r="AG230">
        <v>335</v>
      </c>
      <c r="AH230">
        <v>511045</v>
      </c>
      <c r="AI230">
        <v>327</v>
      </c>
      <c r="AJ230" s="2">
        <v>44835</v>
      </c>
      <c r="AK230" t="s">
        <v>45</v>
      </c>
      <c r="AL230" s="1">
        <v>42983</v>
      </c>
    </row>
    <row r="231" spans="1:38" x14ac:dyDescent="0.25">
      <c r="A231" t="s">
        <v>129</v>
      </c>
      <c r="B231" s="1">
        <v>43156</v>
      </c>
      <c r="C231">
        <v>3</v>
      </c>
      <c r="D231">
        <v>551</v>
      </c>
      <c r="E231">
        <v>0</v>
      </c>
      <c r="F231" t="s">
        <v>39</v>
      </c>
      <c r="G231" t="s">
        <v>104</v>
      </c>
      <c r="H231" t="s">
        <v>105</v>
      </c>
      <c r="I231">
        <v>4</v>
      </c>
      <c r="J231" t="s">
        <v>42</v>
      </c>
      <c r="K231">
        <v>173</v>
      </c>
      <c r="L231">
        <v>14.2</v>
      </c>
      <c r="M231">
        <v>4.99</v>
      </c>
      <c r="N231">
        <v>0.71</v>
      </c>
      <c r="O231">
        <v>4.55</v>
      </c>
      <c r="P231">
        <v>0.65</v>
      </c>
      <c r="Q231">
        <v>4.42</v>
      </c>
      <c r="R231">
        <v>0.63</v>
      </c>
      <c r="S231">
        <v>1.27</v>
      </c>
      <c r="U231">
        <v>14.74</v>
      </c>
      <c r="V231">
        <v>16.64</v>
      </c>
      <c r="W231" s="1">
        <v>42983</v>
      </c>
      <c r="X231">
        <v>259</v>
      </c>
      <c r="Z231" t="s">
        <v>209</v>
      </c>
      <c r="AA231" t="s">
        <v>210</v>
      </c>
      <c r="AI231">
        <v>0</v>
      </c>
    </row>
    <row r="232" spans="1:38" x14ac:dyDescent="0.25">
      <c r="A232" t="s">
        <v>129</v>
      </c>
      <c r="B232" s="1">
        <v>43229</v>
      </c>
      <c r="C232">
        <v>4</v>
      </c>
      <c r="D232">
        <v>551</v>
      </c>
      <c r="E232">
        <v>0</v>
      </c>
      <c r="F232" t="s">
        <v>39</v>
      </c>
      <c r="G232" t="s">
        <v>104</v>
      </c>
      <c r="H232" t="s">
        <v>105</v>
      </c>
      <c r="I232">
        <v>4</v>
      </c>
      <c r="J232" t="s">
        <v>42</v>
      </c>
      <c r="K232">
        <v>246</v>
      </c>
      <c r="L232">
        <v>8.6</v>
      </c>
      <c r="M232">
        <v>4.6500000000000004</v>
      </c>
      <c r="N232">
        <v>0.4</v>
      </c>
      <c r="O232">
        <v>6.6</v>
      </c>
      <c r="P232">
        <v>0.56999999999999995</v>
      </c>
      <c r="Q232">
        <v>5.35</v>
      </c>
      <c r="R232">
        <v>0.46</v>
      </c>
      <c r="S232">
        <v>1.03</v>
      </c>
      <c r="T232">
        <v>145</v>
      </c>
      <c r="U232">
        <v>8.93</v>
      </c>
      <c r="V232">
        <v>12.87</v>
      </c>
      <c r="W232" s="1">
        <v>42983</v>
      </c>
      <c r="X232">
        <v>259</v>
      </c>
      <c r="Y232" t="s">
        <v>48</v>
      </c>
      <c r="Z232" t="s">
        <v>209</v>
      </c>
      <c r="AA232" t="s">
        <v>210</v>
      </c>
      <c r="AC232" t="s">
        <v>49</v>
      </c>
      <c r="AH232">
        <v>511045</v>
      </c>
      <c r="AI232" t="s">
        <v>211</v>
      </c>
      <c r="AJ232">
        <v>44835</v>
      </c>
      <c r="AK232" t="s">
        <v>50</v>
      </c>
      <c r="AL232" s="1">
        <v>43250</v>
      </c>
    </row>
    <row r="233" spans="1:38" x14ac:dyDescent="0.25">
      <c r="A233" t="s">
        <v>51</v>
      </c>
      <c r="B233" s="1">
        <v>43048</v>
      </c>
      <c r="C233">
        <v>2</v>
      </c>
      <c r="D233">
        <v>124</v>
      </c>
      <c r="E233">
        <v>0</v>
      </c>
      <c r="F233" t="s">
        <v>39</v>
      </c>
      <c r="G233" t="s">
        <v>56</v>
      </c>
      <c r="H233" t="s">
        <v>41</v>
      </c>
      <c r="I233">
        <v>6</v>
      </c>
      <c r="J233" t="s">
        <v>42</v>
      </c>
      <c r="K233">
        <v>47</v>
      </c>
      <c r="L233">
        <v>20.8</v>
      </c>
      <c r="M233">
        <v>4.96</v>
      </c>
      <c r="N233">
        <v>1.03</v>
      </c>
      <c r="O233">
        <v>6.09</v>
      </c>
      <c r="P233">
        <v>1.27</v>
      </c>
      <c r="Q233">
        <v>4.3499999999999996</v>
      </c>
      <c r="R233">
        <v>0.9</v>
      </c>
      <c r="S233">
        <v>2.17</v>
      </c>
      <c r="T233">
        <v>51</v>
      </c>
      <c r="U233">
        <v>21.59</v>
      </c>
      <c r="V233">
        <v>28.19</v>
      </c>
      <c r="W233" s="1">
        <v>43001</v>
      </c>
      <c r="X233">
        <v>221</v>
      </c>
      <c r="Y233" t="s">
        <v>43</v>
      </c>
      <c r="Z233" t="s">
        <v>212</v>
      </c>
      <c r="AA233" t="s">
        <v>213</v>
      </c>
      <c r="AC233" t="s">
        <v>49</v>
      </c>
      <c r="AH233">
        <v>304119</v>
      </c>
      <c r="AI233" t="s">
        <v>214</v>
      </c>
      <c r="AJ233" s="3">
        <v>45081</v>
      </c>
      <c r="AK233" t="s">
        <v>45</v>
      </c>
      <c r="AL233" s="1">
        <v>43001</v>
      </c>
    </row>
    <row r="234" spans="1:38" x14ac:dyDescent="0.25">
      <c r="A234" t="s">
        <v>51</v>
      </c>
      <c r="B234" s="1">
        <v>43048</v>
      </c>
      <c r="C234">
        <v>2</v>
      </c>
      <c r="D234">
        <v>99</v>
      </c>
      <c r="E234">
        <v>0</v>
      </c>
      <c r="F234" t="s">
        <v>39</v>
      </c>
      <c r="G234" t="s">
        <v>56</v>
      </c>
      <c r="H234" t="s">
        <v>41</v>
      </c>
      <c r="I234">
        <v>4</v>
      </c>
      <c r="J234" t="s">
        <v>42</v>
      </c>
      <c r="K234">
        <v>33</v>
      </c>
      <c r="L234">
        <v>21.9</v>
      </c>
      <c r="M234">
        <v>5.27</v>
      </c>
      <c r="N234">
        <v>1.1499999999999999</v>
      </c>
      <c r="O234">
        <v>5.62</v>
      </c>
      <c r="P234">
        <v>1.23</v>
      </c>
      <c r="Q234">
        <v>3.85</v>
      </c>
      <c r="R234">
        <v>0.84</v>
      </c>
      <c r="S234">
        <v>2.0699999999999998</v>
      </c>
      <c r="T234">
        <v>9</v>
      </c>
      <c r="U234">
        <v>22.73</v>
      </c>
      <c r="V234">
        <v>27.54</v>
      </c>
      <c r="W234" s="1">
        <v>43015</v>
      </c>
      <c r="X234">
        <v>207</v>
      </c>
      <c r="Y234" t="s">
        <v>43</v>
      </c>
      <c r="AC234" t="s">
        <v>49</v>
      </c>
      <c r="AH234">
        <v>308066</v>
      </c>
      <c r="AI234" t="s">
        <v>215</v>
      </c>
      <c r="AJ234" t="s">
        <v>216</v>
      </c>
      <c r="AK234" t="s">
        <v>45</v>
      </c>
      <c r="AL234" s="1">
        <v>43015</v>
      </c>
    </row>
    <row r="235" spans="1:38" x14ac:dyDescent="0.25">
      <c r="A235" t="s">
        <v>51</v>
      </c>
      <c r="B235" s="1">
        <v>43109</v>
      </c>
      <c r="C235">
        <v>3</v>
      </c>
      <c r="D235">
        <v>99</v>
      </c>
      <c r="E235">
        <v>0</v>
      </c>
      <c r="F235" t="s">
        <v>39</v>
      </c>
      <c r="G235" t="s">
        <v>56</v>
      </c>
      <c r="H235" t="s">
        <v>41</v>
      </c>
      <c r="I235">
        <v>4</v>
      </c>
      <c r="J235" t="s">
        <v>42</v>
      </c>
      <c r="K235">
        <v>94</v>
      </c>
      <c r="L235">
        <v>18.3</v>
      </c>
      <c r="M235">
        <v>5.03</v>
      </c>
      <c r="N235">
        <v>0.92</v>
      </c>
      <c r="O235">
        <v>5.33</v>
      </c>
      <c r="P235">
        <v>0.98</v>
      </c>
      <c r="Q235">
        <v>4.12</v>
      </c>
      <c r="R235">
        <v>0.75</v>
      </c>
      <c r="S235">
        <v>1.73</v>
      </c>
      <c r="T235">
        <v>15</v>
      </c>
      <c r="U235">
        <v>19</v>
      </c>
      <c r="V235">
        <v>22.77</v>
      </c>
      <c r="W235" s="1">
        <v>43015</v>
      </c>
      <c r="X235">
        <v>207</v>
      </c>
      <c r="Y235" t="s">
        <v>46</v>
      </c>
      <c r="AC235" s="1">
        <v>43053</v>
      </c>
      <c r="AD235">
        <v>1</v>
      </c>
      <c r="AE235">
        <v>182</v>
      </c>
      <c r="AF235" s="1">
        <v>43334</v>
      </c>
      <c r="AG235">
        <v>319</v>
      </c>
      <c r="AH235">
        <v>308066</v>
      </c>
      <c r="AI235" t="s">
        <v>215</v>
      </c>
      <c r="AJ235" t="s">
        <v>216</v>
      </c>
      <c r="AK235" t="s">
        <v>45</v>
      </c>
      <c r="AL235" s="1">
        <v>43015</v>
      </c>
    </row>
    <row r="236" spans="1:38" x14ac:dyDescent="0.25">
      <c r="A236" t="s">
        <v>51</v>
      </c>
      <c r="B236" s="1">
        <v>43157</v>
      </c>
      <c r="C236">
        <v>4</v>
      </c>
      <c r="D236">
        <v>124</v>
      </c>
      <c r="E236">
        <v>0</v>
      </c>
      <c r="F236" t="s">
        <v>39</v>
      </c>
      <c r="G236" t="s">
        <v>56</v>
      </c>
      <c r="H236" t="s">
        <v>41</v>
      </c>
      <c r="I236">
        <v>6</v>
      </c>
      <c r="J236" t="s">
        <v>42</v>
      </c>
      <c r="K236">
        <v>156</v>
      </c>
      <c r="L236">
        <v>15.2</v>
      </c>
      <c r="M236">
        <v>4.84</v>
      </c>
      <c r="N236">
        <v>0.74</v>
      </c>
      <c r="O236">
        <v>6.55</v>
      </c>
      <c r="P236">
        <v>1</v>
      </c>
      <c r="Q236">
        <v>4.58</v>
      </c>
      <c r="R236">
        <v>0.7</v>
      </c>
      <c r="S236">
        <v>1.69</v>
      </c>
      <c r="T236">
        <v>113</v>
      </c>
      <c r="U236">
        <v>15.78</v>
      </c>
      <c r="V236">
        <v>21.82</v>
      </c>
      <c r="W236" s="1">
        <v>43001</v>
      </c>
      <c r="X236">
        <v>221</v>
      </c>
      <c r="Y236" t="s">
        <v>47</v>
      </c>
      <c r="Z236" t="s">
        <v>212</v>
      </c>
      <c r="AA236" t="s">
        <v>213</v>
      </c>
      <c r="AC236" s="1">
        <v>43065</v>
      </c>
      <c r="AD236">
        <v>1</v>
      </c>
      <c r="AE236">
        <v>185</v>
      </c>
      <c r="AF236" s="1">
        <v>43343</v>
      </c>
      <c r="AG236">
        <v>342</v>
      </c>
      <c r="AH236">
        <v>304119</v>
      </c>
      <c r="AI236" t="s">
        <v>214</v>
      </c>
      <c r="AJ236" s="3">
        <v>45081</v>
      </c>
      <c r="AK236" t="s">
        <v>45</v>
      </c>
      <c r="AL236" s="1">
        <v>43001</v>
      </c>
    </row>
    <row r="237" spans="1:38" x14ac:dyDescent="0.25">
      <c r="A237" t="s">
        <v>51</v>
      </c>
      <c r="B237" s="1">
        <v>43109</v>
      </c>
      <c r="C237">
        <v>3</v>
      </c>
      <c r="D237">
        <v>124</v>
      </c>
      <c r="E237">
        <v>0</v>
      </c>
      <c r="F237" t="s">
        <v>39</v>
      </c>
      <c r="G237" t="s">
        <v>56</v>
      </c>
      <c r="H237" t="s">
        <v>41</v>
      </c>
      <c r="I237">
        <v>6</v>
      </c>
      <c r="J237" t="s">
        <v>42</v>
      </c>
      <c r="K237">
        <v>108</v>
      </c>
      <c r="L237">
        <v>17</v>
      </c>
      <c r="M237">
        <v>5.03</v>
      </c>
      <c r="N237">
        <v>0.86</v>
      </c>
      <c r="O237">
        <v>5.57</v>
      </c>
      <c r="P237">
        <v>0.95</v>
      </c>
      <c r="Q237">
        <v>4.03</v>
      </c>
      <c r="R237">
        <v>0.69</v>
      </c>
      <c r="S237">
        <v>1.63</v>
      </c>
      <c r="T237">
        <v>26</v>
      </c>
      <c r="U237">
        <v>17.649999999999999</v>
      </c>
      <c r="V237">
        <v>21.6</v>
      </c>
      <c r="W237" s="1">
        <v>43001</v>
      </c>
      <c r="X237">
        <v>221</v>
      </c>
      <c r="Y237" t="s">
        <v>46</v>
      </c>
      <c r="Z237" t="s">
        <v>212</v>
      </c>
      <c r="AA237" t="s">
        <v>213</v>
      </c>
      <c r="AC237" s="1">
        <v>43065</v>
      </c>
      <c r="AD237">
        <v>1</v>
      </c>
      <c r="AE237">
        <v>191</v>
      </c>
      <c r="AF237" s="1">
        <v>43343</v>
      </c>
      <c r="AG237">
        <v>342</v>
      </c>
      <c r="AH237">
        <v>304119</v>
      </c>
      <c r="AI237" t="s">
        <v>214</v>
      </c>
      <c r="AJ237" s="3">
        <v>45081</v>
      </c>
      <c r="AK237" t="s">
        <v>45</v>
      </c>
      <c r="AL237" s="1">
        <v>43001</v>
      </c>
    </row>
    <row r="238" spans="1:38" x14ac:dyDescent="0.25">
      <c r="A238" t="s">
        <v>51</v>
      </c>
      <c r="B238" s="1">
        <v>43157</v>
      </c>
      <c r="C238">
        <v>4</v>
      </c>
      <c r="D238">
        <v>99</v>
      </c>
      <c r="E238">
        <v>0</v>
      </c>
      <c r="F238" t="s">
        <v>39</v>
      </c>
      <c r="G238" t="s">
        <v>56</v>
      </c>
      <c r="H238" t="s">
        <v>41</v>
      </c>
      <c r="I238">
        <v>4</v>
      </c>
      <c r="J238" t="s">
        <v>42</v>
      </c>
      <c r="K238">
        <v>142</v>
      </c>
      <c r="L238">
        <v>15.8</v>
      </c>
      <c r="M238">
        <v>5.0599999999999996</v>
      </c>
      <c r="N238">
        <v>0.8</v>
      </c>
      <c r="O238">
        <v>6.07</v>
      </c>
      <c r="P238">
        <v>0.96</v>
      </c>
      <c r="Q238">
        <v>4.2699999999999996</v>
      </c>
      <c r="R238">
        <v>0.67</v>
      </c>
      <c r="S238">
        <v>1.63</v>
      </c>
      <c r="T238">
        <v>18</v>
      </c>
      <c r="U238">
        <v>16.399999999999999</v>
      </c>
      <c r="V238">
        <v>21.26</v>
      </c>
      <c r="W238" s="1">
        <v>43015</v>
      </c>
      <c r="X238">
        <v>207</v>
      </c>
      <c r="Y238" t="s">
        <v>47</v>
      </c>
      <c r="AC238" s="1">
        <v>43053</v>
      </c>
      <c r="AD238">
        <v>1</v>
      </c>
      <c r="AE238">
        <v>176</v>
      </c>
      <c r="AF238" s="1">
        <v>43334</v>
      </c>
      <c r="AG238">
        <v>319</v>
      </c>
      <c r="AH238">
        <v>308066</v>
      </c>
      <c r="AI238" t="s">
        <v>215</v>
      </c>
      <c r="AJ238" t="s">
        <v>216</v>
      </c>
      <c r="AK238" t="s">
        <v>45</v>
      </c>
      <c r="AL238" s="1">
        <v>43015</v>
      </c>
    </row>
    <row r="239" spans="1:38" x14ac:dyDescent="0.25">
      <c r="A239" t="s">
        <v>51</v>
      </c>
      <c r="B239" s="1">
        <v>43209</v>
      </c>
      <c r="C239">
        <v>5</v>
      </c>
      <c r="D239">
        <v>99</v>
      </c>
      <c r="E239">
        <v>0</v>
      </c>
      <c r="F239" t="s">
        <v>39</v>
      </c>
      <c r="G239" t="s">
        <v>56</v>
      </c>
      <c r="H239" t="s">
        <v>41</v>
      </c>
      <c r="I239">
        <v>4</v>
      </c>
      <c r="J239" t="s">
        <v>42</v>
      </c>
      <c r="K239">
        <v>194</v>
      </c>
      <c r="L239">
        <v>11.3</v>
      </c>
      <c r="M239">
        <v>5.29</v>
      </c>
      <c r="N239">
        <v>0.6</v>
      </c>
      <c r="O239">
        <v>6.65</v>
      </c>
      <c r="P239">
        <v>0.75</v>
      </c>
      <c r="Q239">
        <v>4.91</v>
      </c>
      <c r="R239">
        <v>0.55000000000000004</v>
      </c>
      <c r="S239">
        <v>1.31</v>
      </c>
      <c r="T239">
        <v>38</v>
      </c>
      <c r="U239">
        <v>11.73</v>
      </c>
      <c r="V239">
        <v>16.52</v>
      </c>
      <c r="W239" s="1">
        <v>43015</v>
      </c>
      <c r="X239">
        <v>207</v>
      </c>
      <c r="Y239" t="s">
        <v>48</v>
      </c>
      <c r="AC239" t="s">
        <v>49</v>
      </c>
      <c r="AH239">
        <v>308066</v>
      </c>
      <c r="AI239" t="s">
        <v>215</v>
      </c>
      <c r="AJ239" t="s">
        <v>216</v>
      </c>
      <c r="AK239" t="s">
        <v>45</v>
      </c>
      <c r="AL239" s="1">
        <v>43015</v>
      </c>
    </row>
    <row r="240" spans="1:38" x14ac:dyDescent="0.25">
      <c r="A240" t="s">
        <v>51</v>
      </c>
      <c r="B240" s="1">
        <v>43209</v>
      </c>
      <c r="C240">
        <v>5</v>
      </c>
      <c r="D240">
        <v>124</v>
      </c>
      <c r="E240">
        <v>0</v>
      </c>
      <c r="F240" t="s">
        <v>39</v>
      </c>
      <c r="G240" t="s">
        <v>56</v>
      </c>
      <c r="H240" t="s">
        <v>41</v>
      </c>
      <c r="I240">
        <v>6</v>
      </c>
      <c r="J240" t="s">
        <v>42</v>
      </c>
      <c r="K240">
        <v>208</v>
      </c>
      <c r="L240">
        <v>9.6</v>
      </c>
      <c r="M240">
        <v>4.74</v>
      </c>
      <c r="N240">
        <v>0.46</v>
      </c>
      <c r="O240">
        <v>7.7</v>
      </c>
      <c r="P240">
        <v>0.74</v>
      </c>
      <c r="Q240">
        <v>5.51</v>
      </c>
      <c r="R240">
        <v>0.53</v>
      </c>
      <c r="S240">
        <v>1.27</v>
      </c>
      <c r="T240">
        <v>66</v>
      </c>
      <c r="U240">
        <v>9.9600000000000009</v>
      </c>
      <c r="V240">
        <v>15.79</v>
      </c>
      <c r="W240" s="1">
        <v>43001</v>
      </c>
      <c r="X240">
        <v>221</v>
      </c>
      <c r="Y240" t="s">
        <v>48</v>
      </c>
      <c r="Z240" t="s">
        <v>212</v>
      </c>
      <c r="AA240" t="s">
        <v>213</v>
      </c>
      <c r="AC240" t="s">
        <v>49</v>
      </c>
      <c r="AH240">
        <v>304119</v>
      </c>
      <c r="AI240" t="s">
        <v>214</v>
      </c>
      <c r="AJ240" s="3">
        <v>45081</v>
      </c>
      <c r="AK240" t="s">
        <v>45</v>
      </c>
      <c r="AL240" s="1">
        <v>43001</v>
      </c>
    </row>
    <row r="241" spans="1:38" x14ac:dyDescent="0.25">
      <c r="A241" t="s">
        <v>51</v>
      </c>
      <c r="B241" s="1">
        <v>42990</v>
      </c>
      <c r="C241">
        <v>1</v>
      </c>
      <c r="D241">
        <v>104</v>
      </c>
      <c r="E241">
        <v>0</v>
      </c>
      <c r="F241" t="s">
        <v>39</v>
      </c>
      <c r="G241" t="s">
        <v>56</v>
      </c>
      <c r="H241" t="s">
        <v>41</v>
      </c>
      <c r="I241">
        <v>3</v>
      </c>
      <c r="J241">
        <v>2</v>
      </c>
      <c r="K241">
        <v>24</v>
      </c>
      <c r="L241">
        <v>18.100000000000001</v>
      </c>
      <c r="M241">
        <v>5.09</v>
      </c>
      <c r="N241">
        <v>0.92</v>
      </c>
      <c r="O241">
        <v>6.18</v>
      </c>
      <c r="P241">
        <v>1.1200000000000001</v>
      </c>
      <c r="Q241">
        <v>4.12</v>
      </c>
      <c r="R241">
        <v>0.75</v>
      </c>
      <c r="S241">
        <v>1.86</v>
      </c>
      <c r="T241">
        <v>161</v>
      </c>
      <c r="U241">
        <v>18.79</v>
      </c>
      <c r="V241">
        <v>24.47</v>
      </c>
      <c r="W241" s="1">
        <v>42966</v>
      </c>
      <c r="X241">
        <v>256</v>
      </c>
      <c r="Y241" s="3">
        <v>44927</v>
      </c>
      <c r="Z241" t="s">
        <v>217</v>
      </c>
      <c r="AA241" t="s">
        <v>218</v>
      </c>
      <c r="AC241" t="s">
        <v>49</v>
      </c>
      <c r="AH241">
        <v>309030</v>
      </c>
      <c r="AI241">
        <v>129</v>
      </c>
      <c r="AJ241" s="2">
        <v>18507</v>
      </c>
      <c r="AK241" t="s">
        <v>45</v>
      </c>
      <c r="AL241" s="1">
        <v>42966</v>
      </c>
    </row>
    <row r="242" spans="1:38" x14ac:dyDescent="0.25">
      <c r="A242" t="s">
        <v>51</v>
      </c>
      <c r="B242" s="1">
        <v>43048</v>
      </c>
      <c r="C242">
        <v>2</v>
      </c>
      <c r="D242">
        <v>104</v>
      </c>
      <c r="E242">
        <v>0</v>
      </c>
      <c r="F242" t="s">
        <v>39</v>
      </c>
      <c r="G242" t="s">
        <v>56</v>
      </c>
      <c r="H242" t="s">
        <v>41</v>
      </c>
      <c r="I242">
        <v>3</v>
      </c>
      <c r="J242">
        <v>2</v>
      </c>
      <c r="K242">
        <v>82</v>
      </c>
      <c r="L242">
        <v>15.1</v>
      </c>
      <c r="M242">
        <v>5.27</v>
      </c>
      <c r="N242">
        <v>0.8</v>
      </c>
      <c r="O242">
        <v>5.97</v>
      </c>
      <c r="P242">
        <v>0.9</v>
      </c>
      <c r="Q242">
        <v>4.2300000000000004</v>
      </c>
      <c r="R242">
        <v>0.64</v>
      </c>
      <c r="S242">
        <v>1.54</v>
      </c>
      <c r="T242">
        <v>14</v>
      </c>
      <c r="U242">
        <v>15.67</v>
      </c>
      <c r="V242">
        <v>20.09</v>
      </c>
      <c r="W242" s="1">
        <v>42966</v>
      </c>
      <c r="X242">
        <v>256</v>
      </c>
      <c r="Y242" s="3">
        <v>44958</v>
      </c>
      <c r="Z242" t="s">
        <v>217</v>
      </c>
      <c r="AA242" t="s">
        <v>218</v>
      </c>
      <c r="AC242" t="s">
        <v>49</v>
      </c>
      <c r="AH242">
        <v>309030</v>
      </c>
      <c r="AI242">
        <v>129</v>
      </c>
      <c r="AJ242" s="2">
        <v>18507</v>
      </c>
      <c r="AK242" t="s">
        <v>45</v>
      </c>
      <c r="AL242" s="1">
        <v>42966</v>
      </c>
    </row>
    <row r="243" spans="1:38" x14ac:dyDescent="0.25">
      <c r="A243" t="s">
        <v>51</v>
      </c>
      <c r="B243" s="1">
        <v>43109</v>
      </c>
      <c r="C243">
        <v>3</v>
      </c>
      <c r="D243">
        <v>104</v>
      </c>
      <c r="E243">
        <v>0</v>
      </c>
      <c r="F243" t="s">
        <v>39</v>
      </c>
      <c r="G243" t="s">
        <v>56</v>
      </c>
      <c r="H243" t="s">
        <v>41</v>
      </c>
      <c r="I243">
        <v>3</v>
      </c>
      <c r="J243">
        <v>2</v>
      </c>
      <c r="K243">
        <v>143</v>
      </c>
      <c r="L243">
        <v>14.2</v>
      </c>
      <c r="M243">
        <v>5.12</v>
      </c>
      <c r="N243">
        <v>0.73</v>
      </c>
      <c r="O243">
        <v>6.09</v>
      </c>
      <c r="P243">
        <v>0.86</v>
      </c>
      <c r="Q243">
        <v>4.21</v>
      </c>
      <c r="R243">
        <v>0.6</v>
      </c>
      <c r="S243">
        <v>1.46</v>
      </c>
      <c r="T243">
        <v>13</v>
      </c>
      <c r="U243">
        <v>14.74</v>
      </c>
      <c r="V243">
        <v>19.05</v>
      </c>
      <c r="W243" s="1">
        <v>42966</v>
      </c>
      <c r="X243">
        <v>256</v>
      </c>
      <c r="Y243" s="3">
        <v>44986</v>
      </c>
      <c r="Z243" t="s">
        <v>219</v>
      </c>
      <c r="AA243" t="s">
        <v>220</v>
      </c>
      <c r="AC243" s="1">
        <v>43058</v>
      </c>
      <c r="AD243">
        <v>1</v>
      </c>
      <c r="AE243">
        <v>186</v>
      </c>
      <c r="AF243" s="1">
        <v>43338</v>
      </c>
      <c r="AG243">
        <v>372</v>
      </c>
      <c r="AH243">
        <v>309030</v>
      </c>
      <c r="AI243">
        <v>129</v>
      </c>
      <c r="AJ243" s="2">
        <v>18507</v>
      </c>
      <c r="AK243" t="s">
        <v>45</v>
      </c>
      <c r="AL243" s="1">
        <v>42966</v>
      </c>
    </row>
    <row r="244" spans="1:38" x14ac:dyDescent="0.25">
      <c r="A244" t="s">
        <v>51</v>
      </c>
      <c r="B244" s="1">
        <v>43157</v>
      </c>
      <c r="C244">
        <v>4</v>
      </c>
      <c r="D244">
        <v>104</v>
      </c>
      <c r="E244">
        <v>0</v>
      </c>
      <c r="F244" t="s">
        <v>39</v>
      </c>
      <c r="G244" t="s">
        <v>56</v>
      </c>
      <c r="H244" t="s">
        <v>41</v>
      </c>
      <c r="I244">
        <v>3</v>
      </c>
      <c r="J244">
        <v>2</v>
      </c>
      <c r="K244">
        <v>191</v>
      </c>
      <c r="L244">
        <v>10.7</v>
      </c>
      <c r="M244">
        <v>5</v>
      </c>
      <c r="N244">
        <v>0.54</v>
      </c>
      <c r="O244">
        <v>6.72</v>
      </c>
      <c r="P244">
        <v>0.72</v>
      </c>
      <c r="Q244">
        <v>4.91</v>
      </c>
      <c r="R244">
        <v>0.53</v>
      </c>
      <c r="S244">
        <v>1.24</v>
      </c>
      <c r="T244">
        <v>19</v>
      </c>
      <c r="U244">
        <v>11.11</v>
      </c>
      <c r="V244">
        <v>15.83</v>
      </c>
      <c r="W244" s="1">
        <v>42966</v>
      </c>
      <c r="X244">
        <v>256</v>
      </c>
      <c r="Y244" s="3">
        <v>45017</v>
      </c>
      <c r="Z244" t="s">
        <v>217</v>
      </c>
      <c r="AA244" t="s">
        <v>218</v>
      </c>
      <c r="AC244" s="1">
        <v>43058</v>
      </c>
      <c r="AD244">
        <v>1</v>
      </c>
      <c r="AE244">
        <v>180</v>
      </c>
      <c r="AF244" s="1">
        <v>43338</v>
      </c>
      <c r="AG244">
        <v>372</v>
      </c>
      <c r="AH244">
        <v>309030</v>
      </c>
      <c r="AI244">
        <v>129</v>
      </c>
      <c r="AJ244" s="2">
        <v>18507</v>
      </c>
      <c r="AK244" t="s">
        <v>45</v>
      </c>
      <c r="AL244" s="1">
        <v>42966</v>
      </c>
    </row>
    <row r="245" spans="1:38" x14ac:dyDescent="0.25">
      <c r="A245" t="s">
        <v>51</v>
      </c>
      <c r="B245" s="1">
        <v>43209</v>
      </c>
      <c r="C245">
        <v>5</v>
      </c>
      <c r="D245">
        <v>104</v>
      </c>
      <c r="E245">
        <v>0</v>
      </c>
      <c r="F245" t="s">
        <v>39</v>
      </c>
      <c r="G245" t="s">
        <v>56</v>
      </c>
      <c r="H245" t="s">
        <v>41</v>
      </c>
      <c r="I245">
        <v>3</v>
      </c>
      <c r="J245">
        <v>2</v>
      </c>
      <c r="K245">
        <v>243</v>
      </c>
      <c r="L245">
        <v>8.6</v>
      </c>
      <c r="M245">
        <v>5.08</v>
      </c>
      <c r="N245">
        <v>0.44</v>
      </c>
      <c r="O245">
        <v>7.51</v>
      </c>
      <c r="P245">
        <v>0.65</v>
      </c>
      <c r="Q245">
        <v>5.5</v>
      </c>
      <c r="R245">
        <v>0.47</v>
      </c>
      <c r="S245">
        <v>1.1200000000000001</v>
      </c>
      <c r="T245">
        <v>30</v>
      </c>
      <c r="U245">
        <v>8.93</v>
      </c>
      <c r="V245">
        <v>13.95</v>
      </c>
      <c r="W245" s="1">
        <v>42966</v>
      </c>
      <c r="X245">
        <v>256</v>
      </c>
      <c r="Y245" s="3">
        <v>45047</v>
      </c>
      <c r="Z245" t="s">
        <v>217</v>
      </c>
      <c r="AA245" t="s">
        <v>218</v>
      </c>
      <c r="AC245" t="s">
        <v>49</v>
      </c>
      <c r="AH245">
        <v>309030</v>
      </c>
      <c r="AI245">
        <v>129</v>
      </c>
      <c r="AJ245" s="2">
        <v>18507</v>
      </c>
      <c r="AK245" t="s">
        <v>45</v>
      </c>
      <c r="AL245" s="1">
        <v>42966</v>
      </c>
    </row>
    <row r="246" spans="1:38" x14ac:dyDescent="0.25">
      <c r="A246" t="s">
        <v>38</v>
      </c>
      <c r="B246" s="1">
        <v>43010</v>
      </c>
      <c r="C246">
        <v>1</v>
      </c>
      <c r="D246">
        <v>246</v>
      </c>
      <c r="E246">
        <v>0</v>
      </c>
      <c r="F246" t="s">
        <v>39</v>
      </c>
      <c r="G246" t="s">
        <v>51</v>
      </c>
      <c r="H246" t="s">
        <v>52</v>
      </c>
      <c r="I246">
        <v>4</v>
      </c>
      <c r="J246" t="s">
        <v>42</v>
      </c>
      <c r="K246">
        <v>46</v>
      </c>
      <c r="L246">
        <v>28.6</v>
      </c>
      <c r="M246">
        <v>4.93</v>
      </c>
      <c r="N246">
        <v>1.41</v>
      </c>
      <c r="O246">
        <v>3.11</v>
      </c>
      <c r="P246">
        <v>0.89</v>
      </c>
      <c r="Q246">
        <v>3.13</v>
      </c>
      <c r="R246">
        <v>0.9</v>
      </c>
      <c r="S246">
        <v>1.78</v>
      </c>
      <c r="T246">
        <v>5</v>
      </c>
      <c r="U246">
        <v>29.69</v>
      </c>
      <c r="V246">
        <v>25.52</v>
      </c>
      <c r="W246" s="1">
        <v>42964</v>
      </c>
      <c r="X246">
        <v>294</v>
      </c>
      <c r="Y246" t="s">
        <v>43</v>
      </c>
      <c r="Z246">
        <f>-8/60</f>
        <v>-0.13333333333333333</v>
      </c>
      <c r="AA246">
        <f>-139/74</f>
        <v>-1.8783783783783783</v>
      </c>
      <c r="AC246" s="1">
        <v>43061</v>
      </c>
      <c r="AD246">
        <v>1</v>
      </c>
      <c r="AE246">
        <v>264</v>
      </c>
      <c r="AF246" s="1">
        <v>43341</v>
      </c>
      <c r="AG246">
        <v>377</v>
      </c>
      <c r="AH246">
        <v>109068</v>
      </c>
      <c r="AI246">
        <v>198</v>
      </c>
      <c r="AJ246" s="2">
        <v>16316</v>
      </c>
      <c r="AK246" t="s">
        <v>45</v>
      </c>
      <c r="AL246" s="1">
        <v>42964</v>
      </c>
    </row>
    <row r="247" spans="1:38" x14ac:dyDescent="0.25">
      <c r="A247" t="s">
        <v>38</v>
      </c>
      <c r="B247" s="1">
        <v>43075</v>
      </c>
      <c r="C247">
        <v>2</v>
      </c>
      <c r="D247">
        <v>246</v>
      </c>
      <c r="E247">
        <v>0</v>
      </c>
      <c r="F247" t="s">
        <v>39</v>
      </c>
      <c r="G247" t="s">
        <v>51</v>
      </c>
      <c r="H247" t="s">
        <v>52</v>
      </c>
      <c r="I247">
        <v>4</v>
      </c>
      <c r="J247" t="s">
        <v>42</v>
      </c>
      <c r="K247">
        <v>111</v>
      </c>
      <c r="L247">
        <v>21.1</v>
      </c>
      <c r="M247">
        <v>4.71</v>
      </c>
      <c r="N247">
        <v>0.99</v>
      </c>
      <c r="O247">
        <v>3.17</v>
      </c>
      <c r="P247">
        <v>0.67</v>
      </c>
      <c r="Q247">
        <v>3.13</v>
      </c>
      <c r="R247">
        <v>0.66</v>
      </c>
      <c r="S247">
        <v>1.33</v>
      </c>
      <c r="T247">
        <v>56</v>
      </c>
      <c r="U247">
        <v>21.9</v>
      </c>
      <c r="V247">
        <v>18.97</v>
      </c>
      <c r="W247" s="1">
        <v>42964</v>
      </c>
      <c r="X247">
        <v>294</v>
      </c>
      <c r="Y247" t="s">
        <v>46</v>
      </c>
      <c r="Z247">
        <f>-8/60</f>
        <v>-0.13333333333333333</v>
      </c>
      <c r="AA247">
        <f>-139/74</f>
        <v>-1.8783783783783783</v>
      </c>
      <c r="AC247" s="1">
        <v>43086</v>
      </c>
      <c r="AD247">
        <v>2</v>
      </c>
      <c r="AE247">
        <v>252</v>
      </c>
      <c r="AF247" s="1">
        <v>43367</v>
      </c>
      <c r="AG247">
        <v>403</v>
      </c>
      <c r="AH247">
        <v>109068</v>
      </c>
      <c r="AI247">
        <v>198</v>
      </c>
      <c r="AJ247" s="2">
        <v>16316</v>
      </c>
      <c r="AK247" t="s">
        <v>45</v>
      </c>
      <c r="AL247" s="1">
        <v>42964</v>
      </c>
    </row>
    <row r="248" spans="1:38" x14ac:dyDescent="0.25">
      <c r="A248" t="s">
        <v>38</v>
      </c>
      <c r="B248" s="1">
        <v>43146</v>
      </c>
      <c r="C248">
        <v>3</v>
      </c>
      <c r="D248">
        <v>246</v>
      </c>
      <c r="E248">
        <v>0</v>
      </c>
      <c r="F248" t="s">
        <v>39</v>
      </c>
      <c r="G248" t="s">
        <v>51</v>
      </c>
      <c r="H248" t="s">
        <v>52</v>
      </c>
      <c r="I248">
        <v>4</v>
      </c>
      <c r="J248" t="s">
        <v>42</v>
      </c>
      <c r="K248">
        <v>182</v>
      </c>
      <c r="L248">
        <v>16.600000000000001</v>
      </c>
      <c r="M248">
        <v>4.7300000000000004</v>
      </c>
      <c r="N248">
        <v>0.79</v>
      </c>
      <c r="O248">
        <v>3.65</v>
      </c>
      <c r="P248">
        <v>0.61</v>
      </c>
      <c r="Q248">
        <v>3.46</v>
      </c>
      <c r="R248">
        <v>0.56999999999999995</v>
      </c>
      <c r="S248">
        <v>1.18</v>
      </c>
      <c r="T248">
        <v>104</v>
      </c>
      <c r="U248">
        <v>17.23</v>
      </c>
      <c r="V248">
        <v>16.34</v>
      </c>
      <c r="W248" s="1">
        <v>42964</v>
      </c>
      <c r="X248">
        <v>294</v>
      </c>
      <c r="Y248" t="s">
        <v>47</v>
      </c>
      <c r="Z248">
        <f>-8/60</f>
        <v>-0.13333333333333333</v>
      </c>
      <c r="AA248">
        <f>-139/74</f>
        <v>-1.8783783783783783</v>
      </c>
      <c r="AC248" s="1">
        <v>43086</v>
      </c>
      <c r="AD248">
        <v>2</v>
      </c>
      <c r="AE248">
        <v>216</v>
      </c>
      <c r="AF248" s="1">
        <v>43367</v>
      </c>
      <c r="AG248">
        <v>403</v>
      </c>
      <c r="AH248">
        <v>109068</v>
      </c>
      <c r="AI248">
        <v>198</v>
      </c>
      <c r="AJ248" s="2">
        <v>16316</v>
      </c>
      <c r="AK248" t="s">
        <v>45</v>
      </c>
      <c r="AL248" s="1">
        <v>42964</v>
      </c>
    </row>
    <row r="249" spans="1:38" x14ac:dyDescent="0.25">
      <c r="A249" t="s">
        <v>38</v>
      </c>
      <c r="B249" s="1">
        <v>43200</v>
      </c>
      <c r="C249">
        <v>4</v>
      </c>
      <c r="D249">
        <v>246</v>
      </c>
      <c r="E249">
        <v>0</v>
      </c>
      <c r="F249" t="s">
        <v>39</v>
      </c>
      <c r="G249" t="s">
        <v>51</v>
      </c>
      <c r="H249" t="s">
        <v>52</v>
      </c>
      <c r="I249">
        <v>4</v>
      </c>
      <c r="J249" t="s">
        <v>42</v>
      </c>
      <c r="K249">
        <v>236</v>
      </c>
      <c r="L249">
        <v>15.1</v>
      </c>
      <c r="M249">
        <v>4.8</v>
      </c>
      <c r="N249">
        <v>0.72</v>
      </c>
      <c r="O249">
        <v>3.82</v>
      </c>
      <c r="P249">
        <v>0.57999999999999996</v>
      </c>
      <c r="Q249">
        <v>3.87</v>
      </c>
      <c r="R249">
        <v>0.57999999999999996</v>
      </c>
      <c r="S249">
        <v>1.1599999999999999</v>
      </c>
      <c r="T249">
        <v>45</v>
      </c>
      <c r="U249">
        <v>15.67</v>
      </c>
      <c r="V249">
        <v>15.63</v>
      </c>
      <c r="W249" s="1">
        <v>42964</v>
      </c>
      <c r="X249">
        <v>294</v>
      </c>
      <c r="Y249" t="s">
        <v>48</v>
      </c>
      <c r="Z249">
        <f>-8/60</f>
        <v>-0.13333333333333333</v>
      </c>
      <c r="AA249">
        <f>-139/74</f>
        <v>-1.8783783783783783</v>
      </c>
      <c r="AC249" t="s">
        <v>142</v>
      </c>
      <c r="AH249">
        <v>109068</v>
      </c>
      <c r="AI249">
        <v>198</v>
      </c>
      <c r="AJ249" s="2">
        <v>16316</v>
      </c>
      <c r="AK249" t="s">
        <v>45</v>
      </c>
      <c r="AL249" s="1">
        <v>42964</v>
      </c>
    </row>
    <row r="250" spans="1:38" x14ac:dyDescent="0.25">
      <c r="A250" t="s">
        <v>38</v>
      </c>
      <c r="B250" s="1">
        <v>43075</v>
      </c>
      <c r="C250">
        <v>2</v>
      </c>
      <c r="D250">
        <v>223</v>
      </c>
      <c r="E250">
        <v>0</v>
      </c>
      <c r="F250" t="s">
        <v>39</v>
      </c>
      <c r="G250" t="s">
        <v>51</v>
      </c>
      <c r="H250" t="s">
        <v>52</v>
      </c>
      <c r="I250">
        <v>7</v>
      </c>
      <c r="J250" t="s">
        <v>42</v>
      </c>
      <c r="K250">
        <v>37</v>
      </c>
      <c r="L250">
        <v>22</v>
      </c>
      <c r="M250">
        <v>5.23</v>
      </c>
      <c r="N250">
        <v>1.1499999999999999</v>
      </c>
      <c r="O250">
        <v>3.63</v>
      </c>
      <c r="P250">
        <v>0.8</v>
      </c>
      <c r="Q250">
        <v>3.39</v>
      </c>
      <c r="R250">
        <v>0.75</v>
      </c>
      <c r="S250">
        <v>1.54</v>
      </c>
      <c r="T250">
        <v>16</v>
      </c>
      <c r="U250">
        <v>22.84</v>
      </c>
      <c r="V250">
        <v>21.51</v>
      </c>
      <c r="W250" s="1">
        <v>43038</v>
      </c>
      <c r="X250">
        <v>175</v>
      </c>
      <c r="Y250" t="s">
        <v>43</v>
      </c>
      <c r="AC250" s="1">
        <v>43073</v>
      </c>
      <c r="AD250">
        <v>1</v>
      </c>
      <c r="AE250">
        <v>238</v>
      </c>
      <c r="AF250" s="1">
        <v>43353</v>
      </c>
      <c r="AG250">
        <v>315</v>
      </c>
      <c r="AH250">
        <v>102069</v>
      </c>
      <c r="AI250">
        <v>29</v>
      </c>
      <c r="AJ250" t="s">
        <v>103</v>
      </c>
      <c r="AK250" t="s">
        <v>45</v>
      </c>
      <c r="AL250" s="1">
        <v>43038</v>
      </c>
    </row>
    <row r="251" spans="1:38" x14ac:dyDescent="0.25">
      <c r="A251" t="s">
        <v>38</v>
      </c>
      <c r="B251" s="1">
        <v>43146</v>
      </c>
      <c r="C251">
        <v>3</v>
      </c>
      <c r="D251">
        <v>223</v>
      </c>
      <c r="E251">
        <v>0</v>
      </c>
      <c r="F251" t="s">
        <v>39</v>
      </c>
      <c r="G251" t="s">
        <v>51</v>
      </c>
      <c r="H251" t="s">
        <v>52</v>
      </c>
      <c r="I251">
        <v>7</v>
      </c>
      <c r="J251" t="s">
        <v>42</v>
      </c>
      <c r="K251">
        <v>108</v>
      </c>
      <c r="L251">
        <v>18.3</v>
      </c>
      <c r="M251">
        <v>4.97</v>
      </c>
      <c r="N251">
        <v>0.91</v>
      </c>
      <c r="O251">
        <v>4.13</v>
      </c>
      <c r="P251">
        <v>0.76</v>
      </c>
      <c r="Q251">
        <v>3.56</v>
      </c>
      <c r="R251">
        <v>0.65</v>
      </c>
      <c r="S251">
        <v>1.41</v>
      </c>
      <c r="T251">
        <v>13</v>
      </c>
      <c r="U251">
        <v>19</v>
      </c>
      <c r="V251">
        <v>19.27</v>
      </c>
      <c r="W251" s="1">
        <v>43038</v>
      </c>
      <c r="X251">
        <v>175</v>
      </c>
      <c r="Y251" t="s">
        <v>46</v>
      </c>
      <c r="AC251" s="1">
        <v>43073</v>
      </c>
      <c r="AD251">
        <v>1</v>
      </c>
      <c r="AE251">
        <v>202</v>
      </c>
      <c r="AF251" s="1">
        <v>43353</v>
      </c>
      <c r="AG251">
        <v>315</v>
      </c>
      <c r="AH251">
        <v>102069</v>
      </c>
      <c r="AI251">
        <v>29</v>
      </c>
      <c r="AJ251" t="s">
        <v>103</v>
      </c>
      <c r="AK251" t="s">
        <v>45</v>
      </c>
      <c r="AL251" s="1">
        <v>43038</v>
      </c>
    </row>
    <row r="252" spans="1:38" x14ac:dyDescent="0.25">
      <c r="A252" t="s">
        <v>38</v>
      </c>
      <c r="B252" s="1">
        <v>43200</v>
      </c>
      <c r="C252">
        <v>4</v>
      </c>
      <c r="D252">
        <v>223</v>
      </c>
      <c r="E252">
        <v>0</v>
      </c>
      <c r="F252" t="s">
        <v>39</v>
      </c>
      <c r="G252" t="s">
        <v>51</v>
      </c>
      <c r="H252" t="s">
        <v>52</v>
      </c>
      <c r="I252">
        <v>7</v>
      </c>
      <c r="J252" t="s">
        <v>42</v>
      </c>
      <c r="K252">
        <v>162</v>
      </c>
      <c r="L252">
        <v>16</v>
      </c>
      <c r="M252">
        <v>5.12</v>
      </c>
      <c r="N252">
        <v>0.82</v>
      </c>
      <c r="O252">
        <v>4.12</v>
      </c>
      <c r="P252">
        <v>0.66</v>
      </c>
      <c r="Q252">
        <v>3.92</v>
      </c>
      <c r="R252">
        <v>0.63</v>
      </c>
      <c r="S252">
        <v>1.29</v>
      </c>
      <c r="T252">
        <v>23</v>
      </c>
      <c r="U252">
        <v>16.61</v>
      </c>
      <c r="V252">
        <v>17.25</v>
      </c>
      <c r="W252" s="1">
        <v>43038</v>
      </c>
      <c r="X252">
        <v>175</v>
      </c>
      <c r="Y252" t="s">
        <v>47</v>
      </c>
      <c r="AC252" t="s">
        <v>49</v>
      </c>
      <c r="AH252">
        <v>102069</v>
      </c>
      <c r="AI252">
        <v>29</v>
      </c>
      <c r="AJ252" t="s">
        <v>103</v>
      </c>
      <c r="AK252" t="s">
        <v>50</v>
      </c>
      <c r="AL252" s="1">
        <v>43241</v>
      </c>
    </row>
    <row r="253" spans="1:38" x14ac:dyDescent="0.25">
      <c r="A253" t="s">
        <v>51</v>
      </c>
      <c r="B253" s="1">
        <v>42990</v>
      </c>
      <c r="C253">
        <v>1</v>
      </c>
      <c r="D253">
        <v>78</v>
      </c>
      <c r="E253">
        <v>0</v>
      </c>
      <c r="F253" t="s">
        <v>39</v>
      </c>
      <c r="G253" t="s">
        <v>56</v>
      </c>
      <c r="H253" t="s">
        <v>41</v>
      </c>
      <c r="I253">
        <v>3</v>
      </c>
      <c r="J253">
        <v>2</v>
      </c>
      <c r="K253">
        <v>27</v>
      </c>
      <c r="L253">
        <v>16.100000000000001</v>
      </c>
      <c r="M253">
        <v>4.9000000000000004</v>
      </c>
      <c r="N253">
        <v>0.79</v>
      </c>
      <c r="O253">
        <v>5.9</v>
      </c>
      <c r="P253">
        <v>0.95</v>
      </c>
      <c r="Q253">
        <v>4.18</v>
      </c>
      <c r="R253">
        <v>0.67</v>
      </c>
      <c r="S253">
        <v>1.62</v>
      </c>
      <c r="T253">
        <v>204</v>
      </c>
      <c r="U253">
        <v>16.71</v>
      </c>
      <c r="V253">
        <v>21.21</v>
      </c>
      <c r="W253" s="1">
        <v>42963</v>
      </c>
      <c r="X253">
        <v>259</v>
      </c>
      <c r="Y253" s="3">
        <v>44927</v>
      </c>
      <c r="Z253" t="s">
        <v>221</v>
      </c>
      <c r="AA253" t="s">
        <v>222</v>
      </c>
      <c r="AC253" t="s">
        <v>49</v>
      </c>
      <c r="AH253">
        <v>309084</v>
      </c>
      <c r="AI253" t="s">
        <v>223</v>
      </c>
      <c r="AJ253" s="3">
        <v>45264</v>
      </c>
      <c r="AK253" t="s">
        <v>45</v>
      </c>
      <c r="AL253" s="1">
        <v>42963</v>
      </c>
    </row>
    <row r="254" spans="1:38" x14ac:dyDescent="0.25">
      <c r="A254" t="s">
        <v>51</v>
      </c>
      <c r="B254" s="1">
        <v>43048</v>
      </c>
      <c r="C254">
        <v>2</v>
      </c>
      <c r="D254">
        <v>78</v>
      </c>
      <c r="E254">
        <v>0</v>
      </c>
      <c r="F254" t="s">
        <v>39</v>
      </c>
      <c r="G254" t="s">
        <v>56</v>
      </c>
      <c r="H254" t="s">
        <v>41</v>
      </c>
      <c r="I254">
        <v>3</v>
      </c>
      <c r="J254">
        <v>2</v>
      </c>
      <c r="K254">
        <v>85</v>
      </c>
      <c r="L254">
        <v>14.6</v>
      </c>
      <c r="M254">
        <v>4.97</v>
      </c>
      <c r="N254">
        <v>0.73</v>
      </c>
      <c r="O254">
        <v>5.59</v>
      </c>
      <c r="P254">
        <v>0.82</v>
      </c>
      <c r="Q254">
        <v>4.29</v>
      </c>
      <c r="R254">
        <v>0.63</v>
      </c>
      <c r="S254">
        <v>1.44</v>
      </c>
      <c r="T254">
        <v>328</v>
      </c>
      <c r="U254">
        <v>15.15</v>
      </c>
      <c r="V254">
        <v>18.88</v>
      </c>
      <c r="W254" s="1">
        <v>42963</v>
      </c>
      <c r="X254">
        <v>259</v>
      </c>
      <c r="Y254" s="3">
        <v>44959</v>
      </c>
      <c r="Z254" t="s">
        <v>221</v>
      </c>
      <c r="AA254" t="s">
        <v>222</v>
      </c>
      <c r="AC254" t="s">
        <v>49</v>
      </c>
      <c r="AH254">
        <v>309084</v>
      </c>
      <c r="AI254" t="s">
        <v>223</v>
      </c>
      <c r="AJ254" s="3">
        <v>45264</v>
      </c>
      <c r="AK254" t="s">
        <v>45</v>
      </c>
      <c r="AL254" s="1">
        <v>42963</v>
      </c>
    </row>
    <row r="255" spans="1:38" x14ac:dyDescent="0.25">
      <c r="A255" t="s">
        <v>51</v>
      </c>
      <c r="B255" s="1">
        <v>43109</v>
      </c>
      <c r="C255">
        <v>3</v>
      </c>
      <c r="D255">
        <v>78</v>
      </c>
      <c r="E255">
        <v>0</v>
      </c>
      <c r="F255" t="s">
        <v>39</v>
      </c>
      <c r="G255" t="s">
        <v>56</v>
      </c>
      <c r="H255" t="s">
        <v>41</v>
      </c>
      <c r="I255">
        <v>3</v>
      </c>
      <c r="J255">
        <v>2</v>
      </c>
      <c r="K255">
        <v>146</v>
      </c>
      <c r="L255">
        <v>12.6</v>
      </c>
      <c r="M255">
        <v>4.9800000000000004</v>
      </c>
      <c r="N255">
        <v>0.63</v>
      </c>
      <c r="O255">
        <v>5.94</v>
      </c>
      <c r="P255">
        <v>0.75</v>
      </c>
      <c r="Q255">
        <v>4.1900000000000004</v>
      </c>
      <c r="R255">
        <v>0.53</v>
      </c>
      <c r="S255">
        <v>1.28</v>
      </c>
      <c r="T255">
        <v>148</v>
      </c>
      <c r="U255">
        <v>13.08</v>
      </c>
      <c r="V255">
        <v>16.72</v>
      </c>
      <c r="W255" s="1">
        <v>42963</v>
      </c>
      <c r="X255">
        <v>259</v>
      </c>
      <c r="Y255" s="3">
        <v>44987</v>
      </c>
      <c r="Z255" t="s">
        <v>221</v>
      </c>
      <c r="AA255" t="s">
        <v>222</v>
      </c>
      <c r="AC255" s="1">
        <v>43058</v>
      </c>
      <c r="AD255">
        <v>1</v>
      </c>
      <c r="AE255">
        <v>188</v>
      </c>
      <c r="AF255" s="1">
        <v>43340</v>
      </c>
      <c r="AG255">
        <v>377</v>
      </c>
      <c r="AH255">
        <v>309084</v>
      </c>
      <c r="AI255" t="s">
        <v>223</v>
      </c>
      <c r="AJ255" s="3">
        <v>45264</v>
      </c>
      <c r="AK255" t="s">
        <v>45</v>
      </c>
      <c r="AL255" s="1">
        <v>42963</v>
      </c>
    </row>
    <row r="256" spans="1:38" x14ac:dyDescent="0.25">
      <c r="A256" t="s">
        <v>51</v>
      </c>
      <c r="B256" s="1">
        <v>43157</v>
      </c>
      <c r="C256">
        <v>4</v>
      </c>
      <c r="D256">
        <v>78</v>
      </c>
      <c r="E256">
        <v>0</v>
      </c>
      <c r="F256" t="s">
        <v>39</v>
      </c>
      <c r="G256" t="s">
        <v>56</v>
      </c>
      <c r="H256" t="s">
        <v>41</v>
      </c>
      <c r="I256">
        <v>3</v>
      </c>
      <c r="J256">
        <v>2</v>
      </c>
      <c r="K256">
        <v>194</v>
      </c>
      <c r="L256">
        <v>11.1</v>
      </c>
      <c r="M256">
        <v>4.87</v>
      </c>
      <c r="N256">
        <v>0.54</v>
      </c>
      <c r="O256">
        <v>6.4</v>
      </c>
      <c r="P256">
        <v>0.71</v>
      </c>
      <c r="Q256">
        <v>4.6399999999999997</v>
      </c>
      <c r="R256">
        <v>0.52</v>
      </c>
      <c r="S256">
        <v>1.23</v>
      </c>
      <c r="T256">
        <v>163</v>
      </c>
      <c r="U256">
        <v>11.52</v>
      </c>
      <c r="V256">
        <v>15.74</v>
      </c>
      <c r="W256" s="1">
        <v>42963</v>
      </c>
      <c r="X256">
        <v>259</v>
      </c>
      <c r="Y256" s="3">
        <v>45019</v>
      </c>
      <c r="Z256" t="s">
        <v>221</v>
      </c>
      <c r="AA256" t="s">
        <v>222</v>
      </c>
      <c r="AC256" s="1">
        <v>43058</v>
      </c>
      <c r="AD256">
        <v>1</v>
      </c>
      <c r="AE256">
        <v>182</v>
      </c>
      <c r="AF256" s="1">
        <v>43340</v>
      </c>
      <c r="AG256">
        <v>377</v>
      </c>
      <c r="AH256">
        <v>309084</v>
      </c>
      <c r="AI256" t="s">
        <v>223</v>
      </c>
      <c r="AJ256" s="3">
        <v>45264</v>
      </c>
      <c r="AK256" t="s">
        <v>45</v>
      </c>
      <c r="AL256" s="1">
        <v>42963</v>
      </c>
    </row>
    <row r="257" spans="1:38" x14ac:dyDescent="0.25">
      <c r="A257" t="s">
        <v>51</v>
      </c>
      <c r="B257" s="1">
        <v>43209</v>
      </c>
      <c r="C257">
        <v>5</v>
      </c>
      <c r="D257">
        <v>78</v>
      </c>
      <c r="E257">
        <v>0</v>
      </c>
      <c r="F257" t="s">
        <v>39</v>
      </c>
      <c r="G257" t="s">
        <v>56</v>
      </c>
      <c r="H257" t="s">
        <v>41</v>
      </c>
      <c r="I257">
        <v>3</v>
      </c>
      <c r="J257">
        <v>2</v>
      </c>
      <c r="K257">
        <v>246</v>
      </c>
      <c r="L257">
        <v>9.1999999999999993</v>
      </c>
      <c r="M257">
        <v>4.92</v>
      </c>
      <c r="N257">
        <v>0.45</v>
      </c>
      <c r="O257">
        <v>6.82</v>
      </c>
      <c r="P257">
        <v>0.63</v>
      </c>
      <c r="Q257">
        <v>5.17</v>
      </c>
      <c r="R257">
        <v>0.48</v>
      </c>
      <c r="S257">
        <v>1.1000000000000001</v>
      </c>
      <c r="T257">
        <v>226</v>
      </c>
      <c r="U257">
        <v>9.5500000000000007</v>
      </c>
      <c r="V257">
        <v>13.93</v>
      </c>
      <c r="W257" s="1">
        <v>42963</v>
      </c>
      <c r="X257">
        <v>259</v>
      </c>
      <c r="Y257" s="3">
        <v>45050</v>
      </c>
      <c r="Z257" t="s">
        <v>221</v>
      </c>
      <c r="AA257" t="s">
        <v>222</v>
      </c>
      <c r="AC257" t="s">
        <v>49</v>
      </c>
      <c r="AH257">
        <v>309084</v>
      </c>
      <c r="AI257" t="s">
        <v>223</v>
      </c>
      <c r="AJ257" s="3">
        <v>45264</v>
      </c>
      <c r="AK257" t="s">
        <v>45</v>
      </c>
      <c r="AL257" s="1">
        <v>42963</v>
      </c>
    </row>
    <row r="258" spans="1:38" x14ac:dyDescent="0.25">
      <c r="A258" t="s">
        <v>51</v>
      </c>
      <c r="B258" s="1">
        <v>43109</v>
      </c>
      <c r="C258">
        <v>3</v>
      </c>
      <c r="D258">
        <v>72</v>
      </c>
      <c r="E258">
        <v>0</v>
      </c>
      <c r="F258" t="s">
        <v>39</v>
      </c>
      <c r="G258" t="s">
        <v>56</v>
      </c>
      <c r="H258" t="s">
        <v>41</v>
      </c>
      <c r="I258">
        <v>2</v>
      </c>
      <c r="J258">
        <v>1</v>
      </c>
      <c r="K258">
        <v>144</v>
      </c>
      <c r="L258">
        <v>12.3</v>
      </c>
      <c r="M258">
        <v>4.9800000000000004</v>
      </c>
      <c r="N258">
        <v>0.61</v>
      </c>
      <c r="O258">
        <v>5.61</v>
      </c>
      <c r="P258">
        <v>0.69</v>
      </c>
      <c r="Q258">
        <v>4.2</v>
      </c>
      <c r="R258">
        <v>0.52</v>
      </c>
      <c r="S258">
        <v>1.21</v>
      </c>
      <c r="T258">
        <v>57</v>
      </c>
      <c r="U258">
        <v>12.77</v>
      </c>
      <c r="V258">
        <v>15.82</v>
      </c>
      <c r="W258" s="1">
        <v>42965</v>
      </c>
      <c r="X258">
        <v>257</v>
      </c>
      <c r="Y258" t="s">
        <v>47</v>
      </c>
      <c r="AC258" s="1">
        <v>43069</v>
      </c>
      <c r="AD258">
        <v>2</v>
      </c>
      <c r="AE258">
        <v>198</v>
      </c>
      <c r="AF258" s="1">
        <v>43350</v>
      </c>
      <c r="AG258">
        <v>385</v>
      </c>
      <c r="AH258" t="s">
        <v>224</v>
      </c>
      <c r="AI258" t="s">
        <v>225</v>
      </c>
      <c r="AJ258" s="2">
        <v>42339</v>
      </c>
      <c r="AK258" t="s">
        <v>45</v>
      </c>
      <c r="AL258" s="1">
        <v>42965</v>
      </c>
    </row>
    <row r="259" spans="1:38" x14ac:dyDescent="0.25">
      <c r="A259" t="s">
        <v>51</v>
      </c>
      <c r="B259" s="1">
        <v>43157</v>
      </c>
      <c r="C259">
        <v>4</v>
      </c>
      <c r="D259">
        <v>72</v>
      </c>
      <c r="E259">
        <v>0</v>
      </c>
      <c r="F259" t="s">
        <v>39</v>
      </c>
      <c r="G259" t="s">
        <v>56</v>
      </c>
      <c r="H259" t="s">
        <v>41</v>
      </c>
      <c r="I259">
        <v>2</v>
      </c>
      <c r="J259">
        <v>1</v>
      </c>
      <c r="K259">
        <v>192</v>
      </c>
      <c r="L259">
        <v>10.9</v>
      </c>
      <c r="M259">
        <v>4.96</v>
      </c>
      <c r="N259">
        <v>0.54</v>
      </c>
      <c r="O259">
        <v>6.18</v>
      </c>
      <c r="P259">
        <v>0.67</v>
      </c>
      <c r="Q259">
        <v>4.5</v>
      </c>
      <c r="R259">
        <v>0.49</v>
      </c>
      <c r="S259">
        <v>1.1599999999999999</v>
      </c>
      <c r="T259">
        <v>184</v>
      </c>
      <c r="U259">
        <v>11.31</v>
      </c>
      <c r="V259">
        <v>14.97</v>
      </c>
      <c r="W259" s="1">
        <v>42965</v>
      </c>
      <c r="X259">
        <v>257</v>
      </c>
      <c r="Y259" s="3">
        <v>45017</v>
      </c>
      <c r="AC259" s="1">
        <v>43069</v>
      </c>
      <c r="AD259">
        <v>2</v>
      </c>
      <c r="AE259">
        <v>192</v>
      </c>
      <c r="AF259" s="1">
        <v>43350</v>
      </c>
      <c r="AG259">
        <v>385</v>
      </c>
      <c r="AH259" t="s">
        <v>224</v>
      </c>
      <c r="AI259" t="s">
        <v>225</v>
      </c>
      <c r="AJ259" s="2">
        <v>42339</v>
      </c>
      <c r="AK259" t="s">
        <v>45</v>
      </c>
      <c r="AL259" s="1">
        <v>42965</v>
      </c>
    </row>
    <row r="260" spans="1:38" x14ac:dyDescent="0.25">
      <c r="A260" t="s">
        <v>51</v>
      </c>
      <c r="B260" s="1">
        <v>43048</v>
      </c>
      <c r="C260">
        <v>2</v>
      </c>
      <c r="D260">
        <v>72</v>
      </c>
      <c r="E260">
        <v>0</v>
      </c>
      <c r="F260" t="s">
        <v>39</v>
      </c>
      <c r="G260" t="s">
        <v>56</v>
      </c>
      <c r="H260" t="s">
        <v>41</v>
      </c>
      <c r="I260">
        <v>2</v>
      </c>
      <c r="J260">
        <v>1</v>
      </c>
      <c r="K260">
        <v>83</v>
      </c>
      <c r="L260">
        <v>11.5</v>
      </c>
      <c r="M260">
        <v>5.09</v>
      </c>
      <c r="N260">
        <v>0.59</v>
      </c>
      <c r="O260">
        <v>5.64</v>
      </c>
      <c r="P260">
        <v>0.65</v>
      </c>
      <c r="Q260">
        <v>4.29</v>
      </c>
      <c r="R260">
        <v>0.49</v>
      </c>
      <c r="S260">
        <v>1.1399999999999999</v>
      </c>
      <c r="T260">
        <v>89</v>
      </c>
      <c r="U260">
        <v>11.94</v>
      </c>
      <c r="V260">
        <v>14.88</v>
      </c>
      <c r="W260" s="1">
        <v>42965</v>
      </c>
      <c r="X260">
        <v>257</v>
      </c>
      <c r="Y260" t="s">
        <v>46</v>
      </c>
      <c r="AC260" t="s">
        <v>49</v>
      </c>
      <c r="AH260" t="s">
        <v>224</v>
      </c>
      <c r="AI260" t="s">
        <v>225</v>
      </c>
      <c r="AJ260" s="2">
        <v>42339</v>
      </c>
      <c r="AK260" t="s">
        <v>45</v>
      </c>
      <c r="AL260" s="1">
        <v>42965</v>
      </c>
    </row>
    <row r="261" spans="1:38" x14ac:dyDescent="0.25">
      <c r="A261" t="s">
        <v>51</v>
      </c>
      <c r="B261" s="1">
        <v>42990</v>
      </c>
      <c r="C261">
        <v>1</v>
      </c>
      <c r="D261">
        <v>72</v>
      </c>
      <c r="E261">
        <v>0</v>
      </c>
      <c r="F261" t="s">
        <v>39</v>
      </c>
      <c r="G261" t="s">
        <v>56</v>
      </c>
      <c r="H261" t="s">
        <v>41</v>
      </c>
      <c r="I261">
        <v>2</v>
      </c>
      <c r="J261">
        <v>1</v>
      </c>
      <c r="K261">
        <v>25</v>
      </c>
      <c r="L261">
        <v>10.8</v>
      </c>
      <c r="M261">
        <v>5.2</v>
      </c>
      <c r="N261">
        <v>0.56000000000000005</v>
      </c>
      <c r="O261">
        <v>5.8</v>
      </c>
      <c r="P261">
        <v>0.63</v>
      </c>
      <c r="Q261">
        <v>3.86</v>
      </c>
      <c r="R261">
        <v>0.42</v>
      </c>
      <c r="S261">
        <v>1.04</v>
      </c>
      <c r="T261">
        <v>78</v>
      </c>
      <c r="U261">
        <v>11.21</v>
      </c>
      <c r="V261">
        <v>13.92</v>
      </c>
      <c r="W261" s="1">
        <v>42965</v>
      </c>
      <c r="X261">
        <v>257</v>
      </c>
      <c r="Y261" t="s">
        <v>43</v>
      </c>
      <c r="AC261" t="s">
        <v>49</v>
      </c>
      <c r="AH261" t="s">
        <v>224</v>
      </c>
      <c r="AI261" t="s">
        <v>225</v>
      </c>
      <c r="AJ261" s="2">
        <v>42339</v>
      </c>
      <c r="AK261" t="s">
        <v>45</v>
      </c>
      <c r="AL261" s="1">
        <v>42965</v>
      </c>
    </row>
    <row r="262" spans="1:38" x14ac:dyDescent="0.25">
      <c r="A262" t="s">
        <v>51</v>
      </c>
      <c r="B262" s="1">
        <v>43209</v>
      </c>
      <c r="C262">
        <v>5</v>
      </c>
      <c r="D262">
        <v>72</v>
      </c>
      <c r="E262">
        <v>0</v>
      </c>
      <c r="F262" t="s">
        <v>39</v>
      </c>
      <c r="G262" t="s">
        <v>56</v>
      </c>
      <c r="H262" t="s">
        <v>41</v>
      </c>
      <c r="I262">
        <v>2</v>
      </c>
      <c r="J262">
        <v>1</v>
      </c>
      <c r="K262">
        <v>244</v>
      </c>
      <c r="L262">
        <v>9.1</v>
      </c>
      <c r="M262">
        <v>4.8899999999999997</v>
      </c>
      <c r="N262">
        <v>0.44</v>
      </c>
      <c r="O262">
        <v>6.33</v>
      </c>
      <c r="P262">
        <v>0.57999999999999996</v>
      </c>
      <c r="Q262">
        <v>4.95</v>
      </c>
      <c r="R262">
        <v>0.45</v>
      </c>
      <c r="S262">
        <v>1.03</v>
      </c>
      <c r="T262">
        <v>57</v>
      </c>
      <c r="U262">
        <v>9.4499999999999993</v>
      </c>
      <c r="V262">
        <v>13.06</v>
      </c>
      <c r="W262" s="1">
        <v>42965</v>
      </c>
      <c r="X262">
        <v>257</v>
      </c>
      <c r="Y262" s="3">
        <v>45047</v>
      </c>
      <c r="AC262" s="1">
        <v>43069</v>
      </c>
      <c r="AD262">
        <v>2</v>
      </c>
      <c r="AF262" s="1">
        <v>43350</v>
      </c>
      <c r="AG262">
        <v>385</v>
      </c>
      <c r="AH262" t="s">
        <v>224</v>
      </c>
      <c r="AI262" t="s">
        <v>225</v>
      </c>
      <c r="AJ262" s="2">
        <v>42339</v>
      </c>
      <c r="AK262" t="s">
        <v>45</v>
      </c>
      <c r="AL262" s="1">
        <v>42965</v>
      </c>
    </row>
    <row r="263" spans="1:38" x14ac:dyDescent="0.25">
      <c r="A263" t="s">
        <v>38</v>
      </c>
      <c r="B263" s="1">
        <v>43010</v>
      </c>
      <c r="C263">
        <v>1</v>
      </c>
      <c r="D263">
        <v>280</v>
      </c>
      <c r="E263">
        <v>0</v>
      </c>
      <c r="F263" t="s">
        <v>39</v>
      </c>
      <c r="G263" t="s">
        <v>69</v>
      </c>
      <c r="H263" t="s">
        <v>70</v>
      </c>
      <c r="I263">
        <v>2</v>
      </c>
      <c r="J263">
        <v>1</v>
      </c>
      <c r="K263">
        <v>47</v>
      </c>
      <c r="L263">
        <v>20.6</v>
      </c>
      <c r="M263">
        <v>5.01</v>
      </c>
      <c r="N263">
        <v>1.03</v>
      </c>
      <c r="O263">
        <v>4.26</v>
      </c>
      <c r="P263">
        <v>0.88</v>
      </c>
      <c r="Q263">
        <v>3.55</v>
      </c>
      <c r="R263">
        <v>0.73</v>
      </c>
      <c r="S263">
        <v>1.61</v>
      </c>
      <c r="T263">
        <v>23</v>
      </c>
      <c r="U263">
        <v>21.38</v>
      </c>
      <c r="V263">
        <v>21.99</v>
      </c>
      <c r="W263" s="1">
        <v>42963</v>
      </c>
      <c r="X263">
        <v>250</v>
      </c>
      <c r="Y263" t="s">
        <v>43</v>
      </c>
      <c r="Z263" t="s">
        <v>226</v>
      </c>
      <c r="AA263" t="s">
        <v>227</v>
      </c>
      <c r="AC263" s="1">
        <v>43068</v>
      </c>
      <c r="AD263">
        <v>1</v>
      </c>
      <c r="AE263">
        <v>271</v>
      </c>
      <c r="AF263" s="1">
        <v>43348</v>
      </c>
      <c r="AG263">
        <v>385</v>
      </c>
      <c r="AH263" t="s">
        <v>228</v>
      </c>
      <c r="AI263" t="s">
        <v>229</v>
      </c>
      <c r="AJ263" t="s">
        <v>139</v>
      </c>
      <c r="AK263" t="s">
        <v>45</v>
      </c>
      <c r="AL263" s="1">
        <v>42963</v>
      </c>
    </row>
    <row r="264" spans="1:38" x14ac:dyDescent="0.25">
      <c r="A264" t="s">
        <v>38</v>
      </c>
      <c r="B264" s="1">
        <v>43075</v>
      </c>
      <c r="C264">
        <v>2</v>
      </c>
      <c r="D264">
        <v>280</v>
      </c>
      <c r="E264">
        <v>0</v>
      </c>
      <c r="F264" t="s">
        <v>39</v>
      </c>
      <c r="G264" t="s">
        <v>69</v>
      </c>
      <c r="H264" t="s">
        <v>70</v>
      </c>
      <c r="I264">
        <v>2</v>
      </c>
      <c r="J264">
        <v>1</v>
      </c>
      <c r="K264">
        <v>112</v>
      </c>
      <c r="L264">
        <v>16</v>
      </c>
      <c r="M264">
        <v>4.93</v>
      </c>
      <c r="N264">
        <v>0.79</v>
      </c>
      <c r="O264">
        <v>3.75</v>
      </c>
      <c r="P264">
        <v>0.6</v>
      </c>
      <c r="Q264">
        <v>3.48</v>
      </c>
      <c r="R264">
        <v>0.56000000000000005</v>
      </c>
      <c r="S264">
        <v>1.1599999999999999</v>
      </c>
      <c r="T264">
        <v>9</v>
      </c>
      <c r="U264">
        <v>16.61</v>
      </c>
      <c r="V264">
        <v>15.98</v>
      </c>
      <c r="W264" s="1">
        <v>42963</v>
      </c>
      <c r="X264">
        <v>250</v>
      </c>
      <c r="Y264" t="s">
        <v>46</v>
      </c>
      <c r="Z264" t="s">
        <v>226</v>
      </c>
      <c r="AA264" t="s">
        <v>227</v>
      </c>
      <c r="AC264" s="1">
        <v>43068</v>
      </c>
      <c r="AD264">
        <v>1</v>
      </c>
      <c r="AE264">
        <v>233</v>
      </c>
      <c r="AF264" s="1">
        <v>43348</v>
      </c>
      <c r="AG264">
        <v>385</v>
      </c>
      <c r="AH264" t="s">
        <v>228</v>
      </c>
      <c r="AI264" t="s">
        <v>229</v>
      </c>
      <c r="AJ264" t="s">
        <v>139</v>
      </c>
      <c r="AK264" t="s">
        <v>45</v>
      </c>
      <c r="AL264" s="1">
        <v>42963</v>
      </c>
    </row>
    <row r="265" spans="1:38" x14ac:dyDescent="0.25">
      <c r="A265" t="s">
        <v>38</v>
      </c>
      <c r="B265" s="1">
        <v>43146</v>
      </c>
      <c r="C265">
        <v>3</v>
      </c>
      <c r="D265">
        <v>280</v>
      </c>
      <c r="E265">
        <v>0</v>
      </c>
      <c r="F265" t="s">
        <v>39</v>
      </c>
      <c r="G265" t="s">
        <v>69</v>
      </c>
      <c r="H265" t="s">
        <v>70</v>
      </c>
      <c r="I265">
        <v>2</v>
      </c>
      <c r="J265">
        <v>1</v>
      </c>
      <c r="K265">
        <v>183</v>
      </c>
      <c r="L265">
        <v>11.8</v>
      </c>
      <c r="M265">
        <v>4.8600000000000003</v>
      </c>
      <c r="N265">
        <v>0.56999999999999995</v>
      </c>
      <c r="O265">
        <v>4.97</v>
      </c>
      <c r="P265">
        <v>0.59</v>
      </c>
      <c r="Q265">
        <v>4.04</v>
      </c>
      <c r="R265">
        <v>0.48</v>
      </c>
      <c r="S265">
        <v>1.06</v>
      </c>
      <c r="T265">
        <v>11</v>
      </c>
      <c r="U265">
        <v>12.25</v>
      </c>
      <c r="V265">
        <v>14.13</v>
      </c>
      <c r="W265" s="1">
        <v>42963</v>
      </c>
      <c r="X265">
        <v>250</v>
      </c>
      <c r="Y265" t="s">
        <v>47</v>
      </c>
      <c r="Z265" t="s">
        <v>226</v>
      </c>
      <c r="AA265" t="s">
        <v>227</v>
      </c>
      <c r="AC265" s="1">
        <v>43068</v>
      </c>
      <c r="AD265">
        <v>1</v>
      </c>
      <c r="AE265">
        <v>197</v>
      </c>
      <c r="AF265" s="1">
        <v>43348</v>
      </c>
      <c r="AG265">
        <v>385</v>
      </c>
      <c r="AH265" t="s">
        <v>228</v>
      </c>
      <c r="AI265" t="s">
        <v>229</v>
      </c>
      <c r="AJ265" t="s">
        <v>139</v>
      </c>
      <c r="AK265" t="s">
        <v>45</v>
      </c>
      <c r="AL265" s="1">
        <v>42963</v>
      </c>
    </row>
    <row r="266" spans="1:38" x14ac:dyDescent="0.25">
      <c r="A266" t="s">
        <v>38</v>
      </c>
      <c r="B266" s="1">
        <v>43200</v>
      </c>
      <c r="C266">
        <v>4</v>
      </c>
      <c r="D266">
        <v>280</v>
      </c>
      <c r="E266">
        <v>0</v>
      </c>
      <c r="F266" t="s">
        <v>39</v>
      </c>
      <c r="G266" t="s">
        <v>69</v>
      </c>
      <c r="H266" t="s">
        <v>70</v>
      </c>
      <c r="I266">
        <v>2</v>
      </c>
      <c r="J266">
        <v>1</v>
      </c>
      <c r="K266">
        <v>237</v>
      </c>
      <c r="L266">
        <v>7.3</v>
      </c>
      <c r="M266">
        <v>4.72</v>
      </c>
      <c r="N266">
        <v>0.34</v>
      </c>
      <c r="O266">
        <v>5.12</v>
      </c>
      <c r="P266">
        <v>0.37</v>
      </c>
      <c r="Q266">
        <v>4.83</v>
      </c>
      <c r="R266">
        <v>0.35</v>
      </c>
      <c r="S266">
        <v>0.73</v>
      </c>
      <c r="T266">
        <v>15</v>
      </c>
      <c r="U266">
        <v>7.58</v>
      </c>
      <c r="V266">
        <v>9.1999999999999993</v>
      </c>
      <c r="W266" s="1">
        <v>42963</v>
      </c>
      <c r="X266">
        <v>250</v>
      </c>
      <c r="Y266" t="s">
        <v>48</v>
      </c>
      <c r="Z266" t="s">
        <v>226</v>
      </c>
      <c r="AA266" t="s">
        <v>227</v>
      </c>
      <c r="AC266" t="s">
        <v>49</v>
      </c>
      <c r="AH266" t="s">
        <v>228</v>
      </c>
      <c r="AI266" t="s">
        <v>229</v>
      </c>
      <c r="AJ266" t="s">
        <v>139</v>
      </c>
      <c r="AK266" t="s">
        <v>50</v>
      </c>
      <c r="AL266" s="1">
        <v>43239</v>
      </c>
    </row>
    <row r="267" spans="1:38" x14ac:dyDescent="0.25">
      <c r="A267" t="s">
        <v>51</v>
      </c>
      <c r="B267" s="1">
        <v>43048</v>
      </c>
      <c r="C267">
        <v>2</v>
      </c>
      <c r="D267">
        <v>22</v>
      </c>
      <c r="E267">
        <v>0</v>
      </c>
      <c r="F267" t="s">
        <v>39</v>
      </c>
      <c r="G267" t="s">
        <v>56</v>
      </c>
      <c r="H267" t="s">
        <v>41</v>
      </c>
      <c r="I267">
        <v>3</v>
      </c>
      <c r="J267">
        <v>2</v>
      </c>
      <c r="K267">
        <v>87</v>
      </c>
      <c r="L267">
        <v>14.6</v>
      </c>
      <c r="M267">
        <v>5.01</v>
      </c>
      <c r="N267">
        <v>0.73</v>
      </c>
      <c r="O267">
        <v>7.01</v>
      </c>
      <c r="P267">
        <v>1.02</v>
      </c>
      <c r="Q267">
        <v>4.1399999999999997</v>
      </c>
      <c r="R267">
        <v>0.6</v>
      </c>
      <c r="S267">
        <v>1.63</v>
      </c>
      <c r="T267">
        <v>29</v>
      </c>
      <c r="U267">
        <v>15.15</v>
      </c>
      <c r="V267">
        <v>21.17</v>
      </c>
      <c r="W267" s="1">
        <v>42961</v>
      </c>
      <c r="X267">
        <v>261</v>
      </c>
      <c r="Y267" t="s">
        <v>46</v>
      </c>
      <c r="Z267" t="s">
        <v>230</v>
      </c>
      <c r="AA267" t="s">
        <v>231</v>
      </c>
      <c r="AC267" t="s">
        <v>49</v>
      </c>
      <c r="AH267">
        <v>309012</v>
      </c>
      <c r="AI267">
        <v>71</v>
      </c>
      <c r="AJ267" s="2">
        <v>21398</v>
      </c>
      <c r="AK267" t="s">
        <v>45</v>
      </c>
      <c r="AL267" s="1">
        <v>42961</v>
      </c>
    </row>
    <row r="268" spans="1:38" x14ac:dyDescent="0.25">
      <c r="A268" t="s">
        <v>51</v>
      </c>
      <c r="B268" s="1">
        <v>42990</v>
      </c>
      <c r="C268">
        <v>1</v>
      </c>
      <c r="D268">
        <v>22</v>
      </c>
      <c r="E268">
        <v>0</v>
      </c>
      <c r="F268" t="s">
        <v>39</v>
      </c>
      <c r="G268" t="s">
        <v>56</v>
      </c>
      <c r="H268" t="s">
        <v>41</v>
      </c>
      <c r="I268">
        <v>3</v>
      </c>
      <c r="J268">
        <v>2</v>
      </c>
      <c r="K268">
        <v>29</v>
      </c>
      <c r="L268">
        <v>16.399999999999999</v>
      </c>
      <c r="M268">
        <v>5.16</v>
      </c>
      <c r="N268">
        <v>0.85</v>
      </c>
      <c r="O268">
        <v>5.55</v>
      </c>
      <c r="P268">
        <v>0.91</v>
      </c>
      <c r="Q268">
        <v>4.12</v>
      </c>
      <c r="R268">
        <v>0.68</v>
      </c>
      <c r="S268">
        <v>1.59</v>
      </c>
      <c r="T268">
        <v>48</v>
      </c>
      <c r="U268">
        <v>17.02</v>
      </c>
      <c r="V268">
        <v>20.86</v>
      </c>
      <c r="W268" s="1">
        <v>42961</v>
      </c>
      <c r="X268">
        <v>261</v>
      </c>
      <c r="Y268" t="s">
        <v>43</v>
      </c>
      <c r="Z268" t="s">
        <v>230</v>
      </c>
      <c r="AA268" t="s">
        <v>231</v>
      </c>
      <c r="AC268" t="s">
        <v>49</v>
      </c>
      <c r="AH268">
        <v>309012</v>
      </c>
      <c r="AI268">
        <v>71</v>
      </c>
      <c r="AJ268" s="2">
        <v>21398</v>
      </c>
      <c r="AK268" t="s">
        <v>45</v>
      </c>
      <c r="AL268" s="1">
        <v>42961</v>
      </c>
    </row>
    <row r="269" spans="1:38" x14ac:dyDescent="0.25">
      <c r="A269" t="s">
        <v>51</v>
      </c>
      <c r="B269" s="1">
        <v>43209</v>
      </c>
      <c r="C269">
        <v>5</v>
      </c>
      <c r="D269">
        <v>22</v>
      </c>
      <c r="E269">
        <v>0</v>
      </c>
      <c r="F269" t="s">
        <v>39</v>
      </c>
      <c r="G269" t="s">
        <v>56</v>
      </c>
      <c r="H269" t="s">
        <v>41</v>
      </c>
      <c r="I269">
        <v>3</v>
      </c>
      <c r="J269">
        <v>2</v>
      </c>
      <c r="K269">
        <v>248</v>
      </c>
      <c r="L269">
        <v>9.6999999999999993</v>
      </c>
      <c r="M269">
        <v>4.8600000000000003</v>
      </c>
      <c r="N269">
        <v>0.47</v>
      </c>
      <c r="O269">
        <v>6.26</v>
      </c>
      <c r="P269">
        <v>0.61</v>
      </c>
      <c r="Q269">
        <v>5.53</v>
      </c>
      <c r="R269">
        <v>0.54</v>
      </c>
      <c r="S269">
        <v>1.1399999999999999</v>
      </c>
      <c r="T269">
        <v>56</v>
      </c>
      <c r="U269">
        <v>10.07</v>
      </c>
      <c r="V269">
        <v>14.26</v>
      </c>
      <c r="W269" s="1">
        <v>42961</v>
      </c>
      <c r="X269">
        <v>261</v>
      </c>
      <c r="Y269" t="s">
        <v>77</v>
      </c>
      <c r="Z269" t="s">
        <v>230</v>
      </c>
      <c r="AA269" t="s">
        <v>231</v>
      </c>
      <c r="AC269" t="s">
        <v>49</v>
      </c>
      <c r="AH269">
        <v>309012</v>
      </c>
      <c r="AI269" t="s">
        <v>232</v>
      </c>
      <c r="AJ269" s="2">
        <v>21398</v>
      </c>
      <c r="AK269" t="s">
        <v>45</v>
      </c>
      <c r="AL269" s="1">
        <v>42961</v>
      </c>
    </row>
    <row r="270" spans="1:38" x14ac:dyDescent="0.25">
      <c r="A270" t="s">
        <v>51</v>
      </c>
      <c r="B270" s="1">
        <v>43157</v>
      </c>
      <c r="C270">
        <v>4</v>
      </c>
      <c r="D270">
        <v>22</v>
      </c>
      <c r="E270">
        <v>0</v>
      </c>
      <c r="F270" t="s">
        <v>39</v>
      </c>
      <c r="G270" t="s">
        <v>56</v>
      </c>
      <c r="H270" t="s">
        <v>41</v>
      </c>
      <c r="I270">
        <v>3</v>
      </c>
      <c r="J270">
        <v>2</v>
      </c>
      <c r="K270">
        <v>196</v>
      </c>
      <c r="L270">
        <v>10.6</v>
      </c>
      <c r="M270">
        <v>5.04</v>
      </c>
      <c r="N270">
        <v>0.53</v>
      </c>
      <c r="O270">
        <v>5.04</v>
      </c>
      <c r="P270">
        <v>0.53</v>
      </c>
      <c r="Q270">
        <v>4.8</v>
      </c>
      <c r="R270">
        <v>0.51</v>
      </c>
      <c r="S270">
        <v>1.04</v>
      </c>
      <c r="T270">
        <v>17</v>
      </c>
      <c r="U270">
        <v>11</v>
      </c>
      <c r="V270">
        <v>13.28</v>
      </c>
      <c r="W270" s="1">
        <v>42961</v>
      </c>
      <c r="X270">
        <v>261</v>
      </c>
      <c r="Y270" t="s">
        <v>48</v>
      </c>
      <c r="Z270" t="s">
        <v>230</v>
      </c>
      <c r="AA270" t="s">
        <v>231</v>
      </c>
      <c r="AC270" s="1">
        <v>43075</v>
      </c>
      <c r="AD270">
        <v>2</v>
      </c>
      <c r="AE270">
        <v>195</v>
      </c>
      <c r="AF270" s="1">
        <v>43353</v>
      </c>
      <c r="AG270">
        <v>392</v>
      </c>
      <c r="AH270">
        <v>309012</v>
      </c>
      <c r="AI270">
        <v>71</v>
      </c>
      <c r="AJ270" s="2">
        <v>21398</v>
      </c>
      <c r="AK270" t="s">
        <v>45</v>
      </c>
      <c r="AL270" s="1">
        <v>42961</v>
      </c>
    </row>
    <row r="271" spans="1:38" x14ac:dyDescent="0.25">
      <c r="A271" t="s">
        <v>51</v>
      </c>
      <c r="B271" s="1">
        <v>42990</v>
      </c>
      <c r="C271">
        <v>1</v>
      </c>
      <c r="D271">
        <v>59</v>
      </c>
      <c r="E271">
        <v>0</v>
      </c>
      <c r="F271" t="s">
        <v>39</v>
      </c>
      <c r="G271" t="s">
        <v>56</v>
      </c>
      <c r="H271" t="s">
        <v>41</v>
      </c>
      <c r="I271">
        <v>2</v>
      </c>
      <c r="J271">
        <v>1</v>
      </c>
      <c r="K271">
        <v>24</v>
      </c>
      <c r="L271">
        <v>16.8</v>
      </c>
      <c r="M271">
        <v>5.13</v>
      </c>
      <c r="N271">
        <v>0.86</v>
      </c>
      <c r="O271">
        <v>5.23</v>
      </c>
      <c r="P271">
        <v>0.88</v>
      </c>
      <c r="Q271">
        <v>3.94</v>
      </c>
      <c r="R271">
        <v>0.66</v>
      </c>
      <c r="S271">
        <v>1.54</v>
      </c>
      <c r="T271">
        <v>38</v>
      </c>
      <c r="U271">
        <v>17.440000000000001</v>
      </c>
      <c r="V271">
        <v>20.45</v>
      </c>
      <c r="W271" s="1">
        <v>42966</v>
      </c>
      <c r="X271">
        <v>256</v>
      </c>
      <c r="Y271" t="s">
        <v>43</v>
      </c>
      <c r="AC271" t="s">
        <v>49</v>
      </c>
      <c r="AH271" t="s">
        <v>224</v>
      </c>
      <c r="AI271">
        <v>165</v>
      </c>
      <c r="AJ271" t="s">
        <v>233</v>
      </c>
      <c r="AK271" t="s">
        <v>45</v>
      </c>
      <c r="AL271" s="1">
        <v>42966</v>
      </c>
    </row>
    <row r="272" spans="1:38" x14ac:dyDescent="0.25">
      <c r="A272" t="s">
        <v>51</v>
      </c>
      <c r="B272" s="1">
        <v>43048</v>
      </c>
      <c r="C272">
        <v>2</v>
      </c>
      <c r="D272">
        <v>59</v>
      </c>
      <c r="E272">
        <v>0</v>
      </c>
      <c r="F272" t="s">
        <v>39</v>
      </c>
      <c r="G272" t="s">
        <v>56</v>
      </c>
      <c r="H272" t="s">
        <v>41</v>
      </c>
      <c r="I272">
        <v>2</v>
      </c>
      <c r="J272">
        <v>1</v>
      </c>
      <c r="K272">
        <v>82</v>
      </c>
      <c r="L272">
        <v>14.1</v>
      </c>
      <c r="M272">
        <v>5.26</v>
      </c>
      <c r="N272">
        <v>0.74</v>
      </c>
      <c r="O272">
        <v>5.0999999999999996</v>
      </c>
      <c r="P272">
        <v>0.72</v>
      </c>
      <c r="Q272">
        <v>3.89</v>
      </c>
      <c r="R272">
        <v>0.55000000000000004</v>
      </c>
      <c r="S272">
        <v>1.27</v>
      </c>
      <c r="T272">
        <v>67</v>
      </c>
      <c r="U272">
        <v>14.64</v>
      </c>
      <c r="V272">
        <v>16.899999999999999</v>
      </c>
      <c r="W272" s="1">
        <v>42966</v>
      </c>
      <c r="X272">
        <v>256</v>
      </c>
      <c r="Y272" t="s">
        <v>46</v>
      </c>
      <c r="AC272" t="s">
        <v>49</v>
      </c>
      <c r="AH272" t="s">
        <v>224</v>
      </c>
      <c r="AI272">
        <v>165</v>
      </c>
      <c r="AJ272" t="s">
        <v>233</v>
      </c>
      <c r="AK272" t="s">
        <v>45</v>
      </c>
      <c r="AL272" s="1">
        <v>42966</v>
      </c>
    </row>
    <row r="273" spans="1:38" x14ac:dyDescent="0.25">
      <c r="A273" t="s">
        <v>51</v>
      </c>
      <c r="B273" s="1">
        <v>43109</v>
      </c>
      <c r="C273">
        <v>3</v>
      </c>
      <c r="D273">
        <v>59</v>
      </c>
      <c r="E273">
        <v>0</v>
      </c>
      <c r="F273" t="s">
        <v>39</v>
      </c>
      <c r="G273" t="s">
        <v>56</v>
      </c>
      <c r="H273" t="s">
        <v>41</v>
      </c>
      <c r="I273">
        <v>2</v>
      </c>
      <c r="J273">
        <v>1</v>
      </c>
      <c r="K273">
        <v>143</v>
      </c>
      <c r="L273">
        <v>13.8</v>
      </c>
      <c r="M273">
        <v>5.22</v>
      </c>
      <c r="N273">
        <v>0.72</v>
      </c>
      <c r="O273">
        <v>5.04</v>
      </c>
      <c r="P273">
        <v>0.7</v>
      </c>
      <c r="Q273">
        <v>3.85</v>
      </c>
      <c r="R273">
        <v>0.53</v>
      </c>
      <c r="S273">
        <v>1.23</v>
      </c>
      <c r="T273">
        <v>15</v>
      </c>
      <c r="U273">
        <v>14.32</v>
      </c>
      <c r="V273">
        <v>16.420000000000002</v>
      </c>
      <c r="W273" s="1">
        <v>42966</v>
      </c>
      <c r="X273">
        <v>256</v>
      </c>
      <c r="Y273" t="s">
        <v>47</v>
      </c>
      <c r="AC273" s="1">
        <v>43063</v>
      </c>
      <c r="AD273">
        <v>1</v>
      </c>
      <c r="AE273">
        <v>191</v>
      </c>
      <c r="AF273" s="1">
        <v>43343</v>
      </c>
      <c r="AG273">
        <v>377</v>
      </c>
      <c r="AH273" t="s">
        <v>224</v>
      </c>
      <c r="AI273">
        <v>165</v>
      </c>
      <c r="AJ273" t="s">
        <v>233</v>
      </c>
      <c r="AK273" t="s">
        <v>45</v>
      </c>
      <c r="AL273" s="1">
        <v>42966</v>
      </c>
    </row>
    <row r="274" spans="1:38" x14ac:dyDescent="0.25">
      <c r="A274" t="s">
        <v>51</v>
      </c>
      <c r="B274" s="1">
        <v>43157</v>
      </c>
      <c r="C274">
        <v>4</v>
      </c>
      <c r="D274">
        <v>59</v>
      </c>
      <c r="E274">
        <v>0</v>
      </c>
      <c r="F274" t="s">
        <v>39</v>
      </c>
      <c r="G274" t="s">
        <v>56</v>
      </c>
      <c r="H274" t="s">
        <v>41</v>
      </c>
      <c r="I274">
        <v>2</v>
      </c>
      <c r="J274">
        <v>1</v>
      </c>
      <c r="K274">
        <v>191</v>
      </c>
      <c r="L274">
        <v>9.6</v>
      </c>
      <c r="M274">
        <v>5.08</v>
      </c>
      <c r="N274">
        <v>0.49</v>
      </c>
      <c r="O274">
        <v>6</v>
      </c>
      <c r="P274">
        <v>0.57999999999999996</v>
      </c>
      <c r="Q274">
        <v>4.28</v>
      </c>
      <c r="R274">
        <v>0.41</v>
      </c>
      <c r="S274">
        <v>0.99</v>
      </c>
      <c r="T274">
        <v>35</v>
      </c>
      <c r="U274">
        <v>9.9600000000000009</v>
      </c>
      <c r="V274">
        <v>12.89</v>
      </c>
      <c r="W274" s="1">
        <v>42966</v>
      </c>
      <c r="X274">
        <v>256</v>
      </c>
      <c r="Y274" t="s">
        <v>48</v>
      </c>
      <c r="AC274" s="1">
        <v>43063</v>
      </c>
      <c r="AD274">
        <v>1</v>
      </c>
      <c r="AE274">
        <v>185</v>
      </c>
      <c r="AF274" s="1">
        <v>43343</v>
      </c>
      <c r="AG274">
        <v>377</v>
      </c>
      <c r="AH274" t="s">
        <v>224</v>
      </c>
      <c r="AI274">
        <v>165</v>
      </c>
      <c r="AJ274" t="s">
        <v>233</v>
      </c>
      <c r="AK274" t="s">
        <v>45</v>
      </c>
      <c r="AL274" s="1">
        <v>42966</v>
      </c>
    </row>
    <row r="275" spans="1:38" x14ac:dyDescent="0.25">
      <c r="A275" t="s">
        <v>51</v>
      </c>
      <c r="B275" s="1">
        <v>43209</v>
      </c>
      <c r="C275">
        <v>5</v>
      </c>
      <c r="D275">
        <v>59</v>
      </c>
      <c r="E275">
        <v>0</v>
      </c>
      <c r="F275" t="s">
        <v>39</v>
      </c>
      <c r="G275" t="s">
        <v>56</v>
      </c>
      <c r="H275" t="s">
        <v>41</v>
      </c>
      <c r="I275">
        <v>2</v>
      </c>
      <c r="J275">
        <v>1</v>
      </c>
      <c r="K275">
        <v>243</v>
      </c>
      <c r="L275">
        <v>8.4</v>
      </c>
      <c r="M275">
        <v>5.04</v>
      </c>
      <c r="N275">
        <v>0.42</v>
      </c>
      <c r="O275">
        <v>6.33</v>
      </c>
      <c r="P275">
        <v>0.53</v>
      </c>
      <c r="Q275">
        <v>4.9400000000000004</v>
      </c>
      <c r="R275">
        <v>0.41</v>
      </c>
      <c r="S275">
        <v>0.95</v>
      </c>
      <c r="T275">
        <v>41</v>
      </c>
      <c r="U275">
        <v>8.7200000000000006</v>
      </c>
      <c r="V275">
        <v>11.94</v>
      </c>
      <c r="W275" s="1">
        <v>42966</v>
      </c>
      <c r="X275">
        <v>256</v>
      </c>
      <c r="Y275" t="s">
        <v>77</v>
      </c>
      <c r="AC275" t="s">
        <v>49</v>
      </c>
      <c r="AH275" t="s">
        <v>224</v>
      </c>
      <c r="AI275">
        <v>165</v>
      </c>
      <c r="AJ275" t="s">
        <v>233</v>
      </c>
      <c r="AK275" t="s">
        <v>45</v>
      </c>
      <c r="AL275" s="1">
        <v>42966</v>
      </c>
    </row>
    <row r="276" spans="1:38" x14ac:dyDescent="0.25">
      <c r="A276" t="s">
        <v>38</v>
      </c>
      <c r="B276" s="1">
        <v>43010</v>
      </c>
      <c r="C276">
        <v>1</v>
      </c>
      <c r="D276">
        <v>112</v>
      </c>
      <c r="E276">
        <v>0</v>
      </c>
      <c r="F276" t="s">
        <v>39</v>
      </c>
      <c r="G276" t="s">
        <v>69</v>
      </c>
      <c r="H276" t="s">
        <v>70</v>
      </c>
      <c r="I276">
        <v>4</v>
      </c>
      <c r="J276" t="s">
        <v>42</v>
      </c>
      <c r="K276">
        <v>28</v>
      </c>
      <c r="L276">
        <v>29.1</v>
      </c>
      <c r="M276">
        <v>5.05</v>
      </c>
      <c r="N276">
        <v>1.47</v>
      </c>
      <c r="O276">
        <v>4.5999999999999996</v>
      </c>
      <c r="P276">
        <v>1.34</v>
      </c>
      <c r="Q276">
        <v>3.6</v>
      </c>
      <c r="R276">
        <v>1.05</v>
      </c>
      <c r="S276">
        <v>2.39</v>
      </c>
      <c r="T276">
        <v>33</v>
      </c>
      <c r="U276">
        <v>30.21</v>
      </c>
      <c r="V276">
        <v>32.409999999999997</v>
      </c>
      <c r="W276" s="1">
        <v>42982</v>
      </c>
      <c r="X276">
        <v>231</v>
      </c>
      <c r="Y276" t="s">
        <v>43</v>
      </c>
      <c r="Z276" t="s">
        <v>234</v>
      </c>
      <c r="AA276" t="s">
        <v>235</v>
      </c>
      <c r="AC276" s="1">
        <v>43062</v>
      </c>
      <c r="AD276">
        <v>1</v>
      </c>
      <c r="AE276">
        <v>264</v>
      </c>
      <c r="AF276" s="1">
        <v>43341</v>
      </c>
      <c r="AG276">
        <v>359</v>
      </c>
      <c r="AH276" t="s">
        <v>236</v>
      </c>
      <c r="AI276" t="s">
        <v>196</v>
      </c>
      <c r="AJ276" s="2">
        <v>25112</v>
      </c>
      <c r="AK276" t="s">
        <v>45</v>
      </c>
      <c r="AL276" s="1">
        <v>42982</v>
      </c>
    </row>
    <row r="277" spans="1:38" x14ac:dyDescent="0.25">
      <c r="A277" t="s">
        <v>38</v>
      </c>
      <c r="B277" s="1">
        <v>43010</v>
      </c>
      <c r="C277">
        <v>1</v>
      </c>
      <c r="D277">
        <v>60</v>
      </c>
      <c r="E277">
        <v>0</v>
      </c>
      <c r="F277" t="s">
        <v>39</v>
      </c>
      <c r="G277" t="s">
        <v>51</v>
      </c>
      <c r="H277" t="s">
        <v>52</v>
      </c>
      <c r="I277">
        <v>4</v>
      </c>
      <c r="J277" t="s">
        <v>42</v>
      </c>
      <c r="K277">
        <v>32</v>
      </c>
      <c r="L277">
        <v>31</v>
      </c>
      <c r="M277">
        <v>4.97</v>
      </c>
      <c r="N277">
        <v>1.54</v>
      </c>
      <c r="O277">
        <v>3.59</v>
      </c>
      <c r="P277">
        <v>1.1100000000000001</v>
      </c>
      <c r="Q277">
        <v>3.4</v>
      </c>
      <c r="R277">
        <v>1.05</v>
      </c>
      <c r="S277">
        <v>2.17</v>
      </c>
      <c r="T277">
        <v>21</v>
      </c>
      <c r="U277">
        <v>32.18</v>
      </c>
      <c r="V277">
        <v>30.04</v>
      </c>
      <c r="W277" s="1">
        <v>42978</v>
      </c>
      <c r="X277">
        <v>235</v>
      </c>
      <c r="Y277" t="s">
        <v>43</v>
      </c>
      <c r="Z277" s="2">
        <v>21520</v>
      </c>
      <c r="AA277">
        <f>-50/75</f>
        <v>-0.66666666666666663</v>
      </c>
      <c r="AC277" s="1">
        <v>43052</v>
      </c>
      <c r="AD277">
        <v>1</v>
      </c>
      <c r="AE277">
        <v>254</v>
      </c>
      <c r="AF277" s="1">
        <v>43331</v>
      </c>
      <c r="AG277">
        <v>353</v>
      </c>
      <c r="AH277">
        <v>112068</v>
      </c>
      <c r="AI277" t="s">
        <v>237</v>
      </c>
      <c r="AJ277" s="3">
        <v>45177</v>
      </c>
      <c r="AK277" t="s">
        <v>45</v>
      </c>
      <c r="AL277" s="1">
        <v>42978</v>
      </c>
    </row>
    <row r="278" spans="1:38" x14ac:dyDescent="0.25">
      <c r="A278" t="s">
        <v>38</v>
      </c>
      <c r="B278" s="1">
        <v>43075</v>
      </c>
      <c r="C278">
        <v>2</v>
      </c>
      <c r="D278">
        <v>112</v>
      </c>
      <c r="E278">
        <v>0</v>
      </c>
      <c r="F278" t="s">
        <v>39</v>
      </c>
      <c r="G278" t="s">
        <v>69</v>
      </c>
      <c r="H278" t="s">
        <v>70</v>
      </c>
      <c r="I278">
        <v>4</v>
      </c>
      <c r="J278" t="s">
        <v>42</v>
      </c>
      <c r="K278">
        <v>93</v>
      </c>
      <c r="L278">
        <v>22.2</v>
      </c>
      <c r="M278">
        <v>4.92</v>
      </c>
      <c r="N278">
        <v>1.0900000000000001</v>
      </c>
      <c r="O278">
        <v>4.88</v>
      </c>
      <c r="P278">
        <v>1.08</v>
      </c>
      <c r="Q278">
        <v>3.8</v>
      </c>
      <c r="R278">
        <v>0.84</v>
      </c>
      <c r="S278">
        <v>1.93</v>
      </c>
      <c r="T278">
        <v>95</v>
      </c>
      <c r="U278">
        <v>23.04</v>
      </c>
      <c r="V278">
        <v>25.74</v>
      </c>
      <c r="W278" s="1">
        <v>42982</v>
      </c>
      <c r="X278">
        <v>231</v>
      </c>
      <c r="Y278" t="s">
        <v>46</v>
      </c>
      <c r="Z278" t="s">
        <v>234</v>
      </c>
      <c r="AA278" t="s">
        <v>235</v>
      </c>
      <c r="AC278" s="1">
        <v>43082</v>
      </c>
      <c r="AD278">
        <v>2</v>
      </c>
      <c r="AE278">
        <v>250</v>
      </c>
      <c r="AF278" s="1">
        <v>43365</v>
      </c>
      <c r="AG278">
        <v>383</v>
      </c>
      <c r="AH278" t="s">
        <v>236</v>
      </c>
      <c r="AI278" t="s">
        <v>196</v>
      </c>
      <c r="AJ278" s="2">
        <v>25112</v>
      </c>
      <c r="AK278" t="s">
        <v>45</v>
      </c>
      <c r="AL278" s="1">
        <v>42982</v>
      </c>
    </row>
    <row r="279" spans="1:38" x14ac:dyDescent="0.25">
      <c r="A279" t="s">
        <v>38</v>
      </c>
      <c r="B279" s="1">
        <v>43075</v>
      </c>
      <c r="C279">
        <v>2</v>
      </c>
      <c r="D279">
        <v>60</v>
      </c>
      <c r="E279">
        <v>0</v>
      </c>
      <c r="F279" t="s">
        <v>39</v>
      </c>
      <c r="G279" t="s">
        <v>51</v>
      </c>
      <c r="H279" t="s">
        <v>52</v>
      </c>
      <c r="I279">
        <v>4</v>
      </c>
      <c r="J279" t="s">
        <v>42</v>
      </c>
      <c r="K279">
        <v>97</v>
      </c>
      <c r="L279">
        <v>25.9</v>
      </c>
      <c r="M279">
        <v>4.9000000000000004</v>
      </c>
      <c r="N279">
        <v>1.27</v>
      </c>
      <c r="O279">
        <v>3.38</v>
      </c>
      <c r="P279">
        <v>0.88</v>
      </c>
      <c r="Q279">
        <v>3.36</v>
      </c>
      <c r="R279">
        <v>0.87</v>
      </c>
      <c r="S279">
        <v>1.75</v>
      </c>
      <c r="T279">
        <v>14</v>
      </c>
      <c r="U279">
        <v>26.88</v>
      </c>
      <c r="V279">
        <v>24.45</v>
      </c>
      <c r="W279" s="1">
        <v>42978</v>
      </c>
      <c r="X279">
        <v>235</v>
      </c>
      <c r="Y279" t="s">
        <v>46</v>
      </c>
      <c r="Z279" s="2">
        <v>21520</v>
      </c>
      <c r="AA279">
        <f>-50/75</f>
        <v>-0.66666666666666663</v>
      </c>
      <c r="AC279" s="1">
        <v>43052</v>
      </c>
      <c r="AD279">
        <v>1</v>
      </c>
      <c r="AE279">
        <v>216</v>
      </c>
      <c r="AF279" s="1">
        <v>43331</v>
      </c>
      <c r="AG279">
        <v>353</v>
      </c>
      <c r="AH279">
        <v>112068</v>
      </c>
      <c r="AI279" t="s">
        <v>237</v>
      </c>
      <c r="AJ279" s="3">
        <v>45177</v>
      </c>
      <c r="AK279" t="s">
        <v>45</v>
      </c>
      <c r="AL279" s="1">
        <v>42978</v>
      </c>
    </row>
    <row r="280" spans="1:38" x14ac:dyDescent="0.25">
      <c r="A280" t="s">
        <v>38</v>
      </c>
      <c r="B280" s="1">
        <v>43200</v>
      </c>
      <c r="C280">
        <v>4</v>
      </c>
      <c r="D280">
        <v>112</v>
      </c>
      <c r="E280">
        <v>0</v>
      </c>
      <c r="F280" t="s">
        <v>39</v>
      </c>
      <c r="G280" t="s">
        <v>69</v>
      </c>
      <c r="H280" t="s">
        <v>70</v>
      </c>
      <c r="I280">
        <v>4</v>
      </c>
      <c r="J280" t="s">
        <v>42</v>
      </c>
      <c r="K280">
        <v>218</v>
      </c>
      <c r="L280">
        <v>16.100000000000001</v>
      </c>
      <c r="M280">
        <v>5.0999999999999996</v>
      </c>
      <c r="N280">
        <v>0.82</v>
      </c>
      <c r="O280">
        <v>5.47</v>
      </c>
      <c r="P280">
        <v>0.88</v>
      </c>
      <c r="Q280">
        <v>4.4000000000000004</v>
      </c>
      <c r="R280">
        <v>0.71</v>
      </c>
      <c r="S280">
        <v>1.59</v>
      </c>
      <c r="T280">
        <v>39</v>
      </c>
      <c r="U280">
        <v>16.71</v>
      </c>
      <c r="V280">
        <v>20.63</v>
      </c>
      <c r="W280" s="1">
        <v>42982</v>
      </c>
      <c r="X280">
        <v>231</v>
      </c>
      <c r="Y280" t="s">
        <v>48</v>
      </c>
      <c r="Z280" t="s">
        <v>234</v>
      </c>
      <c r="AA280" t="s">
        <v>235</v>
      </c>
      <c r="AC280" s="1">
        <v>43082</v>
      </c>
      <c r="AD280">
        <v>2</v>
      </c>
      <c r="AF280" s="1">
        <v>43366</v>
      </c>
      <c r="AG280">
        <v>384</v>
      </c>
      <c r="AH280" t="s">
        <v>236</v>
      </c>
      <c r="AI280" t="s">
        <v>196</v>
      </c>
      <c r="AJ280" s="2">
        <v>25112</v>
      </c>
      <c r="AK280" t="s">
        <v>50</v>
      </c>
      <c r="AL280" s="1">
        <v>43241</v>
      </c>
    </row>
    <row r="281" spans="1:38" x14ac:dyDescent="0.25">
      <c r="A281" t="s">
        <v>38</v>
      </c>
      <c r="B281" s="1">
        <v>43146</v>
      </c>
      <c r="C281">
        <v>3</v>
      </c>
      <c r="D281">
        <v>112</v>
      </c>
      <c r="E281">
        <v>0</v>
      </c>
      <c r="F281" t="s">
        <v>39</v>
      </c>
      <c r="G281" t="s">
        <v>69</v>
      </c>
      <c r="H281" t="s">
        <v>70</v>
      </c>
      <c r="I281">
        <v>4</v>
      </c>
      <c r="J281" t="s">
        <v>42</v>
      </c>
      <c r="K281">
        <v>164</v>
      </c>
      <c r="L281">
        <v>15</v>
      </c>
      <c r="M281">
        <v>4.95</v>
      </c>
      <c r="N281">
        <v>0.74</v>
      </c>
      <c r="O281">
        <v>5.78</v>
      </c>
      <c r="P281">
        <v>0.87</v>
      </c>
      <c r="Q281">
        <v>4.33</v>
      </c>
      <c r="R281">
        <v>0.65</v>
      </c>
      <c r="S281">
        <v>1.52</v>
      </c>
      <c r="T281">
        <v>62</v>
      </c>
      <c r="U281">
        <v>15.57</v>
      </c>
      <c r="V281">
        <v>19.760000000000002</v>
      </c>
      <c r="W281" s="1">
        <v>42982</v>
      </c>
      <c r="X281">
        <v>231</v>
      </c>
      <c r="Y281" t="s">
        <v>47</v>
      </c>
      <c r="Z281" t="s">
        <v>234</v>
      </c>
      <c r="AA281" t="s">
        <v>235</v>
      </c>
      <c r="AC281" s="1">
        <v>43082</v>
      </c>
      <c r="AD281">
        <v>2</v>
      </c>
      <c r="AE281">
        <v>215</v>
      </c>
      <c r="AF281" s="1">
        <v>43366</v>
      </c>
      <c r="AG281">
        <v>384</v>
      </c>
      <c r="AH281" t="s">
        <v>236</v>
      </c>
      <c r="AI281" t="s">
        <v>196</v>
      </c>
      <c r="AJ281" s="2">
        <v>25112</v>
      </c>
      <c r="AK281" t="s">
        <v>45</v>
      </c>
      <c r="AL281" s="1">
        <v>42982</v>
      </c>
    </row>
    <row r="282" spans="1:38" x14ac:dyDescent="0.25">
      <c r="A282" t="s">
        <v>38</v>
      </c>
      <c r="B282" s="1">
        <v>43146</v>
      </c>
      <c r="C282">
        <v>3</v>
      </c>
      <c r="D282">
        <v>60</v>
      </c>
      <c r="E282">
        <v>0</v>
      </c>
      <c r="F282" t="s">
        <v>39</v>
      </c>
      <c r="G282" t="s">
        <v>51</v>
      </c>
      <c r="H282" t="s">
        <v>52</v>
      </c>
      <c r="I282">
        <v>4</v>
      </c>
      <c r="J282" t="s">
        <v>42</v>
      </c>
      <c r="K282">
        <v>168</v>
      </c>
      <c r="L282">
        <v>17.5</v>
      </c>
      <c r="M282">
        <v>4.84</v>
      </c>
      <c r="N282">
        <v>0.85</v>
      </c>
      <c r="O282">
        <v>3.81</v>
      </c>
      <c r="P282">
        <v>0.67</v>
      </c>
      <c r="Q282">
        <v>3.73</v>
      </c>
      <c r="R282">
        <v>0.65</v>
      </c>
      <c r="S282">
        <v>1.32</v>
      </c>
      <c r="T282">
        <v>16</v>
      </c>
      <c r="U282">
        <v>18.170000000000002</v>
      </c>
      <c r="V282">
        <v>17.93</v>
      </c>
      <c r="W282" s="1">
        <v>42978</v>
      </c>
      <c r="X282">
        <v>235</v>
      </c>
      <c r="Y282" t="s">
        <v>47</v>
      </c>
      <c r="Z282" s="2">
        <v>21520</v>
      </c>
      <c r="AA282">
        <f>-50/75</f>
        <v>-0.66666666666666663</v>
      </c>
      <c r="AC282" s="1">
        <v>43052</v>
      </c>
      <c r="AD282">
        <v>1</v>
      </c>
      <c r="AE282">
        <v>180</v>
      </c>
      <c r="AF282" s="1">
        <v>43331</v>
      </c>
      <c r="AG282">
        <v>353</v>
      </c>
      <c r="AH282">
        <v>112068</v>
      </c>
      <c r="AI282" t="s">
        <v>237</v>
      </c>
      <c r="AJ282" s="3">
        <v>45177</v>
      </c>
      <c r="AK282" t="s">
        <v>45</v>
      </c>
      <c r="AL282" s="1">
        <v>42978</v>
      </c>
    </row>
    <row r="283" spans="1:38" x14ac:dyDescent="0.25">
      <c r="A283" t="s">
        <v>38</v>
      </c>
      <c r="B283" s="1">
        <v>43200</v>
      </c>
      <c r="C283">
        <v>4</v>
      </c>
      <c r="D283">
        <v>60</v>
      </c>
      <c r="E283">
        <v>0</v>
      </c>
      <c r="F283" t="s">
        <v>39</v>
      </c>
      <c r="G283" t="s">
        <v>51</v>
      </c>
      <c r="H283" t="s">
        <v>52</v>
      </c>
      <c r="I283">
        <v>4</v>
      </c>
      <c r="J283" t="s">
        <v>42</v>
      </c>
      <c r="K283">
        <v>222</v>
      </c>
      <c r="L283">
        <v>15</v>
      </c>
      <c r="M283">
        <v>4.95</v>
      </c>
      <c r="N283">
        <v>0.74</v>
      </c>
      <c r="O283">
        <v>3.49</v>
      </c>
      <c r="P283">
        <v>0.52</v>
      </c>
      <c r="Q283">
        <v>3.92</v>
      </c>
      <c r="R283">
        <v>0.59</v>
      </c>
      <c r="S283">
        <v>1.1100000000000001</v>
      </c>
      <c r="T283">
        <v>23</v>
      </c>
      <c r="U283">
        <v>15.57</v>
      </c>
      <c r="V283">
        <v>14.93</v>
      </c>
      <c r="W283" s="1">
        <v>42978</v>
      </c>
      <c r="X283">
        <v>235</v>
      </c>
      <c r="Y283" t="s">
        <v>48</v>
      </c>
      <c r="Z283" s="2">
        <v>21520</v>
      </c>
      <c r="AA283">
        <f>-50/75</f>
        <v>-0.66666666666666663</v>
      </c>
      <c r="AC283" t="s">
        <v>49</v>
      </c>
      <c r="AH283">
        <v>112068</v>
      </c>
      <c r="AI283" t="s">
        <v>237</v>
      </c>
      <c r="AJ283" s="3">
        <v>45177</v>
      </c>
      <c r="AK283" t="s">
        <v>50</v>
      </c>
      <c r="AL283" s="1">
        <v>43241</v>
      </c>
    </row>
    <row r="284" spans="1:38" x14ac:dyDescent="0.25">
      <c r="A284" t="s">
        <v>51</v>
      </c>
      <c r="B284" s="1">
        <v>42990</v>
      </c>
      <c r="C284">
        <v>1</v>
      </c>
      <c r="D284">
        <v>116</v>
      </c>
      <c r="E284">
        <v>1</v>
      </c>
      <c r="F284" t="s">
        <v>39</v>
      </c>
      <c r="G284" t="s">
        <v>56</v>
      </c>
      <c r="H284" t="s">
        <v>41</v>
      </c>
      <c r="I284">
        <v>2</v>
      </c>
      <c r="J284">
        <v>1</v>
      </c>
      <c r="K284">
        <v>26</v>
      </c>
      <c r="L284">
        <v>10.4</v>
      </c>
      <c r="M284">
        <v>5.07</v>
      </c>
      <c r="N284">
        <v>0.53</v>
      </c>
      <c r="O284">
        <v>5.39</v>
      </c>
      <c r="P284">
        <v>0.56000000000000005</v>
      </c>
      <c r="Q284">
        <v>4.3499999999999996</v>
      </c>
      <c r="R284">
        <v>0.45</v>
      </c>
      <c r="S284">
        <v>1.01</v>
      </c>
      <c r="T284">
        <v>48</v>
      </c>
      <c r="U284">
        <v>10.8</v>
      </c>
      <c r="V284">
        <v>13.15</v>
      </c>
      <c r="W284" s="1">
        <v>42964</v>
      </c>
      <c r="X284">
        <v>258</v>
      </c>
      <c r="Y284" t="s">
        <v>43</v>
      </c>
      <c r="Z284" t="s">
        <v>238</v>
      </c>
      <c r="AA284" t="s">
        <v>239</v>
      </c>
      <c r="AB284">
        <v>214</v>
      </c>
      <c r="AC284" t="s">
        <v>49</v>
      </c>
      <c r="AH284" t="s">
        <v>240</v>
      </c>
      <c r="AI284">
        <v>164</v>
      </c>
      <c r="AJ284" t="s">
        <v>241</v>
      </c>
      <c r="AK284" t="s">
        <v>45</v>
      </c>
      <c r="AL284" s="1">
        <v>42964</v>
      </c>
    </row>
    <row r="285" spans="1:38" x14ac:dyDescent="0.25">
      <c r="A285" t="s">
        <v>51</v>
      </c>
      <c r="B285" s="1">
        <v>43109</v>
      </c>
      <c r="C285">
        <v>3</v>
      </c>
      <c r="D285">
        <v>116</v>
      </c>
      <c r="E285">
        <v>1</v>
      </c>
      <c r="F285" t="s">
        <v>39</v>
      </c>
      <c r="G285" t="s">
        <v>56</v>
      </c>
      <c r="H285" t="s">
        <v>41</v>
      </c>
      <c r="I285">
        <v>2</v>
      </c>
      <c r="J285">
        <v>1</v>
      </c>
      <c r="K285">
        <v>145</v>
      </c>
      <c r="L285">
        <v>8.5</v>
      </c>
      <c r="M285">
        <v>5.19</v>
      </c>
      <c r="N285">
        <v>0.44</v>
      </c>
      <c r="O285">
        <v>6.07</v>
      </c>
      <c r="P285">
        <v>0.52</v>
      </c>
      <c r="Q285">
        <v>4.51</v>
      </c>
      <c r="R285">
        <v>0.38</v>
      </c>
      <c r="S285">
        <v>0.9</v>
      </c>
      <c r="T285">
        <v>21</v>
      </c>
      <c r="U285">
        <v>8.82</v>
      </c>
      <c r="V285">
        <v>11.62</v>
      </c>
      <c r="W285" s="1">
        <v>42964</v>
      </c>
      <c r="X285">
        <v>258</v>
      </c>
      <c r="Y285" t="s">
        <v>47</v>
      </c>
      <c r="Z285" t="s">
        <v>238</v>
      </c>
      <c r="AA285" t="s">
        <v>239</v>
      </c>
      <c r="AB285">
        <v>214</v>
      </c>
      <c r="AC285" s="1">
        <v>43102</v>
      </c>
      <c r="AD285">
        <v>2</v>
      </c>
      <c r="AE285">
        <v>231</v>
      </c>
      <c r="AF285" s="1">
        <v>43383</v>
      </c>
      <c r="AG285">
        <v>419</v>
      </c>
      <c r="AH285" t="s">
        <v>240</v>
      </c>
      <c r="AI285">
        <v>164</v>
      </c>
      <c r="AJ285" t="s">
        <v>241</v>
      </c>
      <c r="AK285" t="s">
        <v>45</v>
      </c>
      <c r="AL285" s="1">
        <v>42964</v>
      </c>
    </row>
    <row r="286" spans="1:38" x14ac:dyDescent="0.25">
      <c r="A286" t="s">
        <v>51</v>
      </c>
      <c r="B286" s="1">
        <v>43048</v>
      </c>
      <c r="C286">
        <v>2</v>
      </c>
      <c r="D286">
        <v>116</v>
      </c>
      <c r="E286">
        <v>1</v>
      </c>
      <c r="F286" t="s">
        <v>39</v>
      </c>
      <c r="G286" t="s">
        <v>56</v>
      </c>
      <c r="H286" t="s">
        <v>41</v>
      </c>
      <c r="I286">
        <v>2</v>
      </c>
      <c r="J286">
        <v>1</v>
      </c>
      <c r="K286">
        <v>84</v>
      </c>
      <c r="L286">
        <v>7.4</v>
      </c>
      <c r="M286">
        <v>5.21</v>
      </c>
      <c r="N286">
        <v>0.39</v>
      </c>
      <c r="O286">
        <v>5.82</v>
      </c>
      <c r="P286">
        <v>0.43</v>
      </c>
      <c r="Q286">
        <v>4.3499999999999996</v>
      </c>
      <c r="R286">
        <v>0.32</v>
      </c>
      <c r="S286">
        <v>0.75</v>
      </c>
      <c r="T286">
        <v>46</v>
      </c>
      <c r="U286">
        <v>7.68</v>
      </c>
      <c r="V286">
        <v>9.75</v>
      </c>
      <c r="W286" s="1">
        <v>42964</v>
      </c>
      <c r="X286">
        <v>258</v>
      </c>
      <c r="Y286" t="s">
        <v>46</v>
      </c>
      <c r="Z286" t="s">
        <v>238</v>
      </c>
      <c r="AA286" t="s">
        <v>239</v>
      </c>
      <c r="AB286">
        <v>214</v>
      </c>
      <c r="AC286" t="s">
        <v>49</v>
      </c>
      <c r="AH286" t="s">
        <v>240</v>
      </c>
      <c r="AI286">
        <v>164</v>
      </c>
      <c r="AJ286" t="s">
        <v>241</v>
      </c>
      <c r="AK286" t="s">
        <v>45</v>
      </c>
      <c r="AL286" s="1">
        <v>42964</v>
      </c>
    </row>
    <row r="287" spans="1:38" x14ac:dyDescent="0.25">
      <c r="A287" t="s">
        <v>51</v>
      </c>
      <c r="B287" s="1">
        <v>43157</v>
      </c>
      <c r="C287">
        <v>4</v>
      </c>
      <c r="D287">
        <v>116</v>
      </c>
      <c r="E287">
        <v>1</v>
      </c>
      <c r="F287" t="s">
        <v>39</v>
      </c>
      <c r="G287" t="s">
        <v>56</v>
      </c>
      <c r="H287" t="s">
        <v>41</v>
      </c>
      <c r="I287">
        <v>2</v>
      </c>
      <c r="J287">
        <v>1</v>
      </c>
      <c r="K287">
        <v>193</v>
      </c>
      <c r="L287">
        <v>6.6</v>
      </c>
      <c r="M287">
        <v>5.1100000000000003</v>
      </c>
      <c r="N287">
        <v>0.34</v>
      </c>
      <c r="O287">
        <v>6.62</v>
      </c>
      <c r="P287">
        <v>0.44</v>
      </c>
      <c r="Q287">
        <v>4.97</v>
      </c>
      <c r="R287">
        <v>0.33</v>
      </c>
      <c r="S287">
        <v>0.76</v>
      </c>
      <c r="T287">
        <v>38</v>
      </c>
      <c r="U287">
        <v>6.85</v>
      </c>
      <c r="V287">
        <v>9.74</v>
      </c>
      <c r="W287" s="1">
        <v>42964</v>
      </c>
      <c r="X287">
        <v>258</v>
      </c>
      <c r="Y287" t="s">
        <v>48</v>
      </c>
      <c r="Z287" t="s">
        <v>238</v>
      </c>
      <c r="AA287" t="s">
        <v>239</v>
      </c>
      <c r="AB287">
        <v>214</v>
      </c>
      <c r="AC287" s="1">
        <v>43102</v>
      </c>
      <c r="AD287">
        <v>2</v>
      </c>
      <c r="AE287">
        <v>225</v>
      </c>
      <c r="AF287" s="1">
        <v>43383</v>
      </c>
      <c r="AG287">
        <v>419</v>
      </c>
      <c r="AH287" t="s">
        <v>240</v>
      </c>
      <c r="AI287">
        <v>164</v>
      </c>
      <c r="AJ287" t="s">
        <v>241</v>
      </c>
      <c r="AK287" t="s">
        <v>45</v>
      </c>
      <c r="AL287" s="1">
        <v>42964</v>
      </c>
    </row>
    <row r="288" spans="1:38" x14ac:dyDescent="0.25">
      <c r="A288" t="s">
        <v>51</v>
      </c>
      <c r="B288" s="1">
        <v>43209</v>
      </c>
      <c r="C288">
        <v>5</v>
      </c>
      <c r="D288">
        <v>116</v>
      </c>
      <c r="E288">
        <v>1</v>
      </c>
      <c r="F288" t="s">
        <v>39</v>
      </c>
      <c r="G288" t="s">
        <v>56</v>
      </c>
      <c r="H288" t="s">
        <v>41</v>
      </c>
      <c r="I288">
        <v>2</v>
      </c>
      <c r="J288">
        <v>1</v>
      </c>
      <c r="K288">
        <v>245</v>
      </c>
      <c r="L288">
        <v>4.3</v>
      </c>
      <c r="M288">
        <v>4.87</v>
      </c>
      <c r="N288">
        <v>0.21</v>
      </c>
      <c r="O288">
        <v>6.9</v>
      </c>
      <c r="P288">
        <v>0.3</v>
      </c>
      <c r="Q288">
        <v>5.23</v>
      </c>
      <c r="R288">
        <v>0.22</v>
      </c>
      <c r="S288">
        <v>0.52</v>
      </c>
      <c r="T288">
        <v>133</v>
      </c>
      <c r="U288">
        <v>4.46</v>
      </c>
      <c r="V288">
        <v>6.55</v>
      </c>
      <c r="W288" s="1">
        <v>42964</v>
      </c>
      <c r="X288">
        <v>258</v>
      </c>
      <c r="Y288" s="3">
        <v>45047</v>
      </c>
      <c r="Z288" t="s">
        <v>238</v>
      </c>
      <c r="AA288" t="s">
        <v>239</v>
      </c>
      <c r="AB288">
        <v>214</v>
      </c>
      <c r="AC288" s="1">
        <v>43102</v>
      </c>
      <c r="AD288">
        <v>2</v>
      </c>
      <c r="AE288">
        <v>28</v>
      </c>
      <c r="AF288" s="1">
        <v>43383</v>
      </c>
      <c r="AG288">
        <v>419</v>
      </c>
      <c r="AH288" t="s">
        <v>240</v>
      </c>
      <c r="AI288">
        <v>164</v>
      </c>
      <c r="AJ288" t="s">
        <v>241</v>
      </c>
      <c r="AK288" t="s">
        <v>45</v>
      </c>
      <c r="AL288" s="1">
        <v>42964</v>
      </c>
    </row>
    <row r="289" spans="1:38" x14ac:dyDescent="0.25">
      <c r="A289" t="s">
        <v>68</v>
      </c>
      <c r="B289" s="1">
        <v>43018</v>
      </c>
      <c r="C289">
        <v>1</v>
      </c>
      <c r="D289">
        <v>34</v>
      </c>
      <c r="E289">
        <v>1</v>
      </c>
      <c r="F289" t="s">
        <v>39</v>
      </c>
      <c r="G289" t="s">
        <v>51</v>
      </c>
      <c r="H289" t="s">
        <v>52</v>
      </c>
      <c r="I289">
        <v>3</v>
      </c>
      <c r="J289">
        <v>2</v>
      </c>
      <c r="K289">
        <v>53</v>
      </c>
      <c r="L289">
        <v>18.8</v>
      </c>
      <c r="M289">
        <v>4.51</v>
      </c>
      <c r="N289">
        <v>0.85</v>
      </c>
      <c r="O289">
        <v>5.48</v>
      </c>
      <c r="P289">
        <v>1.03</v>
      </c>
      <c r="Q289">
        <v>3.8</v>
      </c>
      <c r="R289">
        <v>0.71</v>
      </c>
      <c r="S289">
        <v>1.74</v>
      </c>
      <c r="T289">
        <v>12</v>
      </c>
      <c r="U289">
        <v>19.510000000000002</v>
      </c>
      <c r="V289">
        <v>23.24</v>
      </c>
      <c r="W289" s="1">
        <v>42965</v>
      </c>
      <c r="X289">
        <v>267</v>
      </c>
      <c r="Y289" t="s">
        <v>43</v>
      </c>
      <c r="Z289" t="s">
        <v>242</v>
      </c>
      <c r="AA289" t="s">
        <v>243</v>
      </c>
      <c r="AC289" s="1">
        <v>43041</v>
      </c>
      <c r="AD289">
        <v>2</v>
      </c>
      <c r="AE289">
        <v>257</v>
      </c>
      <c r="AF289" s="1">
        <v>43324</v>
      </c>
      <c r="AG289">
        <v>359</v>
      </c>
      <c r="AH289">
        <v>113591</v>
      </c>
      <c r="AI289">
        <v>592</v>
      </c>
      <c r="AJ289" t="s">
        <v>244</v>
      </c>
      <c r="AK289" t="s">
        <v>45</v>
      </c>
      <c r="AL289" s="1">
        <v>42965</v>
      </c>
    </row>
    <row r="290" spans="1:38" x14ac:dyDescent="0.25">
      <c r="A290" t="s">
        <v>68</v>
      </c>
      <c r="B290" s="1">
        <v>43073</v>
      </c>
      <c r="C290">
        <v>2</v>
      </c>
      <c r="D290">
        <v>34</v>
      </c>
      <c r="E290">
        <v>1</v>
      </c>
      <c r="F290" t="s">
        <v>39</v>
      </c>
      <c r="G290" t="s">
        <v>51</v>
      </c>
      <c r="H290" t="s">
        <v>52</v>
      </c>
      <c r="I290">
        <v>3</v>
      </c>
      <c r="J290">
        <v>2</v>
      </c>
      <c r="K290">
        <v>108</v>
      </c>
      <c r="L290">
        <v>15.6</v>
      </c>
      <c r="M290">
        <v>4.03</v>
      </c>
      <c r="N290">
        <v>0.63</v>
      </c>
      <c r="O290">
        <v>4.83</v>
      </c>
      <c r="P290">
        <v>0.75</v>
      </c>
      <c r="Q290">
        <v>3.49</v>
      </c>
      <c r="R290">
        <v>0.54</v>
      </c>
      <c r="S290">
        <v>1.3</v>
      </c>
      <c r="T290">
        <v>59</v>
      </c>
      <c r="U290">
        <v>16.190000000000001</v>
      </c>
      <c r="V290">
        <v>17.61</v>
      </c>
      <c r="W290" s="1">
        <v>42965</v>
      </c>
      <c r="X290">
        <v>267</v>
      </c>
      <c r="Y290" t="s">
        <v>46</v>
      </c>
      <c r="Z290" t="s">
        <v>242</v>
      </c>
      <c r="AA290" t="s">
        <v>243</v>
      </c>
      <c r="AC290" s="1">
        <v>43041</v>
      </c>
      <c r="AD290">
        <v>2</v>
      </c>
      <c r="AE290">
        <v>249</v>
      </c>
      <c r="AF290" s="1">
        <v>43324</v>
      </c>
      <c r="AG290">
        <v>359</v>
      </c>
      <c r="AH290">
        <v>113591</v>
      </c>
      <c r="AI290">
        <v>592</v>
      </c>
      <c r="AJ290" t="s">
        <v>244</v>
      </c>
      <c r="AK290" t="s">
        <v>45</v>
      </c>
      <c r="AL290" s="1">
        <v>42965</v>
      </c>
    </row>
    <row r="291" spans="1:38" x14ac:dyDescent="0.25">
      <c r="A291" t="s">
        <v>68</v>
      </c>
      <c r="B291" s="1">
        <v>43144</v>
      </c>
      <c r="C291">
        <v>3</v>
      </c>
      <c r="D291">
        <v>34</v>
      </c>
      <c r="E291">
        <v>1</v>
      </c>
      <c r="F291" t="s">
        <v>39</v>
      </c>
      <c r="G291" t="s">
        <v>51</v>
      </c>
      <c r="H291" t="s">
        <v>52</v>
      </c>
      <c r="I291">
        <v>3</v>
      </c>
      <c r="J291">
        <v>2</v>
      </c>
      <c r="K291">
        <v>179</v>
      </c>
      <c r="L291">
        <v>11</v>
      </c>
      <c r="M291">
        <v>4.6100000000000003</v>
      </c>
      <c r="N291">
        <v>0.51</v>
      </c>
      <c r="O291">
        <v>7.14</v>
      </c>
      <c r="P291">
        <v>0.79</v>
      </c>
      <c r="Q291">
        <v>4.08</v>
      </c>
      <c r="R291">
        <v>0.45</v>
      </c>
      <c r="S291">
        <v>1.23</v>
      </c>
      <c r="T291">
        <v>24</v>
      </c>
      <c r="U291">
        <v>11.42</v>
      </c>
      <c r="V291">
        <v>16.2</v>
      </c>
      <c r="W291" s="1">
        <v>42965</v>
      </c>
      <c r="X291">
        <v>267</v>
      </c>
      <c r="Y291" t="s">
        <v>47</v>
      </c>
      <c r="Z291" t="s">
        <v>242</v>
      </c>
      <c r="AA291" t="s">
        <v>243</v>
      </c>
      <c r="AC291" s="1">
        <v>43041</v>
      </c>
      <c r="AD291">
        <v>2</v>
      </c>
      <c r="AE291">
        <v>178</v>
      </c>
      <c r="AF291" s="1">
        <v>43324</v>
      </c>
      <c r="AG291">
        <v>359</v>
      </c>
      <c r="AH291">
        <v>113591</v>
      </c>
      <c r="AI291">
        <v>592</v>
      </c>
      <c r="AJ291" t="s">
        <v>244</v>
      </c>
      <c r="AK291" t="s">
        <v>45</v>
      </c>
      <c r="AL291" s="1">
        <v>42965</v>
      </c>
    </row>
    <row r="292" spans="1:38" x14ac:dyDescent="0.25">
      <c r="A292" t="s">
        <v>68</v>
      </c>
      <c r="B292" s="1">
        <v>43219</v>
      </c>
      <c r="C292">
        <v>4</v>
      </c>
      <c r="D292">
        <v>34</v>
      </c>
      <c r="E292">
        <v>1</v>
      </c>
      <c r="F292" t="s">
        <v>39</v>
      </c>
      <c r="G292" t="s">
        <v>51</v>
      </c>
      <c r="H292" t="s">
        <v>52</v>
      </c>
      <c r="I292">
        <v>3</v>
      </c>
      <c r="J292">
        <v>2</v>
      </c>
      <c r="K292">
        <v>254</v>
      </c>
      <c r="L292">
        <v>5.2</v>
      </c>
      <c r="M292">
        <v>4.17</v>
      </c>
      <c r="N292">
        <v>0.22</v>
      </c>
      <c r="O292">
        <v>10.94</v>
      </c>
      <c r="P292">
        <v>0.56999999999999995</v>
      </c>
      <c r="Q292">
        <v>6.33</v>
      </c>
      <c r="R292">
        <v>0.33</v>
      </c>
      <c r="S292">
        <v>0.9</v>
      </c>
      <c r="T292">
        <v>152</v>
      </c>
      <c r="U292">
        <v>5.4</v>
      </c>
      <c r="V292">
        <v>10.99</v>
      </c>
      <c r="W292" s="1">
        <v>42965</v>
      </c>
      <c r="X292">
        <v>267</v>
      </c>
      <c r="Y292" s="3">
        <v>45017</v>
      </c>
      <c r="Z292" t="s">
        <v>245</v>
      </c>
      <c r="AA292" t="s">
        <v>246</v>
      </c>
      <c r="AB292">
        <v>102</v>
      </c>
      <c r="AC292" s="1">
        <v>43416</v>
      </c>
      <c r="AD292">
        <v>3</v>
      </c>
      <c r="AE292">
        <v>251</v>
      </c>
      <c r="AF292" s="1">
        <v>43698</v>
      </c>
      <c r="AG292">
        <v>733</v>
      </c>
      <c r="AH292">
        <v>113591</v>
      </c>
      <c r="AI292">
        <v>592</v>
      </c>
      <c r="AJ292" t="s">
        <v>244</v>
      </c>
      <c r="AK292" t="s">
        <v>50</v>
      </c>
      <c r="AL292" s="1">
        <v>43250</v>
      </c>
    </row>
    <row r="293" spans="1:38" x14ac:dyDescent="0.25">
      <c r="A293" t="s">
        <v>38</v>
      </c>
      <c r="B293" s="1">
        <v>43010</v>
      </c>
      <c r="C293">
        <v>1</v>
      </c>
      <c r="D293">
        <v>305</v>
      </c>
      <c r="E293">
        <v>1</v>
      </c>
      <c r="F293" t="s">
        <v>39</v>
      </c>
      <c r="G293" t="s">
        <v>51</v>
      </c>
      <c r="H293" t="s">
        <v>52</v>
      </c>
      <c r="I293">
        <v>4</v>
      </c>
      <c r="J293" t="s">
        <v>42</v>
      </c>
      <c r="K293">
        <v>37</v>
      </c>
      <c r="L293">
        <v>28.7</v>
      </c>
      <c r="M293">
        <v>5.0199999999999996</v>
      </c>
      <c r="N293">
        <v>1.44</v>
      </c>
      <c r="O293">
        <v>4.5199999999999996</v>
      </c>
      <c r="P293">
        <v>1.3</v>
      </c>
      <c r="Q293">
        <v>3.63</v>
      </c>
      <c r="R293">
        <v>1.04</v>
      </c>
      <c r="S293">
        <v>2.34</v>
      </c>
      <c r="T293">
        <v>17</v>
      </c>
      <c r="U293">
        <v>29.79</v>
      </c>
      <c r="V293">
        <v>31.73</v>
      </c>
      <c r="W293" s="1">
        <v>42973</v>
      </c>
      <c r="X293">
        <v>240</v>
      </c>
      <c r="Y293" t="s">
        <v>43</v>
      </c>
      <c r="Z293" t="s">
        <v>247</v>
      </c>
      <c r="AA293" t="s">
        <v>248</v>
      </c>
      <c r="AC293" s="1">
        <v>43073</v>
      </c>
      <c r="AD293">
        <v>2</v>
      </c>
      <c r="AE293">
        <v>277</v>
      </c>
      <c r="AF293" s="1">
        <v>43354</v>
      </c>
      <c r="AG293">
        <v>381</v>
      </c>
      <c r="AH293" t="s">
        <v>249</v>
      </c>
      <c r="AI293" t="s">
        <v>250</v>
      </c>
      <c r="AJ293" s="2">
        <v>14305</v>
      </c>
      <c r="AK293" t="s">
        <v>45</v>
      </c>
      <c r="AL293" s="1">
        <v>42973</v>
      </c>
    </row>
    <row r="294" spans="1:38" x14ac:dyDescent="0.25">
      <c r="A294" t="s">
        <v>38</v>
      </c>
      <c r="B294" s="1">
        <v>43075</v>
      </c>
      <c r="C294">
        <v>2</v>
      </c>
      <c r="D294">
        <v>305</v>
      </c>
      <c r="E294">
        <v>1</v>
      </c>
      <c r="F294" t="s">
        <v>39</v>
      </c>
      <c r="G294" t="s">
        <v>51</v>
      </c>
      <c r="H294" t="s">
        <v>52</v>
      </c>
      <c r="I294">
        <v>4</v>
      </c>
      <c r="J294" t="s">
        <v>42</v>
      </c>
      <c r="K294">
        <v>102</v>
      </c>
      <c r="L294">
        <v>18.7</v>
      </c>
      <c r="M294">
        <v>5.01</v>
      </c>
      <c r="N294">
        <v>0.94</v>
      </c>
      <c r="O294">
        <v>4.67</v>
      </c>
      <c r="P294">
        <v>0.87</v>
      </c>
      <c r="Q294">
        <v>3.74</v>
      </c>
      <c r="R294">
        <v>0.7</v>
      </c>
      <c r="S294">
        <v>1.57</v>
      </c>
      <c r="T294">
        <v>13</v>
      </c>
      <c r="U294">
        <v>19.41</v>
      </c>
      <c r="V294">
        <v>21.13</v>
      </c>
      <c r="W294" s="1">
        <v>42973</v>
      </c>
      <c r="X294">
        <v>240</v>
      </c>
      <c r="Y294" t="s">
        <v>46</v>
      </c>
      <c r="Z294" t="s">
        <v>247</v>
      </c>
      <c r="AA294" t="s">
        <v>248</v>
      </c>
      <c r="AC294" s="1">
        <v>43073</v>
      </c>
      <c r="AD294">
        <v>2</v>
      </c>
      <c r="AE294">
        <v>239</v>
      </c>
      <c r="AF294" s="1">
        <v>43354</v>
      </c>
      <c r="AG294">
        <v>381</v>
      </c>
      <c r="AH294" t="s">
        <v>249</v>
      </c>
      <c r="AI294" t="s">
        <v>250</v>
      </c>
      <c r="AJ294" s="2">
        <v>14305</v>
      </c>
      <c r="AK294" t="s">
        <v>45</v>
      </c>
      <c r="AL294" s="1">
        <v>42973</v>
      </c>
    </row>
    <row r="295" spans="1:38" x14ac:dyDescent="0.25">
      <c r="A295" t="s">
        <v>38</v>
      </c>
      <c r="B295" s="1">
        <v>43146</v>
      </c>
      <c r="C295">
        <v>3</v>
      </c>
      <c r="D295">
        <v>305</v>
      </c>
      <c r="E295">
        <v>1</v>
      </c>
      <c r="F295" t="s">
        <v>39</v>
      </c>
      <c r="G295" t="s">
        <v>51</v>
      </c>
      <c r="H295" t="s">
        <v>52</v>
      </c>
      <c r="I295">
        <v>4</v>
      </c>
      <c r="J295" t="s">
        <v>42</v>
      </c>
      <c r="K295">
        <v>173</v>
      </c>
      <c r="L295">
        <v>13.9</v>
      </c>
      <c r="M295">
        <v>4.8899999999999997</v>
      </c>
      <c r="N295">
        <v>0.68</v>
      </c>
      <c r="O295">
        <v>5.4</v>
      </c>
      <c r="P295">
        <v>0.75</v>
      </c>
      <c r="Q295">
        <v>4.3</v>
      </c>
      <c r="R295">
        <v>0.6</v>
      </c>
      <c r="S295">
        <v>1.35</v>
      </c>
      <c r="T295">
        <v>17</v>
      </c>
      <c r="U295">
        <v>14.43</v>
      </c>
      <c r="V295">
        <v>17.59</v>
      </c>
      <c r="W295" s="1">
        <v>42973</v>
      </c>
      <c r="X295">
        <v>240</v>
      </c>
      <c r="Y295" t="s">
        <v>47</v>
      </c>
      <c r="Z295" t="s">
        <v>247</v>
      </c>
      <c r="AA295" t="s">
        <v>248</v>
      </c>
      <c r="AC295" s="1">
        <v>43073</v>
      </c>
      <c r="AD295">
        <v>2</v>
      </c>
      <c r="AE295">
        <v>203</v>
      </c>
      <c r="AF295" s="1">
        <v>43354</v>
      </c>
      <c r="AG295">
        <v>381</v>
      </c>
      <c r="AH295" t="s">
        <v>249</v>
      </c>
      <c r="AI295" t="s">
        <v>250</v>
      </c>
      <c r="AJ295" s="2">
        <v>14305</v>
      </c>
      <c r="AK295" t="s">
        <v>45</v>
      </c>
      <c r="AL295" s="1">
        <v>42973</v>
      </c>
    </row>
    <row r="296" spans="1:38" x14ac:dyDescent="0.25">
      <c r="A296" t="s">
        <v>38</v>
      </c>
      <c r="B296" s="1">
        <v>43200</v>
      </c>
      <c r="C296">
        <v>4</v>
      </c>
      <c r="D296">
        <v>305</v>
      </c>
      <c r="E296">
        <v>1</v>
      </c>
      <c r="F296" t="s">
        <v>39</v>
      </c>
      <c r="G296" t="s">
        <v>51</v>
      </c>
      <c r="H296" t="s">
        <v>52</v>
      </c>
      <c r="I296">
        <v>4</v>
      </c>
      <c r="J296" t="s">
        <v>42</v>
      </c>
      <c r="K296">
        <v>227</v>
      </c>
      <c r="L296">
        <v>11.8</v>
      </c>
      <c r="M296">
        <v>4.93</v>
      </c>
      <c r="N296">
        <v>0.57999999999999996</v>
      </c>
      <c r="O296">
        <v>5.55</v>
      </c>
      <c r="P296">
        <v>0.65</v>
      </c>
      <c r="Q296">
        <v>4.45</v>
      </c>
      <c r="R296">
        <v>0.53</v>
      </c>
      <c r="S296">
        <v>1.18</v>
      </c>
      <c r="T296">
        <v>38</v>
      </c>
      <c r="U296">
        <v>12.25</v>
      </c>
      <c r="V296">
        <v>15.25</v>
      </c>
      <c r="W296" s="1">
        <v>42973</v>
      </c>
      <c r="X296">
        <v>240</v>
      </c>
      <c r="Y296" t="s">
        <v>48</v>
      </c>
      <c r="Z296" t="s">
        <v>247</v>
      </c>
      <c r="AA296" t="s">
        <v>248</v>
      </c>
      <c r="AC296" t="s">
        <v>49</v>
      </c>
      <c r="AH296" t="s">
        <v>249</v>
      </c>
      <c r="AI296" t="s">
        <v>250</v>
      </c>
      <c r="AJ296" s="2">
        <v>14305</v>
      </c>
      <c r="AK296" t="s">
        <v>50</v>
      </c>
      <c r="AL296" s="1">
        <v>43241</v>
      </c>
    </row>
    <row r="297" spans="1:38" x14ac:dyDescent="0.25">
      <c r="A297" t="s">
        <v>51</v>
      </c>
      <c r="B297" s="1">
        <v>43109</v>
      </c>
      <c r="C297">
        <v>3</v>
      </c>
      <c r="D297">
        <v>110</v>
      </c>
      <c r="E297">
        <v>1</v>
      </c>
      <c r="F297" t="s">
        <v>39</v>
      </c>
      <c r="G297" t="s">
        <v>56</v>
      </c>
      <c r="H297" t="s">
        <v>41</v>
      </c>
      <c r="I297">
        <v>4</v>
      </c>
      <c r="J297" t="s">
        <v>42</v>
      </c>
      <c r="K297">
        <v>145</v>
      </c>
      <c r="L297">
        <v>20.399999999999999</v>
      </c>
      <c r="M297">
        <v>4.91</v>
      </c>
      <c r="N297">
        <v>1</v>
      </c>
      <c r="O297">
        <v>5.62</v>
      </c>
      <c r="P297">
        <v>1.1499999999999999</v>
      </c>
      <c r="Q297">
        <v>4.0599999999999996</v>
      </c>
      <c r="R297">
        <v>0.83</v>
      </c>
      <c r="S297">
        <v>1.97</v>
      </c>
      <c r="T297">
        <v>21</v>
      </c>
      <c r="U297">
        <v>21.18</v>
      </c>
      <c r="V297">
        <v>26.06</v>
      </c>
      <c r="W297" s="1">
        <v>42964</v>
      </c>
      <c r="X297">
        <v>258</v>
      </c>
      <c r="Y297" t="s">
        <v>47</v>
      </c>
      <c r="AC297" s="1">
        <v>43049</v>
      </c>
      <c r="AD297">
        <v>1</v>
      </c>
      <c r="AE297">
        <v>177</v>
      </c>
      <c r="AF297" s="1">
        <v>43329</v>
      </c>
      <c r="AG297">
        <v>365</v>
      </c>
      <c r="AH297">
        <v>311022</v>
      </c>
      <c r="AI297" t="s">
        <v>205</v>
      </c>
      <c r="AJ297" s="3">
        <v>45269</v>
      </c>
      <c r="AK297" t="s">
        <v>45</v>
      </c>
      <c r="AL297" s="1">
        <v>42964</v>
      </c>
    </row>
    <row r="298" spans="1:38" x14ac:dyDescent="0.25">
      <c r="A298" t="s">
        <v>51</v>
      </c>
      <c r="B298" s="1">
        <v>42990</v>
      </c>
      <c r="C298">
        <v>1</v>
      </c>
      <c r="D298">
        <v>110</v>
      </c>
      <c r="E298">
        <v>1</v>
      </c>
      <c r="F298" t="s">
        <v>39</v>
      </c>
      <c r="G298" t="s">
        <v>56</v>
      </c>
      <c r="H298" t="s">
        <v>41</v>
      </c>
      <c r="I298">
        <v>4</v>
      </c>
      <c r="J298" t="s">
        <v>42</v>
      </c>
      <c r="K298">
        <v>26</v>
      </c>
      <c r="L298">
        <v>20.7</v>
      </c>
      <c r="M298">
        <v>5.0599999999999996</v>
      </c>
      <c r="N298">
        <v>1.05</v>
      </c>
      <c r="O298">
        <v>5.0199999999999996</v>
      </c>
      <c r="P298">
        <v>1.04</v>
      </c>
      <c r="Q298">
        <v>4.34</v>
      </c>
      <c r="R298">
        <v>0.9</v>
      </c>
      <c r="S298">
        <v>1.94</v>
      </c>
      <c r="T298">
        <v>44</v>
      </c>
      <c r="U298">
        <v>21.49</v>
      </c>
      <c r="V298">
        <v>25.28</v>
      </c>
      <c r="W298" s="1">
        <v>42964</v>
      </c>
      <c r="X298">
        <v>258</v>
      </c>
      <c r="Y298" t="s">
        <v>43</v>
      </c>
      <c r="AC298" t="s">
        <v>49</v>
      </c>
      <c r="AH298">
        <v>311022</v>
      </c>
      <c r="AI298" t="s">
        <v>205</v>
      </c>
      <c r="AJ298" s="3">
        <v>45269</v>
      </c>
      <c r="AK298" t="s">
        <v>45</v>
      </c>
      <c r="AL298" s="1">
        <v>42964</v>
      </c>
    </row>
    <row r="299" spans="1:38" x14ac:dyDescent="0.25">
      <c r="A299" t="s">
        <v>51</v>
      </c>
      <c r="B299" s="1">
        <v>43048</v>
      </c>
      <c r="C299">
        <v>2</v>
      </c>
      <c r="D299">
        <v>110</v>
      </c>
      <c r="E299">
        <v>1</v>
      </c>
      <c r="F299" t="s">
        <v>39</v>
      </c>
      <c r="G299" t="s">
        <v>56</v>
      </c>
      <c r="H299" t="s">
        <v>41</v>
      </c>
      <c r="I299">
        <v>4</v>
      </c>
      <c r="J299" t="s">
        <v>42</v>
      </c>
      <c r="K299">
        <v>84</v>
      </c>
      <c r="L299">
        <v>18.3</v>
      </c>
      <c r="M299">
        <v>5.24</v>
      </c>
      <c r="N299">
        <v>0.96</v>
      </c>
      <c r="O299">
        <v>4.72</v>
      </c>
      <c r="P299">
        <v>0.86</v>
      </c>
      <c r="Q299">
        <v>3.89</v>
      </c>
      <c r="R299">
        <v>0.71</v>
      </c>
      <c r="S299">
        <v>1.58</v>
      </c>
      <c r="T299">
        <v>35</v>
      </c>
      <c r="U299">
        <v>19</v>
      </c>
      <c r="V299">
        <v>20.97</v>
      </c>
      <c r="W299" s="1">
        <v>42964</v>
      </c>
      <c r="X299">
        <v>258</v>
      </c>
      <c r="Y299" t="s">
        <v>46</v>
      </c>
      <c r="AC299" t="s">
        <v>49</v>
      </c>
      <c r="AH299">
        <v>311022</v>
      </c>
      <c r="AI299" t="s">
        <v>205</v>
      </c>
      <c r="AJ299" s="3">
        <v>45269</v>
      </c>
      <c r="AK299" t="s">
        <v>45</v>
      </c>
      <c r="AL299" s="1">
        <v>42964</v>
      </c>
    </row>
    <row r="300" spans="1:38" x14ac:dyDescent="0.25">
      <c r="A300" t="s">
        <v>51</v>
      </c>
      <c r="B300" s="1">
        <v>42990</v>
      </c>
      <c r="C300">
        <v>1</v>
      </c>
      <c r="D300">
        <v>26</v>
      </c>
      <c r="E300">
        <v>1</v>
      </c>
      <c r="F300" t="s">
        <v>39</v>
      </c>
      <c r="G300" t="s">
        <v>56</v>
      </c>
      <c r="H300" t="s">
        <v>41</v>
      </c>
      <c r="I300">
        <v>6</v>
      </c>
      <c r="J300" t="s">
        <v>42</v>
      </c>
      <c r="K300">
        <v>30</v>
      </c>
      <c r="L300">
        <v>15.1</v>
      </c>
      <c r="M300">
        <v>5.19</v>
      </c>
      <c r="N300">
        <v>0.78</v>
      </c>
      <c r="O300">
        <v>5.76</v>
      </c>
      <c r="P300">
        <v>0.87</v>
      </c>
      <c r="Q300">
        <v>4.5999999999999996</v>
      </c>
      <c r="R300">
        <v>0.69</v>
      </c>
      <c r="S300">
        <v>1.56</v>
      </c>
      <c r="T300">
        <v>641</v>
      </c>
      <c r="U300">
        <v>15.67</v>
      </c>
      <c r="V300">
        <v>20.079999999999998</v>
      </c>
      <c r="W300" s="1">
        <v>42960</v>
      </c>
      <c r="X300">
        <v>262</v>
      </c>
      <c r="Y300" s="3">
        <v>44927</v>
      </c>
      <c r="AC300" t="s">
        <v>49</v>
      </c>
      <c r="AH300">
        <v>308103</v>
      </c>
      <c r="AI300" t="s">
        <v>251</v>
      </c>
      <c r="AJ300" s="2">
        <v>15158</v>
      </c>
      <c r="AK300" t="s">
        <v>45</v>
      </c>
      <c r="AL300" s="1">
        <v>42960</v>
      </c>
    </row>
    <row r="301" spans="1:38" x14ac:dyDescent="0.25">
      <c r="A301" t="s">
        <v>51</v>
      </c>
      <c r="B301" s="1">
        <v>43157</v>
      </c>
      <c r="C301">
        <v>4</v>
      </c>
      <c r="D301">
        <v>110</v>
      </c>
      <c r="E301">
        <v>1</v>
      </c>
      <c r="F301" t="s">
        <v>39</v>
      </c>
      <c r="G301" t="s">
        <v>56</v>
      </c>
      <c r="H301" t="s">
        <v>41</v>
      </c>
      <c r="I301">
        <v>4</v>
      </c>
      <c r="J301" t="s">
        <v>42</v>
      </c>
      <c r="K301">
        <v>193</v>
      </c>
      <c r="L301">
        <v>13.6</v>
      </c>
      <c r="M301">
        <v>4.71</v>
      </c>
      <c r="N301">
        <v>0.64</v>
      </c>
      <c r="O301">
        <v>6.66</v>
      </c>
      <c r="P301">
        <v>0.91</v>
      </c>
      <c r="Q301">
        <v>4.47</v>
      </c>
      <c r="R301">
        <v>0.61</v>
      </c>
      <c r="S301">
        <v>1.51</v>
      </c>
      <c r="T301">
        <v>39</v>
      </c>
      <c r="U301">
        <v>14.12</v>
      </c>
      <c r="V301">
        <v>19.59</v>
      </c>
      <c r="W301" s="1">
        <v>42964</v>
      </c>
      <c r="X301">
        <v>258</v>
      </c>
      <c r="Y301" t="s">
        <v>48</v>
      </c>
      <c r="AC301" s="1">
        <v>43049</v>
      </c>
      <c r="AD301">
        <v>1</v>
      </c>
      <c r="AE301">
        <v>171</v>
      </c>
      <c r="AF301" s="1">
        <v>43329</v>
      </c>
      <c r="AG301">
        <v>365</v>
      </c>
      <c r="AH301">
        <v>311022</v>
      </c>
      <c r="AI301" t="s">
        <v>205</v>
      </c>
      <c r="AJ301" s="3">
        <v>45269</v>
      </c>
      <c r="AK301" t="s">
        <v>45</v>
      </c>
      <c r="AL301" s="1">
        <v>42964</v>
      </c>
    </row>
    <row r="302" spans="1:38" x14ac:dyDescent="0.25">
      <c r="A302" t="s">
        <v>51</v>
      </c>
      <c r="B302" s="1">
        <v>43048</v>
      </c>
      <c r="C302">
        <v>2</v>
      </c>
      <c r="D302">
        <v>26</v>
      </c>
      <c r="E302">
        <v>1</v>
      </c>
      <c r="F302" t="s">
        <v>39</v>
      </c>
      <c r="G302" t="s">
        <v>56</v>
      </c>
      <c r="H302" t="s">
        <v>41</v>
      </c>
      <c r="I302">
        <v>6</v>
      </c>
      <c r="J302" t="s">
        <v>42</v>
      </c>
      <c r="K302">
        <v>88</v>
      </c>
      <c r="L302">
        <v>13.1</v>
      </c>
      <c r="M302">
        <v>4.92</v>
      </c>
      <c r="N302">
        <v>0.64</v>
      </c>
      <c r="O302">
        <v>6.42</v>
      </c>
      <c r="P302">
        <v>0.84</v>
      </c>
      <c r="Q302">
        <v>4.4000000000000004</v>
      </c>
      <c r="R302">
        <v>0.57999999999999996</v>
      </c>
      <c r="S302">
        <v>1.42</v>
      </c>
      <c r="T302">
        <v>1934</v>
      </c>
      <c r="U302">
        <v>13.6</v>
      </c>
      <c r="V302">
        <v>18.36</v>
      </c>
      <c r="W302" s="1">
        <v>42960</v>
      </c>
      <c r="X302">
        <v>262</v>
      </c>
      <c r="Y302" s="3">
        <v>44959</v>
      </c>
      <c r="AC302" t="s">
        <v>49</v>
      </c>
      <c r="AH302">
        <v>308103</v>
      </c>
      <c r="AI302" t="s">
        <v>251</v>
      </c>
      <c r="AJ302" s="2">
        <v>15158</v>
      </c>
      <c r="AK302" t="s">
        <v>45</v>
      </c>
      <c r="AL302" s="1">
        <v>42960</v>
      </c>
    </row>
    <row r="303" spans="1:38" x14ac:dyDescent="0.25">
      <c r="A303" t="s">
        <v>51</v>
      </c>
      <c r="B303" s="1">
        <v>43109</v>
      </c>
      <c r="C303">
        <v>3</v>
      </c>
      <c r="D303">
        <v>26</v>
      </c>
      <c r="E303">
        <v>1</v>
      </c>
      <c r="F303" t="s">
        <v>39</v>
      </c>
      <c r="G303" t="s">
        <v>56</v>
      </c>
      <c r="H303" t="s">
        <v>41</v>
      </c>
      <c r="I303">
        <v>6</v>
      </c>
      <c r="J303" t="s">
        <v>42</v>
      </c>
      <c r="K303">
        <v>149</v>
      </c>
      <c r="L303">
        <v>13.7</v>
      </c>
      <c r="M303">
        <v>5.05</v>
      </c>
      <c r="N303">
        <v>0.69</v>
      </c>
      <c r="O303">
        <v>5.48</v>
      </c>
      <c r="P303">
        <v>0.75</v>
      </c>
      <c r="Q303">
        <v>4.4000000000000004</v>
      </c>
      <c r="R303">
        <v>0.6</v>
      </c>
      <c r="S303">
        <v>1.35</v>
      </c>
      <c r="T303">
        <v>949</v>
      </c>
      <c r="U303">
        <v>14.22</v>
      </c>
      <c r="V303">
        <v>17.54</v>
      </c>
      <c r="W303" s="1">
        <v>42960</v>
      </c>
      <c r="X303">
        <v>262</v>
      </c>
      <c r="Y303" s="3">
        <v>44988</v>
      </c>
      <c r="AC303" t="s">
        <v>49</v>
      </c>
      <c r="AH303">
        <v>308103</v>
      </c>
      <c r="AI303" t="s">
        <v>251</v>
      </c>
      <c r="AJ303" s="2">
        <v>15158</v>
      </c>
      <c r="AK303" t="s">
        <v>45</v>
      </c>
      <c r="AL303" s="1">
        <v>42960</v>
      </c>
    </row>
    <row r="304" spans="1:38" x14ac:dyDescent="0.25">
      <c r="A304" t="s">
        <v>51</v>
      </c>
      <c r="B304" s="1">
        <v>43209</v>
      </c>
      <c r="C304">
        <v>5</v>
      </c>
      <c r="D304">
        <v>110</v>
      </c>
      <c r="E304">
        <v>1</v>
      </c>
      <c r="F304" t="s">
        <v>39</v>
      </c>
      <c r="G304" t="s">
        <v>56</v>
      </c>
      <c r="H304" t="s">
        <v>41</v>
      </c>
      <c r="I304">
        <v>4</v>
      </c>
      <c r="J304" t="s">
        <v>42</v>
      </c>
      <c r="K304">
        <v>245</v>
      </c>
      <c r="L304">
        <v>10.8</v>
      </c>
      <c r="M304">
        <v>4.71</v>
      </c>
      <c r="N304">
        <v>0.51</v>
      </c>
      <c r="O304">
        <v>7.28</v>
      </c>
      <c r="P304">
        <v>0.79</v>
      </c>
      <c r="Q304">
        <v>5.19</v>
      </c>
      <c r="R304">
        <v>0.56000000000000005</v>
      </c>
      <c r="S304">
        <v>1.35</v>
      </c>
      <c r="T304">
        <v>77</v>
      </c>
      <c r="U304">
        <v>11.21</v>
      </c>
      <c r="V304">
        <v>16.96</v>
      </c>
      <c r="W304" s="1">
        <v>42964</v>
      </c>
      <c r="X304">
        <v>258</v>
      </c>
      <c r="Y304" t="s">
        <v>77</v>
      </c>
      <c r="AC304" t="s">
        <v>49</v>
      </c>
      <c r="AH304">
        <v>311022</v>
      </c>
      <c r="AI304" t="s">
        <v>205</v>
      </c>
      <c r="AJ304" s="3">
        <v>45269</v>
      </c>
      <c r="AK304" t="s">
        <v>45</v>
      </c>
      <c r="AL304" s="1">
        <v>42964</v>
      </c>
    </row>
    <row r="305" spans="1:38" x14ac:dyDescent="0.25">
      <c r="A305" t="s">
        <v>51</v>
      </c>
      <c r="B305" s="1">
        <v>43157</v>
      </c>
      <c r="C305">
        <v>4</v>
      </c>
      <c r="D305">
        <v>26</v>
      </c>
      <c r="E305">
        <v>1</v>
      </c>
      <c r="F305" t="s">
        <v>39</v>
      </c>
      <c r="G305" t="s">
        <v>56</v>
      </c>
      <c r="H305" t="s">
        <v>41</v>
      </c>
      <c r="I305">
        <v>6</v>
      </c>
      <c r="J305" t="s">
        <v>42</v>
      </c>
      <c r="K305">
        <v>197</v>
      </c>
      <c r="L305">
        <v>9.3000000000000007</v>
      </c>
      <c r="M305">
        <v>4.5</v>
      </c>
      <c r="N305">
        <v>0.42</v>
      </c>
      <c r="O305">
        <v>6.4</v>
      </c>
      <c r="P305">
        <v>0.6</v>
      </c>
      <c r="Q305">
        <v>4.9400000000000004</v>
      </c>
      <c r="R305">
        <v>0.46</v>
      </c>
      <c r="S305">
        <v>1.05</v>
      </c>
      <c r="T305">
        <v>10441</v>
      </c>
      <c r="U305">
        <v>9.65</v>
      </c>
      <c r="V305">
        <v>13.43</v>
      </c>
      <c r="W305" s="1">
        <v>42960</v>
      </c>
      <c r="X305">
        <v>262</v>
      </c>
      <c r="Y305" s="3">
        <v>45020</v>
      </c>
      <c r="AC305" t="s">
        <v>49</v>
      </c>
      <c r="AH305">
        <v>308103</v>
      </c>
      <c r="AI305" t="s">
        <v>251</v>
      </c>
      <c r="AJ305" s="2">
        <v>15158</v>
      </c>
      <c r="AK305" t="s">
        <v>45</v>
      </c>
      <c r="AL305" s="1">
        <v>42960</v>
      </c>
    </row>
    <row r="306" spans="1:38" x14ac:dyDescent="0.25">
      <c r="A306" t="s">
        <v>51</v>
      </c>
      <c r="B306" s="1">
        <v>43209</v>
      </c>
      <c r="C306">
        <v>5</v>
      </c>
      <c r="D306">
        <v>26</v>
      </c>
      <c r="E306">
        <v>1</v>
      </c>
      <c r="F306" t="s">
        <v>39</v>
      </c>
      <c r="G306" t="s">
        <v>56</v>
      </c>
      <c r="H306" t="s">
        <v>41</v>
      </c>
      <c r="I306">
        <v>6</v>
      </c>
      <c r="J306" t="s">
        <v>42</v>
      </c>
      <c r="K306">
        <v>249</v>
      </c>
      <c r="L306">
        <v>8.3000000000000007</v>
      </c>
      <c r="M306">
        <v>4.72</v>
      </c>
      <c r="N306">
        <v>0.39</v>
      </c>
      <c r="O306">
        <v>7.27</v>
      </c>
      <c r="P306">
        <v>0.6</v>
      </c>
      <c r="Q306">
        <v>5.53</v>
      </c>
      <c r="R306">
        <v>0.46</v>
      </c>
      <c r="S306">
        <v>1.06</v>
      </c>
      <c r="T306">
        <v>462</v>
      </c>
      <c r="U306">
        <v>8.6199999999999992</v>
      </c>
      <c r="V306">
        <v>13.17</v>
      </c>
      <c r="W306" s="1">
        <v>42960</v>
      </c>
      <c r="X306">
        <v>262</v>
      </c>
      <c r="Y306" s="3">
        <v>45051</v>
      </c>
      <c r="AC306" t="s">
        <v>49</v>
      </c>
      <c r="AH306">
        <v>308103</v>
      </c>
      <c r="AI306" t="s">
        <v>251</v>
      </c>
      <c r="AJ306" s="2">
        <v>15158</v>
      </c>
      <c r="AK306" t="s">
        <v>143</v>
      </c>
      <c r="AL306" s="1">
        <v>43227</v>
      </c>
    </row>
    <row r="307" spans="1:38" x14ac:dyDescent="0.25">
      <c r="A307" t="s">
        <v>51</v>
      </c>
      <c r="B307" s="1">
        <v>43048</v>
      </c>
      <c r="C307">
        <v>2</v>
      </c>
      <c r="D307">
        <v>89</v>
      </c>
      <c r="E307">
        <v>1</v>
      </c>
      <c r="F307" t="s">
        <v>39</v>
      </c>
      <c r="G307" t="s">
        <v>56</v>
      </c>
      <c r="H307" t="s">
        <v>41</v>
      </c>
      <c r="I307">
        <v>5</v>
      </c>
      <c r="J307" t="s">
        <v>42</v>
      </c>
      <c r="K307">
        <v>96</v>
      </c>
      <c r="L307">
        <v>17.7</v>
      </c>
      <c r="M307">
        <v>5.05</v>
      </c>
      <c r="N307">
        <v>0.89</v>
      </c>
      <c r="O307">
        <v>5.87</v>
      </c>
      <c r="P307">
        <v>1.04</v>
      </c>
      <c r="Q307">
        <v>4.58</v>
      </c>
      <c r="R307">
        <v>0.81</v>
      </c>
      <c r="S307">
        <v>1.85</v>
      </c>
      <c r="T307">
        <v>52</v>
      </c>
      <c r="U307">
        <v>18.37</v>
      </c>
      <c r="V307">
        <v>23.81</v>
      </c>
      <c r="W307" s="1">
        <v>42952</v>
      </c>
      <c r="X307">
        <v>270</v>
      </c>
      <c r="Y307" t="s">
        <v>46</v>
      </c>
      <c r="AC307" t="s">
        <v>49</v>
      </c>
      <c r="AH307">
        <v>304119</v>
      </c>
      <c r="AI307" t="s">
        <v>252</v>
      </c>
      <c r="AJ307" s="2">
        <v>44044</v>
      </c>
      <c r="AK307" t="s">
        <v>45</v>
      </c>
      <c r="AL307" s="1">
        <v>42952</v>
      </c>
    </row>
    <row r="308" spans="1:38" x14ac:dyDescent="0.25">
      <c r="A308" t="s">
        <v>51</v>
      </c>
      <c r="B308" s="1">
        <v>42990</v>
      </c>
      <c r="C308">
        <v>1</v>
      </c>
      <c r="D308">
        <v>89</v>
      </c>
      <c r="E308">
        <v>1</v>
      </c>
      <c r="F308" t="s">
        <v>39</v>
      </c>
      <c r="G308" t="s">
        <v>56</v>
      </c>
      <c r="H308" t="s">
        <v>41</v>
      </c>
      <c r="I308">
        <v>5</v>
      </c>
      <c r="J308" t="s">
        <v>42</v>
      </c>
      <c r="K308">
        <v>38</v>
      </c>
      <c r="L308">
        <v>15.4</v>
      </c>
      <c r="M308">
        <v>5.0199999999999996</v>
      </c>
      <c r="N308">
        <v>0.77</v>
      </c>
      <c r="O308">
        <v>6.41</v>
      </c>
      <c r="P308">
        <v>0.99</v>
      </c>
      <c r="Q308">
        <v>3.88</v>
      </c>
      <c r="R308">
        <v>0.6</v>
      </c>
      <c r="S308">
        <v>1.58</v>
      </c>
      <c r="T308">
        <v>68</v>
      </c>
      <c r="U308">
        <v>15.99</v>
      </c>
      <c r="V308">
        <v>21.01</v>
      </c>
      <c r="W308" s="1">
        <v>42952</v>
      </c>
      <c r="X308">
        <v>270</v>
      </c>
      <c r="Y308" t="s">
        <v>43</v>
      </c>
      <c r="AC308" t="s">
        <v>49</v>
      </c>
      <c r="AH308">
        <v>304119</v>
      </c>
      <c r="AI308" t="s">
        <v>252</v>
      </c>
      <c r="AJ308" s="2">
        <v>44044</v>
      </c>
      <c r="AK308" t="s">
        <v>45</v>
      </c>
      <c r="AL308" s="1">
        <v>42952</v>
      </c>
    </row>
    <row r="309" spans="1:38" x14ac:dyDescent="0.25">
      <c r="A309" t="s">
        <v>51</v>
      </c>
      <c r="B309" s="1">
        <v>43157</v>
      </c>
      <c r="C309">
        <v>4</v>
      </c>
      <c r="D309">
        <v>89</v>
      </c>
      <c r="E309">
        <v>1</v>
      </c>
      <c r="F309" t="s">
        <v>39</v>
      </c>
      <c r="G309" t="s">
        <v>56</v>
      </c>
      <c r="H309" t="s">
        <v>41</v>
      </c>
      <c r="I309">
        <v>5</v>
      </c>
      <c r="J309" t="s">
        <v>42</v>
      </c>
      <c r="K309">
        <v>205</v>
      </c>
      <c r="L309">
        <v>12.9</v>
      </c>
      <c r="M309">
        <v>4.8099999999999996</v>
      </c>
      <c r="N309">
        <v>0.62</v>
      </c>
      <c r="O309">
        <v>7.09</v>
      </c>
      <c r="P309">
        <v>0.91</v>
      </c>
      <c r="Q309">
        <v>4.74</v>
      </c>
      <c r="R309">
        <v>0.61</v>
      </c>
      <c r="S309">
        <v>1.53</v>
      </c>
      <c r="T309">
        <v>68</v>
      </c>
      <c r="U309">
        <v>13.39</v>
      </c>
      <c r="V309">
        <v>19.399999999999999</v>
      </c>
      <c r="W309" s="1">
        <v>42952</v>
      </c>
      <c r="X309">
        <v>270</v>
      </c>
      <c r="Y309" t="s">
        <v>47</v>
      </c>
      <c r="AC309" s="1">
        <v>43093</v>
      </c>
      <c r="AD309">
        <v>3</v>
      </c>
      <c r="AE309">
        <v>216</v>
      </c>
      <c r="AF309" s="1">
        <v>43374</v>
      </c>
      <c r="AG309">
        <v>422</v>
      </c>
      <c r="AH309">
        <v>304119</v>
      </c>
      <c r="AI309" t="s">
        <v>252</v>
      </c>
      <c r="AJ309" s="2">
        <v>44044</v>
      </c>
      <c r="AK309" t="s">
        <v>45</v>
      </c>
      <c r="AL309" s="1">
        <v>42952</v>
      </c>
    </row>
    <row r="310" spans="1:38" x14ac:dyDescent="0.25">
      <c r="A310" t="s">
        <v>51</v>
      </c>
      <c r="B310" s="1">
        <v>43209</v>
      </c>
      <c r="C310">
        <v>5</v>
      </c>
      <c r="D310">
        <v>89</v>
      </c>
      <c r="E310">
        <v>1</v>
      </c>
      <c r="F310" t="s">
        <v>39</v>
      </c>
      <c r="G310" t="s">
        <v>56</v>
      </c>
      <c r="H310" t="s">
        <v>41</v>
      </c>
      <c r="I310">
        <v>5</v>
      </c>
      <c r="J310" t="s">
        <v>42</v>
      </c>
      <c r="K310">
        <v>257</v>
      </c>
      <c r="L310">
        <v>8.3000000000000007</v>
      </c>
      <c r="M310">
        <v>4.5599999999999996</v>
      </c>
      <c r="N310">
        <v>0.38</v>
      </c>
      <c r="O310">
        <v>8.5500000000000007</v>
      </c>
      <c r="P310">
        <v>0.71</v>
      </c>
      <c r="Q310">
        <v>6.18</v>
      </c>
      <c r="R310">
        <v>0.51</v>
      </c>
      <c r="S310">
        <v>1.22</v>
      </c>
      <c r="T310">
        <v>80</v>
      </c>
      <c r="U310">
        <v>8.6199999999999992</v>
      </c>
      <c r="V310">
        <v>14.92</v>
      </c>
      <c r="W310" s="1">
        <v>42952</v>
      </c>
      <c r="X310">
        <v>270</v>
      </c>
      <c r="Y310" t="s">
        <v>48</v>
      </c>
      <c r="AC310" s="1">
        <v>43093</v>
      </c>
      <c r="AD310">
        <v>3</v>
      </c>
      <c r="AE310">
        <v>19</v>
      </c>
      <c r="AF310" s="1">
        <v>43374</v>
      </c>
      <c r="AH310">
        <v>304119</v>
      </c>
      <c r="AI310" t="s">
        <v>252</v>
      </c>
      <c r="AJ310" s="2">
        <v>44044</v>
      </c>
      <c r="AK310" t="s">
        <v>143</v>
      </c>
      <c r="AL310" s="1">
        <v>43227</v>
      </c>
    </row>
    <row r="311" spans="1:38" x14ac:dyDescent="0.25">
      <c r="A311" t="s">
        <v>38</v>
      </c>
      <c r="B311" s="1">
        <v>43010</v>
      </c>
      <c r="C311">
        <v>1</v>
      </c>
      <c r="D311">
        <v>99</v>
      </c>
      <c r="E311">
        <v>1</v>
      </c>
      <c r="F311" t="s">
        <v>39</v>
      </c>
      <c r="G311" t="s">
        <v>104</v>
      </c>
      <c r="H311" t="s">
        <v>105</v>
      </c>
      <c r="I311">
        <v>5</v>
      </c>
      <c r="J311" t="s">
        <v>42</v>
      </c>
      <c r="K311">
        <v>16</v>
      </c>
      <c r="L311">
        <v>24.1</v>
      </c>
      <c r="M311">
        <v>5.17</v>
      </c>
      <c r="N311">
        <v>1.25</v>
      </c>
      <c r="O311">
        <v>5.26</v>
      </c>
      <c r="P311">
        <v>1.27</v>
      </c>
      <c r="Q311">
        <v>3.93</v>
      </c>
      <c r="R311">
        <v>0.95</v>
      </c>
      <c r="S311">
        <v>2.21</v>
      </c>
      <c r="T311">
        <v>26</v>
      </c>
      <c r="U311">
        <v>25.02</v>
      </c>
      <c r="V311">
        <v>29.45</v>
      </c>
      <c r="W311" s="1">
        <v>42994</v>
      </c>
      <c r="X311">
        <v>219</v>
      </c>
      <c r="Y311" t="s">
        <v>43</v>
      </c>
      <c r="AC311" s="1">
        <v>43049</v>
      </c>
      <c r="AD311">
        <v>1</v>
      </c>
      <c r="AE311">
        <v>254</v>
      </c>
      <c r="AF311" s="1">
        <v>43331</v>
      </c>
      <c r="AG311">
        <v>337</v>
      </c>
      <c r="AH311">
        <v>311023</v>
      </c>
      <c r="AI311" t="s">
        <v>253</v>
      </c>
      <c r="AJ311" s="2">
        <v>31929</v>
      </c>
      <c r="AK311" t="s">
        <v>45</v>
      </c>
      <c r="AL311" s="1">
        <v>42994</v>
      </c>
    </row>
    <row r="312" spans="1:38" x14ac:dyDescent="0.25">
      <c r="A312" t="s">
        <v>38</v>
      </c>
      <c r="B312" s="1">
        <v>43075</v>
      </c>
      <c r="C312">
        <v>2</v>
      </c>
      <c r="D312">
        <v>99</v>
      </c>
      <c r="E312">
        <v>1</v>
      </c>
      <c r="F312" t="s">
        <v>39</v>
      </c>
      <c r="G312" t="s">
        <v>104</v>
      </c>
      <c r="H312" t="s">
        <v>105</v>
      </c>
      <c r="I312">
        <v>5</v>
      </c>
      <c r="J312" t="s">
        <v>42</v>
      </c>
      <c r="K312">
        <v>81</v>
      </c>
      <c r="L312">
        <v>17.5</v>
      </c>
      <c r="M312">
        <v>4.97</v>
      </c>
      <c r="N312">
        <v>0.87</v>
      </c>
      <c r="O312">
        <v>4.78</v>
      </c>
      <c r="P312">
        <v>0.84</v>
      </c>
      <c r="Q312">
        <v>4.17</v>
      </c>
      <c r="R312">
        <v>0.73</v>
      </c>
      <c r="S312">
        <v>1.57</v>
      </c>
      <c r="T312">
        <v>16</v>
      </c>
      <c r="U312">
        <v>18.170000000000002</v>
      </c>
      <c r="V312">
        <v>20.65</v>
      </c>
      <c r="W312" s="1">
        <v>42994</v>
      </c>
      <c r="X312">
        <v>219</v>
      </c>
      <c r="Y312" t="s">
        <v>46</v>
      </c>
      <c r="AC312" s="1">
        <v>43049</v>
      </c>
      <c r="AD312">
        <v>1</v>
      </c>
      <c r="AE312">
        <v>216</v>
      </c>
      <c r="AF312" s="1">
        <v>43331</v>
      </c>
      <c r="AG312">
        <v>337</v>
      </c>
      <c r="AH312">
        <v>311023</v>
      </c>
      <c r="AI312" t="s">
        <v>253</v>
      </c>
      <c r="AJ312" s="2">
        <v>31929</v>
      </c>
      <c r="AK312" t="s">
        <v>45</v>
      </c>
      <c r="AL312" s="1">
        <v>42994</v>
      </c>
    </row>
    <row r="313" spans="1:38" x14ac:dyDescent="0.25">
      <c r="A313" t="s">
        <v>38</v>
      </c>
      <c r="B313" s="1">
        <v>43146</v>
      </c>
      <c r="C313">
        <v>3</v>
      </c>
      <c r="D313">
        <v>99</v>
      </c>
      <c r="E313">
        <v>1</v>
      </c>
      <c r="F313" t="s">
        <v>39</v>
      </c>
      <c r="G313" t="s">
        <v>104</v>
      </c>
      <c r="H313" t="s">
        <v>105</v>
      </c>
      <c r="I313">
        <v>5</v>
      </c>
      <c r="J313" t="s">
        <v>42</v>
      </c>
      <c r="K313">
        <v>152</v>
      </c>
      <c r="L313">
        <v>15.5</v>
      </c>
      <c r="M313">
        <v>4.9400000000000004</v>
      </c>
      <c r="N313">
        <v>0.77</v>
      </c>
      <c r="O313">
        <v>5.97</v>
      </c>
      <c r="P313">
        <v>0.93</v>
      </c>
      <c r="Q313">
        <v>4.21</v>
      </c>
      <c r="R313">
        <v>0.65</v>
      </c>
      <c r="S313">
        <v>1.58</v>
      </c>
      <c r="T313">
        <v>9</v>
      </c>
      <c r="U313">
        <v>16.09</v>
      </c>
      <c r="V313">
        <v>20.65</v>
      </c>
      <c r="W313" s="1">
        <v>42994</v>
      </c>
      <c r="X313">
        <v>219</v>
      </c>
      <c r="Y313" t="s">
        <v>47</v>
      </c>
      <c r="AC313" s="1">
        <v>43049</v>
      </c>
      <c r="AD313">
        <v>1</v>
      </c>
      <c r="AE313">
        <v>180</v>
      </c>
      <c r="AF313" s="1">
        <v>43331</v>
      </c>
      <c r="AG313">
        <v>337</v>
      </c>
      <c r="AH313">
        <v>311023</v>
      </c>
      <c r="AI313" t="s">
        <v>253</v>
      </c>
      <c r="AJ313" s="2">
        <v>31929</v>
      </c>
      <c r="AK313" t="s">
        <v>45</v>
      </c>
      <c r="AL313" s="1">
        <v>42994</v>
      </c>
    </row>
    <row r="314" spans="1:38" x14ac:dyDescent="0.25">
      <c r="A314" t="s">
        <v>38</v>
      </c>
      <c r="B314" s="1">
        <v>43200</v>
      </c>
      <c r="C314">
        <v>4</v>
      </c>
      <c r="D314">
        <v>99</v>
      </c>
      <c r="E314">
        <v>1</v>
      </c>
      <c r="F314" t="s">
        <v>39</v>
      </c>
      <c r="G314" t="s">
        <v>104</v>
      </c>
      <c r="H314" t="s">
        <v>105</v>
      </c>
      <c r="I314">
        <v>5</v>
      </c>
      <c r="J314" t="s">
        <v>42</v>
      </c>
      <c r="K314">
        <v>206</v>
      </c>
      <c r="L314">
        <v>13</v>
      </c>
      <c r="M314">
        <v>5.0599999999999996</v>
      </c>
      <c r="N314">
        <v>0.66</v>
      </c>
      <c r="O314">
        <v>5.33</v>
      </c>
      <c r="P314">
        <v>0.69</v>
      </c>
      <c r="Q314">
        <v>4.51</v>
      </c>
      <c r="R314">
        <v>0.59</v>
      </c>
      <c r="S314">
        <v>1.28</v>
      </c>
      <c r="T314">
        <v>18</v>
      </c>
      <c r="U314">
        <v>13.49</v>
      </c>
      <c r="V314">
        <v>16.52</v>
      </c>
      <c r="W314" s="1">
        <v>42994</v>
      </c>
      <c r="X314">
        <v>219</v>
      </c>
      <c r="Y314" t="s">
        <v>48</v>
      </c>
      <c r="AC314" t="s">
        <v>49</v>
      </c>
      <c r="AH314">
        <v>311023</v>
      </c>
      <c r="AI314" t="s">
        <v>253</v>
      </c>
      <c r="AJ314" s="2">
        <v>31929</v>
      </c>
      <c r="AK314" t="s">
        <v>50</v>
      </c>
      <c r="AL314" s="1">
        <v>43241</v>
      </c>
    </row>
    <row r="315" spans="1:38" x14ac:dyDescent="0.25">
      <c r="A315" t="s">
        <v>51</v>
      </c>
      <c r="B315" s="1">
        <v>42990</v>
      </c>
      <c r="C315">
        <v>1</v>
      </c>
      <c r="D315">
        <v>142</v>
      </c>
      <c r="E315">
        <v>1</v>
      </c>
      <c r="F315" t="s">
        <v>39</v>
      </c>
      <c r="G315" t="s">
        <v>56</v>
      </c>
      <c r="H315" t="s">
        <v>41</v>
      </c>
      <c r="I315">
        <v>6</v>
      </c>
      <c r="J315" t="s">
        <v>42</v>
      </c>
      <c r="K315">
        <v>29</v>
      </c>
      <c r="L315">
        <v>23.9</v>
      </c>
      <c r="M315">
        <v>5.2</v>
      </c>
      <c r="N315">
        <v>1.24</v>
      </c>
      <c r="O315">
        <v>4.6399999999999997</v>
      </c>
      <c r="P315">
        <v>1.1100000000000001</v>
      </c>
      <c r="Q315">
        <v>3.69</v>
      </c>
      <c r="R315">
        <v>0.88</v>
      </c>
      <c r="S315">
        <v>1.99</v>
      </c>
      <c r="T315">
        <v>21</v>
      </c>
      <c r="U315">
        <v>24.81</v>
      </c>
      <c r="V315">
        <v>26.87</v>
      </c>
      <c r="W315" s="1">
        <v>42961</v>
      </c>
      <c r="X315">
        <v>261</v>
      </c>
      <c r="Y315" t="s">
        <v>43</v>
      </c>
      <c r="Z315" t="s">
        <v>254</v>
      </c>
      <c r="AA315" s="2">
        <v>29434</v>
      </c>
      <c r="AC315" t="s">
        <v>49</v>
      </c>
      <c r="AH315">
        <v>310539</v>
      </c>
      <c r="AI315" t="s">
        <v>255</v>
      </c>
      <c r="AJ315" s="3">
        <v>44992</v>
      </c>
      <c r="AK315" t="s">
        <v>45</v>
      </c>
      <c r="AL315" s="1">
        <v>42961</v>
      </c>
    </row>
    <row r="316" spans="1:38" x14ac:dyDescent="0.25">
      <c r="A316" t="s">
        <v>51</v>
      </c>
      <c r="B316" s="1">
        <v>43048</v>
      </c>
      <c r="C316">
        <v>2</v>
      </c>
      <c r="D316">
        <v>142</v>
      </c>
      <c r="E316">
        <v>1</v>
      </c>
      <c r="F316" t="s">
        <v>39</v>
      </c>
      <c r="G316" t="s">
        <v>56</v>
      </c>
      <c r="H316" t="s">
        <v>41</v>
      </c>
      <c r="I316">
        <v>6</v>
      </c>
      <c r="J316" t="s">
        <v>42</v>
      </c>
      <c r="K316">
        <v>87</v>
      </c>
      <c r="L316">
        <v>20.7</v>
      </c>
      <c r="M316">
        <v>5.19</v>
      </c>
      <c r="N316">
        <v>1.07</v>
      </c>
      <c r="O316">
        <v>5.08</v>
      </c>
      <c r="P316">
        <v>1.05</v>
      </c>
      <c r="Q316">
        <v>3.81</v>
      </c>
      <c r="R316">
        <v>0.79</v>
      </c>
      <c r="S316">
        <v>1.84</v>
      </c>
      <c r="T316">
        <v>15</v>
      </c>
      <c r="U316">
        <v>21.49</v>
      </c>
      <c r="V316">
        <v>24.59</v>
      </c>
      <c r="W316" s="1">
        <v>42961</v>
      </c>
      <c r="X316">
        <v>261</v>
      </c>
      <c r="Y316" t="s">
        <v>46</v>
      </c>
      <c r="Z316" t="s">
        <v>254</v>
      </c>
      <c r="AA316" s="2">
        <v>29434</v>
      </c>
      <c r="AC316" t="s">
        <v>49</v>
      </c>
      <c r="AH316">
        <v>310539</v>
      </c>
      <c r="AI316" t="s">
        <v>255</v>
      </c>
      <c r="AJ316" s="3">
        <v>44992</v>
      </c>
      <c r="AK316" t="s">
        <v>45</v>
      </c>
      <c r="AL316" s="1">
        <v>42961</v>
      </c>
    </row>
    <row r="317" spans="1:38" x14ac:dyDescent="0.25">
      <c r="A317" t="s">
        <v>51</v>
      </c>
      <c r="B317" s="1">
        <v>43109</v>
      </c>
      <c r="C317">
        <v>3</v>
      </c>
      <c r="D317">
        <v>142</v>
      </c>
      <c r="E317">
        <v>1</v>
      </c>
      <c r="F317" t="s">
        <v>39</v>
      </c>
      <c r="G317" t="s">
        <v>56</v>
      </c>
      <c r="H317" t="s">
        <v>41</v>
      </c>
      <c r="I317">
        <v>6</v>
      </c>
      <c r="J317" t="s">
        <v>42</v>
      </c>
      <c r="K317">
        <v>148</v>
      </c>
      <c r="L317">
        <v>20</v>
      </c>
      <c r="M317">
        <v>5.1100000000000003</v>
      </c>
      <c r="N317">
        <v>1.02</v>
      </c>
      <c r="O317">
        <v>4.78</v>
      </c>
      <c r="P317">
        <v>0.96</v>
      </c>
      <c r="Q317">
        <v>3.69</v>
      </c>
      <c r="R317">
        <v>0.74</v>
      </c>
      <c r="S317">
        <v>1.69</v>
      </c>
      <c r="T317">
        <v>6</v>
      </c>
      <c r="U317">
        <v>20.76</v>
      </c>
      <c r="V317">
        <v>22.9</v>
      </c>
      <c r="W317" s="1">
        <v>42961</v>
      </c>
      <c r="X317">
        <v>261</v>
      </c>
      <c r="Y317" t="s">
        <v>47</v>
      </c>
      <c r="Z317" t="s">
        <v>254</v>
      </c>
      <c r="AA317" s="2">
        <v>29434</v>
      </c>
      <c r="AC317" s="1">
        <v>43051</v>
      </c>
      <c r="AD317">
        <v>1</v>
      </c>
      <c r="AE317">
        <v>179</v>
      </c>
      <c r="AF317" s="1">
        <v>43331</v>
      </c>
      <c r="AG317">
        <v>370</v>
      </c>
      <c r="AH317">
        <v>310539</v>
      </c>
      <c r="AI317" t="s">
        <v>255</v>
      </c>
      <c r="AJ317" s="3">
        <v>44992</v>
      </c>
      <c r="AK317" t="s">
        <v>45</v>
      </c>
      <c r="AL317" s="1">
        <v>42961</v>
      </c>
    </row>
    <row r="318" spans="1:38" x14ac:dyDescent="0.25">
      <c r="A318" t="s">
        <v>51</v>
      </c>
      <c r="B318" s="1">
        <v>43157</v>
      </c>
      <c r="C318">
        <v>4</v>
      </c>
      <c r="D318">
        <v>142</v>
      </c>
      <c r="E318">
        <v>1</v>
      </c>
      <c r="F318" t="s">
        <v>39</v>
      </c>
      <c r="G318" t="s">
        <v>56</v>
      </c>
      <c r="H318" t="s">
        <v>41</v>
      </c>
      <c r="I318">
        <v>6</v>
      </c>
      <c r="J318" t="s">
        <v>42</v>
      </c>
      <c r="K318">
        <v>196</v>
      </c>
      <c r="L318">
        <v>14.6</v>
      </c>
      <c r="M318">
        <v>5.07</v>
      </c>
      <c r="N318">
        <v>0.74</v>
      </c>
      <c r="O318">
        <v>5.59</v>
      </c>
      <c r="P318">
        <v>0.82</v>
      </c>
      <c r="Q318">
        <v>4.04</v>
      </c>
      <c r="R318">
        <v>0.59</v>
      </c>
      <c r="S318">
        <v>1.41</v>
      </c>
      <c r="T318">
        <v>94</v>
      </c>
      <c r="U318">
        <v>15.15</v>
      </c>
      <c r="V318">
        <v>18.579999999999998</v>
      </c>
      <c r="W318" s="1">
        <v>42961</v>
      </c>
      <c r="X318">
        <v>261</v>
      </c>
      <c r="Y318" t="s">
        <v>48</v>
      </c>
      <c r="Z318" t="s">
        <v>254</v>
      </c>
      <c r="AA318" s="2">
        <v>29434</v>
      </c>
      <c r="AC318" s="1">
        <v>43051</v>
      </c>
      <c r="AD318">
        <v>1</v>
      </c>
      <c r="AE318">
        <v>173</v>
      </c>
      <c r="AF318" s="1">
        <v>43331</v>
      </c>
      <c r="AG318">
        <v>370</v>
      </c>
      <c r="AH318">
        <v>310539</v>
      </c>
      <c r="AI318" t="s">
        <v>255</v>
      </c>
      <c r="AJ318" s="3">
        <v>44992</v>
      </c>
      <c r="AK318" t="s">
        <v>45</v>
      </c>
      <c r="AL318" s="1">
        <v>42961</v>
      </c>
    </row>
    <row r="319" spans="1:38" x14ac:dyDescent="0.25">
      <c r="A319" t="s">
        <v>51</v>
      </c>
      <c r="B319" s="1">
        <v>43209</v>
      </c>
      <c r="C319">
        <v>5</v>
      </c>
      <c r="D319">
        <v>142</v>
      </c>
      <c r="E319">
        <v>1</v>
      </c>
      <c r="F319" t="s">
        <v>39</v>
      </c>
      <c r="G319" t="s">
        <v>56</v>
      </c>
      <c r="H319" t="s">
        <v>41</v>
      </c>
      <c r="I319">
        <v>6</v>
      </c>
      <c r="J319" t="s">
        <v>42</v>
      </c>
      <c r="K319">
        <v>248</v>
      </c>
      <c r="L319">
        <v>8.6999999999999993</v>
      </c>
      <c r="M319">
        <v>5.13</v>
      </c>
      <c r="N319">
        <v>0.45</v>
      </c>
      <c r="O319">
        <v>5.97</v>
      </c>
      <c r="P319">
        <v>0.52</v>
      </c>
      <c r="Q319">
        <v>4.5599999999999996</v>
      </c>
      <c r="R319">
        <v>0.4</v>
      </c>
      <c r="S319">
        <v>0.92</v>
      </c>
      <c r="T319">
        <v>66</v>
      </c>
      <c r="U319">
        <v>9.0299999999999994</v>
      </c>
      <c r="V319">
        <v>11.83</v>
      </c>
      <c r="W319" s="1">
        <v>42961</v>
      </c>
      <c r="X319">
        <v>261</v>
      </c>
      <c r="Y319" t="s">
        <v>77</v>
      </c>
      <c r="Z319" t="s">
        <v>254</v>
      </c>
      <c r="AA319" s="2">
        <v>29434</v>
      </c>
      <c r="AC319" t="s">
        <v>49</v>
      </c>
      <c r="AH319">
        <v>310539</v>
      </c>
      <c r="AI319" t="s">
        <v>255</v>
      </c>
      <c r="AJ319" s="3">
        <v>44992</v>
      </c>
      <c r="AK319" t="s">
        <v>45</v>
      </c>
      <c r="AL319" s="1">
        <v>42961</v>
      </c>
    </row>
    <row r="320" spans="1:38" x14ac:dyDescent="0.25">
      <c r="A320" t="s">
        <v>38</v>
      </c>
      <c r="B320" s="1">
        <v>43010</v>
      </c>
      <c r="C320">
        <v>1</v>
      </c>
      <c r="D320">
        <v>292</v>
      </c>
      <c r="E320">
        <v>1</v>
      </c>
      <c r="F320" t="s">
        <v>39</v>
      </c>
      <c r="G320" t="s">
        <v>51</v>
      </c>
      <c r="H320" t="s">
        <v>52</v>
      </c>
      <c r="I320">
        <v>3</v>
      </c>
      <c r="J320">
        <v>2</v>
      </c>
      <c r="K320">
        <v>31</v>
      </c>
      <c r="L320">
        <v>25.4</v>
      </c>
      <c r="M320">
        <v>5.09</v>
      </c>
      <c r="N320">
        <v>1.29</v>
      </c>
      <c r="O320">
        <v>3.8</v>
      </c>
      <c r="P320">
        <v>0.97</v>
      </c>
      <c r="Q320">
        <v>3.71</v>
      </c>
      <c r="R320">
        <v>0.94</v>
      </c>
      <c r="S320">
        <v>1.91</v>
      </c>
      <c r="T320">
        <v>8</v>
      </c>
      <c r="U320">
        <v>26.37</v>
      </c>
      <c r="V320">
        <v>25.96</v>
      </c>
      <c r="W320" s="1">
        <v>42979</v>
      </c>
      <c r="X320">
        <v>234</v>
      </c>
      <c r="Y320" t="s">
        <v>43</v>
      </c>
      <c r="Z320" t="s">
        <v>256</v>
      </c>
      <c r="AA320" t="s">
        <v>257</v>
      </c>
      <c r="AC320" s="1">
        <v>43061</v>
      </c>
      <c r="AD320">
        <v>1</v>
      </c>
      <c r="AE320">
        <v>263</v>
      </c>
      <c r="AF320" s="1">
        <v>43340</v>
      </c>
      <c r="AG320">
        <v>361</v>
      </c>
      <c r="AH320" t="s">
        <v>258</v>
      </c>
      <c r="AI320">
        <v>326</v>
      </c>
      <c r="AJ320" t="s">
        <v>259</v>
      </c>
      <c r="AK320" t="s">
        <v>45</v>
      </c>
      <c r="AL320" s="1">
        <v>42979</v>
      </c>
    </row>
    <row r="321" spans="1:38" x14ac:dyDescent="0.25">
      <c r="A321" t="s">
        <v>38</v>
      </c>
      <c r="B321" s="1">
        <v>43075</v>
      </c>
      <c r="C321">
        <v>2</v>
      </c>
      <c r="D321">
        <v>292</v>
      </c>
      <c r="E321">
        <v>1</v>
      </c>
      <c r="F321" t="s">
        <v>39</v>
      </c>
      <c r="G321" t="s">
        <v>51</v>
      </c>
      <c r="H321" t="s">
        <v>52</v>
      </c>
      <c r="I321">
        <v>3</v>
      </c>
      <c r="J321">
        <v>2</v>
      </c>
      <c r="K321">
        <v>96</v>
      </c>
      <c r="L321">
        <v>18.3</v>
      </c>
      <c r="M321">
        <v>4.99</v>
      </c>
      <c r="N321">
        <v>0.91</v>
      </c>
      <c r="O321">
        <v>3.84</v>
      </c>
      <c r="P321">
        <v>0.7</v>
      </c>
      <c r="Q321">
        <v>3.62</v>
      </c>
      <c r="R321">
        <v>0.66</v>
      </c>
      <c r="S321">
        <v>1.37</v>
      </c>
      <c r="T321">
        <v>16</v>
      </c>
      <c r="U321">
        <v>19</v>
      </c>
      <c r="V321">
        <v>18.59</v>
      </c>
      <c r="W321" s="1">
        <v>42979</v>
      </c>
      <c r="X321">
        <v>234</v>
      </c>
      <c r="Y321" t="s">
        <v>46</v>
      </c>
      <c r="Z321" t="s">
        <v>256</v>
      </c>
      <c r="AA321" t="s">
        <v>257</v>
      </c>
      <c r="AC321" s="1">
        <v>43061</v>
      </c>
      <c r="AD321">
        <v>1</v>
      </c>
      <c r="AE321">
        <v>225</v>
      </c>
      <c r="AF321" s="1">
        <v>43340</v>
      </c>
      <c r="AG321">
        <v>361</v>
      </c>
      <c r="AH321" t="s">
        <v>258</v>
      </c>
      <c r="AI321">
        <v>326</v>
      </c>
      <c r="AJ321" t="s">
        <v>259</v>
      </c>
      <c r="AK321" t="s">
        <v>45</v>
      </c>
      <c r="AL321" s="1">
        <v>42979</v>
      </c>
    </row>
    <row r="322" spans="1:38" x14ac:dyDescent="0.25">
      <c r="A322" t="s">
        <v>38</v>
      </c>
      <c r="B322" s="1">
        <v>43146</v>
      </c>
      <c r="C322">
        <v>3</v>
      </c>
      <c r="D322">
        <v>292</v>
      </c>
      <c r="E322">
        <v>1</v>
      </c>
      <c r="F322" t="s">
        <v>39</v>
      </c>
      <c r="G322" t="s">
        <v>51</v>
      </c>
      <c r="H322" t="s">
        <v>52</v>
      </c>
      <c r="I322">
        <v>3</v>
      </c>
      <c r="J322">
        <v>2</v>
      </c>
      <c r="K322">
        <v>167</v>
      </c>
      <c r="L322">
        <v>14.6</v>
      </c>
      <c r="M322">
        <v>4.92</v>
      </c>
      <c r="N322">
        <v>0.72</v>
      </c>
      <c r="O322">
        <v>4.45</v>
      </c>
      <c r="P322">
        <v>0.65</v>
      </c>
      <c r="Q322">
        <v>3.99</v>
      </c>
      <c r="R322">
        <v>0.57999999999999996</v>
      </c>
      <c r="S322">
        <v>1.23</v>
      </c>
      <c r="T322">
        <v>17</v>
      </c>
      <c r="U322">
        <v>15.15</v>
      </c>
      <c r="V322">
        <v>16.38</v>
      </c>
      <c r="W322" s="1">
        <v>42979</v>
      </c>
      <c r="X322">
        <v>234</v>
      </c>
      <c r="Y322" t="s">
        <v>47</v>
      </c>
      <c r="Z322" t="s">
        <v>256</v>
      </c>
      <c r="AA322" t="s">
        <v>257</v>
      </c>
      <c r="AC322" s="1">
        <v>43061</v>
      </c>
      <c r="AD322">
        <v>1</v>
      </c>
      <c r="AE322">
        <v>189</v>
      </c>
      <c r="AF322" s="1">
        <v>43340</v>
      </c>
      <c r="AG322">
        <v>361</v>
      </c>
      <c r="AH322" t="s">
        <v>258</v>
      </c>
      <c r="AI322">
        <v>326</v>
      </c>
      <c r="AJ322" t="s">
        <v>259</v>
      </c>
      <c r="AK322" t="s">
        <v>45</v>
      </c>
      <c r="AL322" s="1">
        <v>42979</v>
      </c>
    </row>
    <row r="323" spans="1:38" x14ac:dyDescent="0.25">
      <c r="A323" t="s">
        <v>38</v>
      </c>
      <c r="B323" s="1">
        <v>43200</v>
      </c>
      <c r="C323">
        <v>4</v>
      </c>
      <c r="D323">
        <v>292</v>
      </c>
      <c r="E323">
        <v>1</v>
      </c>
      <c r="F323" t="s">
        <v>39</v>
      </c>
      <c r="G323" t="s">
        <v>51</v>
      </c>
      <c r="H323" t="s">
        <v>52</v>
      </c>
      <c r="I323">
        <v>3</v>
      </c>
      <c r="J323">
        <v>2</v>
      </c>
      <c r="K323">
        <v>221</v>
      </c>
      <c r="L323">
        <v>12.3</v>
      </c>
      <c r="M323">
        <v>4.97</v>
      </c>
      <c r="N323">
        <v>0.61</v>
      </c>
      <c r="O323">
        <v>5.14</v>
      </c>
      <c r="P323">
        <v>0.63</v>
      </c>
      <c r="Q323">
        <v>4.43</v>
      </c>
      <c r="R323">
        <v>0.54</v>
      </c>
      <c r="S323">
        <v>1.18</v>
      </c>
      <c r="T323">
        <v>31</v>
      </c>
      <c r="U323">
        <v>12.77</v>
      </c>
      <c r="V323">
        <v>15.21</v>
      </c>
      <c r="W323" s="1">
        <v>42979</v>
      </c>
      <c r="X323">
        <v>234</v>
      </c>
      <c r="Y323" t="s">
        <v>48</v>
      </c>
      <c r="Z323" t="s">
        <v>256</v>
      </c>
      <c r="AA323" t="s">
        <v>257</v>
      </c>
      <c r="AC323" t="s">
        <v>49</v>
      </c>
      <c r="AH323" t="s">
        <v>258</v>
      </c>
      <c r="AI323">
        <v>326</v>
      </c>
      <c r="AJ323" t="s">
        <v>259</v>
      </c>
      <c r="AK323" t="s">
        <v>50</v>
      </c>
      <c r="AL323" s="1">
        <v>43241</v>
      </c>
    </row>
    <row r="324" spans="1:38" x14ac:dyDescent="0.25">
      <c r="A324" t="s">
        <v>51</v>
      </c>
      <c r="B324" s="1">
        <v>43048</v>
      </c>
      <c r="C324">
        <v>2</v>
      </c>
      <c r="D324">
        <v>6</v>
      </c>
      <c r="E324">
        <v>1</v>
      </c>
      <c r="F324" t="s">
        <v>39</v>
      </c>
      <c r="G324" t="s">
        <v>56</v>
      </c>
      <c r="H324" t="s">
        <v>41</v>
      </c>
      <c r="I324">
        <v>8</v>
      </c>
      <c r="J324" t="s">
        <v>42</v>
      </c>
      <c r="K324">
        <v>49</v>
      </c>
      <c r="L324">
        <v>16.899999999999999</v>
      </c>
      <c r="M324">
        <v>4.9800000000000004</v>
      </c>
      <c r="N324">
        <v>0.84</v>
      </c>
      <c r="O324">
        <v>6.73</v>
      </c>
      <c r="P324">
        <v>1.1399999999999999</v>
      </c>
      <c r="Q324">
        <v>4.09</v>
      </c>
      <c r="R324">
        <v>0.69</v>
      </c>
      <c r="S324">
        <v>1.83</v>
      </c>
      <c r="T324">
        <v>928</v>
      </c>
      <c r="U324">
        <v>17.54</v>
      </c>
      <c r="V324">
        <v>23.96</v>
      </c>
      <c r="W324" s="1">
        <v>42999</v>
      </c>
      <c r="X324">
        <v>223</v>
      </c>
      <c r="Y324" s="3">
        <v>44927</v>
      </c>
      <c r="AC324" t="s">
        <v>49</v>
      </c>
      <c r="AH324">
        <v>304119</v>
      </c>
      <c r="AI324" t="s">
        <v>260</v>
      </c>
      <c r="AJ324" s="3">
        <v>45113</v>
      </c>
      <c r="AK324" t="s">
        <v>45</v>
      </c>
      <c r="AL324" s="1">
        <v>42999</v>
      </c>
    </row>
    <row r="325" spans="1:38" x14ac:dyDescent="0.25">
      <c r="A325" t="s">
        <v>51</v>
      </c>
      <c r="B325" s="1">
        <v>43157</v>
      </c>
      <c r="C325">
        <v>4</v>
      </c>
      <c r="D325">
        <v>6</v>
      </c>
      <c r="E325">
        <v>1</v>
      </c>
      <c r="F325" t="s">
        <v>39</v>
      </c>
      <c r="G325" t="s">
        <v>56</v>
      </c>
      <c r="H325" t="s">
        <v>41</v>
      </c>
      <c r="I325">
        <v>8</v>
      </c>
      <c r="J325" t="s">
        <v>42</v>
      </c>
      <c r="K325">
        <v>158</v>
      </c>
      <c r="L325">
        <v>10.1</v>
      </c>
      <c r="M325">
        <v>4.9400000000000004</v>
      </c>
      <c r="N325">
        <v>0.5</v>
      </c>
      <c r="O325">
        <v>6.85</v>
      </c>
      <c r="P325">
        <v>0.69</v>
      </c>
      <c r="Q325">
        <v>4.5199999999999996</v>
      </c>
      <c r="R325">
        <v>0.46</v>
      </c>
      <c r="S325">
        <v>1.1499999999999999</v>
      </c>
      <c r="T325">
        <v>442</v>
      </c>
      <c r="U325">
        <v>10.48</v>
      </c>
      <c r="V325">
        <v>14.78</v>
      </c>
      <c r="W325" s="1">
        <v>42999</v>
      </c>
      <c r="X325" t="s">
        <v>261</v>
      </c>
      <c r="Y325" s="3">
        <v>44959</v>
      </c>
      <c r="AC325" s="1">
        <v>43079</v>
      </c>
      <c r="AD325">
        <v>2</v>
      </c>
      <c r="AE325">
        <v>199</v>
      </c>
      <c r="AF325" s="1">
        <v>43357</v>
      </c>
      <c r="AG325">
        <v>358</v>
      </c>
      <c r="AH325">
        <v>304119</v>
      </c>
      <c r="AI325" t="s">
        <v>260</v>
      </c>
      <c r="AJ325" s="3">
        <v>45113</v>
      </c>
      <c r="AK325" t="s">
        <v>45</v>
      </c>
      <c r="AL325" s="1">
        <v>42999</v>
      </c>
    </row>
    <row r="326" spans="1:38" x14ac:dyDescent="0.25">
      <c r="A326" t="s">
        <v>51</v>
      </c>
      <c r="B326" s="1">
        <v>43209</v>
      </c>
      <c r="C326">
        <v>5</v>
      </c>
      <c r="D326">
        <v>6</v>
      </c>
      <c r="E326">
        <v>1</v>
      </c>
      <c r="F326" t="s">
        <v>39</v>
      </c>
      <c r="G326" t="s">
        <v>56</v>
      </c>
      <c r="H326" t="s">
        <v>41</v>
      </c>
      <c r="I326">
        <v>8</v>
      </c>
      <c r="J326" t="s">
        <v>42</v>
      </c>
      <c r="K326">
        <v>210</v>
      </c>
      <c r="L326">
        <v>9</v>
      </c>
      <c r="M326">
        <v>4.62</v>
      </c>
      <c r="N326">
        <v>0.42</v>
      </c>
      <c r="O326">
        <v>6.92</v>
      </c>
      <c r="P326">
        <v>0.62</v>
      </c>
      <c r="Q326">
        <v>5.23</v>
      </c>
      <c r="R326">
        <v>0.47</v>
      </c>
      <c r="S326">
        <v>1.0900000000000001</v>
      </c>
      <c r="T326">
        <v>1492</v>
      </c>
      <c r="U326">
        <v>9.34</v>
      </c>
      <c r="V326">
        <v>13.68</v>
      </c>
      <c r="W326" s="1">
        <v>42999</v>
      </c>
      <c r="X326" t="s">
        <v>261</v>
      </c>
      <c r="Y326" s="3">
        <v>44988</v>
      </c>
      <c r="AC326" s="1">
        <v>43079</v>
      </c>
      <c r="AD326">
        <v>2</v>
      </c>
      <c r="AE326">
        <v>2</v>
      </c>
      <c r="AF326" s="1">
        <v>43357</v>
      </c>
      <c r="AH326">
        <v>304119</v>
      </c>
      <c r="AI326" t="s">
        <v>260</v>
      </c>
      <c r="AJ326" s="3">
        <v>45113</v>
      </c>
      <c r="AK326" t="s">
        <v>143</v>
      </c>
      <c r="AL326" s="1">
        <v>43227</v>
      </c>
    </row>
    <row r="327" spans="1:38" x14ac:dyDescent="0.25">
      <c r="A327" t="s">
        <v>51</v>
      </c>
      <c r="B327" s="1">
        <v>42990</v>
      </c>
      <c r="C327">
        <v>1</v>
      </c>
      <c r="D327">
        <v>150</v>
      </c>
      <c r="E327">
        <v>1</v>
      </c>
      <c r="F327" t="s">
        <v>39</v>
      </c>
      <c r="G327" t="s">
        <v>56</v>
      </c>
      <c r="H327" t="s">
        <v>41</v>
      </c>
      <c r="I327">
        <v>6</v>
      </c>
      <c r="J327" t="s">
        <v>42</v>
      </c>
      <c r="K327">
        <v>11</v>
      </c>
      <c r="L327">
        <v>23.6</v>
      </c>
      <c r="M327">
        <v>5</v>
      </c>
      <c r="N327">
        <v>1.18</v>
      </c>
      <c r="O327">
        <v>6.26</v>
      </c>
      <c r="P327">
        <v>1.48</v>
      </c>
      <c r="Q327">
        <v>4.29</v>
      </c>
      <c r="R327">
        <v>1.01</v>
      </c>
      <c r="S327">
        <v>2.4900000000000002</v>
      </c>
      <c r="T327">
        <v>23</v>
      </c>
      <c r="U327">
        <v>24.5</v>
      </c>
      <c r="V327">
        <v>32.39</v>
      </c>
      <c r="W327" s="1">
        <v>42979</v>
      </c>
      <c r="X327">
        <v>243</v>
      </c>
      <c r="Y327" t="s">
        <v>43</v>
      </c>
      <c r="AC327" t="s">
        <v>49</v>
      </c>
      <c r="AH327">
        <v>306549</v>
      </c>
      <c r="AI327" t="s">
        <v>262</v>
      </c>
      <c r="AJ327" s="3">
        <v>45172</v>
      </c>
      <c r="AK327" t="s">
        <v>45</v>
      </c>
      <c r="AL327" s="1">
        <v>42979</v>
      </c>
    </row>
    <row r="328" spans="1:38" x14ac:dyDescent="0.25">
      <c r="A328" t="s">
        <v>51</v>
      </c>
      <c r="B328" s="1">
        <v>43048</v>
      </c>
      <c r="C328">
        <v>2</v>
      </c>
      <c r="D328">
        <v>150</v>
      </c>
      <c r="E328">
        <v>1</v>
      </c>
      <c r="F328" t="s">
        <v>39</v>
      </c>
      <c r="G328" t="s">
        <v>56</v>
      </c>
      <c r="H328" t="s">
        <v>41</v>
      </c>
      <c r="I328">
        <v>6</v>
      </c>
      <c r="J328" t="s">
        <v>42</v>
      </c>
      <c r="K328">
        <v>69</v>
      </c>
      <c r="L328">
        <v>20.5</v>
      </c>
      <c r="M328">
        <v>5.0599999999999996</v>
      </c>
      <c r="N328">
        <v>1.04</v>
      </c>
      <c r="O328">
        <v>6.95</v>
      </c>
      <c r="P328">
        <v>1.42</v>
      </c>
      <c r="Q328">
        <v>4.22</v>
      </c>
      <c r="R328">
        <v>0.87</v>
      </c>
      <c r="S328">
        <v>2.29</v>
      </c>
      <c r="T328">
        <v>17</v>
      </c>
      <c r="U328">
        <v>21.28</v>
      </c>
      <c r="V328">
        <v>29.77</v>
      </c>
      <c r="W328" s="1">
        <v>42979</v>
      </c>
      <c r="X328">
        <v>243</v>
      </c>
      <c r="Y328" t="s">
        <v>46</v>
      </c>
      <c r="AC328" t="s">
        <v>49</v>
      </c>
      <c r="AH328">
        <v>306549</v>
      </c>
      <c r="AI328" t="s">
        <v>262</v>
      </c>
      <c r="AJ328" s="3">
        <v>45172</v>
      </c>
      <c r="AK328" t="s">
        <v>45</v>
      </c>
      <c r="AL328" s="1">
        <v>42979</v>
      </c>
    </row>
    <row r="329" spans="1:38" x14ac:dyDescent="0.25">
      <c r="A329" t="s">
        <v>51</v>
      </c>
      <c r="B329" s="1">
        <v>43109</v>
      </c>
      <c r="C329">
        <v>3</v>
      </c>
      <c r="D329">
        <v>150</v>
      </c>
      <c r="E329">
        <v>1</v>
      </c>
      <c r="F329" t="s">
        <v>39</v>
      </c>
      <c r="G329" t="s">
        <v>56</v>
      </c>
      <c r="H329" t="s">
        <v>41</v>
      </c>
      <c r="I329">
        <v>6</v>
      </c>
      <c r="J329" t="s">
        <v>42</v>
      </c>
      <c r="K329">
        <v>130</v>
      </c>
      <c r="L329">
        <v>17.5</v>
      </c>
      <c r="M329">
        <v>4.95</v>
      </c>
      <c r="N329">
        <v>0.87</v>
      </c>
      <c r="O329">
        <v>6.28</v>
      </c>
      <c r="P329">
        <v>1.1000000000000001</v>
      </c>
      <c r="Q329">
        <v>4.07</v>
      </c>
      <c r="R329">
        <v>0.71</v>
      </c>
      <c r="S329">
        <v>1.81</v>
      </c>
      <c r="T329">
        <v>25</v>
      </c>
      <c r="U329">
        <v>18.170000000000002</v>
      </c>
      <c r="V329">
        <v>23.77</v>
      </c>
      <c r="W329" s="1">
        <v>42979</v>
      </c>
      <c r="X329">
        <v>243</v>
      </c>
      <c r="Y329" t="s">
        <v>47</v>
      </c>
      <c r="AC329" s="1">
        <v>43082</v>
      </c>
      <c r="AD329">
        <v>2</v>
      </c>
      <c r="AE329">
        <v>210</v>
      </c>
      <c r="AF329" s="1">
        <v>43362</v>
      </c>
      <c r="AG329">
        <v>383</v>
      </c>
      <c r="AH329">
        <v>306549</v>
      </c>
      <c r="AI329" t="s">
        <v>262</v>
      </c>
      <c r="AJ329" s="3">
        <v>45172</v>
      </c>
      <c r="AK329" t="s">
        <v>45</v>
      </c>
      <c r="AL329" s="1">
        <v>42979</v>
      </c>
    </row>
    <row r="330" spans="1:38" x14ac:dyDescent="0.25">
      <c r="A330" t="s">
        <v>51</v>
      </c>
      <c r="B330" s="1">
        <v>43157</v>
      </c>
      <c r="C330">
        <v>4</v>
      </c>
      <c r="D330">
        <v>150</v>
      </c>
      <c r="E330">
        <v>1</v>
      </c>
      <c r="F330" t="s">
        <v>39</v>
      </c>
      <c r="G330" t="s">
        <v>56</v>
      </c>
      <c r="H330" t="s">
        <v>41</v>
      </c>
      <c r="I330">
        <v>6</v>
      </c>
      <c r="J330" t="s">
        <v>42</v>
      </c>
      <c r="K330">
        <v>178</v>
      </c>
      <c r="L330">
        <v>14</v>
      </c>
      <c r="M330">
        <v>4.7699999999999996</v>
      </c>
      <c r="N330">
        <v>0.67</v>
      </c>
      <c r="O330">
        <v>7.19</v>
      </c>
      <c r="P330">
        <v>1.01</v>
      </c>
      <c r="Q330">
        <v>4.57</v>
      </c>
      <c r="R330">
        <v>0.64</v>
      </c>
      <c r="S330">
        <v>1.65</v>
      </c>
      <c r="T330">
        <v>38</v>
      </c>
      <c r="U330">
        <v>14.53</v>
      </c>
      <c r="V330">
        <v>21.18</v>
      </c>
      <c r="W330" s="1">
        <v>42979</v>
      </c>
      <c r="X330">
        <v>243</v>
      </c>
      <c r="Y330" t="s">
        <v>48</v>
      </c>
      <c r="AC330" s="1">
        <v>43082</v>
      </c>
      <c r="AD330">
        <v>2</v>
      </c>
      <c r="AE330">
        <v>204</v>
      </c>
      <c r="AF330" s="1">
        <v>43362</v>
      </c>
      <c r="AG330">
        <v>383</v>
      </c>
      <c r="AH330">
        <v>306549</v>
      </c>
      <c r="AI330" t="s">
        <v>262</v>
      </c>
      <c r="AJ330" s="3">
        <v>45172</v>
      </c>
      <c r="AK330" t="s">
        <v>45</v>
      </c>
      <c r="AL330" s="1">
        <v>42979</v>
      </c>
    </row>
    <row r="331" spans="1:38" x14ac:dyDescent="0.25">
      <c r="A331" t="s">
        <v>51</v>
      </c>
      <c r="B331" s="1">
        <v>43209</v>
      </c>
      <c r="C331">
        <v>5</v>
      </c>
      <c r="D331">
        <v>150</v>
      </c>
      <c r="E331">
        <v>1</v>
      </c>
      <c r="F331" t="s">
        <v>39</v>
      </c>
      <c r="G331" t="s">
        <v>56</v>
      </c>
      <c r="H331" t="s">
        <v>41</v>
      </c>
      <c r="I331">
        <v>6</v>
      </c>
      <c r="J331" t="s">
        <v>42</v>
      </c>
      <c r="K331">
        <v>230</v>
      </c>
      <c r="L331">
        <v>10.199999999999999</v>
      </c>
      <c r="M331">
        <v>4.5199999999999996</v>
      </c>
      <c r="N331">
        <v>0.46</v>
      </c>
      <c r="O331">
        <v>8.51</v>
      </c>
      <c r="P331">
        <v>0.87</v>
      </c>
      <c r="Q331">
        <v>5.65</v>
      </c>
      <c r="R331">
        <v>0.57999999999999996</v>
      </c>
      <c r="S331">
        <v>1.44</v>
      </c>
      <c r="T331">
        <v>96</v>
      </c>
      <c r="U331">
        <v>10.59</v>
      </c>
      <c r="V331">
        <v>17.95</v>
      </c>
      <c r="W331" s="1">
        <v>42979</v>
      </c>
      <c r="X331">
        <v>243</v>
      </c>
      <c r="Y331" t="s">
        <v>77</v>
      </c>
      <c r="AC331" s="1">
        <v>43082</v>
      </c>
      <c r="AD331">
        <v>2</v>
      </c>
      <c r="AE331">
        <v>7</v>
      </c>
      <c r="AF331" s="1">
        <v>43362</v>
      </c>
      <c r="AG331">
        <v>383</v>
      </c>
      <c r="AH331">
        <v>306549</v>
      </c>
      <c r="AI331" t="s">
        <v>262</v>
      </c>
      <c r="AJ331" s="3">
        <v>45172</v>
      </c>
      <c r="AK331" t="s">
        <v>45</v>
      </c>
      <c r="AL331" s="1">
        <v>42979</v>
      </c>
    </row>
    <row r="332" spans="1:38" x14ac:dyDescent="0.25">
      <c r="A332" t="s">
        <v>38</v>
      </c>
      <c r="B332" s="1">
        <v>43010</v>
      </c>
      <c r="C332">
        <v>1</v>
      </c>
      <c r="D332">
        <v>176</v>
      </c>
      <c r="E332">
        <v>1</v>
      </c>
      <c r="F332" t="s">
        <v>39</v>
      </c>
      <c r="G332" t="s">
        <v>51</v>
      </c>
      <c r="H332" t="s">
        <v>52</v>
      </c>
      <c r="I332">
        <v>7</v>
      </c>
      <c r="J332" t="s">
        <v>42</v>
      </c>
      <c r="K332">
        <v>26</v>
      </c>
      <c r="L332">
        <v>23.9</v>
      </c>
      <c r="M332">
        <v>5.03</v>
      </c>
      <c r="N332">
        <v>1.2</v>
      </c>
      <c r="O332">
        <v>4.54</v>
      </c>
      <c r="P332">
        <v>1.0900000000000001</v>
      </c>
      <c r="Q332">
        <v>3.59</v>
      </c>
      <c r="R332">
        <v>0.86</v>
      </c>
      <c r="S332">
        <v>1.94</v>
      </c>
      <c r="T332">
        <v>261</v>
      </c>
      <c r="U332">
        <v>24.81</v>
      </c>
      <c r="V332">
        <v>26.47</v>
      </c>
      <c r="W332" s="1">
        <v>42984</v>
      </c>
      <c r="X332">
        <v>229</v>
      </c>
      <c r="Y332" s="3">
        <v>44927</v>
      </c>
      <c r="Z332" t="s">
        <v>263</v>
      </c>
      <c r="AA332" t="s">
        <v>264</v>
      </c>
      <c r="AC332" s="1">
        <v>43052</v>
      </c>
      <c r="AD332">
        <v>1</v>
      </c>
      <c r="AE332">
        <v>254</v>
      </c>
      <c r="AF332" s="1">
        <v>43331</v>
      </c>
      <c r="AG332">
        <v>347</v>
      </c>
      <c r="AH332">
        <v>105038</v>
      </c>
      <c r="AI332" t="s">
        <v>265</v>
      </c>
      <c r="AJ332" s="3">
        <v>44986</v>
      </c>
      <c r="AK332" t="s">
        <v>45</v>
      </c>
      <c r="AL332" s="1">
        <v>42984</v>
      </c>
    </row>
    <row r="333" spans="1:38" x14ac:dyDescent="0.25">
      <c r="A333" t="s">
        <v>38</v>
      </c>
      <c r="B333" s="1">
        <v>43075</v>
      </c>
      <c r="C333">
        <v>2</v>
      </c>
      <c r="D333">
        <v>176</v>
      </c>
      <c r="E333">
        <v>1</v>
      </c>
      <c r="F333" t="s">
        <v>39</v>
      </c>
      <c r="G333" t="s">
        <v>51</v>
      </c>
      <c r="H333" t="s">
        <v>52</v>
      </c>
      <c r="I333">
        <v>7</v>
      </c>
      <c r="J333" t="s">
        <v>42</v>
      </c>
      <c r="K333">
        <v>91</v>
      </c>
      <c r="L333">
        <v>23.4</v>
      </c>
      <c r="M333">
        <v>4.99</v>
      </c>
      <c r="N333">
        <v>1.17</v>
      </c>
      <c r="O333">
        <v>4.51</v>
      </c>
      <c r="P333">
        <v>1.06</v>
      </c>
      <c r="Q333">
        <v>3.69</v>
      </c>
      <c r="R333">
        <v>0.86</v>
      </c>
      <c r="S333">
        <v>1.92</v>
      </c>
      <c r="T333">
        <v>12</v>
      </c>
      <c r="U333">
        <v>24.29</v>
      </c>
      <c r="V333">
        <v>25.96</v>
      </c>
      <c r="W333" s="1">
        <v>42984</v>
      </c>
      <c r="X333">
        <v>229</v>
      </c>
      <c r="Y333" s="3">
        <v>44958</v>
      </c>
      <c r="Z333" t="s">
        <v>263</v>
      </c>
      <c r="AA333" t="s">
        <v>264</v>
      </c>
      <c r="AC333" s="1">
        <v>43052</v>
      </c>
      <c r="AD333">
        <v>1</v>
      </c>
      <c r="AE333">
        <v>216</v>
      </c>
      <c r="AF333" s="1">
        <v>43331</v>
      </c>
      <c r="AG333">
        <v>347</v>
      </c>
      <c r="AH333">
        <v>105038</v>
      </c>
      <c r="AI333" t="s">
        <v>265</v>
      </c>
      <c r="AJ333" s="3">
        <v>44986</v>
      </c>
      <c r="AK333" t="s">
        <v>45</v>
      </c>
      <c r="AL333" s="1">
        <v>42984</v>
      </c>
    </row>
    <row r="334" spans="1:38" x14ac:dyDescent="0.25">
      <c r="A334" t="s">
        <v>38</v>
      </c>
      <c r="B334" s="1">
        <v>43146</v>
      </c>
      <c r="C334">
        <v>3</v>
      </c>
      <c r="D334">
        <v>176</v>
      </c>
      <c r="E334">
        <v>1</v>
      </c>
      <c r="F334" t="s">
        <v>39</v>
      </c>
      <c r="G334" t="s">
        <v>51</v>
      </c>
      <c r="H334" t="s">
        <v>52</v>
      </c>
      <c r="I334">
        <v>7</v>
      </c>
      <c r="J334" t="s">
        <v>42</v>
      </c>
      <c r="K334">
        <v>162</v>
      </c>
      <c r="L334">
        <v>18.100000000000001</v>
      </c>
      <c r="M334">
        <v>4.9800000000000004</v>
      </c>
      <c r="N334">
        <v>0.9</v>
      </c>
      <c r="O334">
        <v>4.87</v>
      </c>
      <c r="P334">
        <v>0.88</v>
      </c>
      <c r="Q334">
        <v>3.86</v>
      </c>
      <c r="R334">
        <v>0.7</v>
      </c>
      <c r="S334">
        <v>1.58</v>
      </c>
      <c r="T334">
        <v>16</v>
      </c>
      <c r="U334">
        <v>18.79</v>
      </c>
      <c r="V334">
        <v>21.09</v>
      </c>
      <c r="W334" s="1">
        <v>42984</v>
      </c>
      <c r="X334">
        <v>229</v>
      </c>
      <c r="Y334" s="3">
        <v>44986</v>
      </c>
      <c r="Z334" t="s">
        <v>263</v>
      </c>
      <c r="AA334" t="s">
        <v>264</v>
      </c>
      <c r="AC334" s="1">
        <v>43052</v>
      </c>
      <c r="AD334">
        <v>1</v>
      </c>
      <c r="AE334">
        <v>180</v>
      </c>
      <c r="AF334" s="1">
        <v>43331</v>
      </c>
      <c r="AG334">
        <v>347</v>
      </c>
      <c r="AH334">
        <v>105038</v>
      </c>
      <c r="AI334" t="s">
        <v>265</v>
      </c>
      <c r="AJ334" s="3">
        <v>44986</v>
      </c>
      <c r="AK334" t="s">
        <v>45</v>
      </c>
      <c r="AL334" s="1">
        <v>42984</v>
      </c>
    </row>
    <row r="335" spans="1:38" x14ac:dyDescent="0.25">
      <c r="A335" t="s">
        <v>38</v>
      </c>
      <c r="B335" s="1">
        <v>43200</v>
      </c>
      <c r="C335">
        <v>4</v>
      </c>
      <c r="D335">
        <v>176</v>
      </c>
      <c r="E335">
        <v>1</v>
      </c>
      <c r="F335" t="s">
        <v>39</v>
      </c>
      <c r="G335" t="s">
        <v>51</v>
      </c>
      <c r="H335" t="s">
        <v>52</v>
      </c>
      <c r="I335">
        <v>7</v>
      </c>
      <c r="J335" t="s">
        <v>42</v>
      </c>
      <c r="K335">
        <v>216</v>
      </c>
      <c r="L335">
        <v>13.7</v>
      </c>
      <c r="M335">
        <v>5.0999999999999996</v>
      </c>
      <c r="N335">
        <v>0.7</v>
      </c>
      <c r="O335">
        <v>4.3600000000000003</v>
      </c>
      <c r="P335">
        <v>0.6</v>
      </c>
      <c r="Q335">
        <v>4.4400000000000004</v>
      </c>
      <c r="R335">
        <v>0.61</v>
      </c>
      <c r="S335">
        <v>1.21</v>
      </c>
      <c r="T335">
        <v>23</v>
      </c>
      <c r="U335">
        <v>14.22</v>
      </c>
      <c r="V335">
        <v>15.73</v>
      </c>
      <c r="W335" s="1">
        <v>42984</v>
      </c>
      <c r="X335">
        <v>229</v>
      </c>
      <c r="Y335" s="3">
        <v>45017</v>
      </c>
      <c r="Z335" t="s">
        <v>263</v>
      </c>
      <c r="AA335" t="s">
        <v>264</v>
      </c>
      <c r="AC335" t="s">
        <v>49</v>
      </c>
      <c r="AH335">
        <v>105038</v>
      </c>
      <c r="AI335" t="s">
        <v>265</v>
      </c>
      <c r="AJ335" s="3">
        <v>44986</v>
      </c>
      <c r="AK335" t="s">
        <v>50</v>
      </c>
      <c r="AL335" s="1">
        <v>43240</v>
      </c>
    </row>
    <row r="336" spans="1:38" x14ac:dyDescent="0.25">
      <c r="A336" t="s">
        <v>51</v>
      </c>
      <c r="B336" s="1">
        <v>43048</v>
      </c>
      <c r="C336">
        <v>2</v>
      </c>
      <c r="D336">
        <v>82</v>
      </c>
      <c r="E336">
        <v>1</v>
      </c>
      <c r="F336" t="s">
        <v>39</v>
      </c>
      <c r="G336" t="s">
        <v>56</v>
      </c>
      <c r="H336" t="s">
        <v>41</v>
      </c>
      <c r="I336">
        <v>2</v>
      </c>
      <c r="J336">
        <v>1</v>
      </c>
      <c r="K336">
        <v>33</v>
      </c>
      <c r="L336">
        <v>13</v>
      </c>
      <c r="M336">
        <v>5.31</v>
      </c>
      <c r="N336">
        <v>0.69</v>
      </c>
      <c r="O336">
        <v>5.53</v>
      </c>
      <c r="P336">
        <v>0.72</v>
      </c>
      <c r="Q336">
        <v>3.97</v>
      </c>
      <c r="R336">
        <v>0.52</v>
      </c>
      <c r="S336">
        <v>1.24</v>
      </c>
      <c r="T336">
        <v>80</v>
      </c>
      <c r="U336">
        <v>13.49</v>
      </c>
      <c r="V336">
        <v>16.38</v>
      </c>
      <c r="W336" s="1">
        <v>43015</v>
      </c>
      <c r="X336">
        <v>207</v>
      </c>
      <c r="Y336" t="s">
        <v>43</v>
      </c>
      <c r="Z336" t="s">
        <v>266</v>
      </c>
      <c r="AA336" t="s">
        <v>267</v>
      </c>
      <c r="AC336" t="s">
        <v>49</v>
      </c>
      <c r="AH336">
        <v>314535</v>
      </c>
      <c r="AI336">
        <v>182</v>
      </c>
      <c r="AJ336" s="2">
        <v>16772</v>
      </c>
      <c r="AK336" t="s">
        <v>45</v>
      </c>
      <c r="AL336" s="1">
        <v>43015</v>
      </c>
    </row>
    <row r="337" spans="1:38" x14ac:dyDescent="0.25">
      <c r="A337" t="s">
        <v>51</v>
      </c>
      <c r="B337" s="1">
        <v>43109</v>
      </c>
      <c r="C337">
        <v>3</v>
      </c>
      <c r="D337">
        <v>82</v>
      </c>
      <c r="E337">
        <v>1</v>
      </c>
      <c r="F337" t="s">
        <v>39</v>
      </c>
      <c r="G337" t="s">
        <v>56</v>
      </c>
      <c r="H337" t="s">
        <v>41</v>
      </c>
      <c r="I337">
        <v>2</v>
      </c>
      <c r="J337">
        <v>1</v>
      </c>
      <c r="K337">
        <v>94</v>
      </c>
      <c r="L337">
        <v>10.5</v>
      </c>
      <c r="M337">
        <v>5.04</v>
      </c>
      <c r="N337">
        <v>0.53</v>
      </c>
      <c r="O337">
        <v>5.03</v>
      </c>
      <c r="P337">
        <v>0.53</v>
      </c>
      <c r="Q337">
        <v>4.1100000000000003</v>
      </c>
      <c r="R337">
        <v>0.43</v>
      </c>
      <c r="S337">
        <v>0.96</v>
      </c>
      <c r="T337">
        <v>89</v>
      </c>
      <c r="U337">
        <v>10.9</v>
      </c>
      <c r="V337">
        <v>12.66</v>
      </c>
      <c r="W337" s="1">
        <v>43015</v>
      </c>
      <c r="X337">
        <v>207</v>
      </c>
      <c r="Y337" t="s">
        <v>46</v>
      </c>
      <c r="Z337" t="s">
        <v>266</v>
      </c>
      <c r="AA337" t="s">
        <v>267</v>
      </c>
      <c r="AC337" s="1">
        <v>43079</v>
      </c>
      <c r="AD337">
        <v>2</v>
      </c>
      <c r="AE337">
        <v>207</v>
      </c>
      <c r="AF337" s="1">
        <v>43359</v>
      </c>
      <c r="AG337">
        <v>344</v>
      </c>
      <c r="AH337">
        <v>314535</v>
      </c>
      <c r="AI337">
        <v>182</v>
      </c>
      <c r="AJ337" s="2">
        <v>16772</v>
      </c>
      <c r="AK337" t="s">
        <v>45</v>
      </c>
      <c r="AL337" s="1">
        <v>43015</v>
      </c>
    </row>
    <row r="338" spans="1:38" x14ac:dyDescent="0.25">
      <c r="A338" t="s">
        <v>51</v>
      </c>
      <c r="B338" s="1">
        <v>43157</v>
      </c>
      <c r="C338">
        <v>4</v>
      </c>
      <c r="D338">
        <v>82</v>
      </c>
      <c r="E338">
        <v>1</v>
      </c>
      <c r="F338" t="s">
        <v>39</v>
      </c>
      <c r="G338" t="s">
        <v>56</v>
      </c>
      <c r="H338" t="s">
        <v>41</v>
      </c>
      <c r="I338">
        <v>2</v>
      </c>
      <c r="J338">
        <v>1</v>
      </c>
      <c r="K338">
        <v>142</v>
      </c>
      <c r="L338">
        <v>7.8</v>
      </c>
      <c r="M338">
        <v>4.66</v>
      </c>
      <c r="N338">
        <v>0.36</v>
      </c>
      <c r="O338">
        <v>5.47</v>
      </c>
      <c r="P338">
        <v>0.43</v>
      </c>
      <c r="Q338">
        <v>4.54</v>
      </c>
      <c r="R338">
        <v>0.35</v>
      </c>
      <c r="S338">
        <v>0.78</v>
      </c>
      <c r="T338">
        <v>104</v>
      </c>
      <c r="U338">
        <v>8.1</v>
      </c>
      <c r="V338">
        <v>10.08</v>
      </c>
      <c r="W338" s="1">
        <v>43015</v>
      </c>
      <c r="X338">
        <v>207</v>
      </c>
      <c r="Y338" t="s">
        <v>47</v>
      </c>
      <c r="Z338" t="s">
        <v>266</v>
      </c>
      <c r="AA338" t="s">
        <v>267</v>
      </c>
      <c r="AC338" s="1">
        <v>43079</v>
      </c>
      <c r="AD338">
        <v>2</v>
      </c>
      <c r="AE338">
        <v>201</v>
      </c>
      <c r="AF338" s="1">
        <v>43359</v>
      </c>
      <c r="AG338">
        <v>344</v>
      </c>
      <c r="AH338">
        <v>314535</v>
      </c>
      <c r="AI338">
        <v>182</v>
      </c>
      <c r="AJ338" s="2">
        <v>16772</v>
      </c>
      <c r="AK338" t="s">
        <v>45</v>
      </c>
      <c r="AL338" s="1">
        <v>43015</v>
      </c>
    </row>
    <row r="339" spans="1:38" x14ac:dyDescent="0.25">
      <c r="A339" t="s">
        <v>51</v>
      </c>
      <c r="B339" s="1">
        <v>43209</v>
      </c>
      <c r="C339">
        <v>5</v>
      </c>
      <c r="D339">
        <v>82</v>
      </c>
      <c r="E339">
        <v>1</v>
      </c>
      <c r="F339" t="s">
        <v>39</v>
      </c>
      <c r="G339" t="s">
        <v>56</v>
      </c>
      <c r="H339" t="s">
        <v>41</v>
      </c>
      <c r="I339">
        <v>2</v>
      </c>
      <c r="J339">
        <v>1</v>
      </c>
      <c r="K339">
        <v>194</v>
      </c>
      <c r="L339">
        <v>4.2</v>
      </c>
      <c r="M339">
        <v>4.5599999999999996</v>
      </c>
      <c r="N339">
        <v>0.19</v>
      </c>
      <c r="O339">
        <v>6.69</v>
      </c>
      <c r="P339">
        <v>0.28000000000000003</v>
      </c>
      <c r="Q339">
        <v>4.88</v>
      </c>
      <c r="R339">
        <v>0.2</v>
      </c>
      <c r="S339">
        <v>0.49</v>
      </c>
      <c r="T339">
        <v>167</v>
      </c>
      <c r="U339">
        <v>4.3600000000000003</v>
      </c>
      <c r="V339">
        <v>6.12</v>
      </c>
      <c r="W339" s="1">
        <v>43015</v>
      </c>
      <c r="X339">
        <v>207</v>
      </c>
      <c r="Y339" s="3">
        <v>45017</v>
      </c>
      <c r="Z339" t="s">
        <v>266</v>
      </c>
      <c r="AA339" t="s">
        <v>267</v>
      </c>
      <c r="AC339" t="s">
        <v>49</v>
      </c>
      <c r="AH339">
        <v>314535</v>
      </c>
      <c r="AI339">
        <v>182</v>
      </c>
      <c r="AJ339" s="2">
        <v>16772</v>
      </c>
      <c r="AK339" t="s">
        <v>45</v>
      </c>
      <c r="AL339" s="1">
        <v>43015</v>
      </c>
    </row>
    <row r="340" spans="1:38" x14ac:dyDescent="0.25">
      <c r="A340" t="s">
        <v>51</v>
      </c>
      <c r="B340" s="1">
        <v>42990</v>
      </c>
      <c r="C340">
        <v>1</v>
      </c>
      <c r="D340">
        <v>2</v>
      </c>
      <c r="E340">
        <v>1</v>
      </c>
      <c r="F340" t="s">
        <v>39</v>
      </c>
      <c r="G340" t="s">
        <v>56</v>
      </c>
      <c r="H340" t="s">
        <v>41</v>
      </c>
      <c r="I340">
        <v>7</v>
      </c>
      <c r="J340" t="s">
        <v>42</v>
      </c>
      <c r="K340">
        <v>11</v>
      </c>
      <c r="L340">
        <v>25.7</v>
      </c>
      <c r="M340">
        <v>5.1100000000000003</v>
      </c>
      <c r="N340">
        <v>1.31</v>
      </c>
      <c r="O340">
        <v>4.95</v>
      </c>
      <c r="P340">
        <v>1.27</v>
      </c>
      <c r="Q340">
        <v>4.3499999999999996</v>
      </c>
      <c r="R340">
        <v>1.1200000000000001</v>
      </c>
      <c r="S340">
        <v>2.39</v>
      </c>
      <c r="T340">
        <v>42</v>
      </c>
      <c r="U340">
        <v>26.68</v>
      </c>
      <c r="V340">
        <v>31.14</v>
      </c>
      <c r="W340" s="1">
        <v>42979</v>
      </c>
      <c r="X340">
        <v>243</v>
      </c>
      <c r="Y340" t="s">
        <v>43</v>
      </c>
      <c r="AC340" t="s">
        <v>49</v>
      </c>
      <c r="AH340">
        <v>308066</v>
      </c>
      <c r="AI340" t="s">
        <v>268</v>
      </c>
      <c r="AJ340" s="2">
        <v>41730</v>
      </c>
      <c r="AK340" t="s">
        <v>45</v>
      </c>
      <c r="AL340" s="1">
        <v>42979</v>
      </c>
    </row>
    <row r="341" spans="1:38" x14ac:dyDescent="0.25">
      <c r="A341" t="s">
        <v>51</v>
      </c>
      <c r="B341" s="1">
        <v>43109</v>
      </c>
      <c r="C341">
        <v>3</v>
      </c>
      <c r="D341">
        <v>2</v>
      </c>
      <c r="E341">
        <v>1</v>
      </c>
      <c r="F341" t="s">
        <v>39</v>
      </c>
      <c r="G341" t="s">
        <v>56</v>
      </c>
      <c r="H341" t="s">
        <v>41</v>
      </c>
      <c r="I341">
        <v>7</v>
      </c>
      <c r="J341" t="s">
        <v>42</v>
      </c>
      <c r="K341">
        <v>130</v>
      </c>
      <c r="L341">
        <v>19.100000000000001</v>
      </c>
      <c r="M341">
        <v>4.9400000000000004</v>
      </c>
      <c r="N341">
        <v>0.94</v>
      </c>
      <c r="O341">
        <v>6.19</v>
      </c>
      <c r="P341">
        <v>1.18</v>
      </c>
      <c r="Q341">
        <v>4.1100000000000003</v>
      </c>
      <c r="R341">
        <v>0.79</v>
      </c>
      <c r="S341">
        <v>1.97</v>
      </c>
      <c r="T341">
        <v>1387</v>
      </c>
      <c r="U341">
        <v>19.829999999999998</v>
      </c>
      <c r="V341">
        <v>25.79</v>
      </c>
      <c r="W341" s="1">
        <v>42979</v>
      </c>
      <c r="X341">
        <v>243</v>
      </c>
      <c r="Y341" s="3">
        <v>44986</v>
      </c>
      <c r="AC341" s="1">
        <v>43049</v>
      </c>
      <c r="AD341">
        <v>1</v>
      </c>
      <c r="AE341">
        <v>177</v>
      </c>
      <c r="AF341" s="1">
        <v>43329</v>
      </c>
      <c r="AG341">
        <v>350</v>
      </c>
      <c r="AH341">
        <v>308066</v>
      </c>
      <c r="AI341" t="s">
        <v>268</v>
      </c>
      <c r="AJ341" s="2">
        <v>41730</v>
      </c>
      <c r="AK341" t="s">
        <v>45</v>
      </c>
      <c r="AL341" s="1">
        <v>42979</v>
      </c>
    </row>
    <row r="342" spans="1:38" x14ac:dyDescent="0.25">
      <c r="A342" t="s">
        <v>51</v>
      </c>
      <c r="B342" s="1">
        <v>43048</v>
      </c>
      <c r="C342">
        <v>2</v>
      </c>
      <c r="D342">
        <v>2</v>
      </c>
      <c r="E342">
        <v>1</v>
      </c>
      <c r="F342" t="s">
        <v>39</v>
      </c>
      <c r="G342" t="s">
        <v>56</v>
      </c>
      <c r="H342" t="s">
        <v>41</v>
      </c>
      <c r="I342">
        <v>7</v>
      </c>
      <c r="J342" t="s">
        <v>42</v>
      </c>
      <c r="K342">
        <v>69</v>
      </c>
      <c r="L342">
        <v>18.600000000000001</v>
      </c>
      <c r="M342">
        <v>5.28</v>
      </c>
      <c r="N342">
        <v>0.98</v>
      </c>
      <c r="O342">
        <v>6.2</v>
      </c>
      <c r="P342">
        <v>1.1499999999999999</v>
      </c>
      <c r="Q342">
        <v>3.96</v>
      </c>
      <c r="R342">
        <v>0.74</v>
      </c>
      <c r="S342">
        <v>1.89</v>
      </c>
      <c r="T342">
        <v>43</v>
      </c>
      <c r="U342">
        <v>19.309999999999999</v>
      </c>
      <c r="V342">
        <v>24.91</v>
      </c>
      <c r="W342" s="1">
        <v>42979</v>
      </c>
      <c r="X342">
        <v>243</v>
      </c>
      <c r="Y342" t="s">
        <v>46</v>
      </c>
      <c r="AC342" t="s">
        <v>49</v>
      </c>
      <c r="AH342">
        <v>308066</v>
      </c>
      <c r="AI342" t="s">
        <v>268</v>
      </c>
      <c r="AJ342" s="2">
        <v>41730</v>
      </c>
      <c r="AK342" t="s">
        <v>45</v>
      </c>
      <c r="AL342" s="1">
        <v>42979</v>
      </c>
    </row>
    <row r="343" spans="1:38" x14ac:dyDescent="0.25">
      <c r="A343" t="s">
        <v>51</v>
      </c>
      <c r="B343" s="1">
        <v>43157</v>
      </c>
      <c r="C343">
        <v>4</v>
      </c>
      <c r="D343">
        <v>2</v>
      </c>
      <c r="E343">
        <v>1</v>
      </c>
      <c r="F343" t="s">
        <v>39</v>
      </c>
      <c r="G343" t="s">
        <v>56</v>
      </c>
      <c r="H343" t="s">
        <v>41</v>
      </c>
      <c r="I343">
        <v>7</v>
      </c>
      <c r="J343" t="s">
        <v>42</v>
      </c>
      <c r="K343">
        <v>178</v>
      </c>
      <c r="L343">
        <v>13.7</v>
      </c>
      <c r="M343">
        <v>4.75</v>
      </c>
      <c r="N343">
        <v>0.65</v>
      </c>
      <c r="O343">
        <v>7.15</v>
      </c>
      <c r="P343">
        <v>0.98</v>
      </c>
      <c r="Q343">
        <v>4.75</v>
      </c>
      <c r="R343">
        <v>0.65</v>
      </c>
      <c r="S343">
        <v>1.63</v>
      </c>
      <c r="T343">
        <v>2922</v>
      </c>
      <c r="U343">
        <v>14.22</v>
      </c>
      <c r="V343">
        <v>20.79</v>
      </c>
      <c r="W343" s="1">
        <v>42979</v>
      </c>
      <c r="X343">
        <v>243</v>
      </c>
      <c r="Y343" s="3">
        <v>45018</v>
      </c>
      <c r="AC343" s="1">
        <v>43049</v>
      </c>
      <c r="AD343">
        <v>1</v>
      </c>
      <c r="AE343">
        <v>171</v>
      </c>
      <c r="AF343" s="1">
        <v>43329</v>
      </c>
      <c r="AG343">
        <v>350</v>
      </c>
      <c r="AH343">
        <v>308066</v>
      </c>
      <c r="AI343" t="s">
        <v>268</v>
      </c>
      <c r="AJ343" s="2">
        <v>41730</v>
      </c>
      <c r="AK343" t="s">
        <v>45</v>
      </c>
      <c r="AL343" s="1">
        <v>42979</v>
      </c>
    </row>
    <row r="344" spans="1:38" x14ac:dyDescent="0.25">
      <c r="A344" t="s">
        <v>51</v>
      </c>
      <c r="B344" s="1">
        <v>43209</v>
      </c>
      <c r="C344">
        <v>5</v>
      </c>
      <c r="D344">
        <v>2</v>
      </c>
      <c r="E344">
        <v>1</v>
      </c>
      <c r="F344" t="s">
        <v>39</v>
      </c>
      <c r="G344" t="s">
        <v>56</v>
      </c>
      <c r="H344" t="s">
        <v>41</v>
      </c>
      <c r="I344">
        <v>7</v>
      </c>
      <c r="J344" t="s">
        <v>42</v>
      </c>
      <c r="K344">
        <v>230</v>
      </c>
      <c r="L344">
        <v>10.8</v>
      </c>
      <c r="M344">
        <v>4.6500000000000004</v>
      </c>
      <c r="N344">
        <v>0.5</v>
      </c>
      <c r="O344">
        <v>8.3800000000000008</v>
      </c>
      <c r="P344">
        <v>0.91</v>
      </c>
      <c r="Q344">
        <v>5.43</v>
      </c>
      <c r="R344">
        <v>0.59</v>
      </c>
      <c r="S344">
        <v>1.49</v>
      </c>
      <c r="T344">
        <v>4407</v>
      </c>
      <c r="U344">
        <v>11.21</v>
      </c>
      <c r="V344">
        <v>18.690000000000001</v>
      </c>
      <c r="W344" s="1">
        <v>42979</v>
      </c>
      <c r="X344">
        <v>243</v>
      </c>
      <c r="Y344" s="3">
        <v>45049</v>
      </c>
      <c r="AC344" s="1">
        <v>43049</v>
      </c>
      <c r="AD344">
        <v>1</v>
      </c>
      <c r="AF344" s="1">
        <v>43329</v>
      </c>
      <c r="AG344">
        <v>350</v>
      </c>
      <c r="AH344">
        <v>308066</v>
      </c>
      <c r="AI344" t="s">
        <v>268</v>
      </c>
      <c r="AJ344" s="2">
        <v>41730</v>
      </c>
      <c r="AK344" t="s">
        <v>45</v>
      </c>
      <c r="AL344" s="1">
        <v>42979</v>
      </c>
    </row>
    <row r="345" spans="1:38" x14ac:dyDescent="0.25">
      <c r="A345" t="s">
        <v>38</v>
      </c>
      <c r="B345" s="1">
        <v>43010</v>
      </c>
      <c r="C345">
        <v>1</v>
      </c>
      <c r="D345">
        <v>291</v>
      </c>
      <c r="E345">
        <v>1</v>
      </c>
      <c r="F345" t="s">
        <v>39</v>
      </c>
      <c r="G345" t="s">
        <v>104</v>
      </c>
      <c r="H345" t="s">
        <v>105</v>
      </c>
      <c r="I345">
        <v>3</v>
      </c>
      <c r="J345">
        <v>2</v>
      </c>
      <c r="K345">
        <v>36</v>
      </c>
      <c r="L345">
        <v>23</v>
      </c>
      <c r="M345">
        <v>5.07</v>
      </c>
      <c r="N345">
        <v>1.17</v>
      </c>
      <c r="O345">
        <v>4.04</v>
      </c>
      <c r="P345">
        <v>0.93</v>
      </c>
      <c r="Q345">
        <v>3.82</v>
      </c>
      <c r="R345">
        <v>0.88</v>
      </c>
      <c r="S345">
        <v>1.81</v>
      </c>
      <c r="T345">
        <v>43</v>
      </c>
      <c r="U345">
        <v>23.87</v>
      </c>
      <c r="V345">
        <v>24.37</v>
      </c>
      <c r="W345" s="1">
        <v>42974</v>
      </c>
      <c r="X345">
        <v>239</v>
      </c>
      <c r="Y345" t="s">
        <v>43</v>
      </c>
      <c r="Z345" t="s">
        <v>269</v>
      </c>
      <c r="AA345" t="s">
        <v>270</v>
      </c>
      <c r="AB345">
        <v>40</v>
      </c>
      <c r="AC345" s="1">
        <v>43062</v>
      </c>
      <c r="AD345">
        <v>1</v>
      </c>
      <c r="AE345">
        <v>263</v>
      </c>
      <c r="AF345" s="1">
        <v>43340</v>
      </c>
      <c r="AG345">
        <v>366</v>
      </c>
      <c r="AH345" t="s">
        <v>271</v>
      </c>
      <c r="AI345" t="s">
        <v>272</v>
      </c>
      <c r="AJ345" s="2">
        <v>32325</v>
      </c>
      <c r="AK345" t="s">
        <v>45</v>
      </c>
      <c r="AL345" s="1">
        <v>42974</v>
      </c>
    </row>
    <row r="346" spans="1:38" x14ac:dyDescent="0.25">
      <c r="A346" t="s">
        <v>38</v>
      </c>
      <c r="B346" s="1">
        <v>43146</v>
      </c>
      <c r="C346">
        <v>3</v>
      </c>
      <c r="D346">
        <v>291</v>
      </c>
      <c r="E346">
        <v>1</v>
      </c>
      <c r="F346" t="s">
        <v>39</v>
      </c>
      <c r="G346" t="s">
        <v>104</v>
      </c>
      <c r="H346" t="s">
        <v>105</v>
      </c>
      <c r="I346">
        <v>3</v>
      </c>
      <c r="J346">
        <v>2</v>
      </c>
      <c r="K346">
        <v>172</v>
      </c>
      <c r="L346">
        <v>15.5</v>
      </c>
      <c r="M346">
        <v>4.95</v>
      </c>
      <c r="N346">
        <v>0.77</v>
      </c>
      <c r="O346">
        <v>5.04</v>
      </c>
      <c r="P346">
        <v>0.78</v>
      </c>
      <c r="Q346">
        <v>3.99</v>
      </c>
      <c r="R346">
        <v>0.62</v>
      </c>
      <c r="S346">
        <v>1.4</v>
      </c>
      <c r="T346">
        <v>17</v>
      </c>
      <c r="U346">
        <v>16.09</v>
      </c>
      <c r="V346">
        <v>18.55</v>
      </c>
      <c r="W346" s="1">
        <v>42974</v>
      </c>
      <c r="X346">
        <v>239</v>
      </c>
      <c r="Y346" t="s">
        <v>47</v>
      </c>
      <c r="Z346" t="s">
        <v>269</v>
      </c>
      <c r="AA346" t="s">
        <v>270</v>
      </c>
      <c r="AB346">
        <v>40</v>
      </c>
      <c r="AC346" s="1">
        <v>43062</v>
      </c>
      <c r="AD346">
        <v>1</v>
      </c>
      <c r="AE346">
        <v>190</v>
      </c>
      <c r="AF346" s="1">
        <v>43341</v>
      </c>
      <c r="AG346">
        <v>367</v>
      </c>
      <c r="AH346" t="s">
        <v>271</v>
      </c>
      <c r="AI346" t="s">
        <v>272</v>
      </c>
      <c r="AJ346" s="2">
        <v>32325</v>
      </c>
      <c r="AK346" t="s">
        <v>45</v>
      </c>
      <c r="AL346" s="1">
        <v>42974</v>
      </c>
    </row>
    <row r="347" spans="1:38" x14ac:dyDescent="0.25">
      <c r="A347" t="s">
        <v>38</v>
      </c>
      <c r="B347" s="1">
        <v>43075</v>
      </c>
      <c r="C347">
        <v>2</v>
      </c>
      <c r="D347">
        <v>291</v>
      </c>
      <c r="E347">
        <v>1</v>
      </c>
      <c r="F347" t="s">
        <v>39</v>
      </c>
      <c r="G347" t="s">
        <v>104</v>
      </c>
      <c r="H347" t="s">
        <v>105</v>
      </c>
      <c r="I347">
        <v>3</v>
      </c>
      <c r="J347">
        <v>2</v>
      </c>
      <c r="K347">
        <v>101</v>
      </c>
      <c r="L347">
        <v>17.100000000000001</v>
      </c>
      <c r="M347">
        <v>5.07</v>
      </c>
      <c r="N347">
        <v>0.87</v>
      </c>
      <c r="O347">
        <v>3.99</v>
      </c>
      <c r="P347">
        <v>0.68</v>
      </c>
      <c r="Q347">
        <v>3.59</v>
      </c>
      <c r="R347">
        <v>0.61</v>
      </c>
      <c r="S347">
        <v>1.3</v>
      </c>
      <c r="T347">
        <v>8</v>
      </c>
      <c r="U347">
        <v>17.75</v>
      </c>
      <c r="V347">
        <v>17.649999999999999</v>
      </c>
      <c r="W347" s="1">
        <v>42974</v>
      </c>
      <c r="X347">
        <v>239</v>
      </c>
      <c r="Y347" t="s">
        <v>46</v>
      </c>
      <c r="Z347" t="s">
        <v>269</v>
      </c>
      <c r="AA347" t="s">
        <v>270</v>
      </c>
      <c r="AB347">
        <v>40</v>
      </c>
      <c r="AC347" s="1">
        <v>43062</v>
      </c>
      <c r="AD347">
        <v>1</v>
      </c>
      <c r="AE347">
        <v>225</v>
      </c>
      <c r="AF347" s="1">
        <v>43340</v>
      </c>
      <c r="AG347">
        <v>366</v>
      </c>
      <c r="AH347" t="s">
        <v>271</v>
      </c>
      <c r="AI347" t="s">
        <v>272</v>
      </c>
      <c r="AJ347" s="2">
        <v>32325</v>
      </c>
      <c r="AK347" t="s">
        <v>45</v>
      </c>
      <c r="AL347" s="1">
        <v>42974</v>
      </c>
    </row>
    <row r="348" spans="1:38" x14ac:dyDescent="0.25">
      <c r="A348" t="s">
        <v>38</v>
      </c>
      <c r="B348" s="1">
        <v>43200</v>
      </c>
      <c r="C348">
        <v>4</v>
      </c>
      <c r="D348">
        <v>291</v>
      </c>
      <c r="E348">
        <v>1</v>
      </c>
      <c r="F348" t="s">
        <v>39</v>
      </c>
      <c r="G348" t="s">
        <v>104</v>
      </c>
      <c r="H348" t="s">
        <v>105</v>
      </c>
      <c r="I348">
        <v>3</v>
      </c>
      <c r="J348">
        <v>2</v>
      </c>
      <c r="K348">
        <v>226</v>
      </c>
      <c r="L348">
        <v>11.4</v>
      </c>
      <c r="M348">
        <v>4.88</v>
      </c>
      <c r="N348">
        <v>0.56000000000000005</v>
      </c>
      <c r="O348">
        <v>5.33</v>
      </c>
      <c r="P348">
        <v>0.61</v>
      </c>
      <c r="Q348">
        <v>4.72</v>
      </c>
      <c r="R348">
        <v>0.54</v>
      </c>
      <c r="S348">
        <v>1.1499999999999999</v>
      </c>
      <c r="T348">
        <v>28</v>
      </c>
      <c r="U348">
        <v>11.83</v>
      </c>
      <c r="V348">
        <v>14.72</v>
      </c>
      <c r="W348" s="1">
        <v>42974</v>
      </c>
      <c r="X348">
        <v>239</v>
      </c>
      <c r="Y348" t="s">
        <v>48</v>
      </c>
      <c r="Z348" t="s">
        <v>269</v>
      </c>
      <c r="AA348" t="s">
        <v>270</v>
      </c>
      <c r="AB348">
        <v>40</v>
      </c>
      <c r="AC348" t="s">
        <v>49</v>
      </c>
      <c r="AH348" t="s">
        <v>271</v>
      </c>
      <c r="AI348" t="s">
        <v>272</v>
      </c>
      <c r="AJ348" s="2">
        <v>32325</v>
      </c>
      <c r="AK348" t="s">
        <v>50</v>
      </c>
      <c r="AL348" s="1">
        <v>43241</v>
      </c>
    </row>
    <row r="349" spans="1:38" x14ac:dyDescent="0.25">
      <c r="A349" t="s">
        <v>38</v>
      </c>
      <c r="B349" s="1">
        <v>43010</v>
      </c>
      <c r="C349">
        <v>1</v>
      </c>
      <c r="D349">
        <v>302</v>
      </c>
      <c r="E349">
        <v>1</v>
      </c>
      <c r="F349" t="s">
        <v>39</v>
      </c>
      <c r="G349" t="s">
        <v>40</v>
      </c>
      <c r="H349" t="s">
        <v>41</v>
      </c>
      <c r="I349">
        <v>6</v>
      </c>
      <c r="J349" t="s">
        <v>42</v>
      </c>
      <c r="K349">
        <v>33</v>
      </c>
      <c r="L349">
        <v>22.1</v>
      </c>
      <c r="M349">
        <v>5.25</v>
      </c>
      <c r="N349">
        <v>1.1599999999999999</v>
      </c>
      <c r="O349">
        <v>4.57</v>
      </c>
      <c r="P349">
        <v>1.01</v>
      </c>
      <c r="Q349">
        <v>3.89</v>
      </c>
      <c r="R349">
        <v>0.86</v>
      </c>
      <c r="S349">
        <v>1.87</v>
      </c>
      <c r="T349">
        <v>29</v>
      </c>
      <c r="U349">
        <v>22.94</v>
      </c>
      <c r="V349">
        <v>24.98</v>
      </c>
      <c r="W349" s="1">
        <v>42977</v>
      </c>
      <c r="X349">
        <v>236</v>
      </c>
      <c r="Y349" t="s">
        <v>43</v>
      </c>
      <c r="Z349" t="s">
        <v>273</v>
      </c>
      <c r="AA349" t="s">
        <v>274</v>
      </c>
      <c r="AC349" s="1">
        <v>43062</v>
      </c>
      <c r="AD349">
        <v>1</v>
      </c>
      <c r="AE349">
        <v>265</v>
      </c>
      <c r="AF349" s="1">
        <v>43342</v>
      </c>
      <c r="AG349">
        <v>365</v>
      </c>
      <c r="AH349">
        <v>310023</v>
      </c>
      <c r="AI349">
        <v>268</v>
      </c>
      <c r="AJ349" s="2">
        <v>42887</v>
      </c>
      <c r="AK349" t="s">
        <v>45</v>
      </c>
      <c r="AL349" s="1">
        <v>42977</v>
      </c>
    </row>
    <row r="350" spans="1:38" x14ac:dyDescent="0.25">
      <c r="A350" t="s">
        <v>38</v>
      </c>
      <c r="B350" s="1">
        <v>43075</v>
      </c>
      <c r="C350">
        <v>2</v>
      </c>
      <c r="D350">
        <v>302</v>
      </c>
      <c r="E350">
        <v>1</v>
      </c>
      <c r="F350" t="s">
        <v>39</v>
      </c>
      <c r="G350" t="s">
        <v>40</v>
      </c>
      <c r="H350" t="s">
        <v>41</v>
      </c>
      <c r="I350">
        <v>6</v>
      </c>
      <c r="J350" t="s">
        <v>42</v>
      </c>
      <c r="K350">
        <v>98</v>
      </c>
      <c r="L350">
        <v>16.8</v>
      </c>
      <c r="M350">
        <v>5.09</v>
      </c>
      <c r="N350">
        <v>0.86</v>
      </c>
      <c r="O350">
        <v>4.59</v>
      </c>
      <c r="P350">
        <v>0.77</v>
      </c>
      <c r="Q350">
        <v>3.95</v>
      </c>
      <c r="R350">
        <v>0.66</v>
      </c>
      <c r="S350">
        <v>1.43</v>
      </c>
      <c r="T350">
        <v>114</v>
      </c>
      <c r="U350">
        <v>17.440000000000001</v>
      </c>
      <c r="V350">
        <v>19.07</v>
      </c>
      <c r="W350" s="1">
        <v>42977</v>
      </c>
      <c r="X350">
        <v>236</v>
      </c>
      <c r="Y350" t="s">
        <v>46</v>
      </c>
      <c r="Z350" t="s">
        <v>273</v>
      </c>
      <c r="AA350" t="s">
        <v>274</v>
      </c>
      <c r="AC350" s="1">
        <v>43082</v>
      </c>
      <c r="AD350">
        <v>2</v>
      </c>
      <c r="AE350">
        <v>251</v>
      </c>
      <c r="AF350" s="1">
        <v>43366</v>
      </c>
      <c r="AG350">
        <v>389</v>
      </c>
      <c r="AH350">
        <v>310023</v>
      </c>
      <c r="AI350">
        <v>268</v>
      </c>
      <c r="AJ350" s="2">
        <v>42887</v>
      </c>
      <c r="AK350" t="s">
        <v>45</v>
      </c>
      <c r="AL350" s="1">
        <v>42977</v>
      </c>
    </row>
    <row r="351" spans="1:38" x14ac:dyDescent="0.25">
      <c r="A351" t="s">
        <v>38</v>
      </c>
      <c r="B351" s="1">
        <v>43146</v>
      </c>
      <c r="C351">
        <v>3</v>
      </c>
      <c r="D351">
        <v>302</v>
      </c>
      <c r="E351">
        <v>1</v>
      </c>
      <c r="F351" t="s">
        <v>39</v>
      </c>
      <c r="G351" t="s">
        <v>40</v>
      </c>
      <c r="H351" t="s">
        <v>41</v>
      </c>
      <c r="I351">
        <v>6</v>
      </c>
      <c r="J351" t="s">
        <v>42</v>
      </c>
      <c r="K351">
        <v>169</v>
      </c>
      <c r="L351">
        <v>12.7</v>
      </c>
      <c r="M351">
        <v>4.95</v>
      </c>
      <c r="N351">
        <v>0.63</v>
      </c>
      <c r="O351">
        <v>5.81</v>
      </c>
      <c r="P351">
        <v>0.74</v>
      </c>
      <c r="Q351">
        <v>4.7</v>
      </c>
      <c r="R351">
        <v>0.6</v>
      </c>
      <c r="S351">
        <v>1.33</v>
      </c>
      <c r="T351">
        <v>103</v>
      </c>
      <c r="U351">
        <v>13.18</v>
      </c>
      <c r="V351">
        <v>17.14</v>
      </c>
      <c r="W351" s="1">
        <v>42977</v>
      </c>
      <c r="X351">
        <v>236</v>
      </c>
      <c r="Y351" t="s">
        <v>47</v>
      </c>
      <c r="Z351" t="s">
        <v>273</v>
      </c>
      <c r="AA351" t="s">
        <v>274</v>
      </c>
      <c r="AC351" s="1">
        <v>43082</v>
      </c>
      <c r="AD351">
        <v>2</v>
      </c>
      <c r="AE351">
        <v>215</v>
      </c>
      <c r="AF351" s="1">
        <v>43366</v>
      </c>
      <c r="AG351">
        <v>389</v>
      </c>
      <c r="AH351">
        <v>310023</v>
      </c>
      <c r="AI351">
        <v>268</v>
      </c>
      <c r="AJ351" s="2">
        <v>42887</v>
      </c>
      <c r="AK351" t="s">
        <v>45</v>
      </c>
      <c r="AL351" s="1">
        <v>42977</v>
      </c>
    </row>
    <row r="352" spans="1:38" x14ac:dyDescent="0.25">
      <c r="A352" t="s">
        <v>38</v>
      </c>
      <c r="B352" s="1">
        <v>43200</v>
      </c>
      <c r="C352">
        <v>4</v>
      </c>
      <c r="D352">
        <v>302</v>
      </c>
      <c r="E352">
        <v>1</v>
      </c>
      <c r="F352" t="s">
        <v>39</v>
      </c>
      <c r="G352" t="s">
        <v>40</v>
      </c>
      <c r="H352" t="s">
        <v>41</v>
      </c>
      <c r="I352">
        <v>6</v>
      </c>
      <c r="J352" t="s">
        <v>42</v>
      </c>
      <c r="K352">
        <v>223</v>
      </c>
      <c r="L352">
        <v>11</v>
      </c>
      <c r="M352">
        <v>4.78</v>
      </c>
      <c r="N352">
        <v>0.53</v>
      </c>
      <c r="O352">
        <v>6.35</v>
      </c>
      <c r="P352">
        <v>0.7</v>
      </c>
      <c r="Q352">
        <v>5.55</v>
      </c>
      <c r="R352">
        <v>0.61</v>
      </c>
      <c r="S352">
        <v>1.31</v>
      </c>
      <c r="T352">
        <v>65</v>
      </c>
      <c r="U352">
        <v>11.42</v>
      </c>
      <c r="V352">
        <v>16.260000000000002</v>
      </c>
      <c r="W352" s="1">
        <v>42977</v>
      </c>
      <c r="X352">
        <v>236</v>
      </c>
      <c r="Y352" t="s">
        <v>48</v>
      </c>
      <c r="Z352" t="s">
        <v>273</v>
      </c>
      <c r="AA352" t="s">
        <v>274</v>
      </c>
      <c r="AC352" t="s">
        <v>49</v>
      </c>
      <c r="AH352">
        <v>310023</v>
      </c>
      <c r="AI352" t="s">
        <v>275</v>
      </c>
      <c r="AJ352" s="2">
        <v>42887</v>
      </c>
      <c r="AK352" t="s">
        <v>50</v>
      </c>
      <c r="AL352" s="1">
        <v>43241</v>
      </c>
    </row>
    <row r="353" spans="1:38" x14ac:dyDescent="0.25">
      <c r="A353" t="s">
        <v>51</v>
      </c>
      <c r="B353" s="1">
        <v>43109</v>
      </c>
      <c r="C353">
        <v>3</v>
      </c>
      <c r="D353">
        <v>13</v>
      </c>
      <c r="E353">
        <v>1</v>
      </c>
      <c r="F353" t="s">
        <v>39</v>
      </c>
      <c r="G353" t="s">
        <v>56</v>
      </c>
      <c r="H353" t="s">
        <v>41</v>
      </c>
      <c r="I353">
        <v>9</v>
      </c>
      <c r="J353" t="s">
        <v>42</v>
      </c>
      <c r="K353">
        <v>146</v>
      </c>
      <c r="L353">
        <v>17.7</v>
      </c>
      <c r="M353">
        <v>4.8099999999999996</v>
      </c>
      <c r="N353">
        <v>0.85</v>
      </c>
      <c r="O353">
        <v>8.68</v>
      </c>
      <c r="P353">
        <v>1.54</v>
      </c>
      <c r="Q353">
        <v>3.98</v>
      </c>
      <c r="R353">
        <v>0.7</v>
      </c>
      <c r="S353">
        <v>2.2400000000000002</v>
      </c>
      <c r="T353">
        <v>74</v>
      </c>
      <c r="U353">
        <v>18.37</v>
      </c>
      <c r="V353">
        <v>29.27</v>
      </c>
      <c r="W353" s="1">
        <v>42963</v>
      </c>
      <c r="X353">
        <v>259</v>
      </c>
      <c r="Y353" s="3">
        <v>44986</v>
      </c>
      <c r="Z353" t="s">
        <v>276</v>
      </c>
      <c r="AA353" t="s">
        <v>277</v>
      </c>
      <c r="AC353" s="1">
        <v>43102</v>
      </c>
      <c r="AD353">
        <v>4</v>
      </c>
      <c r="AE353">
        <v>228</v>
      </c>
      <c r="AF353" s="1">
        <v>43380</v>
      </c>
      <c r="AG353">
        <v>417</v>
      </c>
      <c r="AH353" t="s">
        <v>278</v>
      </c>
      <c r="AI353" t="s">
        <v>215</v>
      </c>
      <c r="AJ353" t="s">
        <v>216</v>
      </c>
      <c r="AK353" t="s">
        <v>45</v>
      </c>
      <c r="AL353" s="1">
        <v>42963</v>
      </c>
    </row>
    <row r="354" spans="1:38" x14ac:dyDescent="0.25">
      <c r="A354" t="s">
        <v>51</v>
      </c>
      <c r="B354" s="1">
        <v>43048</v>
      </c>
      <c r="C354">
        <v>2</v>
      </c>
      <c r="D354">
        <v>13</v>
      </c>
      <c r="E354">
        <v>1</v>
      </c>
      <c r="F354" t="s">
        <v>39</v>
      </c>
      <c r="G354" t="s">
        <v>56</v>
      </c>
      <c r="H354" t="s">
        <v>41</v>
      </c>
      <c r="I354">
        <v>9</v>
      </c>
      <c r="J354" t="s">
        <v>42</v>
      </c>
      <c r="K354">
        <v>85</v>
      </c>
      <c r="L354">
        <v>19.3</v>
      </c>
      <c r="M354">
        <v>5.0999999999999996</v>
      </c>
      <c r="N354">
        <v>0.98</v>
      </c>
      <c r="O354">
        <v>5.79</v>
      </c>
      <c r="P354">
        <v>1.1200000000000001</v>
      </c>
      <c r="Q354">
        <v>4.12</v>
      </c>
      <c r="R354">
        <v>0.8</v>
      </c>
      <c r="S354">
        <v>1.91</v>
      </c>
      <c r="T354">
        <v>76</v>
      </c>
      <c r="U354">
        <v>20.03</v>
      </c>
      <c r="V354">
        <v>25.17</v>
      </c>
      <c r="W354" s="1">
        <v>42963</v>
      </c>
      <c r="X354">
        <v>259</v>
      </c>
      <c r="Y354" s="3">
        <v>44958</v>
      </c>
      <c r="Z354" t="s">
        <v>276</v>
      </c>
      <c r="AA354" t="s">
        <v>277</v>
      </c>
      <c r="AC354" t="s">
        <v>49</v>
      </c>
      <c r="AH354" t="s">
        <v>278</v>
      </c>
      <c r="AI354" t="s">
        <v>215</v>
      </c>
      <c r="AJ354" t="s">
        <v>216</v>
      </c>
      <c r="AK354" t="s">
        <v>45</v>
      </c>
      <c r="AL354" s="1">
        <v>42963</v>
      </c>
    </row>
    <row r="355" spans="1:38" x14ac:dyDescent="0.25">
      <c r="A355" t="s">
        <v>51</v>
      </c>
      <c r="B355" s="1">
        <v>42990</v>
      </c>
      <c r="C355">
        <v>1</v>
      </c>
      <c r="D355">
        <v>13</v>
      </c>
      <c r="E355">
        <v>1</v>
      </c>
      <c r="F355" t="s">
        <v>39</v>
      </c>
      <c r="G355" t="s">
        <v>56</v>
      </c>
      <c r="H355" t="s">
        <v>41</v>
      </c>
      <c r="I355">
        <v>9</v>
      </c>
      <c r="J355" t="s">
        <v>42</v>
      </c>
      <c r="K355">
        <v>27</v>
      </c>
      <c r="L355">
        <v>17.399999999999999</v>
      </c>
      <c r="M355">
        <v>4.9000000000000004</v>
      </c>
      <c r="N355">
        <v>0.85</v>
      </c>
      <c r="O355">
        <v>6.24</v>
      </c>
      <c r="P355">
        <v>1.0900000000000001</v>
      </c>
      <c r="Q355">
        <v>4.46</v>
      </c>
      <c r="R355">
        <v>0.78</v>
      </c>
      <c r="S355">
        <v>1.86</v>
      </c>
      <c r="T355">
        <v>1204</v>
      </c>
      <c r="U355">
        <v>18.059999999999999</v>
      </c>
      <c r="V355">
        <v>24.13</v>
      </c>
      <c r="W355" s="1">
        <v>42963</v>
      </c>
      <c r="X355">
        <v>259</v>
      </c>
      <c r="Y355" s="3">
        <v>44927</v>
      </c>
      <c r="Z355" t="s">
        <v>276</v>
      </c>
      <c r="AA355" t="s">
        <v>277</v>
      </c>
      <c r="AC355" t="s">
        <v>49</v>
      </c>
      <c r="AH355" t="s">
        <v>278</v>
      </c>
      <c r="AI355" t="s">
        <v>215</v>
      </c>
      <c r="AJ355" t="s">
        <v>216</v>
      </c>
      <c r="AK355" t="s">
        <v>45</v>
      </c>
      <c r="AL355" s="1">
        <v>42963</v>
      </c>
    </row>
    <row r="356" spans="1:38" x14ac:dyDescent="0.25">
      <c r="A356" t="s">
        <v>51</v>
      </c>
      <c r="B356" s="1">
        <v>43157</v>
      </c>
      <c r="C356">
        <v>4</v>
      </c>
      <c r="D356">
        <v>13</v>
      </c>
      <c r="E356">
        <v>1</v>
      </c>
      <c r="F356" t="s">
        <v>39</v>
      </c>
      <c r="G356" t="s">
        <v>56</v>
      </c>
      <c r="H356" t="s">
        <v>41</v>
      </c>
      <c r="I356">
        <v>9</v>
      </c>
      <c r="J356" t="s">
        <v>42</v>
      </c>
      <c r="K356">
        <v>194</v>
      </c>
      <c r="L356">
        <v>16.7</v>
      </c>
      <c r="M356">
        <v>4.95</v>
      </c>
      <c r="N356">
        <v>0.83</v>
      </c>
      <c r="O356">
        <v>6.26</v>
      </c>
      <c r="P356">
        <v>1.05</v>
      </c>
      <c r="Q356">
        <v>4.7300000000000004</v>
      </c>
      <c r="R356">
        <v>0.79</v>
      </c>
      <c r="S356">
        <v>1.84</v>
      </c>
      <c r="T356">
        <v>341</v>
      </c>
      <c r="U356">
        <v>17.329999999999998</v>
      </c>
      <c r="V356">
        <v>23.51</v>
      </c>
      <c r="W356" s="1">
        <v>42963</v>
      </c>
      <c r="X356">
        <v>259</v>
      </c>
      <c r="Y356" s="3">
        <v>45018</v>
      </c>
      <c r="Z356" t="s">
        <v>276</v>
      </c>
      <c r="AA356" t="s">
        <v>277</v>
      </c>
      <c r="AC356" s="1">
        <v>43102</v>
      </c>
      <c r="AD356">
        <v>4</v>
      </c>
      <c r="AE356">
        <v>222</v>
      </c>
      <c r="AF356" s="1">
        <v>43380</v>
      </c>
      <c r="AG356">
        <v>417</v>
      </c>
      <c r="AH356" t="s">
        <v>278</v>
      </c>
      <c r="AI356" t="s">
        <v>215</v>
      </c>
      <c r="AJ356" t="s">
        <v>216</v>
      </c>
      <c r="AK356" t="s">
        <v>45</v>
      </c>
      <c r="AL356" s="1">
        <v>42963</v>
      </c>
    </row>
    <row r="357" spans="1:38" x14ac:dyDescent="0.25">
      <c r="A357" t="s">
        <v>51</v>
      </c>
      <c r="B357" s="1">
        <v>43209</v>
      </c>
      <c r="C357">
        <v>5</v>
      </c>
      <c r="D357">
        <v>13</v>
      </c>
      <c r="E357">
        <v>1</v>
      </c>
      <c r="F357" t="s">
        <v>39</v>
      </c>
      <c r="G357" t="s">
        <v>56</v>
      </c>
      <c r="H357" t="s">
        <v>41</v>
      </c>
      <c r="I357">
        <v>9</v>
      </c>
      <c r="J357" t="s">
        <v>42</v>
      </c>
      <c r="K357">
        <v>246</v>
      </c>
      <c r="L357">
        <v>8.4</v>
      </c>
      <c r="M357">
        <v>4.8600000000000003</v>
      </c>
      <c r="N357">
        <v>0.41</v>
      </c>
      <c r="O357">
        <v>7.07</v>
      </c>
      <c r="P357">
        <v>0.59</v>
      </c>
      <c r="Q357">
        <v>5.15</v>
      </c>
      <c r="R357">
        <v>0.43</v>
      </c>
      <c r="S357">
        <v>1.03</v>
      </c>
      <c r="T357">
        <v>2501</v>
      </c>
      <c r="U357">
        <v>8.7200000000000006</v>
      </c>
      <c r="V357">
        <v>12.84</v>
      </c>
      <c r="W357" s="1">
        <v>42963</v>
      </c>
      <c r="X357">
        <v>259</v>
      </c>
      <c r="Y357" s="3">
        <v>45049</v>
      </c>
      <c r="Z357" t="s">
        <v>276</v>
      </c>
      <c r="AA357" t="s">
        <v>277</v>
      </c>
      <c r="AC357" s="1">
        <v>43102</v>
      </c>
      <c r="AD357">
        <v>4</v>
      </c>
      <c r="AE357">
        <v>26</v>
      </c>
      <c r="AF357" s="1">
        <v>43381</v>
      </c>
      <c r="AG357">
        <v>418</v>
      </c>
      <c r="AH357" t="s">
        <v>278</v>
      </c>
      <c r="AI357" t="s">
        <v>215</v>
      </c>
      <c r="AJ357" t="s">
        <v>216</v>
      </c>
      <c r="AK357" t="s">
        <v>45</v>
      </c>
      <c r="AL357" s="1">
        <v>42963</v>
      </c>
    </row>
    <row r="358" spans="1:38" x14ac:dyDescent="0.25">
      <c r="A358" t="s">
        <v>51</v>
      </c>
      <c r="B358" s="1">
        <v>42990</v>
      </c>
      <c r="C358">
        <v>1</v>
      </c>
      <c r="D358">
        <v>117</v>
      </c>
      <c r="E358">
        <v>1</v>
      </c>
      <c r="F358" t="s">
        <v>39</v>
      </c>
      <c r="G358" t="s">
        <v>56</v>
      </c>
      <c r="H358" t="s">
        <v>41</v>
      </c>
      <c r="I358">
        <v>4</v>
      </c>
      <c r="J358" t="s">
        <v>42</v>
      </c>
      <c r="K358">
        <v>40</v>
      </c>
      <c r="L358">
        <v>15.1</v>
      </c>
      <c r="M358">
        <v>5.12</v>
      </c>
      <c r="N358">
        <v>0.77</v>
      </c>
      <c r="O358">
        <v>5.68</v>
      </c>
      <c r="P358">
        <v>0.86</v>
      </c>
      <c r="Q358">
        <v>4.0599999999999996</v>
      </c>
      <c r="R358">
        <v>0.61</v>
      </c>
      <c r="S358">
        <v>1.47</v>
      </c>
      <c r="T358">
        <v>48</v>
      </c>
      <c r="U358">
        <v>15.67</v>
      </c>
      <c r="V358">
        <v>19.37</v>
      </c>
      <c r="W358" s="1">
        <v>42950</v>
      </c>
      <c r="X358">
        <v>272</v>
      </c>
      <c r="Y358" t="s">
        <v>43</v>
      </c>
      <c r="Z358" t="s">
        <v>279</v>
      </c>
      <c r="AA358" t="s">
        <v>280</v>
      </c>
      <c r="AB358">
        <v>274</v>
      </c>
      <c r="AC358" t="s">
        <v>49</v>
      </c>
      <c r="AH358">
        <v>311022</v>
      </c>
      <c r="AI358" t="s">
        <v>281</v>
      </c>
      <c r="AJ358" s="2">
        <v>12663</v>
      </c>
      <c r="AK358" t="s">
        <v>45</v>
      </c>
      <c r="AL358" s="1">
        <v>42950</v>
      </c>
    </row>
    <row r="359" spans="1:38" x14ac:dyDescent="0.25">
      <c r="A359" t="s">
        <v>51</v>
      </c>
      <c r="B359" s="1">
        <v>43157</v>
      </c>
      <c r="C359">
        <v>4</v>
      </c>
      <c r="D359">
        <v>117</v>
      </c>
      <c r="E359">
        <v>1</v>
      </c>
      <c r="F359" t="s">
        <v>39</v>
      </c>
      <c r="G359" t="s">
        <v>56</v>
      </c>
      <c r="H359" t="s">
        <v>41</v>
      </c>
      <c r="I359">
        <v>4</v>
      </c>
      <c r="J359" t="s">
        <v>42</v>
      </c>
      <c r="K359">
        <v>207</v>
      </c>
      <c r="L359">
        <v>12.9</v>
      </c>
      <c r="M359">
        <v>4.7699999999999996</v>
      </c>
      <c r="N359">
        <v>0.62</v>
      </c>
      <c r="O359">
        <v>6.43</v>
      </c>
      <c r="P359">
        <v>0.83</v>
      </c>
      <c r="Q359">
        <v>4.72</v>
      </c>
      <c r="R359">
        <v>0.61</v>
      </c>
      <c r="S359">
        <v>1.44</v>
      </c>
      <c r="T359">
        <v>38</v>
      </c>
      <c r="U359">
        <v>13.39</v>
      </c>
      <c r="V359">
        <v>18.399999999999999</v>
      </c>
      <c r="W359" s="1">
        <v>42950</v>
      </c>
      <c r="X359">
        <v>272</v>
      </c>
      <c r="Y359" t="s">
        <v>48</v>
      </c>
      <c r="Z359" t="s">
        <v>279</v>
      </c>
      <c r="AA359" t="s">
        <v>280</v>
      </c>
      <c r="AB359">
        <v>274</v>
      </c>
      <c r="AC359" s="1">
        <v>43083</v>
      </c>
      <c r="AD359">
        <v>2</v>
      </c>
      <c r="AE359">
        <v>206</v>
      </c>
      <c r="AF359" s="1">
        <v>43364</v>
      </c>
      <c r="AG359">
        <v>414</v>
      </c>
      <c r="AH359">
        <v>311022</v>
      </c>
      <c r="AI359" t="s">
        <v>281</v>
      </c>
      <c r="AJ359" s="2">
        <v>12663</v>
      </c>
      <c r="AK359" t="s">
        <v>45</v>
      </c>
      <c r="AL359" s="1">
        <v>42950</v>
      </c>
    </row>
    <row r="360" spans="1:38" x14ac:dyDescent="0.25">
      <c r="A360" t="s">
        <v>51</v>
      </c>
      <c r="B360" s="1">
        <v>43048</v>
      </c>
      <c r="C360">
        <v>2</v>
      </c>
      <c r="D360">
        <v>117</v>
      </c>
      <c r="E360">
        <v>1</v>
      </c>
      <c r="F360" t="s">
        <v>39</v>
      </c>
      <c r="G360" t="s">
        <v>56</v>
      </c>
      <c r="H360" t="s">
        <v>41</v>
      </c>
      <c r="I360">
        <v>4</v>
      </c>
      <c r="J360" t="s">
        <v>42</v>
      </c>
      <c r="K360">
        <v>98</v>
      </c>
      <c r="L360">
        <v>14.9</v>
      </c>
      <c r="M360">
        <v>5.15</v>
      </c>
      <c r="N360">
        <v>0.77</v>
      </c>
      <c r="O360">
        <v>5.05</v>
      </c>
      <c r="P360">
        <v>0.75</v>
      </c>
      <c r="Q360">
        <v>4.45</v>
      </c>
      <c r="R360">
        <v>0.66</v>
      </c>
      <c r="S360">
        <v>1.42</v>
      </c>
      <c r="T360">
        <v>41</v>
      </c>
      <c r="U360">
        <v>15.47</v>
      </c>
      <c r="V360">
        <v>18.3</v>
      </c>
      <c r="W360" s="1">
        <v>42950</v>
      </c>
      <c r="X360">
        <v>272</v>
      </c>
      <c r="Y360" t="s">
        <v>46</v>
      </c>
      <c r="Z360" t="s">
        <v>279</v>
      </c>
      <c r="AA360" t="s">
        <v>280</v>
      </c>
      <c r="AB360">
        <v>274</v>
      </c>
      <c r="AC360" t="s">
        <v>49</v>
      </c>
      <c r="AH360">
        <v>311022</v>
      </c>
      <c r="AI360" t="s">
        <v>281</v>
      </c>
      <c r="AJ360" s="2">
        <v>12663</v>
      </c>
      <c r="AK360" t="s">
        <v>45</v>
      </c>
      <c r="AL360" s="1">
        <v>42950</v>
      </c>
    </row>
    <row r="361" spans="1:38" x14ac:dyDescent="0.25">
      <c r="A361" t="s">
        <v>51</v>
      </c>
      <c r="B361" s="1">
        <v>43109</v>
      </c>
      <c r="C361">
        <v>3</v>
      </c>
      <c r="D361">
        <v>117</v>
      </c>
      <c r="E361">
        <v>1</v>
      </c>
      <c r="F361" t="s">
        <v>39</v>
      </c>
      <c r="G361" t="s">
        <v>56</v>
      </c>
      <c r="H361" t="s">
        <v>41</v>
      </c>
      <c r="I361">
        <v>4</v>
      </c>
      <c r="J361" t="s">
        <v>42</v>
      </c>
      <c r="K361">
        <v>159</v>
      </c>
      <c r="L361">
        <v>13.7</v>
      </c>
      <c r="M361">
        <v>4.9000000000000004</v>
      </c>
      <c r="N361">
        <v>0.67</v>
      </c>
      <c r="O361">
        <v>5.71</v>
      </c>
      <c r="P361">
        <v>0.78</v>
      </c>
      <c r="Q361">
        <v>4.16</v>
      </c>
      <c r="R361">
        <v>0.56999999999999995</v>
      </c>
      <c r="S361">
        <v>1.35</v>
      </c>
      <c r="T361">
        <v>27</v>
      </c>
      <c r="U361">
        <v>14.22</v>
      </c>
      <c r="V361">
        <v>17.690000000000001</v>
      </c>
      <c r="W361" s="1">
        <v>42950</v>
      </c>
      <c r="X361">
        <v>272</v>
      </c>
      <c r="Y361" t="s">
        <v>47</v>
      </c>
      <c r="Z361" t="s">
        <v>279</v>
      </c>
      <c r="AA361" t="s">
        <v>280</v>
      </c>
      <c r="AB361">
        <v>274</v>
      </c>
      <c r="AC361" s="1">
        <v>43083</v>
      </c>
      <c r="AD361">
        <v>2</v>
      </c>
      <c r="AE361">
        <v>212</v>
      </c>
      <c r="AF361" s="1">
        <v>43364</v>
      </c>
      <c r="AG361">
        <v>414</v>
      </c>
      <c r="AH361">
        <v>311022</v>
      </c>
      <c r="AI361" t="s">
        <v>281</v>
      </c>
      <c r="AJ361" s="2">
        <v>12663</v>
      </c>
      <c r="AK361" t="s">
        <v>45</v>
      </c>
      <c r="AL361" s="1">
        <v>42950</v>
      </c>
    </row>
    <row r="362" spans="1:38" x14ac:dyDescent="0.25">
      <c r="A362" t="s">
        <v>51</v>
      </c>
      <c r="B362" s="1">
        <v>43209</v>
      </c>
      <c r="C362">
        <v>5</v>
      </c>
      <c r="D362">
        <v>117</v>
      </c>
      <c r="E362">
        <v>1</v>
      </c>
      <c r="F362" t="s">
        <v>39</v>
      </c>
      <c r="G362" t="s">
        <v>56</v>
      </c>
      <c r="H362" t="s">
        <v>41</v>
      </c>
      <c r="I362">
        <v>4</v>
      </c>
      <c r="J362" t="s">
        <v>42</v>
      </c>
      <c r="K362">
        <v>259</v>
      </c>
      <c r="L362">
        <v>9.6999999999999993</v>
      </c>
      <c r="M362">
        <v>4.75</v>
      </c>
      <c r="N362">
        <v>0.46</v>
      </c>
      <c r="O362">
        <v>7.75</v>
      </c>
      <c r="P362">
        <v>0.75</v>
      </c>
      <c r="Q362">
        <v>5.45</v>
      </c>
      <c r="R362">
        <v>0.53</v>
      </c>
      <c r="S362">
        <v>1.28</v>
      </c>
      <c r="T362">
        <v>77</v>
      </c>
      <c r="U362">
        <v>10.07</v>
      </c>
      <c r="V362">
        <v>15.94</v>
      </c>
      <c r="W362" s="1">
        <v>42950</v>
      </c>
      <c r="X362">
        <v>272</v>
      </c>
      <c r="Y362" t="s">
        <v>77</v>
      </c>
      <c r="Z362" t="s">
        <v>279</v>
      </c>
      <c r="AA362" t="s">
        <v>280</v>
      </c>
      <c r="AB362">
        <v>274</v>
      </c>
      <c r="AC362" s="1">
        <v>43083</v>
      </c>
      <c r="AD362">
        <v>2</v>
      </c>
      <c r="AE362">
        <v>9</v>
      </c>
      <c r="AF362" s="1">
        <v>43364</v>
      </c>
      <c r="AG362">
        <v>414</v>
      </c>
      <c r="AH362">
        <v>311022</v>
      </c>
      <c r="AI362" t="s">
        <v>281</v>
      </c>
      <c r="AJ362" s="2">
        <v>12663</v>
      </c>
      <c r="AK362" t="s">
        <v>45</v>
      </c>
      <c r="AL362" s="1">
        <v>42950</v>
      </c>
    </row>
    <row r="363" spans="1:38" x14ac:dyDescent="0.25">
      <c r="A363" t="s">
        <v>51</v>
      </c>
      <c r="B363" s="1">
        <v>43048</v>
      </c>
      <c r="C363">
        <v>2</v>
      </c>
      <c r="D363">
        <v>77</v>
      </c>
      <c r="E363">
        <v>1</v>
      </c>
      <c r="F363" t="s">
        <v>39</v>
      </c>
      <c r="G363" t="s">
        <v>56</v>
      </c>
      <c r="H363" t="s">
        <v>41</v>
      </c>
      <c r="I363">
        <v>2</v>
      </c>
      <c r="J363">
        <v>1</v>
      </c>
      <c r="K363">
        <v>79</v>
      </c>
      <c r="L363">
        <v>10.3</v>
      </c>
      <c r="M363">
        <v>5.05</v>
      </c>
      <c r="N363">
        <v>0.52</v>
      </c>
      <c r="O363">
        <v>5.55</v>
      </c>
      <c r="P363">
        <v>0.56999999999999995</v>
      </c>
      <c r="Q363">
        <v>4.01</v>
      </c>
      <c r="R363">
        <v>0.41</v>
      </c>
      <c r="S363">
        <v>0.98</v>
      </c>
      <c r="T363">
        <v>122</v>
      </c>
      <c r="U363">
        <v>10.69</v>
      </c>
      <c r="V363">
        <v>12.96</v>
      </c>
      <c r="W363" s="1">
        <v>42969</v>
      </c>
      <c r="X363">
        <v>253</v>
      </c>
      <c r="Y363" s="3">
        <v>44959</v>
      </c>
      <c r="Z363" t="s">
        <v>282</v>
      </c>
      <c r="AA363" t="s">
        <v>283</v>
      </c>
      <c r="AC363" t="s">
        <v>49</v>
      </c>
      <c r="AH363" t="s">
        <v>224</v>
      </c>
      <c r="AI363" t="s">
        <v>197</v>
      </c>
      <c r="AJ363" s="2">
        <v>23132</v>
      </c>
      <c r="AK363" t="s">
        <v>45</v>
      </c>
      <c r="AL363" s="1">
        <v>42969</v>
      </c>
    </row>
    <row r="364" spans="1:38" x14ac:dyDescent="0.25">
      <c r="A364" t="s">
        <v>51</v>
      </c>
      <c r="B364" s="1">
        <v>43109</v>
      </c>
      <c r="C364">
        <v>3</v>
      </c>
      <c r="D364">
        <v>77</v>
      </c>
      <c r="E364">
        <v>1</v>
      </c>
      <c r="F364" t="s">
        <v>39</v>
      </c>
      <c r="G364" t="s">
        <v>56</v>
      </c>
      <c r="H364" t="s">
        <v>41</v>
      </c>
      <c r="I364">
        <v>2</v>
      </c>
      <c r="J364">
        <v>1</v>
      </c>
      <c r="K364">
        <v>140</v>
      </c>
      <c r="L364">
        <v>9.6999999999999993</v>
      </c>
      <c r="M364">
        <v>4.93</v>
      </c>
      <c r="N364">
        <v>0.48</v>
      </c>
      <c r="O364">
        <v>5.9</v>
      </c>
      <c r="P364">
        <v>0.56999999999999995</v>
      </c>
      <c r="Q364">
        <v>4.07</v>
      </c>
      <c r="R364">
        <v>0.39</v>
      </c>
      <c r="S364">
        <v>0.97</v>
      </c>
      <c r="T364">
        <v>71</v>
      </c>
      <c r="U364">
        <v>10.07</v>
      </c>
      <c r="V364">
        <v>12.65</v>
      </c>
      <c r="W364" s="1">
        <v>42969</v>
      </c>
      <c r="X364">
        <v>253</v>
      </c>
      <c r="Y364" s="3">
        <v>44987</v>
      </c>
      <c r="Z364" t="s">
        <v>282</v>
      </c>
      <c r="AA364" t="s">
        <v>283</v>
      </c>
      <c r="AC364" s="1">
        <v>43113</v>
      </c>
      <c r="AD364">
        <v>2</v>
      </c>
      <c r="AE364">
        <v>242</v>
      </c>
      <c r="AF364" s="1">
        <v>43394</v>
      </c>
      <c r="AG364">
        <v>425</v>
      </c>
      <c r="AH364" t="s">
        <v>224</v>
      </c>
      <c r="AI364" t="s">
        <v>197</v>
      </c>
      <c r="AJ364" s="2">
        <v>23132</v>
      </c>
      <c r="AK364" t="s">
        <v>45</v>
      </c>
      <c r="AL364" s="1">
        <v>42969</v>
      </c>
    </row>
    <row r="365" spans="1:38" x14ac:dyDescent="0.25">
      <c r="A365" t="s">
        <v>51</v>
      </c>
      <c r="B365" s="1">
        <v>42990</v>
      </c>
      <c r="C365">
        <v>1</v>
      </c>
      <c r="D365">
        <v>77</v>
      </c>
      <c r="E365">
        <v>1</v>
      </c>
      <c r="F365" t="s">
        <v>39</v>
      </c>
      <c r="G365" t="s">
        <v>56</v>
      </c>
      <c r="H365" t="s">
        <v>41</v>
      </c>
      <c r="I365">
        <v>2</v>
      </c>
      <c r="J365">
        <v>1</v>
      </c>
      <c r="K365">
        <v>21</v>
      </c>
      <c r="L365">
        <v>10.1</v>
      </c>
      <c r="M365">
        <v>5.07</v>
      </c>
      <c r="N365">
        <v>0.51</v>
      </c>
      <c r="O365">
        <v>5.47</v>
      </c>
      <c r="P365">
        <v>0.55000000000000004</v>
      </c>
      <c r="Q365">
        <v>3.98</v>
      </c>
      <c r="R365">
        <v>0.4</v>
      </c>
      <c r="S365">
        <v>0.95</v>
      </c>
      <c r="T365">
        <v>200</v>
      </c>
      <c r="U365">
        <v>10.48</v>
      </c>
      <c r="V365">
        <v>12.58</v>
      </c>
      <c r="W365" s="1">
        <v>42969</v>
      </c>
      <c r="X365">
        <v>253</v>
      </c>
      <c r="Y365" s="3">
        <v>44927</v>
      </c>
      <c r="Z365" t="s">
        <v>282</v>
      </c>
      <c r="AA365" t="s">
        <v>283</v>
      </c>
      <c r="AC365" t="s">
        <v>49</v>
      </c>
      <c r="AH365" t="s">
        <v>224</v>
      </c>
      <c r="AI365" t="s">
        <v>197</v>
      </c>
      <c r="AJ365" s="2">
        <v>23132</v>
      </c>
      <c r="AK365" t="s">
        <v>45</v>
      </c>
      <c r="AL365" s="1">
        <v>42969</v>
      </c>
    </row>
    <row r="366" spans="1:38" x14ac:dyDescent="0.25">
      <c r="A366" t="s">
        <v>51</v>
      </c>
      <c r="B366" s="1">
        <v>43157</v>
      </c>
      <c r="C366">
        <v>4</v>
      </c>
      <c r="D366">
        <v>77</v>
      </c>
      <c r="E366">
        <v>1</v>
      </c>
      <c r="F366" t="s">
        <v>39</v>
      </c>
      <c r="G366" t="s">
        <v>56</v>
      </c>
      <c r="H366" t="s">
        <v>41</v>
      </c>
      <c r="I366">
        <v>2</v>
      </c>
      <c r="J366">
        <v>1</v>
      </c>
      <c r="K366">
        <v>188</v>
      </c>
      <c r="L366">
        <v>7.1</v>
      </c>
      <c r="M366">
        <v>4.8899999999999997</v>
      </c>
      <c r="N366">
        <v>0.35</v>
      </c>
      <c r="O366">
        <v>6.19</v>
      </c>
      <c r="P366">
        <v>0.44</v>
      </c>
      <c r="Q366">
        <v>4.55</v>
      </c>
      <c r="R366">
        <v>0.32</v>
      </c>
      <c r="S366">
        <v>0.76</v>
      </c>
      <c r="T366">
        <v>114</v>
      </c>
      <c r="U366">
        <v>7.37</v>
      </c>
      <c r="V366">
        <v>9.8000000000000007</v>
      </c>
      <c r="W366" s="1">
        <v>42969</v>
      </c>
      <c r="X366">
        <v>253</v>
      </c>
      <c r="Y366" s="3">
        <v>45018</v>
      </c>
      <c r="Z366" t="s">
        <v>282</v>
      </c>
      <c r="AA366" t="s">
        <v>283</v>
      </c>
      <c r="AC366" s="1">
        <v>43113</v>
      </c>
      <c r="AD366">
        <v>2</v>
      </c>
      <c r="AE366">
        <v>236</v>
      </c>
      <c r="AF366" s="1">
        <v>43394</v>
      </c>
      <c r="AG366">
        <v>425</v>
      </c>
      <c r="AH366" t="s">
        <v>224</v>
      </c>
      <c r="AI366" t="s">
        <v>197</v>
      </c>
      <c r="AJ366" s="2">
        <v>23132</v>
      </c>
      <c r="AK366" t="s">
        <v>45</v>
      </c>
      <c r="AL366" s="1">
        <v>42969</v>
      </c>
    </row>
    <row r="367" spans="1:38" x14ac:dyDescent="0.25">
      <c r="A367" t="s">
        <v>51</v>
      </c>
      <c r="B367" s="1">
        <v>43209</v>
      </c>
      <c r="C367">
        <v>5</v>
      </c>
      <c r="D367">
        <v>77</v>
      </c>
      <c r="E367">
        <v>1</v>
      </c>
      <c r="F367" t="s">
        <v>39</v>
      </c>
      <c r="G367" t="s">
        <v>56</v>
      </c>
      <c r="H367" t="s">
        <v>41</v>
      </c>
      <c r="I367">
        <v>2</v>
      </c>
      <c r="J367">
        <v>1</v>
      </c>
      <c r="K367">
        <v>240</v>
      </c>
      <c r="L367">
        <v>4.5999999999999996</v>
      </c>
      <c r="M367">
        <v>4.82</v>
      </c>
      <c r="N367">
        <v>0.22</v>
      </c>
      <c r="O367">
        <v>6.49</v>
      </c>
      <c r="P367">
        <v>0.3</v>
      </c>
      <c r="Q367">
        <v>5.04</v>
      </c>
      <c r="R367">
        <v>0.23</v>
      </c>
      <c r="S367">
        <v>0.53</v>
      </c>
      <c r="T367">
        <v>156</v>
      </c>
      <c r="U367">
        <v>4.7699999999999996</v>
      </c>
      <c r="V367">
        <v>6.7</v>
      </c>
      <c r="W367" s="1">
        <v>42969</v>
      </c>
      <c r="X367">
        <v>253</v>
      </c>
      <c r="Y367" s="3">
        <v>45049</v>
      </c>
      <c r="Z367" t="s">
        <v>282</v>
      </c>
      <c r="AA367" t="s">
        <v>283</v>
      </c>
      <c r="AC367" t="s">
        <v>49</v>
      </c>
      <c r="AH367" t="s">
        <v>224</v>
      </c>
      <c r="AI367" t="s">
        <v>197</v>
      </c>
      <c r="AJ367" s="2">
        <v>23132</v>
      </c>
      <c r="AK367" t="s">
        <v>45</v>
      </c>
      <c r="AL367" s="1">
        <v>42969</v>
      </c>
    </row>
    <row r="368" spans="1:38" x14ac:dyDescent="0.25">
      <c r="A368" t="s">
        <v>284</v>
      </c>
      <c r="B368" s="1">
        <v>44111</v>
      </c>
      <c r="C368">
        <v>1</v>
      </c>
      <c r="D368">
        <v>429</v>
      </c>
      <c r="E368">
        <v>1</v>
      </c>
      <c r="F368" t="s">
        <v>39</v>
      </c>
      <c r="G368" t="s">
        <v>285</v>
      </c>
      <c r="H368" t="s">
        <v>64</v>
      </c>
      <c r="I368" t="s">
        <v>286</v>
      </c>
      <c r="J368" t="s">
        <v>42</v>
      </c>
      <c r="K368">
        <v>20</v>
      </c>
      <c r="L368">
        <v>28</v>
      </c>
      <c r="M368">
        <v>5.0199999999999996</v>
      </c>
      <c r="N368">
        <v>1.41</v>
      </c>
      <c r="O368">
        <v>5.59</v>
      </c>
      <c r="P368">
        <v>1.57</v>
      </c>
      <c r="Q368">
        <v>3.57</v>
      </c>
      <c r="R368">
        <v>1</v>
      </c>
      <c r="S368">
        <v>2.56</v>
      </c>
      <c r="T368">
        <v>42</v>
      </c>
      <c r="U368">
        <v>29.06</v>
      </c>
      <c r="V368">
        <v>34.57</v>
      </c>
      <c r="W368" s="1">
        <v>44091</v>
      </c>
    </row>
    <row r="369" spans="1:38" x14ac:dyDescent="0.25">
      <c r="A369" t="s">
        <v>284</v>
      </c>
      <c r="B369" s="1">
        <v>44166</v>
      </c>
      <c r="C369">
        <v>2</v>
      </c>
      <c r="D369">
        <v>429</v>
      </c>
      <c r="E369">
        <v>1</v>
      </c>
      <c r="F369" t="s">
        <v>39</v>
      </c>
      <c r="G369" t="s">
        <v>285</v>
      </c>
      <c r="H369" t="s">
        <v>64</v>
      </c>
      <c r="I369" t="s">
        <v>286</v>
      </c>
      <c r="J369" t="s">
        <v>42</v>
      </c>
      <c r="K369">
        <v>75</v>
      </c>
      <c r="L369">
        <v>25</v>
      </c>
      <c r="M369">
        <v>4.93</v>
      </c>
      <c r="N369">
        <v>1.23</v>
      </c>
      <c r="O369">
        <v>5.5</v>
      </c>
      <c r="P369">
        <v>1.4</v>
      </c>
      <c r="Q369">
        <v>3.4</v>
      </c>
      <c r="R369">
        <v>0.9</v>
      </c>
      <c r="S369">
        <v>2.2000000000000002</v>
      </c>
      <c r="T369">
        <v>22</v>
      </c>
      <c r="U369">
        <v>25.95</v>
      </c>
      <c r="V369">
        <v>30.96</v>
      </c>
      <c r="W369" s="1">
        <v>44091</v>
      </c>
      <c r="Z369">
        <v>-2</v>
      </c>
      <c r="AA369">
        <v>2</v>
      </c>
    </row>
    <row r="370" spans="1:38" x14ac:dyDescent="0.25">
      <c r="A370" t="s">
        <v>284</v>
      </c>
      <c r="B370" s="1">
        <v>44230</v>
      </c>
      <c r="C370">
        <v>3</v>
      </c>
      <c r="D370">
        <v>429</v>
      </c>
      <c r="E370">
        <v>1</v>
      </c>
      <c r="F370" t="s">
        <v>39</v>
      </c>
      <c r="G370" t="s">
        <v>285</v>
      </c>
      <c r="H370" t="s">
        <v>64</v>
      </c>
      <c r="I370" t="s">
        <v>286</v>
      </c>
      <c r="J370" t="s">
        <v>42</v>
      </c>
      <c r="K370">
        <v>139</v>
      </c>
      <c r="L370">
        <v>18</v>
      </c>
      <c r="M370">
        <v>4.88</v>
      </c>
      <c r="N370">
        <v>0.88</v>
      </c>
      <c r="O370">
        <v>4.76</v>
      </c>
      <c r="P370">
        <v>0.86</v>
      </c>
      <c r="Q370">
        <v>3.58</v>
      </c>
      <c r="R370">
        <v>0.64</v>
      </c>
      <c r="S370">
        <v>1.5</v>
      </c>
      <c r="T370">
        <v>16</v>
      </c>
      <c r="U370">
        <v>18.68</v>
      </c>
      <c r="V370">
        <v>20.36</v>
      </c>
      <c r="W370" s="1">
        <v>44091</v>
      </c>
    </row>
    <row r="371" spans="1:38" x14ac:dyDescent="0.25">
      <c r="A371" t="s">
        <v>284</v>
      </c>
      <c r="B371" s="1">
        <v>44298</v>
      </c>
      <c r="C371">
        <v>4</v>
      </c>
      <c r="D371">
        <v>429</v>
      </c>
      <c r="E371">
        <v>1</v>
      </c>
      <c r="F371" t="s">
        <v>39</v>
      </c>
      <c r="G371" t="s">
        <v>285</v>
      </c>
      <c r="H371" t="s">
        <v>64</v>
      </c>
      <c r="I371" t="s">
        <v>286</v>
      </c>
      <c r="J371" t="s">
        <v>42</v>
      </c>
      <c r="K371">
        <v>207</v>
      </c>
      <c r="L371">
        <v>18</v>
      </c>
      <c r="M371">
        <v>4.88</v>
      </c>
      <c r="N371">
        <v>0.88</v>
      </c>
      <c r="O371">
        <v>4.76</v>
      </c>
      <c r="P371">
        <v>0.86</v>
      </c>
      <c r="Q371">
        <v>3.58</v>
      </c>
      <c r="R371">
        <v>0.64</v>
      </c>
      <c r="S371">
        <v>1.5</v>
      </c>
      <c r="T371">
        <v>16</v>
      </c>
      <c r="U371">
        <v>18.68</v>
      </c>
      <c r="V371">
        <v>20.36</v>
      </c>
      <c r="W371" s="1">
        <v>44091</v>
      </c>
    </row>
    <row r="372" spans="1:38" x14ac:dyDescent="0.25">
      <c r="A372" t="s">
        <v>51</v>
      </c>
      <c r="B372" s="1">
        <v>43048</v>
      </c>
      <c r="C372">
        <v>2</v>
      </c>
      <c r="D372">
        <v>193</v>
      </c>
      <c r="E372">
        <v>1</v>
      </c>
      <c r="F372" t="s">
        <v>39</v>
      </c>
      <c r="G372" t="s">
        <v>63</v>
      </c>
      <c r="H372" t="s">
        <v>64</v>
      </c>
      <c r="I372">
        <v>6</v>
      </c>
      <c r="J372" t="s">
        <v>42</v>
      </c>
      <c r="K372">
        <v>32</v>
      </c>
      <c r="L372">
        <v>24.6</v>
      </c>
      <c r="M372">
        <v>5.21</v>
      </c>
      <c r="N372">
        <v>1.28</v>
      </c>
      <c r="O372">
        <v>5.49</v>
      </c>
      <c r="P372">
        <v>1.35</v>
      </c>
      <c r="Q372">
        <v>3.68</v>
      </c>
      <c r="R372">
        <v>0.91</v>
      </c>
      <c r="S372">
        <v>2.2599999999999998</v>
      </c>
      <c r="T372">
        <v>105</v>
      </c>
      <c r="U372">
        <v>25.53</v>
      </c>
      <c r="V372">
        <v>30.29</v>
      </c>
      <c r="W372" s="1">
        <v>43016</v>
      </c>
      <c r="X372">
        <v>206</v>
      </c>
      <c r="Y372" t="s">
        <v>43</v>
      </c>
      <c r="AC372" t="s">
        <v>49</v>
      </c>
      <c r="AH372">
        <v>309084</v>
      </c>
      <c r="AI372" t="s">
        <v>268</v>
      </c>
      <c r="AJ372" s="2">
        <v>41730</v>
      </c>
      <c r="AK372" t="s">
        <v>45</v>
      </c>
      <c r="AL372" s="1">
        <v>43016</v>
      </c>
    </row>
    <row r="373" spans="1:38" x14ac:dyDescent="0.25">
      <c r="A373" t="s">
        <v>51</v>
      </c>
      <c r="B373" s="1">
        <v>43157</v>
      </c>
      <c r="C373">
        <v>4</v>
      </c>
      <c r="D373">
        <v>193</v>
      </c>
      <c r="E373">
        <v>1</v>
      </c>
      <c r="F373" t="s">
        <v>39</v>
      </c>
      <c r="G373" t="s">
        <v>63</v>
      </c>
      <c r="H373" t="s">
        <v>64</v>
      </c>
      <c r="I373">
        <v>6</v>
      </c>
      <c r="J373" t="s">
        <v>42</v>
      </c>
      <c r="K373">
        <v>141</v>
      </c>
      <c r="L373">
        <v>19.399999999999999</v>
      </c>
      <c r="M373">
        <v>4.83</v>
      </c>
      <c r="N373">
        <v>0.94</v>
      </c>
      <c r="O373">
        <v>6.82</v>
      </c>
      <c r="P373">
        <v>1.32</v>
      </c>
      <c r="Q373">
        <v>4.3600000000000003</v>
      </c>
      <c r="R373">
        <v>0.85</v>
      </c>
      <c r="S373">
        <v>2.17</v>
      </c>
      <c r="T373">
        <v>624</v>
      </c>
      <c r="U373">
        <v>20.14</v>
      </c>
      <c r="V373">
        <v>28.07</v>
      </c>
      <c r="W373" s="1">
        <v>43016</v>
      </c>
      <c r="X373">
        <v>206</v>
      </c>
      <c r="Y373" s="3">
        <v>44986</v>
      </c>
      <c r="AC373" s="1">
        <v>43083</v>
      </c>
      <c r="AD373">
        <v>2</v>
      </c>
      <c r="AE373">
        <v>204</v>
      </c>
      <c r="AF373" s="1">
        <v>43362</v>
      </c>
      <c r="AG373">
        <v>346</v>
      </c>
      <c r="AH373">
        <v>309084</v>
      </c>
      <c r="AI373" t="s">
        <v>268</v>
      </c>
      <c r="AJ373" s="2">
        <v>41730</v>
      </c>
      <c r="AK373" t="s">
        <v>45</v>
      </c>
      <c r="AL373" s="1">
        <v>43016</v>
      </c>
    </row>
    <row r="374" spans="1:38" x14ac:dyDescent="0.25">
      <c r="A374" t="s">
        <v>51</v>
      </c>
      <c r="B374" s="1">
        <v>43109</v>
      </c>
      <c r="C374">
        <v>3</v>
      </c>
      <c r="D374">
        <v>193</v>
      </c>
      <c r="E374">
        <v>1</v>
      </c>
      <c r="F374" t="s">
        <v>39</v>
      </c>
      <c r="G374" t="s">
        <v>63</v>
      </c>
      <c r="H374" t="s">
        <v>64</v>
      </c>
      <c r="I374">
        <v>6</v>
      </c>
      <c r="J374" t="s">
        <v>42</v>
      </c>
      <c r="K374">
        <v>93</v>
      </c>
      <c r="L374">
        <v>22.7</v>
      </c>
      <c r="M374">
        <v>5.0599999999999996</v>
      </c>
      <c r="N374">
        <v>1.1499999999999999</v>
      </c>
      <c r="O374">
        <v>5.2</v>
      </c>
      <c r="P374">
        <v>1.18</v>
      </c>
      <c r="Q374">
        <v>3.75</v>
      </c>
      <c r="R374">
        <v>0.85</v>
      </c>
      <c r="S374">
        <v>2.0299999999999998</v>
      </c>
      <c r="T374">
        <v>81</v>
      </c>
      <c r="U374">
        <v>23.56</v>
      </c>
      <c r="V374">
        <v>27.2</v>
      </c>
      <c r="W374" s="1">
        <v>43016</v>
      </c>
      <c r="X374">
        <v>206</v>
      </c>
      <c r="Y374" t="s">
        <v>46</v>
      </c>
      <c r="AC374" s="1">
        <v>43083</v>
      </c>
      <c r="AD374">
        <v>2</v>
      </c>
      <c r="AE374">
        <v>210</v>
      </c>
      <c r="AF374" s="1">
        <v>43362</v>
      </c>
      <c r="AG374">
        <v>346</v>
      </c>
      <c r="AH374">
        <v>309084</v>
      </c>
      <c r="AI374" t="s">
        <v>268</v>
      </c>
      <c r="AJ374" s="2">
        <v>41730</v>
      </c>
      <c r="AK374" t="s">
        <v>45</v>
      </c>
      <c r="AL374" s="1">
        <v>43016</v>
      </c>
    </row>
    <row r="375" spans="1:38" x14ac:dyDescent="0.25">
      <c r="A375" t="s">
        <v>51</v>
      </c>
      <c r="B375" s="1">
        <v>43209</v>
      </c>
      <c r="C375">
        <v>5</v>
      </c>
      <c r="D375">
        <v>193</v>
      </c>
      <c r="E375">
        <v>1</v>
      </c>
      <c r="F375" t="s">
        <v>39</v>
      </c>
      <c r="G375" t="s">
        <v>63</v>
      </c>
      <c r="H375" t="s">
        <v>64</v>
      </c>
      <c r="I375">
        <v>6</v>
      </c>
      <c r="J375" t="s">
        <v>42</v>
      </c>
      <c r="K375">
        <v>193</v>
      </c>
      <c r="L375">
        <v>13.3</v>
      </c>
      <c r="M375">
        <v>4.9400000000000004</v>
      </c>
      <c r="N375">
        <v>0.66</v>
      </c>
      <c r="O375">
        <v>6.65</v>
      </c>
      <c r="P375">
        <v>0.88</v>
      </c>
      <c r="Q375">
        <v>4.8</v>
      </c>
      <c r="R375">
        <v>0.64</v>
      </c>
      <c r="S375">
        <v>1.52</v>
      </c>
      <c r="T375">
        <v>86</v>
      </c>
      <c r="U375">
        <v>13.81</v>
      </c>
      <c r="V375">
        <v>19.36</v>
      </c>
      <c r="W375" s="1">
        <v>43016</v>
      </c>
      <c r="X375">
        <v>206</v>
      </c>
      <c r="Y375" s="3">
        <v>45017</v>
      </c>
      <c r="AC375" s="1">
        <v>43083</v>
      </c>
      <c r="AD375">
        <v>2</v>
      </c>
      <c r="AE375">
        <v>7</v>
      </c>
      <c r="AF375" s="1">
        <v>43362</v>
      </c>
      <c r="AG375">
        <v>346</v>
      </c>
      <c r="AH375">
        <v>309084</v>
      </c>
      <c r="AI375" t="s">
        <v>268</v>
      </c>
      <c r="AJ375" s="2">
        <v>41730</v>
      </c>
      <c r="AK375" t="s">
        <v>45</v>
      </c>
      <c r="AL375" s="1">
        <v>43016</v>
      </c>
    </row>
    <row r="376" spans="1:38" x14ac:dyDescent="0.25">
      <c r="A376" t="s">
        <v>51</v>
      </c>
      <c r="B376" s="1">
        <v>42990</v>
      </c>
      <c r="C376">
        <v>1</v>
      </c>
      <c r="D376">
        <v>151</v>
      </c>
      <c r="E376">
        <v>1</v>
      </c>
      <c r="F376" t="s">
        <v>39</v>
      </c>
      <c r="G376" t="s">
        <v>56</v>
      </c>
      <c r="H376" t="s">
        <v>41</v>
      </c>
      <c r="I376">
        <v>4</v>
      </c>
      <c r="J376" t="s">
        <v>42</v>
      </c>
      <c r="K376">
        <v>5</v>
      </c>
      <c r="L376">
        <v>19.8</v>
      </c>
      <c r="M376">
        <v>4.96</v>
      </c>
      <c r="N376">
        <v>0.98</v>
      </c>
      <c r="O376">
        <v>4.63</v>
      </c>
      <c r="P376">
        <v>0.92</v>
      </c>
      <c r="Q376">
        <v>4.67</v>
      </c>
      <c r="R376">
        <v>0.92</v>
      </c>
      <c r="S376">
        <v>1.84</v>
      </c>
      <c r="T376">
        <v>129</v>
      </c>
      <c r="U376">
        <v>20.55</v>
      </c>
      <c r="V376">
        <v>23.68</v>
      </c>
      <c r="W376" s="1">
        <v>42985</v>
      </c>
      <c r="X376">
        <v>237</v>
      </c>
      <c r="Y376" t="s">
        <v>43</v>
      </c>
      <c r="Z376" t="s">
        <v>287</v>
      </c>
      <c r="AA376" t="s">
        <v>288</v>
      </c>
      <c r="AC376" t="s">
        <v>49</v>
      </c>
      <c r="AH376" t="s">
        <v>289</v>
      </c>
      <c r="AI376">
        <v>124</v>
      </c>
      <c r="AJ376" s="2">
        <v>41579</v>
      </c>
      <c r="AK376" t="s">
        <v>45</v>
      </c>
      <c r="AL376" s="1">
        <v>42985</v>
      </c>
    </row>
    <row r="377" spans="1:38" x14ac:dyDescent="0.25">
      <c r="A377" t="s">
        <v>51</v>
      </c>
      <c r="B377" s="1">
        <v>43048</v>
      </c>
      <c r="C377">
        <v>2</v>
      </c>
      <c r="D377">
        <v>151</v>
      </c>
      <c r="E377">
        <v>1</v>
      </c>
      <c r="F377" t="s">
        <v>39</v>
      </c>
      <c r="G377" t="s">
        <v>56</v>
      </c>
      <c r="H377" t="s">
        <v>41</v>
      </c>
      <c r="I377">
        <v>4</v>
      </c>
      <c r="J377" t="s">
        <v>42</v>
      </c>
      <c r="K377">
        <v>63</v>
      </c>
      <c r="L377">
        <v>16.5</v>
      </c>
      <c r="M377">
        <v>5.1100000000000003</v>
      </c>
      <c r="N377">
        <v>0.84</v>
      </c>
      <c r="O377">
        <v>5.67</v>
      </c>
      <c r="P377">
        <v>0.94</v>
      </c>
      <c r="Q377">
        <v>4.57</v>
      </c>
      <c r="R377">
        <v>0.75</v>
      </c>
      <c r="S377">
        <v>1.69</v>
      </c>
      <c r="T377">
        <v>26</v>
      </c>
      <c r="U377">
        <v>17.13</v>
      </c>
      <c r="V377">
        <v>21.78</v>
      </c>
      <c r="W377" s="1">
        <v>42985</v>
      </c>
      <c r="X377">
        <v>237</v>
      </c>
      <c r="Y377" t="s">
        <v>46</v>
      </c>
      <c r="Z377" t="s">
        <v>287</v>
      </c>
      <c r="AA377" t="s">
        <v>288</v>
      </c>
      <c r="AC377" t="s">
        <v>49</v>
      </c>
      <c r="AH377" t="s">
        <v>289</v>
      </c>
      <c r="AI377">
        <v>124</v>
      </c>
      <c r="AJ377" s="2">
        <v>41579</v>
      </c>
      <c r="AK377" t="s">
        <v>45</v>
      </c>
      <c r="AL377" s="1">
        <v>42985</v>
      </c>
    </row>
    <row r="378" spans="1:38" x14ac:dyDescent="0.25">
      <c r="A378" t="s">
        <v>51</v>
      </c>
      <c r="B378" s="1">
        <v>43109</v>
      </c>
      <c r="C378">
        <v>3</v>
      </c>
      <c r="D378">
        <v>151</v>
      </c>
      <c r="E378">
        <v>1</v>
      </c>
      <c r="F378" t="s">
        <v>39</v>
      </c>
      <c r="G378" t="s">
        <v>56</v>
      </c>
      <c r="H378" t="s">
        <v>41</v>
      </c>
      <c r="I378">
        <v>4</v>
      </c>
      <c r="J378" t="s">
        <v>42</v>
      </c>
      <c r="K378">
        <v>124</v>
      </c>
      <c r="L378">
        <v>14.9</v>
      </c>
      <c r="M378">
        <v>4.99</v>
      </c>
      <c r="N378">
        <v>0.74</v>
      </c>
      <c r="O378">
        <v>6.19</v>
      </c>
      <c r="P378">
        <v>0.92</v>
      </c>
      <c r="Q378">
        <v>4.34</v>
      </c>
      <c r="R378">
        <v>0.65</v>
      </c>
      <c r="S378">
        <v>1.57</v>
      </c>
      <c r="T378">
        <v>24</v>
      </c>
      <c r="U378">
        <v>15.47</v>
      </c>
      <c r="V378">
        <v>20.36</v>
      </c>
      <c r="W378" s="1">
        <v>42985</v>
      </c>
      <c r="X378">
        <v>237</v>
      </c>
      <c r="Y378" t="s">
        <v>47</v>
      </c>
      <c r="Z378" t="s">
        <v>287</v>
      </c>
      <c r="AA378" t="s">
        <v>288</v>
      </c>
      <c r="AC378" s="1">
        <v>43066</v>
      </c>
      <c r="AD378">
        <v>1</v>
      </c>
      <c r="AE378">
        <v>196</v>
      </c>
      <c r="AF378" s="1">
        <v>43348</v>
      </c>
      <c r="AG378">
        <v>363</v>
      </c>
      <c r="AH378" t="s">
        <v>289</v>
      </c>
      <c r="AI378">
        <v>124</v>
      </c>
      <c r="AJ378" s="2">
        <v>41579</v>
      </c>
      <c r="AK378" t="s">
        <v>45</v>
      </c>
      <c r="AL378" s="1">
        <v>42985</v>
      </c>
    </row>
    <row r="379" spans="1:38" x14ac:dyDescent="0.25">
      <c r="A379" t="s">
        <v>51</v>
      </c>
      <c r="B379" s="1">
        <v>43157</v>
      </c>
      <c r="C379">
        <v>4</v>
      </c>
      <c r="D379">
        <v>151</v>
      </c>
      <c r="E379">
        <v>1</v>
      </c>
      <c r="F379" t="s">
        <v>39</v>
      </c>
      <c r="G379" t="s">
        <v>56</v>
      </c>
      <c r="H379" t="s">
        <v>41</v>
      </c>
      <c r="I379">
        <v>4</v>
      </c>
      <c r="J379" t="s">
        <v>42</v>
      </c>
      <c r="K379">
        <v>172</v>
      </c>
      <c r="L379">
        <v>11.9</v>
      </c>
      <c r="M379">
        <v>4.83</v>
      </c>
      <c r="N379">
        <v>0.56999999999999995</v>
      </c>
      <c r="O379">
        <v>6.78</v>
      </c>
      <c r="P379">
        <v>0.81</v>
      </c>
      <c r="Q379">
        <v>4.8899999999999997</v>
      </c>
      <c r="R379">
        <v>0.57999999999999996</v>
      </c>
      <c r="S379">
        <v>1.39</v>
      </c>
      <c r="T379">
        <v>50</v>
      </c>
      <c r="U379">
        <v>12.35</v>
      </c>
      <c r="V379">
        <v>17.66</v>
      </c>
      <c r="W379" s="1">
        <v>42985</v>
      </c>
      <c r="X379">
        <v>237</v>
      </c>
      <c r="Y379" t="s">
        <v>48</v>
      </c>
      <c r="Z379" t="s">
        <v>287</v>
      </c>
      <c r="AA379" t="s">
        <v>288</v>
      </c>
      <c r="AC379" s="1">
        <v>43066</v>
      </c>
      <c r="AD379">
        <v>1</v>
      </c>
      <c r="AE379">
        <v>190</v>
      </c>
      <c r="AF379" s="1">
        <v>43348</v>
      </c>
      <c r="AG379">
        <v>363</v>
      </c>
      <c r="AH379" t="s">
        <v>289</v>
      </c>
      <c r="AI379">
        <v>124</v>
      </c>
      <c r="AJ379" s="2">
        <v>41579</v>
      </c>
      <c r="AK379" t="s">
        <v>45</v>
      </c>
      <c r="AL379" s="1">
        <v>42985</v>
      </c>
    </row>
    <row r="380" spans="1:38" x14ac:dyDescent="0.25">
      <c r="A380" t="s">
        <v>51</v>
      </c>
      <c r="B380" s="1">
        <v>43209</v>
      </c>
      <c r="C380">
        <v>5</v>
      </c>
      <c r="D380">
        <v>151</v>
      </c>
      <c r="E380">
        <v>1</v>
      </c>
      <c r="F380" t="s">
        <v>39</v>
      </c>
      <c r="G380" t="s">
        <v>56</v>
      </c>
      <c r="H380" t="s">
        <v>41</v>
      </c>
      <c r="I380">
        <v>4</v>
      </c>
      <c r="J380" t="s">
        <v>42</v>
      </c>
      <c r="K380">
        <v>224</v>
      </c>
      <c r="L380">
        <v>8.4</v>
      </c>
      <c r="M380">
        <v>4.71</v>
      </c>
      <c r="N380">
        <v>0.4</v>
      </c>
      <c r="O380">
        <v>7.85</v>
      </c>
      <c r="P380">
        <v>0.66</v>
      </c>
      <c r="Q380">
        <v>5.69</v>
      </c>
      <c r="R380">
        <v>0.48</v>
      </c>
      <c r="S380">
        <v>1.1399999999999999</v>
      </c>
      <c r="T380">
        <v>137</v>
      </c>
      <c r="U380">
        <v>8.7200000000000006</v>
      </c>
      <c r="V380">
        <v>14.09</v>
      </c>
      <c r="W380" s="1">
        <v>42985</v>
      </c>
      <c r="X380">
        <v>237</v>
      </c>
      <c r="Y380" t="s">
        <v>77</v>
      </c>
      <c r="Z380" t="s">
        <v>287</v>
      </c>
      <c r="AA380" t="s">
        <v>288</v>
      </c>
      <c r="AC380" t="s">
        <v>49</v>
      </c>
      <c r="AH380" t="s">
        <v>289</v>
      </c>
      <c r="AI380">
        <v>124</v>
      </c>
      <c r="AJ380" s="2">
        <v>41579</v>
      </c>
      <c r="AK380" t="s">
        <v>45</v>
      </c>
      <c r="AL380" s="1">
        <v>42985</v>
      </c>
    </row>
    <row r="381" spans="1:38" x14ac:dyDescent="0.25">
      <c r="A381" t="s">
        <v>40</v>
      </c>
      <c r="B381" s="1">
        <v>44117</v>
      </c>
      <c r="C381">
        <v>1</v>
      </c>
      <c r="D381">
        <v>449</v>
      </c>
      <c r="E381">
        <v>1</v>
      </c>
      <c r="F381" t="s">
        <v>39</v>
      </c>
      <c r="G381" t="s">
        <v>69</v>
      </c>
      <c r="H381" t="s">
        <v>70</v>
      </c>
      <c r="I381">
        <v>3</v>
      </c>
      <c r="J381">
        <v>2</v>
      </c>
      <c r="K381">
        <v>8</v>
      </c>
      <c r="L381">
        <v>24.2</v>
      </c>
      <c r="M381">
        <v>5.1100000000000003</v>
      </c>
      <c r="N381">
        <v>1.24</v>
      </c>
      <c r="O381">
        <v>4.51</v>
      </c>
      <c r="P381">
        <v>1.0900000000000001</v>
      </c>
      <c r="Q381">
        <v>4.42</v>
      </c>
      <c r="R381">
        <v>1.07</v>
      </c>
      <c r="S381">
        <v>2.16</v>
      </c>
      <c r="T381">
        <v>21</v>
      </c>
      <c r="U381">
        <v>25.12</v>
      </c>
      <c r="V381">
        <v>28.11</v>
      </c>
      <c r="W381" s="1">
        <v>44109</v>
      </c>
      <c r="Y381" t="s">
        <v>43</v>
      </c>
      <c r="Z381" t="s">
        <v>290</v>
      </c>
      <c r="AA381" t="s">
        <v>291</v>
      </c>
      <c r="AB381">
        <v>-25</v>
      </c>
      <c r="AC381" s="1">
        <v>44157</v>
      </c>
      <c r="AD381">
        <v>1</v>
      </c>
      <c r="AE381">
        <v>231</v>
      </c>
      <c r="AF381" s="1">
        <v>44435</v>
      </c>
      <c r="AG381">
        <v>326</v>
      </c>
      <c r="AI381">
        <v>319</v>
      </c>
      <c r="AJ381" t="s">
        <v>292</v>
      </c>
      <c r="AK381" t="s">
        <v>45</v>
      </c>
      <c r="AL381" s="1">
        <v>44109</v>
      </c>
    </row>
    <row r="382" spans="1:38" x14ac:dyDescent="0.25">
      <c r="A382" t="s">
        <v>40</v>
      </c>
      <c r="B382" s="1">
        <v>44222</v>
      </c>
      <c r="C382">
        <v>2</v>
      </c>
      <c r="D382">
        <v>449</v>
      </c>
      <c r="E382">
        <v>1</v>
      </c>
      <c r="F382" t="s">
        <v>39</v>
      </c>
      <c r="G382" t="s">
        <v>69</v>
      </c>
      <c r="H382" t="s">
        <v>70</v>
      </c>
      <c r="I382">
        <v>3</v>
      </c>
      <c r="J382">
        <v>2</v>
      </c>
      <c r="K382">
        <v>113</v>
      </c>
      <c r="L382">
        <v>17.2</v>
      </c>
      <c r="M382">
        <v>5.0599999999999996</v>
      </c>
      <c r="N382">
        <v>0.87</v>
      </c>
      <c r="O382">
        <v>4.4400000000000004</v>
      </c>
      <c r="P382">
        <v>0.76</v>
      </c>
      <c r="Q382">
        <v>4</v>
      </c>
      <c r="R382">
        <v>0.69</v>
      </c>
      <c r="S382">
        <v>1.45</v>
      </c>
      <c r="T382">
        <v>7</v>
      </c>
      <c r="U382">
        <v>17.850000000000001</v>
      </c>
      <c r="V382">
        <v>19.27</v>
      </c>
      <c r="W382" s="1">
        <v>44109</v>
      </c>
      <c r="Y382" t="s">
        <v>46</v>
      </c>
      <c r="Z382" t="s">
        <v>290</v>
      </c>
      <c r="AA382" t="s">
        <v>291</v>
      </c>
      <c r="AB382">
        <v>-25</v>
      </c>
      <c r="AC382" s="1">
        <v>44177</v>
      </c>
      <c r="AD382">
        <v>1</v>
      </c>
      <c r="AE382">
        <v>200</v>
      </c>
      <c r="AF382" s="1">
        <v>44459</v>
      </c>
      <c r="AG382">
        <v>350</v>
      </c>
      <c r="AI382">
        <v>319</v>
      </c>
      <c r="AJ382" t="s">
        <v>292</v>
      </c>
      <c r="AK382" t="s">
        <v>45</v>
      </c>
      <c r="AL382" s="1">
        <v>44109</v>
      </c>
    </row>
    <row r="383" spans="1:38" x14ac:dyDescent="0.25">
      <c r="A383" t="s">
        <v>40</v>
      </c>
      <c r="B383" s="1">
        <v>44280</v>
      </c>
      <c r="C383">
        <v>3</v>
      </c>
      <c r="D383">
        <v>449</v>
      </c>
      <c r="E383">
        <v>1</v>
      </c>
      <c r="F383" t="s">
        <v>39</v>
      </c>
      <c r="G383" t="s">
        <v>69</v>
      </c>
      <c r="H383" t="s">
        <v>70</v>
      </c>
      <c r="I383">
        <v>3</v>
      </c>
      <c r="J383">
        <v>2</v>
      </c>
      <c r="K383">
        <v>171</v>
      </c>
      <c r="L383">
        <v>13.2</v>
      </c>
      <c r="M383">
        <v>4.84</v>
      </c>
      <c r="N383">
        <v>0.64</v>
      </c>
      <c r="O383">
        <v>4.42</v>
      </c>
      <c r="P383">
        <v>0.57999999999999996</v>
      </c>
      <c r="Q383">
        <v>4.4400000000000004</v>
      </c>
      <c r="R383">
        <v>0.59</v>
      </c>
      <c r="S383">
        <v>1.17</v>
      </c>
      <c r="T383">
        <v>570</v>
      </c>
      <c r="U383">
        <v>13.7</v>
      </c>
      <c r="V383">
        <v>15.19</v>
      </c>
      <c r="W383" s="1">
        <v>44109</v>
      </c>
      <c r="Y383" s="3">
        <v>44986</v>
      </c>
      <c r="Z383" t="s">
        <v>290</v>
      </c>
      <c r="AA383" t="s">
        <v>291</v>
      </c>
      <c r="AB383">
        <v>-25</v>
      </c>
      <c r="AC383" s="1">
        <v>44177</v>
      </c>
      <c r="AD383">
        <v>1</v>
      </c>
      <c r="AE383">
        <v>178</v>
      </c>
      <c r="AF383" s="1">
        <v>44459</v>
      </c>
      <c r="AG383">
        <v>350</v>
      </c>
      <c r="AI383">
        <v>319</v>
      </c>
      <c r="AJ383" t="s">
        <v>292</v>
      </c>
      <c r="AK383" t="s">
        <v>45</v>
      </c>
      <c r="AL383" s="1">
        <v>44109</v>
      </c>
    </row>
    <row r="384" spans="1:38" x14ac:dyDescent="0.25">
      <c r="A384" t="s">
        <v>284</v>
      </c>
      <c r="B384" s="1">
        <v>44111</v>
      </c>
      <c r="C384">
        <v>1</v>
      </c>
      <c r="D384">
        <v>37</v>
      </c>
      <c r="E384">
        <v>1</v>
      </c>
      <c r="F384" t="s">
        <v>39</v>
      </c>
      <c r="G384" t="s">
        <v>64</v>
      </c>
      <c r="H384" t="s">
        <v>64</v>
      </c>
      <c r="I384" t="s">
        <v>286</v>
      </c>
      <c r="J384" t="s">
        <v>42</v>
      </c>
      <c r="K384">
        <v>33</v>
      </c>
      <c r="L384">
        <v>27</v>
      </c>
      <c r="M384">
        <v>5.27</v>
      </c>
      <c r="N384">
        <v>1.42</v>
      </c>
      <c r="O384">
        <v>4.53</v>
      </c>
      <c r="P384">
        <v>1.22</v>
      </c>
      <c r="Q384">
        <v>3.6</v>
      </c>
      <c r="R384">
        <v>0.97</v>
      </c>
      <c r="S384">
        <v>2.2000000000000002</v>
      </c>
      <c r="T384">
        <v>39</v>
      </c>
      <c r="U384">
        <v>28.03</v>
      </c>
      <c r="V384">
        <v>29.81</v>
      </c>
      <c r="W384" s="1">
        <v>44078</v>
      </c>
    </row>
    <row r="385" spans="1:38" x14ac:dyDescent="0.25">
      <c r="A385" t="s">
        <v>284</v>
      </c>
      <c r="B385" s="1">
        <v>44166</v>
      </c>
      <c r="C385">
        <v>2</v>
      </c>
      <c r="D385">
        <v>37</v>
      </c>
      <c r="E385">
        <v>1</v>
      </c>
      <c r="F385" t="s">
        <v>39</v>
      </c>
      <c r="G385" t="s">
        <v>64</v>
      </c>
      <c r="H385" t="s">
        <v>64</v>
      </c>
      <c r="I385" t="s">
        <v>286</v>
      </c>
      <c r="J385" t="s">
        <v>42</v>
      </c>
      <c r="K385">
        <v>88</v>
      </c>
      <c r="L385">
        <v>21</v>
      </c>
      <c r="M385">
        <v>5</v>
      </c>
      <c r="N385">
        <v>1.05</v>
      </c>
      <c r="O385">
        <v>6.1</v>
      </c>
      <c r="P385">
        <v>1.3</v>
      </c>
      <c r="Q385">
        <v>4.0999999999999996</v>
      </c>
      <c r="R385">
        <v>0.9</v>
      </c>
      <c r="S385">
        <v>2.1</v>
      </c>
      <c r="T385">
        <v>11</v>
      </c>
      <c r="U385">
        <v>21.8</v>
      </c>
      <c r="V385">
        <v>28.62</v>
      </c>
      <c r="W385" s="1">
        <v>44078</v>
      </c>
      <c r="Z385">
        <v>165</v>
      </c>
      <c r="AA385">
        <v>136</v>
      </c>
    </row>
    <row r="386" spans="1:38" x14ac:dyDescent="0.25">
      <c r="A386" t="s">
        <v>284</v>
      </c>
      <c r="B386" s="1">
        <v>44230</v>
      </c>
      <c r="C386">
        <v>3</v>
      </c>
      <c r="D386">
        <v>37</v>
      </c>
      <c r="E386">
        <v>1</v>
      </c>
      <c r="F386" t="s">
        <v>39</v>
      </c>
      <c r="G386" t="s">
        <v>64</v>
      </c>
      <c r="H386" t="s">
        <v>64</v>
      </c>
      <c r="I386" t="s">
        <v>286</v>
      </c>
      <c r="J386" t="s">
        <v>42</v>
      </c>
      <c r="K386">
        <v>152</v>
      </c>
      <c r="L386">
        <v>20</v>
      </c>
      <c r="M386">
        <v>5.0199999999999996</v>
      </c>
      <c r="N386">
        <v>1</v>
      </c>
      <c r="O386">
        <v>5.89</v>
      </c>
      <c r="P386">
        <v>1.18</v>
      </c>
      <c r="Q386">
        <v>4.34</v>
      </c>
      <c r="R386">
        <v>0.87</v>
      </c>
      <c r="S386">
        <v>2.0499999999999998</v>
      </c>
      <c r="T386">
        <v>165</v>
      </c>
      <c r="U386">
        <v>20.76</v>
      </c>
      <c r="V386">
        <v>26.59</v>
      </c>
      <c r="W386" s="1">
        <v>44078</v>
      </c>
    </row>
    <row r="387" spans="1:38" x14ac:dyDescent="0.25">
      <c r="A387" t="s">
        <v>284</v>
      </c>
      <c r="B387" s="1">
        <v>44298</v>
      </c>
      <c r="C387">
        <v>4</v>
      </c>
      <c r="D387">
        <v>37</v>
      </c>
      <c r="E387">
        <v>1</v>
      </c>
      <c r="F387" t="s">
        <v>39</v>
      </c>
      <c r="G387" t="s">
        <v>64</v>
      </c>
      <c r="H387" t="s">
        <v>64</v>
      </c>
      <c r="I387" t="s">
        <v>286</v>
      </c>
      <c r="J387" t="s">
        <v>42</v>
      </c>
      <c r="K387">
        <v>220</v>
      </c>
      <c r="L387">
        <v>14</v>
      </c>
      <c r="M387">
        <v>4.55</v>
      </c>
      <c r="N387">
        <v>0.64</v>
      </c>
      <c r="O387">
        <v>5.77</v>
      </c>
      <c r="P387">
        <v>0.81</v>
      </c>
      <c r="Q387">
        <v>5.23</v>
      </c>
      <c r="R387">
        <v>0.73</v>
      </c>
      <c r="S387">
        <v>1.54</v>
      </c>
      <c r="T387">
        <v>170</v>
      </c>
      <c r="U387">
        <v>14.53</v>
      </c>
      <c r="V387">
        <v>19.32</v>
      </c>
      <c r="W387" s="1">
        <v>44078</v>
      </c>
    </row>
    <row r="388" spans="1:38" x14ac:dyDescent="0.25">
      <c r="A388" t="s">
        <v>51</v>
      </c>
      <c r="B388" s="1">
        <v>43048</v>
      </c>
      <c r="C388">
        <v>2</v>
      </c>
      <c r="D388">
        <v>80</v>
      </c>
      <c r="E388">
        <v>1</v>
      </c>
      <c r="F388" t="s">
        <v>39</v>
      </c>
      <c r="G388" t="s">
        <v>56</v>
      </c>
      <c r="H388" t="s">
        <v>41</v>
      </c>
      <c r="I388">
        <v>4</v>
      </c>
      <c r="J388" t="s">
        <v>42</v>
      </c>
      <c r="K388">
        <v>86</v>
      </c>
      <c r="L388">
        <v>16.399999999999999</v>
      </c>
      <c r="M388">
        <v>5.05</v>
      </c>
      <c r="N388">
        <v>0.83</v>
      </c>
      <c r="O388">
        <v>5.59</v>
      </c>
      <c r="P388">
        <v>0.92</v>
      </c>
      <c r="Q388">
        <v>4.0599999999999996</v>
      </c>
      <c r="R388">
        <v>0.67</v>
      </c>
      <c r="S388">
        <v>1.58</v>
      </c>
      <c r="T388">
        <v>185</v>
      </c>
      <c r="U388">
        <v>17.02</v>
      </c>
      <c r="V388">
        <v>20.91</v>
      </c>
      <c r="W388" s="1">
        <v>42962</v>
      </c>
      <c r="X388">
        <v>260</v>
      </c>
      <c r="Y388" s="3">
        <v>44959</v>
      </c>
      <c r="Z388" t="s">
        <v>293</v>
      </c>
      <c r="AA388" t="s">
        <v>294</v>
      </c>
      <c r="AC388" t="s">
        <v>49</v>
      </c>
      <c r="AH388">
        <v>308066</v>
      </c>
      <c r="AI388" t="s">
        <v>295</v>
      </c>
      <c r="AJ388" t="s">
        <v>296</v>
      </c>
      <c r="AK388" t="s">
        <v>45</v>
      </c>
      <c r="AL388" s="1">
        <v>42962</v>
      </c>
    </row>
    <row r="389" spans="1:38" x14ac:dyDescent="0.25">
      <c r="A389" t="s">
        <v>51</v>
      </c>
      <c r="B389" s="1">
        <v>42990</v>
      </c>
      <c r="C389">
        <v>1</v>
      </c>
      <c r="D389">
        <v>80</v>
      </c>
      <c r="E389">
        <v>1</v>
      </c>
      <c r="F389" t="s">
        <v>39</v>
      </c>
      <c r="G389" t="s">
        <v>56</v>
      </c>
      <c r="H389" t="s">
        <v>41</v>
      </c>
      <c r="I389">
        <v>4</v>
      </c>
      <c r="J389" t="s">
        <v>42</v>
      </c>
      <c r="K389">
        <v>28</v>
      </c>
      <c r="L389">
        <v>15.6</v>
      </c>
      <c r="M389">
        <v>4.93</v>
      </c>
      <c r="N389">
        <v>0.77</v>
      </c>
      <c r="O389">
        <v>5.75</v>
      </c>
      <c r="P389">
        <v>0.9</v>
      </c>
      <c r="Q389">
        <v>3.8</v>
      </c>
      <c r="R389">
        <v>0.59</v>
      </c>
      <c r="S389">
        <v>1.49</v>
      </c>
      <c r="T389">
        <v>515</v>
      </c>
      <c r="U389">
        <v>16.190000000000001</v>
      </c>
      <c r="V389">
        <v>19.86</v>
      </c>
      <c r="W389" s="1">
        <v>42962</v>
      </c>
      <c r="X389">
        <v>260</v>
      </c>
      <c r="Y389" s="3">
        <v>44927</v>
      </c>
      <c r="Z389" t="s">
        <v>293</v>
      </c>
      <c r="AA389" t="s">
        <v>294</v>
      </c>
      <c r="AC389" t="s">
        <v>49</v>
      </c>
      <c r="AH389">
        <v>308066</v>
      </c>
      <c r="AI389" t="s">
        <v>295</v>
      </c>
      <c r="AJ389" t="s">
        <v>296</v>
      </c>
      <c r="AK389" t="s">
        <v>45</v>
      </c>
      <c r="AL389" s="1">
        <v>42962</v>
      </c>
    </row>
    <row r="390" spans="1:38" x14ac:dyDescent="0.25">
      <c r="A390" t="s">
        <v>51</v>
      </c>
      <c r="B390" s="1">
        <v>43109</v>
      </c>
      <c r="C390">
        <v>3</v>
      </c>
      <c r="D390">
        <v>80</v>
      </c>
      <c r="E390">
        <v>1</v>
      </c>
      <c r="F390" t="s">
        <v>39</v>
      </c>
      <c r="G390" t="s">
        <v>56</v>
      </c>
      <c r="H390" t="s">
        <v>41</v>
      </c>
      <c r="I390">
        <v>4</v>
      </c>
      <c r="J390" t="s">
        <v>42</v>
      </c>
      <c r="K390">
        <v>147</v>
      </c>
      <c r="L390">
        <v>16.399999999999999</v>
      </c>
      <c r="M390">
        <v>4.95</v>
      </c>
      <c r="N390">
        <v>0.81</v>
      </c>
      <c r="O390">
        <v>4.99</v>
      </c>
      <c r="P390">
        <v>0.82</v>
      </c>
      <c r="Q390">
        <v>3.88</v>
      </c>
      <c r="R390">
        <v>0.64</v>
      </c>
      <c r="S390">
        <v>1.45</v>
      </c>
      <c r="T390">
        <v>169</v>
      </c>
      <c r="U390">
        <v>17.02</v>
      </c>
      <c r="V390">
        <v>19.440000000000001</v>
      </c>
      <c r="W390" s="1">
        <v>42962</v>
      </c>
      <c r="X390">
        <v>260</v>
      </c>
      <c r="Y390" s="3">
        <v>44988</v>
      </c>
      <c r="Z390" t="s">
        <v>293</v>
      </c>
      <c r="AA390" t="s">
        <v>294</v>
      </c>
      <c r="AC390" s="1">
        <v>43091</v>
      </c>
      <c r="AD390">
        <v>3</v>
      </c>
      <c r="AE390">
        <v>221</v>
      </c>
      <c r="AF390" s="1">
        <v>43373</v>
      </c>
      <c r="AG390">
        <v>411</v>
      </c>
      <c r="AH390">
        <v>308066</v>
      </c>
      <c r="AI390" t="s">
        <v>295</v>
      </c>
      <c r="AJ390" t="s">
        <v>296</v>
      </c>
      <c r="AK390" t="s">
        <v>45</v>
      </c>
      <c r="AL390" s="1">
        <v>42962</v>
      </c>
    </row>
    <row r="391" spans="1:38" x14ac:dyDescent="0.25">
      <c r="A391" t="s">
        <v>51</v>
      </c>
      <c r="B391" s="1">
        <v>43157</v>
      </c>
      <c r="C391">
        <v>4</v>
      </c>
      <c r="D391">
        <v>80</v>
      </c>
      <c r="E391">
        <v>1</v>
      </c>
      <c r="F391" t="s">
        <v>39</v>
      </c>
      <c r="G391" t="s">
        <v>56</v>
      </c>
      <c r="H391" t="s">
        <v>41</v>
      </c>
      <c r="I391">
        <v>4</v>
      </c>
      <c r="J391" t="s">
        <v>42</v>
      </c>
      <c r="K391">
        <v>195</v>
      </c>
      <c r="L391">
        <v>12</v>
      </c>
      <c r="M391">
        <v>4.76</v>
      </c>
      <c r="N391">
        <v>0.56999999999999995</v>
      </c>
      <c r="O391">
        <v>6.08</v>
      </c>
      <c r="P391">
        <v>0.73</v>
      </c>
      <c r="Q391">
        <v>4.55</v>
      </c>
      <c r="R391">
        <v>0.55000000000000004</v>
      </c>
      <c r="S391">
        <v>1.28</v>
      </c>
      <c r="T391">
        <v>157</v>
      </c>
      <c r="U391">
        <v>12.46</v>
      </c>
      <c r="V391">
        <v>16.46</v>
      </c>
      <c r="W391" s="1">
        <v>42962</v>
      </c>
      <c r="X391">
        <v>260</v>
      </c>
      <c r="Y391" s="3">
        <v>45020</v>
      </c>
      <c r="Z391" t="s">
        <v>293</v>
      </c>
      <c r="AA391" t="s">
        <v>294</v>
      </c>
      <c r="AC391" s="1">
        <v>43091</v>
      </c>
      <c r="AD391">
        <v>3</v>
      </c>
      <c r="AE391">
        <v>215</v>
      </c>
      <c r="AF391" s="1">
        <v>43373</v>
      </c>
      <c r="AG391">
        <v>411</v>
      </c>
      <c r="AH391">
        <v>308066</v>
      </c>
      <c r="AI391" t="s">
        <v>295</v>
      </c>
      <c r="AJ391" t="s">
        <v>296</v>
      </c>
      <c r="AK391" t="s">
        <v>45</v>
      </c>
      <c r="AL391" s="1">
        <v>42962</v>
      </c>
    </row>
    <row r="392" spans="1:38" x14ac:dyDescent="0.25">
      <c r="A392" t="s">
        <v>51</v>
      </c>
      <c r="B392" s="1">
        <v>43209</v>
      </c>
      <c r="C392">
        <v>5</v>
      </c>
      <c r="D392">
        <v>80</v>
      </c>
      <c r="E392">
        <v>1</v>
      </c>
      <c r="F392" t="s">
        <v>39</v>
      </c>
      <c r="G392" t="s">
        <v>56</v>
      </c>
      <c r="H392" t="s">
        <v>41</v>
      </c>
      <c r="I392">
        <v>4</v>
      </c>
      <c r="J392" t="s">
        <v>42</v>
      </c>
      <c r="K392">
        <v>247</v>
      </c>
      <c r="L392">
        <v>11.3</v>
      </c>
      <c r="M392">
        <v>4.79</v>
      </c>
      <c r="N392">
        <v>0.54</v>
      </c>
      <c r="O392">
        <v>6.31</v>
      </c>
      <c r="P392">
        <v>0.71</v>
      </c>
      <c r="Q392">
        <v>4.88</v>
      </c>
      <c r="R392">
        <v>0.55000000000000004</v>
      </c>
      <c r="S392">
        <v>1.26</v>
      </c>
      <c r="T392">
        <v>278</v>
      </c>
      <c r="U392">
        <v>11.73</v>
      </c>
      <c r="V392">
        <v>16.02</v>
      </c>
      <c r="W392" s="1">
        <v>42962</v>
      </c>
      <c r="X392">
        <v>260</v>
      </c>
      <c r="Y392" s="3">
        <v>45051</v>
      </c>
      <c r="Z392" t="s">
        <v>293</v>
      </c>
      <c r="AA392" t="s">
        <v>294</v>
      </c>
      <c r="AC392" s="1">
        <v>43091</v>
      </c>
      <c r="AD392">
        <v>3</v>
      </c>
      <c r="AE392">
        <v>18</v>
      </c>
      <c r="AF392" s="1">
        <v>43373</v>
      </c>
      <c r="AG392">
        <v>411</v>
      </c>
      <c r="AH392">
        <v>308066</v>
      </c>
      <c r="AI392" t="s">
        <v>295</v>
      </c>
      <c r="AJ392" t="s">
        <v>296</v>
      </c>
      <c r="AK392" t="s">
        <v>45</v>
      </c>
      <c r="AL392" s="1">
        <v>42962</v>
      </c>
    </row>
    <row r="393" spans="1:38" x14ac:dyDescent="0.25">
      <c r="A393" t="s">
        <v>68</v>
      </c>
      <c r="B393" s="1">
        <v>43018</v>
      </c>
      <c r="C393">
        <v>1</v>
      </c>
      <c r="D393">
        <v>423</v>
      </c>
      <c r="E393">
        <v>1</v>
      </c>
      <c r="F393" t="s">
        <v>39</v>
      </c>
      <c r="G393" t="s">
        <v>69</v>
      </c>
      <c r="H393" t="s">
        <v>70</v>
      </c>
      <c r="I393">
        <v>3</v>
      </c>
      <c r="J393">
        <v>2</v>
      </c>
      <c r="K393">
        <v>56</v>
      </c>
      <c r="L393">
        <v>25.7</v>
      </c>
      <c r="M393">
        <v>4.68</v>
      </c>
      <c r="N393">
        <v>1.2</v>
      </c>
      <c r="O393">
        <v>4.5199999999999996</v>
      </c>
      <c r="P393">
        <v>1.1599999999999999</v>
      </c>
      <c r="Q393">
        <v>3.37</v>
      </c>
      <c r="R393">
        <v>0.87</v>
      </c>
      <c r="S393">
        <v>2.0299999999999998</v>
      </c>
      <c r="T393">
        <v>5</v>
      </c>
      <c r="U393">
        <v>26.68</v>
      </c>
      <c r="V393">
        <v>27.91</v>
      </c>
      <c r="W393" s="1">
        <v>42962</v>
      </c>
      <c r="X393">
        <v>270</v>
      </c>
      <c r="Y393" t="s">
        <v>43</v>
      </c>
      <c r="Z393" t="s">
        <v>297</v>
      </c>
      <c r="AA393" t="s">
        <v>298</v>
      </c>
      <c r="AB393">
        <v>206</v>
      </c>
      <c r="AC393" s="1">
        <v>43032</v>
      </c>
      <c r="AD393">
        <v>1</v>
      </c>
      <c r="AE393">
        <v>248</v>
      </c>
      <c r="AF393" s="1">
        <v>43315</v>
      </c>
      <c r="AG393">
        <v>353</v>
      </c>
      <c r="AH393">
        <v>113553</v>
      </c>
      <c r="AI393" t="s">
        <v>299</v>
      </c>
      <c r="AJ393" s="2">
        <v>36008</v>
      </c>
      <c r="AK393" t="s">
        <v>45</v>
      </c>
      <c r="AL393" s="1">
        <v>42962</v>
      </c>
    </row>
    <row r="394" spans="1:38" x14ac:dyDescent="0.25">
      <c r="A394" t="s">
        <v>68</v>
      </c>
      <c r="B394" s="1">
        <v>43073</v>
      </c>
      <c r="C394">
        <v>2</v>
      </c>
      <c r="D394">
        <v>423</v>
      </c>
      <c r="E394">
        <v>1</v>
      </c>
      <c r="F394" t="s">
        <v>39</v>
      </c>
      <c r="G394" t="s">
        <v>69</v>
      </c>
      <c r="H394" t="s">
        <v>70</v>
      </c>
      <c r="I394">
        <v>3</v>
      </c>
      <c r="J394">
        <v>2</v>
      </c>
      <c r="K394">
        <v>111</v>
      </c>
      <c r="L394">
        <v>18</v>
      </c>
      <c r="M394">
        <v>4.6100000000000003</v>
      </c>
      <c r="N394">
        <v>0.83</v>
      </c>
      <c r="O394">
        <v>4.1399999999999997</v>
      </c>
      <c r="P394">
        <v>0.75</v>
      </c>
      <c r="Q394">
        <v>3.31</v>
      </c>
      <c r="R394">
        <v>0.6</v>
      </c>
      <c r="S394">
        <v>1.34</v>
      </c>
      <c r="T394">
        <v>10</v>
      </c>
      <c r="U394">
        <v>18.68</v>
      </c>
      <c r="V394">
        <v>18.690000000000001</v>
      </c>
      <c r="W394" s="1">
        <v>42962</v>
      </c>
      <c r="X394">
        <v>270</v>
      </c>
      <c r="Y394" t="s">
        <v>46</v>
      </c>
      <c r="Z394" t="s">
        <v>297</v>
      </c>
      <c r="AA394" t="s">
        <v>298</v>
      </c>
      <c r="AB394">
        <v>206</v>
      </c>
      <c r="AC394" s="1">
        <v>43032</v>
      </c>
      <c r="AD394">
        <v>1</v>
      </c>
      <c r="AE394">
        <v>240</v>
      </c>
      <c r="AF394" s="1">
        <v>43315</v>
      </c>
      <c r="AG394">
        <v>353</v>
      </c>
      <c r="AH394">
        <v>113553</v>
      </c>
      <c r="AI394" t="s">
        <v>299</v>
      </c>
      <c r="AJ394" s="2">
        <v>36008</v>
      </c>
      <c r="AK394" t="s">
        <v>45</v>
      </c>
      <c r="AL394" s="1">
        <v>42962</v>
      </c>
    </row>
    <row r="395" spans="1:38" x14ac:dyDescent="0.25">
      <c r="A395" t="s">
        <v>68</v>
      </c>
      <c r="B395" s="1">
        <v>43144</v>
      </c>
      <c r="C395">
        <v>3</v>
      </c>
      <c r="D395">
        <v>423</v>
      </c>
      <c r="E395">
        <v>1</v>
      </c>
      <c r="F395" t="s">
        <v>39</v>
      </c>
      <c r="G395" t="s">
        <v>69</v>
      </c>
      <c r="H395" t="s">
        <v>70</v>
      </c>
      <c r="I395">
        <v>3</v>
      </c>
      <c r="J395">
        <v>2</v>
      </c>
      <c r="K395">
        <v>182</v>
      </c>
      <c r="L395">
        <v>14.9</v>
      </c>
      <c r="M395">
        <v>4.84</v>
      </c>
      <c r="N395">
        <v>0.72</v>
      </c>
      <c r="O395">
        <v>5.32</v>
      </c>
      <c r="P395">
        <v>0.79</v>
      </c>
      <c r="Q395">
        <v>3.63</v>
      </c>
      <c r="R395">
        <v>0.54</v>
      </c>
      <c r="S395">
        <v>1.33</v>
      </c>
      <c r="T395">
        <v>22</v>
      </c>
      <c r="U395">
        <v>15.47</v>
      </c>
      <c r="V395">
        <v>17.920000000000002</v>
      </c>
      <c r="W395" s="1">
        <v>42962</v>
      </c>
      <c r="X395">
        <v>270</v>
      </c>
      <c r="Y395" t="s">
        <v>47</v>
      </c>
      <c r="Z395" t="s">
        <v>297</v>
      </c>
      <c r="AA395" t="s">
        <v>298</v>
      </c>
      <c r="AB395">
        <v>206</v>
      </c>
      <c r="AC395" s="1">
        <v>43032</v>
      </c>
      <c r="AD395">
        <v>1</v>
      </c>
      <c r="AE395">
        <v>169</v>
      </c>
      <c r="AF395" s="1">
        <v>43315</v>
      </c>
      <c r="AG395">
        <v>353</v>
      </c>
      <c r="AH395">
        <v>113553</v>
      </c>
      <c r="AI395" t="s">
        <v>299</v>
      </c>
      <c r="AJ395" s="2">
        <v>36008</v>
      </c>
      <c r="AK395" t="s">
        <v>45</v>
      </c>
      <c r="AL395" s="1">
        <v>42962</v>
      </c>
    </row>
    <row r="396" spans="1:38" x14ac:dyDescent="0.25">
      <c r="A396" t="s">
        <v>68</v>
      </c>
      <c r="B396" s="1">
        <v>43219</v>
      </c>
      <c r="C396">
        <v>4</v>
      </c>
      <c r="D396">
        <v>423</v>
      </c>
      <c r="E396">
        <v>1</v>
      </c>
      <c r="F396" t="s">
        <v>39</v>
      </c>
      <c r="G396" t="s">
        <v>69</v>
      </c>
      <c r="H396" t="s">
        <v>70</v>
      </c>
      <c r="I396">
        <v>3</v>
      </c>
      <c r="J396">
        <v>2</v>
      </c>
      <c r="K396">
        <v>257</v>
      </c>
      <c r="L396">
        <v>8.3000000000000007</v>
      </c>
      <c r="M396">
        <v>4.5</v>
      </c>
      <c r="N396">
        <v>0.37</v>
      </c>
      <c r="O396">
        <v>7.57</v>
      </c>
      <c r="P396">
        <v>0.63</v>
      </c>
      <c r="Q396">
        <v>4.72</v>
      </c>
      <c r="R396">
        <v>0.39</v>
      </c>
      <c r="S396">
        <v>1.02</v>
      </c>
      <c r="T396">
        <v>78</v>
      </c>
      <c r="U396">
        <v>8.6199999999999992</v>
      </c>
      <c r="V396">
        <v>13.02</v>
      </c>
      <c r="W396" s="1">
        <v>42962</v>
      </c>
      <c r="X396">
        <v>270</v>
      </c>
      <c r="Y396" t="s">
        <v>48</v>
      </c>
      <c r="Z396" t="s">
        <v>300</v>
      </c>
      <c r="AA396" t="s">
        <v>301</v>
      </c>
      <c r="AB396">
        <v>205</v>
      </c>
      <c r="AC396" s="1">
        <v>43398</v>
      </c>
      <c r="AD396">
        <v>2</v>
      </c>
      <c r="AE396">
        <v>229</v>
      </c>
      <c r="AF396" s="1">
        <v>43676</v>
      </c>
      <c r="AG396">
        <v>714</v>
      </c>
      <c r="AH396">
        <v>113553</v>
      </c>
      <c r="AI396" t="s">
        <v>299</v>
      </c>
      <c r="AJ396" s="2">
        <v>36008</v>
      </c>
      <c r="AK396" t="s">
        <v>50</v>
      </c>
      <c r="AL396" s="1">
        <v>43250</v>
      </c>
    </row>
    <row r="397" spans="1:38" x14ac:dyDescent="0.25">
      <c r="A397" t="s">
        <v>38</v>
      </c>
      <c r="B397" s="1">
        <v>43010</v>
      </c>
      <c r="C397">
        <v>1</v>
      </c>
      <c r="D397">
        <v>38</v>
      </c>
      <c r="E397">
        <v>1</v>
      </c>
      <c r="F397" t="s">
        <v>39</v>
      </c>
      <c r="G397" t="s">
        <v>51</v>
      </c>
      <c r="H397" t="s">
        <v>52</v>
      </c>
      <c r="I397">
        <v>7</v>
      </c>
      <c r="J397" t="s">
        <v>42</v>
      </c>
      <c r="K397">
        <v>64</v>
      </c>
      <c r="L397">
        <v>28.4</v>
      </c>
      <c r="M397">
        <v>5.0599999999999996</v>
      </c>
      <c r="N397">
        <v>1.44</v>
      </c>
      <c r="O397">
        <v>4.66</v>
      </c>
      <c r="P397">
        <v>1.32</v>
      </c>
      <c r="Q397">
        <v>3.54</v>
      </c>
      <c r="R397">
        <v>1.01</v>
      </c>
      <c r="S397">
        <v>2.33</v>
      </c>
      <c r="T397">
        <v>15</v>
      </c>
      <c r="U397">
        <v>29.48</v>
      </c>
      <c r="V397">
        <v>31.68</v>
      </c>
      <c r="W397" s="1">
        <v>42946</v>
      </c>
      <c r="X397">
        <v>265</v>
      </c>
      <c r="Y397" t="s">
        <v>43</v>
      </c>
      <c r="AC397" t="s">
        <v>49</v>
      </c>
      <c r="AH397">
        <v>105038</v>
      </c>
      <c r="AI397" t="s">
        <v>302</v>
      </c>
      <c r="AJ397" s="2">
        <v>20972</v>
      </c>
      <c r="AK397" t="s">
        <v>45</v>
      </c>
      <c r="AL397" s="1">
        <v>42946</v>
      </c>
    </row>
    <row r="398" spans="1:38" x14ac:dyDescent="0.25">
      <c r="A398" t="s">
        <v>38</v>
      </c>
      <c r="B398" s="1">
        <v>43075</v>
      </c>
      <c r="C398">
        <v>2</v>
      </c>
      <c r="D398">
        <v>38</v>
      </c>
      <c r="E398">
        <v>1</v>
      </c>
      <c r="F398" t="s">
        <v>39</v>
      </c>
      <c r="G398" t="s">
        <v>51</v>
      </c>
      <c r="H398" t="s">
        <v>52</v>
      </c>
      <c r="I398">
        <v>7</v>
      </c>
      <c r="J398" t="s">
        <v>42</v>
      </c>
      <c r="K398">
        <v>129</v>
      </c>
      <c r="L398">
        <v>24.2</v>
      </c>
      <c r="M398">
        <v>5.23</v>
      </c>
      <c r="N398">
        <v>1.27</v>
      </c>
      <c r="O398">
        <v>4.51</v>
      </c>
      <c r="P398">
        <v>1.0900000000000001</v>
      </c>
      <c r="Q398">
        <v>3.68</v>
      </c>
      <c r="R398">
        <v>0.89</v>
      </c>
      <c r="S398">
        <v>1.98</v>
      </c>
      <c r="T398">
        <v>26</v>
      </c>
      <c r="U398">
        <v>25.12</v>
      </c>
      <c r="V398">
        <v>26.78</v>
      </c>
      <c r="W398" s="1">
        <v>42946</v>
      </c>
      <c r="X398" t="s">
        <v>303</v>
      </c>
      <c r="Y398" t="s">
        <v>46</v>
      </c>
      <c r="AC398" s="1">
        <v>43085</v>
      </c>
      <c r="AD398">
        <v>1</v>
      </c>
      <c r="AE398">
        <v>251</v>
      </c>
      <c r="AF398" s="1">
        <v>43366</v>
      </c>
      <c r="AG398">
        <v>420</v>
      </c>
      <c r="AH398">
        <v>105038</v>
      </c>
      <c r="AI398" t="s">
        <v>302</v>
      </c>
      <c r="AJ398" s="2">
        <v>20972</v>
      </c>
      <c r="AK398" t="s">
        <v>45</v>
      </c>
      <c r="AL398" s="1">
        <v>42946</v>
      </c>
    </row>
    <row r="399" spans="1:38" x14ac:dyDescent="0.25">
      <c r="A399" t="s">
        <v>38</v>
      </c>
      <c r="B399" s="1">
        <v>43200</v>
      </c>
      <c r="C399">
        <v>4</v>
      </c>
      <c r="D399">
        <v>38</v>
      </c>
      <c r="E399">
        <v>1</v>
      </c>
      <c r="F399" t="s">
        <v>39</v>
      </c>
      <c r="G399" t="s">
        <v>51</v>
      </c>
      <c r="H399" t="s">
        <v>52</v>
      </c>
      <c r="I399">
        <v>7</v>
      </c>
      <c r="J399" t="s">
        <v>42</v>
      </c>
      <c r="K399">
        <v>254</v>
      </c>
      <c r="L399">
        <v>17.3</v>
      </c>
      <c r="M399">
        <v>5.0199999999999996</v>
      </c>
      <c r="N399">
        <v>0.87</v>
      </c>
      <c r="O399">
        <v>4.9000000000000004</v>
      </c>
      <c r="P399">
        <v>0.85</v>
      </c>
      <c r="Q399">
        <v>4.17</v>
      </c>
      <c r="R399">
        <v>0.72</v>
      </c>
      <c r="S399">
        <v>1.57</v>
      </c>
      <c r="T399">
        <v>18</v>
      </c>
      <c r="U399">
        <v>17.96</v>
      </c>
      <c r="V399">
        <v>20.65</v>
      </c>
      <c r="W399" s="1">
        <v>42946</v>
      </c>
      <c r="X399">
        <v>265</v>
      </c>
      <c r="Y399" t="s">
        <v>48</v>
      </c>
      <c r="AC399" t="s">
        <v>142</v>
      </c>
      <c r="AH399">
        <v>105038</v>
      </c>
      <c r="AI399" t="s">
        <v>302</v>
      </c>
      <c r="AJ399" s="2">
        <v>20972</v>
      </c>
      <c r="AK399" t="s">
        <v>143</v>
      </c>
      <c r="AL399" s="1">
        <v>43265</v>
      </c>
    </row>
    <row r="400" spans="1:38" x14ac:dyDescent="0.25">
      <c r="A400" t="s">
        <v>38</v>
      </c>
      <c r="B400" s="1">
        <v>43146</v>
      </c>
      <c r="C400">
        <v>3</v>
      </c>
      <c r="D400">
        <v>38</v>
      </c>
      <c r="E400">
        <v>1</v>
      </c>
      <c r="F400" t="s">
        <v>39</v>
      </c>
      <c r="G400" t="s">
        <v>51</v>
      </c>
      <c r="H400" t="s">
        <v>52</v>
      </c>
      <c r="I400">
        <v>7</v>
      </c>
      <c r="J400" t="s">
        <v>42</v>
      </c>
      <c r="K400">
        <v>200</v>
      </c>
      <c r="L400">
        <v>19</v>
      </c>
      <c r="M400">
        <v>5.09</v>
      </c>
      <c r="N400">
        <v>0.97</v>
      </c>
      <c r="O400">
        <v>4.01</v>
      </c>
      <c r="P400">
        <v>0.76</v>
      </c>
      <c r="Q400">
        <v>3.84</v>
      </c>
      <c r="R400">
        <v>0.73</v>
      </c>
      <c r="S400">
        <v>1.49</v>
      </c>
      <c r="T400">
        <v>22</v>
      </c>
      <c r="U400">
        <v>19.72</v>
      </c>
      <c r="V400">
        <v>20.05</v>
      </c>
      <c r="W400" s="1">
        <v>42946</v>
      </c>
      <c r="X400">
        <v>265</v>
      </c>
      <c r="Y400" t="s">
        <v>47</v>
      </c>
      <c r="AC400" s="1">
        <v>43085</v>
      </c>
      <c r="AD400">
        <v>1</v>
      </c>
      <c r="AE400">
        <v>215</v>
      </c>
      <c r="AF400" s="1">
        <v>43366</v>
      </c>
      <c r="AG400">
        <v>420</v>
      </c>
      <c r="AH400">
        <v>105038</v>
      </c>
      <c r="AI400" t="s">
        <v>302</v>
      </c>
      <c r="AJ400" s="2">
        <v>20972</v>
      </c>
      <c r="AK400" t="s">
        <v>45</v>
      </c>
      <c r="AL400" s="1">
        <v>42946</v>
      </c>
    </row>
    <row r="401" spans="1:38" x14ac:dyDescent="0.25">
      <c r="A401" t="s">
        <v>284</v>
      </c>
      <c r="B401" s="1">
        <v>44166</v>
      </c>
      <c r="C401">
        <v>2</v>
      </c>
      <c r="D401">
        <v>230</v>
      </c>
      <c r="E401">
        <v>1</v>
      </c>
      <c r="F401" t="s">
        <v>39</v>
      </c>
      <c r="G401" t="s">
        <v>285</v>
      </c>
      <c r="H401" t="s">
        <v>64</v>
      </c>
      <c r="I401" t="s">
        <v>304</v>
      </c>
      <c r="J401" t="s">
        <v>42</v>
      </c>
      <c r="K401">
        <v>109</v>
      </c>
      <c r="L401">
        <v>26</v>
      </c>
      <c r="M401">
        <v>5.0199999999999996</v>
      </c>
      <c r="N401">
        <v>1.31</v>
      </c>
      <c r="O401">
        <v>6</v>
      </c>
      <c r="P401">
        <v>1.5</v>
      </c>
      <c r="Q401">
        <v>3.6</v>
      </c>
      <c r="R401">
        <v>0.9</v>
      </c>
      <c r="S401">
        <v>2.5</v>
      </c>
      <c r="T401">
        <v>67</v>
      </c>
      <c r="U401">
        <v>26.99</v>
      </c>
      <c r="V401">
        <v>32.479999999999997</v>
      </c>
      <c r="W401" s="1">
        <v>44057</v>
      </c>
      <c r="Z401">
        <v>86</v>
      </c>
      <c r="AA401">
        <v>11</v>
      </c>
    </row>
    <row r="402" spans="1:38" x14ac:dyDescent="0.25">
      <c r="A402" t="s">
        <v>284</v>
      </c>
      <c r="B402" s="1">
        <v>44111</v>
      </c>
      <c r="C402">
        <v>1</v>
      </c>
      <c r="D402">
        <v>230</v>
      </c>
      <c r="E402">
        <v>1</v>
      </c>
      <c r="F402" t="s">
        <v>39</v>
      </c>
      <c r="G402" t="s">
        <v>285</v>
      </c>
      <c r="H402" t="s">
        <v>64</v>
      </c>
      <c r="I402" t="s">
        <v>304</v>
      </c>
      <c r="J402" t="s">
        <v>42</v>
      </c>
      <c r="K402">
        <v>54</v>
      </c>
      <c r="L402">
        <v>27.6</v>
      </c>
      <c r="M402">
        <v>5.14</v>
      </c>
      <c r="N402">
        <v>1.42</v>
      </c>
      <c r="O402">
        <v>4.5999999999999996</v>
      </c>
      <c r="P402">
        <v>1.27</v>
      </c>
      <c r="Q402">
        <v>3.57</v>
      </c>
      <c r="R402">
        <v>0.99</v>
      </c>
      <c r="S402">
        <v>2.25</v>
      </c>
      <c r="T402">
        <v>327</v>
      </c>
      <c r="U402">
        <v>28.65</v>
      </c>
      <c r="V402">
        <v>30.65</v>
      </c>
      <c r="W402" s="1">
        <v>44057</v>
      </c>
    </row>
    <row r="403" spans="1:38" x14ac:dyDescent="0.25">
      <c r="A403" t="s">
        <v>284</v>
      </c>
      <c r="B403" s="1">
        <v>44230</v>
      </c>
      <c r="C403">
        <v>3</v>
      </c>
      <c r="D403">
        <v>230</v>
      </c>
      <c r="E403">
        <v>1</v>
      </c>
      <c r="F403" t="s">
        <v>39</v>
      </c>
      <c r="G403" t="s">
        <v>285</v>
      </c>
      <c r="H403" t="s">
        <v>64</v>
      </c>
      <c r="I403" t="s">
        <v>304</v>
      </c>
      <c r="J403" t="s">
        <v>42</v>
      </c>
      <c r="K403">
        <v>173</v>
      </c>
      <c r="L403">
        <v>19</v>
      </c>
      <c r="M403">
        <v>5.04</v>
      </c>
      <c r="N403">
        <v>0.96</v>
      </c>
      <c r="O403">
        <v>5.37</v>
      </c>
      <c r="P403">
        <v>1.02</v>
      </c>
      <c r="Q403">
        <v>3.69</v>
      </c>
      <c r="R403">
        <v>0.7</v>
      </c>
      <c r="S403">
        <v>1.72</v>
      </c>
      <c r="T403">
        <v>82</v>
      </c>
      <c r="U403">
        <v>19.72</v>
      </c>
      <c r="V403">
        <v>23.1</v>
      </c>
      <c r="W403" s="1">
        <v>44057</v>
      </c>
    </row>
    <row r="404" spans="1:38" x14ac:dyDescent="0.25">
      <c r="A404" t="s">
        <v>284</v>
      </c>
      <c r="B404" s="1">
        <v>44298</v>
      </c>
      <c r="C404">
        <v>4</v>
      </c>
      <c r="D404">
        <v>230</v>
      </c>
      <c r="E404">
        <v>1</v>
      </c>
      <c r="F404" t="s">
        <v>39</v>
      </c>
      <c r="G404" t="s">
        <v>285</v>
      </c>
      <c r="H404" t="s">
        <v>64</v>
      </c>
      <c r="I404" t="s">
        <v>304</v>
      </c>
      <c r="J404" t="s">
        <v>42</v>
      </c>
      <c r="K404">
        <v>241</v>
      </c>
      <c r="L404">
        <v>19</v>
      </c>
      <c r="M404">
        <v>5.04</v>
      </c>
      <c r="N404">
        <v>0.96</v>
      </c>
      <c r="O404">
        <v>5.37</v>
      </c>
      <c r="P404">
        <v>1.02</v>
      </c>
      <c r="Q404">
        <v>3.69</v>
      </c>
      <c r="R404">
        <v>0.7</v>
      </c>
      <c r="S404">
        <v>1.72</v>
      </c>
      <c r="T404">
        <v>82</v>
      </c>
      <c r="U404">
        <v>19.72</v>
      </c>
      <c r="V404">
        <v>23.1</v>
      </c>
      <c r="W404" s="1">
        <v>44057</v>
      </c>
    </row>
    <row r="405" spans="1:38" x14ac:dyDescent="0.25">
      <c r="A405" t="s">
        <v>51</v>
      </c>
      <c r="B405" s="1">
        <v>42990</v>
      </c>
      <c r="C405">
        <v>1</v>
      </c>
      <c r="D405">
        <v>118</v>
      </c>
      <c r="E405">
        <v>1</v>
      </c>
      <c r="F405" t="s">
        <v>39</v>
      </c>
      <c r="G405" t="s">
        <v>56</v>
      </c>
      <c r="H405" t="s">
        <v>41</v>
      </c>
      <c r="I405">
        <v>3</v>
      </c>
      <c r="J405">
        <v>2</v>
      </c>
      <c r="K405">
        <v>20</v>
      </c>
      <c r="L405">
        <v>23.2</v>
      </c>
      <c r="M405">
        <v>5.09</v>
      </c>
      <c r="N405">
        <v>1.18</v>
      </c>
      <c r="O405">
        <v>4.13</v>
      </c>
      <c r="P405">
        <v>0.96</v>
      </c>
      <c r="Q405">
        <v>3.76</v>
      </c>
      <c r="R405">
        <v>0.87</v>
      </c>
      <c r="S405">
        <v>1.83</v>
      </c>
      <c r="T405">
        <v>17</v>
      </c>
      <c r="U405">
        <v>24.08</v>
      </c>
      <c r="V405">
        <v>24.73</v>
      </c>
      <c r="W405" s="1">
        <v>42970</v>
      </c>
      <c r="X405">
        <v>252</v>
      </c>
      <c r="Y405" t="s">
        <v>43</v>
      </c>
      <c r="AC405" t="s">
        <v>49</v>
      </c>
      <c r="AH405" t="s">
        <v>305</v>
      </c>
      <c r="AI405">
        <v>96</v>
      </c>
      <c r="AJ405" s="2">
        <v>46722</v>
      </c>
      <c r="AK405" t="s">
        <v>45</v>
      </c>
      <c r="AL405" s="1">
        <v>42970</v>
      </c>
    </row>
    <row r="406" spans="1:38" x14ac:dyDescent="0.25">
      <c r="A406" t="s">
        <v>51</v>
      </c>
      <c r="B406" s="1">
        <v>43048</v>
      </c>
      <c r="C406">
        <v>2</v>
      </c>
      <c r="D406">
        <v>118</v>
      </c>
      <c r="E406">
        <v>1</v>
      </c>
      <c r="F406" t="s">
        <v>39</v>
      </c>
      <c r="G406" t="s">
        <v>56</v>
      </c>
      <c r="H406" t="s">
        <v>41</v>
      </c>
      <c r="I406">
        <v>3</v>
      </c>
      <c r="J406">
        <v>2</v>
      </c>
      <c r="K406">
        <v>78</v>
      </c>
      <c r="L406">
        <v>20.6</v>
      </c>
      <c r="M406">
        <v>5.36</v>
      </c>
      <c r="N406">
        <v>1.1000000000000001</v>
      </c>
      <c r="O406">
        <v>4.71</v>
      </c>
      <c r="P406">
        <v>0.97</v>
      </c>
      <c r="Q406">
        <v>3.74</v>
      </c>
      <c r="R406">
        <v>0.77</v>
      </c>
      <c r="S406">
        <v>1.74</v>
      </c>
      <c r="T406">
        <v>14</v>
      </c>
      <c r="U406">
        <v>21.38</v>
      </c>
      <c r="V406">
        <v>23.41</v>
      </c>
      <c r="W406" s="1">
        <v>42970</v>
      </c>
      <c r="X406">
        <v>252</v>
      </c>
      <c r="Y406" t="s">
        <v>46</v>
      </c>
      <c r="AC406" t="s">
        <v>49</v>
      </c>
      <c r="AH406" t="s">
        <v>305</v>
      </c>
      <c r="AI406">
        <v>96</v>
      </c>
      <c r="AJ406" s="2">
        <v>46722</v>
      </c>
      <c r="AK406" t="s">
        <v>45</v>
      </c>
      <c r="AL406" s="1">
        <v>42970</v>
      </c>
    </row>
    <row r="407" spans="1:38" x14ac:dyDescent="0.25">
      <c r="A407" t="s">
        <v>51</v>
      </c>
      <c r="B407" s="1">
        <v>43109</v>
      </c>
      <c r="C407">
        <v>3</v>
      </c>
      <c r="D407">
        <v>118</v>
      </c>
      <c r="E407">
        <v>1</v>
      </c>
      <c r="F407" t="s">
        <v>39</v>
      </c>
      <c r="G407" t="s">
        <v>56</v>
      </c>
      <c r="H407" t="s">
        <v>41</v>
      </c>
      <c r="I407">
        <v>3</v>
      </c>
      <c r="J407">
        <v>2</v>
      </c>
      <c r="K407">
        <v>139</v>
      </c>
      <c r="L407">
        <v>16.8</v>
      </c>
      <c r="M407">
        <v>5.22</v>
      </c>
      <c r="N407">
        <v>0.88</v>
      </c>
      <c r="O407">
        <v>5.08</v>
      </c>
      <c r="P407">
        <v>0.85</v>
      </c>
      <c r="Q407">
        <v>3.56</v>
      </c>
      <c r="R407">
        <v>0.6</v>
      </c>
      <c r="S407">
        <v>1.45</v>
      </c>
      <c r="T407">
        <v>11</v>
      </c>
      <c r="U407">
        <v>17.440000000000001</v>
      </c>
      <c r="V407">
        <v>19.63</v>
      </c>
      <c r="W407" s="1">
        <v>42970</v>
      </c>
      <c r="X407">
        <v>252</v>
      </c>
      <c r="Y407" t="s">
        <v>47</v>
      </c>
      <c r="AC407" s="1">
        <v>43051</v>
      </c>
      <c r="AD407">
        <v>1</v>
      </c>
      <c r="AE407">
        <v>179</v>
      </c>
      <c r="AF407" s="1">
        <v>43331</v>
      </c>
      <c r="AG407">
        <v>361</v>
      </c>
      <c r="AH407" t="s">
        <v>305</v>
      </c>
      <c r="AI407">
        <v>96</v>
      </c>
      <c r="AJ407" s="2">
        <v>46722</v>
      </c>
      <c r="AK407" t="s">
        <v>45</v>
      </c>
      <c r="AL407" s="1">
        <v>42970</v>
      </c>
    </row>
    <row r="408" spans="1:38" x14ac:dyDescent="0.25">
      <c r="A408" t="s">
        <v>51</v>
      </c>
      <c r="B408" s="1">
        <v>43157</v>
      </c>
      <c r="C408">
        <v>4</v>
      </c>
      <c r="D408">
        <v>118</v>
      </c>
      <c r="E408">
        <v>1</v>
      </c>
      <c r="F408" t="s">
        <v>39</v>
      </c>
      <c r="G408" t="s">
        <v>56</v>
      </c>
      <c r="H408" t="s">
        <v>41</v>
      </c>
      <c r="I408">
        <v>3</v>
      </c>
      <c r="J408">
        <v>2</v>
      </c>
      <c r="K408">
        <v>187</v>
      </c>
      <c r="L408">
        <v>14.7</v>
      </c>
      <c r="M408">
        <v>5.09</v>
      </c>
      <c r="N408">
        <v>0.75</v>
      </c>
      <c r="O408">
        <v>6</v>
      </c>
      <c r="P408">
        <v>0.88</v>
      </c>
      <c r="Q408">
        <v>4.18</v>
      </c>
      <c r="R408">
        <v>0.61</v>
      </c>
      <c r="S408">
        <v>1.5</v>
      </c>
      <c r="T408">
        <v>27</v>
      </c>
      <c r="U408">
        <v>15.26</v>
      </c>
      <c r="V408">
        <v>19.510000000000002</v>
      </c>
      <c r="W408" s="1">
        <v>42970</v>
      </c>
      <c r="X408">
        <v>252</v>
      </c>
      <c r="Y408" t="s">
        <v>48</v>
      </c>
      <c r="AC408" s="1">
        <v>43051</v>
      </c>
      <c r="AD408">
        <v>1</v>
      </c>
      <c r="AE408">
        <v>173</v>
      </c>
      <c r="AF408" s="1">
        <v>43331</v>
      </c>
      <c r="AG408">
        <v>361</v>
      </c>
      <c r="AH408" t="s">
        <v>305</v>
      </c>
      <c r="AI408">
        <v>96</v>
      </c>
      <c r="AJ408" s="2">
        <v>46722</v>
      </c>
      <c r="AK408" t="s">
        <v>45</v>
      </c>
      <c r="AL408" s="1">
        <v>42970</v>
      </c>
    </row>
    <row r="409" spans="1:38" x14ac:dyDescent="0.25">
      <c r="A409" t="s">
        <v>51</v>
      </c>
      <c r="B409" s="1">
        <v>43209</v>
      </c>
      <c r="C409">
        <v>5</v>
      </c>
      <c r="D409">
        <v>118</v>
      </c>
      <c r="E409">
        <v>1</v>
      </c>
      <c r="F409" t="s">
        <v>39</v>
      </c>
      <c r="G409" t="s">
        <v>56</v>
      </c>
      <c r="H409" t="s">
        <v>41</v>
      </c>
      <c r="I409">
        <v>3</v>
      </c>
      <c r="J409">
        <v>2</v>
      </c>
      <c r="K409">
        <v>239</v>
      </c>
      <c r="L409">
        <v>9.1</v>
      </c>
      <c r="M409">
        <v>5.01</v>
      </c>
      <c r="N409">
        <v>0.46</v>
      </c>
      <c r="O409">
        <v>6.88</v>
      </c>
      <c r="P409">
        <v>0.63</v>
      </c>
      <c r="Q409">
        <v>5.15</v>
      </c>
      <c r="R409">
        <v>0.47</v>
      </c>
      <c r="S409">
        <v>1.0900000000000001</v>
      </c>
      <c r="T409">
        <v>51</v>
      </c>
      <c r="U409">
        <v>9.4499999999999993</v>
      </c>
      <c r="V409">
        <v>13.83</v>
      </c>
      <c r="W409" s="1">
        <v>42970</v>
      </c>
      <c r="X409">
        <v>252</v>
      </c>
      <c r="Y409" t="s">
        <v>77</v>
      </c>
      <c r="AC409" t="s">
        <v>49</v>
      </c>
      <c r="AH409" t="s">
        <v>305</v>
      </c>
      <c r="AI409">
        <v>96</v>
      </c>
      <c r="AJ409" s="2">
        <v>46722</v>
      </c>
      <c r="AK409" t="s">
        <v>45</v>
      </c>
      <c r="AL409" s="1">
        <v>42970</v>
      </c>
    </row>
    <row r="410" spans="1:38" x14ac:dyDescent="0.25">
      <c r="A410" t="s">
        <v>38</v>
      </c>
      <c r="B410" s="1">
        <v>43010</v>
      </c>
      <c r="C410">
        <v>1</v>
      </c>
      <c r="D410">
        <v>178</v>
      </c>
      <c r="E410">
        <v>1</v>
      </c>
      <c r="F410" t="s">
        <v>39</v>
      </c>
      <c r="G410" t="s">
        <v>40</v>
      </c>
      <c r="H410" t="s">
        <v>41</v>
      </c>
      <c r="I410">
        <v>7</v>
      </c>
      <c r="J410" t="s">
        <v>42</v>
      </c>
      <c r="K410">
        <v>9</v>
      </c>
      <c r="L410">
        <v>20</v>
      </c>
      <c r="M410">
        <v>4.95</v>
      </c>
      <c r="N410">
        <v>0.99</v>
      </c>
      <c r="O410">
        <v>5.59</v>
      </c>
      <c r="P410">
        <v>1.1200000000000001</v>
      </c>
      <c r="Q410">
        <v>4.6900000000000004</v>
      </c>
      <c r="R410">
        <v>0.94</v>
      </c>
      <c r="S410">
        <v>2.06</v>
      </c>
      <c r="T410">
        <v>427</v>
      </c>
      <c r="U410">
        <v>20.76</v>
      </c>
      <c r="V410">
        <v>26.39</v>
      </c>
      <c r="W410" s="1">
        <v>43001</v>
      </c>
      <c r="X410">
        <v>212</v>
      </c>
      <c r="Y410" s="3">
        <v>44927</v>
      </c>
      <c r="AC410" s="1">
        <v>43059</v>
      </c>
      <c r="AD410">
        <v>1</v>
      </c>
      <c r="AE410">
        <v>263</v>
      </c>
      <c r="AF410" s="1">
        <v>43340</v>
      </c>
      <c r="AG410">
        <v>339</v>
      </c>
      <c r="AH410">
        <v>306117</v>
      </c>
      <c r="AI410" t="s">
        <v>306</v>
      </c>
      <c r="AJ410" s="2">
        <v>24259</v>
      </c>
      <c r="AK410" t="s">
        <v>45</v>
      </c>
      <c r="AL410" s="1">
        <v>43001</v>
      </c>
    </row>
    <row r="411" spans="1:38" x14ac:dyDescent="0.25">
      <c r="A411" t="s">
        <v>38</v>
      </c>
      <c r="B411" s="1">
        <v>43075</v>
      </c>
      <c r="C411">
        <v>2</v>
      </c>
      <c r="D411">
        <v>178</v>
      </c>
      <c r="E411">
        <v>1</v>
      </c>
      <c r="F411" t="s">
        <v>39</v>
      </c>
      <c r="G411" t="s">
        <v>40</v>
      </c>
      <c r="H411" t="s">
        <v>41</v>
      </c>
      <c r="I411">
        <v>7</v>
      </c>
      <c r="J411" t="s">
        <v>42</v>
      </c>
      <c r="K411">
        <v>74</v>
      </c>
      <c r="L411">
        <v>17.2</v>
      </c>
      <c r="M411">
        <v>5.26</v>
      </c>
      <c r="N411">
        <v>0.9</v>
      </c>
      <c r="O411">
        <v>5.77</v>
      </c>
      <c r="P411">
        <v>0.99</v>
      </c>
      <c r="Q411">
        <v>4.3</v>
      </c>
      <c r="R411">
        <v>0.74</v>
      </c>
      <c r="S411">
        <v>1.73</v>
      </c>
      <c r="T411">
        <v>20</v>
      </c>
      <c r="U411">
        <v>17.850000000000001</v>
      </c>
      <c r="V411">
        <v>22.53</v>
      </c>
      <c r="W411" s="1">
        <v>43001</v>
      </c>
      <c r="X411">
        <v>212</v>
      </c>
      <c r="Y411" s="3">
        <v>44958</v>
      </c>
      <c r="AC411" s="1">
        <v>43059</v>
      </c>
      <c r="AD411">
        <v>1</v>
      </c>
      <c r="AE411">
        <v>225</v>
      </c>
      <c r="AF411" s="1">
        <v>43340</v>
      </c>
      <c r="AG411">
        <v>339</v>
      </c>
      <c r="AH411">
        <v>306117</v>
      </c>
      <c r="AI411" t="s">
        <v>306</v>
      </c>
      <c r="AJ411" s="2">
        <v>24259</v>
      </c>
      <c r="AK411" t="s">
        <v>45</v>
      </c>
      <c r="AL411" s="1">
        <v>43001</v>
      </c>
    </row>
    <row r="412" spans="1:38" x14ac:dyDescent="0.25">
      <c r="A412" t="s">
        <v>38</v>
      </c>
      <c r="B412" s="1">
        <v>43146</v>
      </c>
      <c r="C412">
        <v>3</v>
      </c>
      <c r="D412">
        <v>178</v>
      </c>
      <c r="E412">
        <v>1</v>
      </c>
      <c r="F412" t="s">
        <v>39</v>
      </c>
      <c r="G412" t="s">
        <v>40</v>
      </c>
      <c r="H412" t="s">
        <v>41</v>
      </c>
      <c r="I412">
        <v>7</v>
      </c>
      <c r="J412" t="s">
        <v>42</v>
      </c>
      <c r="K412">
        <v>145</v>
      </c>
      <c r="L412">
        <v>13</v>
      </c>
      <c r="M412">
        <v>5.29</v>
      </c>
      <c r="N412">
        <v>0.69</v>
      </c>
      <c r="O412">
        <v>6.09</v>
      </c>
      <c r="P412">
        <v>0.79</v>
      </c>
      <c r="Q412">
        <v>4.1500000000000004</v>
      </c>
      <c r="R412">
        <v>0.54</v>
      </c>
      <c r="S412">
        <v>1.33</v>
      </c>
      <c r="T412">
        <v>40</v>
      </c>
      <c r="U412">
        <v>13.49</v>
      </c>
      <c r="V412">
        <v>17.41</v>
      </c>
      <c r="W412" s="1">
        <v>43001</v>
      </c>
      <c r="X412">
        <v>212</v>
      </c>
      <c r="Y412" s="3">
        <v>44986</v>
      </c>
      <c r="AC412" s="1">
        <v>43059</v>
      </c>
      <c r="AD412">
        <v>1</v>
      </c>
      <c r="AE412">
        <v>189</v>
      </c>
      <c r="AF412" s="1">
        <v>43340</v>
      </c>
      <c r="AG412">
        <v>339</v>
      </c>
      <c r="AH412">
        <v>306117</v>
      </c>
      <c r="AI412" t="s">
        <v>306</v>
      </c>
      <c r="AJ412" s="2">
        <v>24259</v>
      </c>
      <c r="AK412" t="s">
        <v>45</v>
      </c>
      <c r="AL412" s="1">
        <v>43001</v>
      </c>
    </row>
    <row r="413" spans="1:38" x14ac:dyDescent="0.25">
      <c r="A413" t="s">
        <v>38</v>
      </c>
      <c r="B413" s="1">
        <v>43200</v>
      </c>
      <c r="C413">
        <v>4</v>
      </c>
      <c r="D413">
        <v>178</v>
      </c>
      <c r="E413">
        <v>1</v>
      </c>
      <c r="F413" t="s">
        <v>39</v>
      </c>
      <c r="G413" t="s">
        <v>40</v>
      </c>
      <c r="H413" t="s">
        <v>41</v>
      </c>
      <c r="I413">
        <v>7</v>
      </c>
      <c r="J413" t="s">
        <v>42</v>
      </c>
      <c r="K413">
        <v>199</v>
      </c>
      <c r="L413">
        <v>10.1</v>
      </c>
      <c r="M413">
        <v>5.15</v>
      </c>
      <c r="N413">
        <v>0.52</v>
      </c>
      <c r="O413">
        <v>6.88</v>
      </c>
      <c r="P413">
        <v>0.69</v>
      </c>
      <c r="Q413">
        <v>4.9800000000000004</v>
      </c>
      <c r="R413">
        <v>0.5</v>
      </c>
      <c r="S413">
        <v>1.2</v>
      </c>
      <c r="T413">
        <v>12</v>
      </c>
      <c r="U413">
        <v>10.48</v>
      </c>
      <c r="V413">
        <v>15.08</v>
      </c>
      <c r="W413" s="1">
        <v>43001</v>
      </c>
      <c r="X413">
        <v>212</v>
      </c>
      <c r="Y413" s="3">
        <v>45017</v>
      </c>
      <c r="AC413" t="s">
        <v>49</v>
      </c>
      <c r="AH413">
        <v>306117</v>
      </c>
      <c r="AI413" t="s">
        <v>306</v>
      </c>
      <c r="AJ413" s="2">
        <v>24259</v>
      </c>
      <c r="AK413" t="s">
        <v>50</v>
      </c>
      <c r="AL413" s="1">
        <v>43240</v>
      </c>
    </row>
    <row r="414" spans="1:38" x14ac:dyDescent="0.25">
      <c r="A414" t="s">
        <v>38</v>
      </c>
      <c r="B414" s="1">
        <v>43010</v>
      </c>
      <c r="C414">
        <v>1</v>
      </c>
      <c r="D414">
        <v>326</v>
      </c>
      <c r="E414">
        <v>1</v>
      </c>
      <c r="F414" t="s">
        <v>39</v>
      </c>
      <c r="G414" t="s">
        <v>51</v>
      </c>
      <c r="H414" t="s">
        <v>52</v>
      </c>
      <c r="I414">
        <v>7</v>
      </c>
      <c r="J414" t="s">
        <v>42</v>
      </c>
      <c r="K414">
        <v>39</v>
      </c>
      <c r="L414">
        <v>29.2</v>
      </c>
      <c r="M414">
        <v>4.8600000000000003</v>
      </c>
      <c r="N414">
        <v>1.42</v>
      </c>
      <c r="O414">
        <v>3.72</v>
      </c>
      <c r="P414">
        <v>1.0900000000000001</v>
      </c>
      <c r="Q414">
        <v>3.04</v>
      </c>
      <c r="R414">
        <v>0.89</v>
      </c>
      <c r="S414">
        <v>1.97</v>
      </c>
      <c r="T414">
        <v>17</v>
      </c>
      <c r="U414">
        <v>30.31</v>
      </c>
      <c r="V414">
        <v>28.12</v>
      </c>
      <c r="W414" s="1">
        <v>42971</v>
      </c>
      <c r="X414">
        <v>242</v>
      </c>
      <c r="Y414" t="s">
        <v>43</v>
      </c>
      <c r="AC414" s="1">
        <v>43058</v>
      </c>
      <c r="AD414">
        <v>1</v>
      </c>
      <c r="AE414">
        <v>262</v>
      </c>
      <c r="AF414" s="1">
        <v>43339</v>
      </c>
      <c r="AG414">
        <v>368</v>
      </c>
      <c r="AH414">
        <v>104015</v>
      </c>
      <c r="AI414" t="s">
        <v>307</v>
      </c>
      <c r="AJ414" s="2">
        <v>28887</v>
      </c>
      <c r="AK414" t="s">
        <v>45</v>
      </c>
      <c r="AL414" s="1">
        <v>42971</v>
      </c>
    </row>
    <row r="415" spans="1:38" x14ac:dyDescent="0.25">
      <c r="A415" t="s">
        <v>38</v>
      </c>
      <c r="B415" s="1">
        <v>43010</v>
      </c>
      <c r="C415">
        <v>1</v>
      </c>
      <c r="D415">
        <v>129</v>
      </c>
      <c r="E415">
        <v>1</v>
      </c>
      <c r="F415" t="s">
        <v>39</v>
      </c>
      <c r="G415" t="s">
        <v>40</v>
      </c>
      <c r="H415" t="s">
        <v>41</v>
      </c>
      <c r="I415">
        <v>4</v>
      </c>
      <c r="J415" t="s">
        <v>42</v>
      </c>
      <c r="K415">
        <v>16</v>
      </c>
      <c r="L415">
        <v>20.7</v>
      </c>
      <c r="M415">
        <v>5.05</v>
      </c>
      <c r="N415">
        <v>1.05</v>
      </c>
      <c r="O415">
        <v>5.65</v>
      </c>
      <c r="P415">
        <v>1.17</v>
      </c>
      <c r="Q415">
        <v>4.3899999999999997</v>
      </c>
      <c r="R415">
        <v>0.91</v>
      </c>
      <c r="S415">
        <v>2.08</v>
      </c>
      <c r="T415">
        <v>26</v>
      </c>
      <c r="U415">
        <v>21.49</v>
      </c>
      <c r="V415">
        <v>26.98</v>
      </c>
      <c r="W415" s="1">
        <v>42994</v>
      </c>
      <c r="X415">
        <v>219</v>
      </c>
      <c r="Y415" t="s">
        <v>43</v>
      </c>
      <c r="AC415" s="1">
        <v>43062</v>
      </c>
      <c r="AD415">
        <v>1</v>
      </c>
      <c r="AE415">
        <v>265</v>
      </c>
      <c r="AF415" s="1">
        <v>43342</v>
      </c>
      <c r="AG415">
        <v>348</v>
      </c>
      <c r="AH415">
        <v>312004</v>
      </c>
      <c r="AI415" t="s">
        <v>308</v>
      </c>
      <c r="AJ415" s="3">
        <v>44987</v>
      </c>
      <c r="AK415" t="s">
        <v>45</v>
      </c>
      <c r="AL415" s="1">
        <v>42994</v>
      </c>
    </row>
    <row r="416" spans="1:38" x14ac:dyDescent="0.25">
      <c r="A416" t="s">
        <v>38</v>
      </c>
      <c r="B416" s="1">
        <v>43075</v>
      </c>
      <c r="C416">
        <v>2</v>
      </c>
      <c r="D416">
        <v>326</v>
      </c>
      <c r="E416">
        <v>1</v>
      </c>
      <c r="F416" t="s">
        <v>39</v>
      </c>
      <c r="G416" t="s">
        <v>51</v>
      </c>
      <c r="H416" t="s">
        <v>52</v>
      </c>
      <c r="I416">
        <v>7</v>
      </c>
      <c r="J416" t="s">
        <v>42</v>
      </c>
      <c r="K416">
        <v>104</v>
      </c>
      <c r="L416">
        <v>20.9</v>
      </c>
      <c r="M416">
        <v>4.7699999999999996</v>
      </c>
      <c r="N416">
        <v>1</v>
      </c>
      <c r="O416">
        <v>4.21</v>
      </c>
      <c r="P416">
        <v>0.88</v>
      </c>
      <c r="Q416">
        <v>3.47</v>
      </c>
      <c r="R416">
        <v>0.73</v>
      </c>
      <c r="S416">
        <v>1.61</v>
      </c>
      <c r="T416">
        <v>177</v>
      </c>
      <c r="U416">
        <v>21.69</v>
      </c>
      <c r="V416">
        <v>22.07</v>
      </c>
      <c r="W416" s="1">
        <v>42971</v>
      </c>
      <c r="X416">
        <v>242</v>
      </c>
      <c r="Y416" s="3">
        <v>44958</v>
      </c>
      <c r="AC416" s="1">
        <v>43058</v>
      </c>
      <c r="AD416">
        <v>1</v>
      </c>
      <c r="AE416">
        <v>224</v>
      </c>
      <c r="AF416" s="1">
        <v>43339</v>
      </c>
      <c r="AG416">
        <v>368</v>
      </c>
      <c r="AH416">
        <v>104015</v>
      </c>
      <c r="AI416" t="s">
        <v>307</v>
      </c>
      <c r="AJ416" s="2">
        <v>28887</v>
      </c>
      <c r="AK416" t="s">
        <v>45</v>
      </c>
      <c r="AL416" s="1">
        <v>42971</v>
      </c>
    </row>
    <row r="417" spans="1:38" x14ac:dyDescent="0.25">
      <c r="A417" t="s">
        <v>38</v>
      </c>
      <c r="B417" s="1">
        <v>43075</v>
      </c>
      <c r="C417">
        <v>2</v>
      </c>
      <c r="D417">
        <v>129</v>
      </c>
      <c r="E417">
        <v>1</v>
      </c>
      <c r="F417" t="s">
        <v>39</v>
      </c>
      <c r="G417" t="s">
        <v>40</v>
      </c>
      <c r="H417" t="s">
        <v>41</v>
      </c>
      <c r="I417">
        <v>4</v>
      </c>
      <c r="J417" t="s">
        <v>42</v>
      </c>
      <c r="K417">
        <v>81</v>
      </c>
      <c r="L417">
        <v>15.7</v>
      </c>
      <c r="M417">
        <v>4.97</v>
      </c>
      <c r="N417">
        <v>0.78</v>
      </c>
      <c r="O417">
        <v>6</v>
      </c>
      <c r="P417">
        <v>0.94</v>
      </c>
      <c r="Q417">
        <v>4.3899999999999997</v>
      </c>
      <c r="R417">
        <v>0.69</v>
      </c>
      <c r="S417">
        <v>1.63</v>
      </c>
      <c r="T417">
        <v>10</v>
      </c>
      <c r="U417">
        <v>16.3</v>
      </c>
      <c r="V417">
        <v>21.13</v>
      </c>
      <c r="W417" s="1">
        <v>42994</v>
      </c>
      <c r="X417">
        <v>219</v>
      </c>
      <c r="Y417" t="s">
        <v>46</v>
      </c>
      <c r="AC417" s="1">
        <v>43083</v>
      </c>
      <c r="AD417">
        <v>2</v>
      </c>
      <c r="AE417">
        <v>250</v>
      </c>
      <c r="AF417" s="1">
        <v>43365</v>
      </c>
      <c r="AG417">
        <v>371</v>
      </c>
      <c r="AH417">
        <v>312004</v>
      </c>
      <c r="AI417" t="s">
        <v>308</v>
      </c>
      <c r="AJ417" s="3">
        <v>44987</v>
      </c>
      <c r="AK417" t="s">
        <v>45</v>
      </c>
      <c r="AL417" s="1">
        <v>42994</v>
      </c>
    </row>
    <row r="418" spans="1:38" x14ac:dyDescent="0.25">
      <c r="A418" t="s">
        <v>38</v>
      </c>
      <c r="B418" s="1">
        <v>43200</v>
      </c>
      <c r="C418">
        <v>4</v>
      </c>
      <c r="D418">
        <v>129</v>
      </c>
      <c r="E418">
        <v>1</v>
      </c>
      <c r="F418" t="s">
        <v>39</v>
      </c>
      <c r="G418" t="s">
        <v>40</v>
      </c>
      <c r="H418" t="s">
        <v>41</v>
      </c>
      <c r="I418">
        <v>4</v>
      </c>
      <c r="J418" t="s">
        <v>42</v>
      </c>
      <c r="K418">
        <v>206</v>
      </c>
      <c r="L418">
        <v>11.2</v>
      </c>
      <c r="M418">
        <v>4.83</v>
      </c>
      <c r="N418">
        <v>0.54</v>
      </c>
      <c r="O418">
        <v>7.63</v>
      </c>
      <c r="P418">
        <v>0.85</v>
      </c>
      <c r="Q418">
        <v>5.5</v>
      </c>
      <c r="R418">
        <v>0.62</v>
      </c>
      <c r="S418">
        <v>1.47</v>
      </c>
      <c r="T418">
        <v>6</v>
      </c>
      <c r="U418">
        <v>11.63</v>
      </c>
      <c r="V418">
        <v>18.27</v>
      </c>
      <c r="W418" s="1">
        <v>42994</v>
      </c>
      <c r="X418">
        <v>219</v>
      </c>
      <c r="Y418" t="s">
        <v>48</v>
      </c>
      <c r="AC418" t="s">
        <v>49</v>
      </c>
      <c r="AH418">
        <v>312004</v>
      </c>
      <c r="AI418" t="s">
        <v>308</v>
      </c>
      <c r="AJ418" s="3">
        <v>44987</v>
      </c>
      <c r="AK418" t="s">
        <v>50</v>
      </c>
      <c r="AL418" s="1">
        <v>43241</v>
      </c>
    </row>
    <row r="419" spans="1:38" x14ac:dyDescent="0.25">
      <c r="A419" t="s">
        <v>38</v>
      </c>
      <c r="B419" s="1">
        <v>43146</v>
      </c>
      <c r="C419">
        <v>3</v>
      </c>
      <c r="D419">
        <v>326</v>
      </c>
      <c r="E419">
        <v>1</v>
      </c>
      <c r="F419" t="s">
        <v>39</v>
      </c>
      <c r="G419" t="s">
        <v>51</v>
      </c>
      <c r="H419" t="s">
        <v>52</v>
      </c>
      <c r="I419">
        <v>7</v>
      </c>
      <c r="J419" t="s">
        <v>42</v>
      </c>
      <c r="K419">
        <v>175</v>
      </c>
      <c r="L419">
        <v>14.8</v>
      </c>
      <c r="M419">
        <v>4.76</v>
      </c>
      <c r="N419">
        <v>0.7</v>
      </c>
      <c r="O419">
        <v>4.62</v>
      </c>
      <c r="P419">
        <v>0.68</v>
      </c>
      <c r="Q419">
        <v>3.84</v>
      </c>
      <c r="R419">
        <v>0.56999999999999995</v>
      </c>
      <c r="S419">
        <v>1.25</v>
      </c>
      <c r="T419">
        <v>246</v>
      </c>
      <c r="U419">
        <v>15.36</v>
      </c>
      <c r="V419">
        <v>16.73</v>
      </c>
      <c r="W419" s="1">
        <v>42971</v>
      </c>
      <c r="X419">
        <v>242</v>
      </c>
      <c r="Y419" s="3">
        <v>44987</v>
      </c>
      <c r="AC419" s="1">
        <v>43058</v>
      </c>
      <c r="AD419">
        <v>1</v>
      </c>
      <c r="AE419">
        <v>188</v>
      </c>
      <c r="AF419" s="1">
        <v>43339</v>
      </c>
      <c r="AG419">
        <v>368</v>
      </c>
      <c r="AH419">
        <v>104015</v>
      </c>
      <c r="AI419" t="s">
        <v>307</v>
      </c>
      <c r="AJ419" s="2">
        <v>28887</v>
      </c>
      <c r="AK419" t="s">
        <v>45</v>
      </c>
      <c r="AL419" s="1">
        <v>42971</v>
      </c>
    </row>
    <row r="420" spans="1:38" x14ac:dyDescent="0.25">
      <c r="A420" t="s">
        <v>38</v>
      </c>
      <c r="B420" s="1">
        <v>43146</v>
      </c>
      <c r="C420">
        <v>3</v>
      </c>
      <c r="D420">
        <v>129</v>
      </c>
      <c r="E420">
        <v>1</v>
      </c>
      <c r="F420" t="s">
        <v>39</v>
      </c>
      <c r="G420" t="s">
        <v>40</v>
      </c>
      <c r="H420" t="s">
        <v>41</v>
      </c>
      <c r="I420">
        <v>4</v>
      </c>
      <c r="J420" t="s">
        <v>42</v>
      </c>
      <c r="K420">
        <v>152</v>
      </c>
      <c r="L420">
        <v>11.8</v>
      </c>
      <c r="M420">
        <v>4.95</v>
      </c>
      <c r="N420">
        <v>0.57999999999999996</v>
      </c>
      <c r="O420">
        <v>6.31</v>
      </c>
      <c r="P420">
        <v>0.74</v>
      </c>
      <c r="Q420">
        <v>4.76</v>
      </c>
      <c r="R420">
        <v>0.56000000000000005</v>
      </c>
      <c r="S420">
        <v>1.31</v>
      </c>
      <c r="T420">
        <v>7</v>
      </c>
      <c r="U420">
        <v>12.25</v>
      </c>
      <c r="V420">
        <v>16.600000000000001</v>
      </c>
      <c r="W420" s="1">
        <v>42994</v>
      </c>
      <c r="X420">
        <v>219</v>
      </c>
      <c r="Y420" t="s">
        <v>47</v>
      </c>
      <c r="AC420" s="1">
        <v>43083</v>
      </c>
      <c r="AD420">
        <v>2</v>
      </c>
      <c r="AE420">
        <v>214</v>
      </c>
      <c r="AF420" s="1">
        <v>43365</v>
      </c>
      <c r="AG420">
        <v>371</v>
      </c>
      <c r="AH420">
        <v>312004</v>
      </c>
      <c r="AI420" t="s">
        <v>308</v>
      </c>
      <c r="AJ420" s="3">
        <v>44987</v>
      </c>
      <c r="AK420" t="s">
        <v>45</v>
      </c>
      <c r="AL420" s="1">
        <v>42994</v>
      </c>
    </row>
    <row r="421" spans="1:38" x14ac:dyDescent="0.25">
      <c r="A421" t="s">
        <v>38</v>
      </c>
      <c r="B421" s="1">
        <v>43200</v>
      </c>
      <c r="C421">
        <v>4</v>
      </c>
      <c r="D421">
        <v>326</v>
      </c>
      <c r="E421">
        <v>1</v>
      </c>
      <c r="F421" t="s">
        <v>39</v>
      </c>
      <c r="G421" t="s">
        <v>51</v>
      </c>
      <c r="H421" t="s">
        <v>52</v>
      </c>
      <c r="I421">
        <v>7</v>
      </c>
      <c r="J421" t="s">
        <v>42</v>
      </c>
      <c r="K421">
        <v>229</v>
      </c>
      <c r="L421">
        <v>12.8</v>
      </c>
      <c r="M421">
        <v>4.79</v>
      </c>
      <c r="N421">
        <v>0.61</v>
      </c>
      <c r="O421">
        <v>5.19</v>
      </c>
      <c r="P421">
        <v>0.66</v>
      </c>
      <c r="Q421">
        <v>4.3899999999999997</v>
      </c>
      <c r="R421">
        <v>0.56000000000000005</v>
      </c>
      <c r="S421">
        <v>1.23</v>
      </c>
      <c r="T421">
        <v>205</v>
      </c>
      <c r="U421">
        <v>13.29</v>
      </c>
      <c r="V421">
        <v>15.87</v>
      </c>
      <c r="W421" s="1">
        <v>42971</v>
      </c>
      <c r="X421">
        <v>242</v>
      </c>
      <c r="Y421" s="3">
        <v>45019</v>
      </c>
      <c r="AC421" t="s">
        <v>49</v>
      </c>
      <c r="AH421">
        <v>104015</v>
      </c>
      <c r="AI421" t="s">
        <v>307</v>
      </c>
      <c r="AJ421" s="2">
        <v>28887</v>
      </c>
      <c r="AK421" t="s">
        <v>50</v>
      </c>
      <c r="AL421" s="1">
        <v>43240</v>
      </c>
    </row>
    <row r="422" spans="1:38" x14ac:dyDescent="0.25">
      <c r="A422" t="s">
        <v>51</v>
      </c>
      <c r="B422" s="1">
        <v>42990</v>
      </c>
      <c r="C422">
        <v>1</v>
      </c>
      <c r="D422">
        <v>192</v>
      </c>
      <c r="E422">
        <v>1</v>
      </c>
      <c r="F422" t="s">
        <v>39</v>
      </c>
      <c r="G422" t="s">
        <v>63</v>
      </c>
      <c r="H422" t="s">
        <v>64</v>
      </c>
      <c r="I422">
        <v>4</v>
      </c>
      <c r="J422" t="s">
        <v>42</v>
      </c>
      <c r="K422">
        <v>35</v>
      </c>
      <c r="L422">
        <v>18.399999999999999</v>
      </c>
      <c r="M422">
        <v>5.09</v>
      </c>
      <c r="N422">
        <v>0.94</v>
      </c>
      <c r="O422">
        <v>5.67</v>
      </c>
      <c r="P422">
        <v>1.04</v>
      </c>
      <c r="Q422">
        <v>3.96</v>
      </c>
      <c r="R422">
        <v>0.73</v>
      </c>
      <c r="S422">
        <v>1.77</v>
      </c>
      <c r="T422">
        <v>118</v>
      </c>
      <c r="U422">
        <v>19.100000000000001</v>
      </c>
      <c r="V422">
        <v>23.4</v>
      </c>
      <c r="W422" s="1">
        <v>42955</v>
      </c>
      <c r="X422">
        <v>267</v>
      </c>
      <c r="Y422" t="s">
        <v>43</v>
      </c>
      <c r="AC422" t="s">
        <v>49</v>
      </c>
      <c r="AH422" s="3">
        <v>45271</v>
      </c>
      <c r="AI422">
        <v>150</v>
      </c>
      <c r="AJ422" s="2">
        <v>11994</v>
      </c>
      <c r="AK422" t="s">
        <v>45</v>
      </c>
      <c r="AL422" s="1">
        <v>42955</v>
      </c>
    </row>
    <row r="423" spans="1:38" x14ac:dyDescent="0.25">
      <c r="A423" t="s">
        <v>51</v>
      </c>
      <c r="B423" s="1">
        <v>43048</v>
      </c>
      <c r="C423">
        <v>2</v>
      </c>
      <c r="D423">
        <v>192</v>
      </c>
      <c r="E423">
        <v>1</v>
      </c>
      <c r="F423" t="s">
        <v>39</v>
      </c>
      <c r="G423" t="s">
        <v>63</v>
      </c>
      <c r="H423" t="s">
        <v>64</v>
      </c>
      <c r="I423">
        <v>4</v>
      </c>
      <c r="J423" t="s">
        <v>42</v>
      </c>
      <c r="K423">
        <v>93</v>
      </c>
      <c r="L423">
        <v>13.1</v>
      </c>
      <c r="M423">
        <v>4.8499999999999996</v>
      </c>
      <c r="N423">
        <v>0.64</v>
      </c>
      <c r="O423">
        <v>7.29</v>
      </c>
      <c r="P423">
        <v>0.95</v>
      </c>
      <c r="Q423">
        <v>4.34</v>
      </c>
      <c r="R423">
        <v>0.56999999999999995</v>
      </c>
      <c r="S423">
        <v>1.52</v>
      </c>
      <c r="T423">
        <v>203</v>
      </c>
      <c r="U423">
        <v>13.6</v>
      </c>
      <c r="V423">
        <v>19.66</v>
      </c>
      <c r="W423" s="1">
        <v>42955</v>
      </c>
      <c r="X423">
        <v>267</v>
      </c>
      <c r="Y423" s="3">
        <v>44958</v>
      </c>
      <c r="AC423" t="s">
        <v>49</v>
      </c>
      <c r="AH423" s="3">
        <v>45271</v>
      </c>
      <c r="AI423">
        <v>150</v>
      </c>
      <c r="AJ423" s="2">
        <v>11994</v>
      </c>
      <c r="AK423" t="s">
        <v>45</v>
      </c>
      <c r="AL423" s="1">
        <v>42955</v>
      </c>
    </row>
    <row r="424" spans="1:38" x14ac:dyDescent="0.25">
      <c r="A424" t="s">
        <v>51</v>
      </c>
      <c r="B424" s="1">
        <v>43109</v>
      </c>
      <c r="C424">
        <v>3</v>
      </c>
      <c r="D424">
        <v>192</v>
      </c>
      <c r="E424">
        <v>1</v>
      </c>
      <c r="F424" t="s">
        <v>39</v>
      </c>
      <c r="G424" t="s">
        <v>63</v>
      </c>
      <c r="H424" t="s">
        <v>64</v>
      </c>
      <c r="I424">
        <v>4</v>
      </c>
      <c r="J424" t="s">
        <v>42</v>
      </c>
      <c r="K424">
        <v>154</v>
      </c>
      <c r="L424">
        <v>13.9</v>
      </c>
      <c r="M424">
        <v>4.79</v>
      </c>
      <c r="N424">
        <v>0.67</v>
      </c>
      <c r="O424">
        <v>6.58</v>
      </c>
      <c r="P424">
        <v>0.91</v>
      </c>
      <c r="Q424">
        <v>4.1900000000000004</v>
      </c>
      <c r="R424">
        <v>0.57999999999999996</v>
      </c>
      <c r="S424">
        <v>1.5</v>
      </c>
      <c r="T424">
        <v>153</v>
      </c>
      <c r="U424">
        <v>14.43</v>
      </c>
      <c r="V424">
        <v>19.45</v>
      </c>
      <c r="W424" s="1">
        <v>42955</v>
      </c>
      <c r="X424">
        <v>267</v>
      </c>
      <c r="Y424" s="3">
        <v>44987</v>
      </c>
      <c r="AC424" s="1">
        <v>43058</v>
      </c>
      <c r="AD424">
        <v>1</v>
      </c>
      <c r="AE424">
        <v>188</v>
      </c>
      <c r="AF424" s="1">
        <v>43340</v>
      </c>
      <c r="AG424">
        <v>385</v>
      </c>
      <c r="AH424" s="3">
        <v>45271</v>
      </c>
      <c r="AI424">
        <v>150</v>
      </c>
      <c r="AJ424" s="2">
        <v>11994</v>
      </c>
      <c r="AK424" t="s">
        <v>45</v>
      </c>
      <c r="AL424" s="1">
        <v>42955</v>
      </c>
    </row>
    <row r="425" spans="1:38" x14ac:dyDescent="0.25">
      <c r="A425" t="s">
        <v>51</v>
      </c>
      <c r="B425" s="1">
        <v>43157</v>
      </c>
      <c r="C425">
        <v>4</v>
      </c>
      <c r="D425">
        <v>192</v>
      </c>
      <c r="E425">
        <v>1</v>
      </c>
      <c r="F425" t="s">
        <v>39</v>
      </c>
      <c r="G425" t="s">
        <v>63</v>
      </c>
      <c r="H425" t="s">
        <v>64</v>
      </c>
      <c r="I425">
        <v>4</v>
      </c>
      <c r="J425" t="s">
        <v>42</v>
      </c>
      <c r="K425">
        <v>202</v>
      </c>
      <c r="L425">
        <v>12.2</v>
      </c>
      <c r="M425">
        <v>4.66</v>
      </c>
      <c r="N425">
        <v>0.56999999999999995</v>
      </c>
      <c r="O425">
        <v>7.05</v>
      </c>
      <c r="P425">
        <v>0.86</v>
      </c>
      <c r="Q425">
        <v>4.59</v>
      </c>
      <c r="R425">
        <v>0.56000000000000005</v>
      </c>
      <c r="S425">
        <v>1.42</v>
      </c>
      <c r="T425">
        <v>286</v>
      </c>
      <c r="U425">
        <v>12.66</v>
      </c>
      <c r="V425">
        <v>18.22</v>
      </c>
      <c r="W425" s="1">
        <v>42955</v>
      </c>
      <c r="X425">
        <v>267</v>
      </c>
      <c r="Y425" s="3">
        <v>45019</v>
      </c>
      <c r="AC425" s="1">
        <v>43058</v>
      </c>
      <c r="AD425">
        <v>1</v>
      </c>
      <c r="AE425">
        <v>182</v>
      </c>
      <c r="AF425" s="1">
        <v>43340</v>
      </c>
      <c r="AG425">
        <v>385</v>
      </c>
      <c r="AH425" s="3">
        <v>45271</v>
      </c>
      <c r="AI425">
        <v>150</v>
      </c>
      <c r="AJ425" s="2">
        <v>11994</v>
      </c>
      <c r="AK425" t="s">
        <v>45</v>
      </c>
      <c r="AL425" s="1">
        <v>42955</v>
      </c>
    </row>
    <row r="426" spans="1:38" x14ac:dyDescent="0.25">
      <c r="A426" t="s">
        <v>51</v>
      </c>
      <c r="B426" s="1">
        <v>43209</v>
      </c>
      <c r="C426">
        <v>5</v>
      </c>
      <c r="D426">
        <v>192</v>
      </c>
      <c r="E426">
        <v>1</v>
      </c>
      <c r="F426" t="s">
        <v>39</v>
      </c>
      <c r="G426" t="s">
        <v>63</v>
      </c>
      <c r="H426" t="s">
        <v>64</v>
      </c>
      <c r="I426">
        <v>4</v>
      </c>
      <c r="J426" t="s">
        <v>42</v>
      </c>
      <c r="K426">
        <v>254</v>
      </c>
      <c r="L426">
        <v>4.4000000000000004</v>
      </c>
      <c r="M426">
        <v>4.59</v>
      </c>
      <c r="N426">
        <v>0.2</v>
      </c>
      <c r="O426">
        <v>7.87</v>
      </c>
      <c r="P426">
        <v>0.35</v>
      </c>
      <c r="Q426">
        <v>5.3</v>
      </c>
      <c r="R426">
        <v>0.23</v>
      </c>
      <c r="S426">
        <v>0.57999999999999996</v>
      </c>
      <c r="T426">
        <v>235</v>
      </c>
      <c r="U426">
        <v>4.57</v>
      </c>
      <c r="V426">
        <v>7.28</v>
      </c>
      <c r="W426" s="1">
        <v>42955</v>
      </c>
      <c r="X426">
        <v>267</v>
      </c>
      <c r="Y426" s="3">
        <v>45050</v>
      </c>
      <c r="AC426" t="s">
        <v>49</v>
      </c>
      <c r="AH426" s="3">
        <v>45271</v>
      </c>
      <c r="AI426">
        <v>150</v>
      </c>
      <c r="AJ426" s="2">
        <v>11994</v>
      </c>
      <c r="AK426" t="s">
        <v>45</v>
      </c>
      <c r="AL426" s="1">
        <v>42955</v>
      </c>
    </row>
    <row r="427" spans="1:38" x14ac:dyDescent="0.25">
      <c r="A427" t="s">
        <v>51</v>
      </c>
      <c r="B427" s="1">
        <v>42990</v>
      </c>
      <c r="C427">
        <v>1</v>
      </c>
      <c r="D427">
        <v>52</v>
      </c>
      <c r="E427">
        <v>1</v>
      </c>
      <c r="F427" t="s">
        <v>39</v>
      </c>
      <c r="G427" t="s">
        <v>56</v>
      </c>
      <c r="H427" t="s">
        <v>41</v>
      </c>
      <c r="I427">
        <v>2</v>
      </c>
      <c r="J427">
        <v>1</v>
      </c>
      <c r="K427">
        <v>14</v>
      </c>
      <c r="L427">
        <v>12.1</v>
      </c>
      <c r="M427">
        <v>5.0199999999999996</v>
      </c>
      <c r="N427">
        <v>0.61</v>
      </c>
      <c r="O427">
        <v>4.8499999999999996</v>
      </c>
      <c r="P427">
        <v>0.59</v>
      </c>
      <c r="Q427">
        <v>4.3099999999999996</v>
      </c>
      <c r="R427">
        <v>0.52</v>
      </c>
      <c r="S427">
        <v>1.1100000000000001</v>
      </c>
      <c r="T427">
        <v>225</v>
      </c>
      <c r="U427">
        <v>12.56</v>
      </c>
      <c r="V427">
        <v>14.51</v>
      </c>
      <c r="W427" s="1">
        <v>42976</v>
      </c>
      <c r="X427">
        <v>246</v>
      </c>
      <c r="Y427" s="3">
        <v>44927</v>
      </c>
      <c r="Z427" t="s">
        <v>309</v>
      </c>
      <c r="AA427" t="s">
        <v>310</v>
      </c>
      <c r="AC427" t="s">
        <v>49</v>
      </c>
      <c r="AH427">
        <v>309012</v>
      </c>
      <c r="AI427" t="s">
        <v>311</v>
      </c>
      <c r="AJ427" s="2">
        <v>26969</v>
      </c>
      <c r="AK427" t="s">
        <v>45</v>
      </c>
      <c r="AL427" s="1">
        <v>42976</v>
      </c>
    </row>
    <row r="428" spans="1:38" x14ac:dyDescent="0.25">
      <c r="A428" t="s">
        <v>51</v>
      </c>
      <c r="B428" s="1">
        <v>43048</v>
      </c>
      <c r="C428">
        <v>2</v>
      </c>
      <c r="D428">
        <v>52</v>
      </c>
      <c r="E428">
        <v>1</v>
      </c>
      <c r="F428" t="s">
        <v>39</v>
      </c>
      <c r="G428" t="s">
        <v>56</v>
      </c>
      <c r="H428" t="s">
        <v>41</v>
      </c>
      <c r="I428">
        <v>2</v>
      </c>
      <c r="J428">
        <v>1</v>
      </c>
      <c r="K428">
        <v>72</v>
      </c>
      <c r="L428">
        <v>10.199999999999999</v>
      </c>
      <c r="M428">
        <v>4.76</v>
      </c>
      <c r="N428">
        <v>0.49</v>
      </c>
      <c r="O428">
        <v>6.51</v>
      </c>
      <c r="P428">
        <v>0.66</v>
      </c>
      <c r="Q428">
        <v>4.38</v>
      </c>
      <c r="R428">
        <v>0.45</v>
      </c>
      <c r="S428">
        <v>1.1100000000000001</v>
      </c>
      <c r="T428">
        <v>355</v>
      </c>
      <c r="U428">
        <v>10.59</v>
      </c>
      <c r="V428">
        <v>14.36</v>
      </c>
      <c r="W428" s="1">
        <v>42976</v>
      </c>
      <c r="X428">
        <v>246</v>
      </c>
      <c r="Y428" s="3">
        <v>44959</v>
      </c>
      <c r="Z428" t="s">
        <v>309</v>
      </c>
      <c r="AA428" t="s">
        <v>310</v>
      </c>
      <c r="AC428" t="s">
        <v>49</v>
      </c>
      <c r="AH428">
        <v>309012</v>
      </c>
      <c r="AI428" t="s">
        <v>311</v>
      </c>
      <c r="AJ428" s="2">
        <v>26969</v>
      </c>
      <c r="AK428" t="s">
        <v>45</v>
      </c>
      <c r="AL428" s="1">
        <v>42976</v>
      </c>
    </row>
    <row r="429" spans="1:38" x14ac:dyDescent="0.25">
      <c r="A429" t="s">
        <v>51</v>
      </c>
      <c r="B429" s="1">
        <v>43109</v>
      </c>
      <c r="C429">
        <v>3</v>
      </c>
      <c r="D429">
        <v>52</v>
      </c>
      <c r="E429">
        <v>1</v>
      </c>
      <c r="F429" t="s">
        <v>39</v>
      </c>
      <c r="G429" t="s">
        <v>56</v>
      </c>
      <c r="H429" t="s">
        <v>41</v>
      </c>
      <c r="I429">
        <v>2</v>
      </c>
      <c r="J429">
        <v>1</v>
      </c>
      <c r="K429">
        <v>133</v>
      </c>
      <c r="L429">
        <v>7.9</v>
      </c>
      <c r="M429">
        <v>4.87</v>
      </c>
      <c r="N429">
        <v>0.38</v>
      </c>
      <c r="O429">
        <v>6.16</v>
      </c>
      <c r="P429">
        <v>0.49</v>
      </c>
      <c r="Q429">
        <v>4.43</v>
      </c>
      <c r="R429">
        <v>0.35</v>
      </c>
      <c r="S429">
        <v>0.84</v>
      </c>
      <c r="T429">
        <v>218</v>
      </c>
      <c r="U429">
        <v>8.1999999999999993</v>
      </c>
      <c r="V429">
        <v>10.86</v>
      </c>
      <c r="W429" s="1">
        <v>42976</v>
      </c>
      <c r="X429">
        <v>246</v>
      </c>
      <c r="Y429" s="3">
        <v>44988</v>
      </c>
      <c r="Z429" t="s">
        <v>309</v>
      </c>
      <c r="AA429" t="s">
        <v>310</v>
      </c>
      <c r="AC429" s="1">
        <v>43076</v>
      </c>
      <c r="AD429">
        <v>2</v>
      </c>
      <c r="AE429">
        <v>203</v>
      </c>
      <c r="AF429" s="1">
        <v>43355</v>
      </c>
      <c r="AG429">
        <v>379</v>
      </c>
      <c r="AH429">
        <v>309012</v>
      </c>
      <c r="AI429" t="s">
        <v>311</v>
      </c>
      <c r="AJ429" s="2">
        <v>26969</v>
      </c>
      <c r="AK429" t="s">
        <v>45</v>
      </c>
      <c r="AL429" s="1">
        <v>42976</v>
      </c>
    </row>
    <row r="430" spans="1:38" x14ac:dyDescent="0.25">
      <c r="A430" t="s">
        <v>51</v>
      </c>
      <c r="B430" s="1">
        <v>43157</v>
      </c>
      <c r="C430">
        <v>4</v>
      </c>
      <c r="D430">
        <v>52</v>
      </c>
      <c r="E430">
        <v>1</v>
      </c>
      <c r="F430" t="s">
        <v>39</v>
      </c>
      <c r="G430" t="s">
        <v>56</v>
      </c>
      <c r="H430" t="s">
        <v>41</v>
      </c>
      <c r="I430">
        <v>2</v>
      </c>
      <c r="J430">
        <v>1</v>
      </c>
      <c r="K430">
        <v>181</v>
      </c>
      <c r="L430">
        <v>6.5</v>
      </c>
      <c r="M430">
        <v>4.6500000000000004</v>
      </c>
      <c r="N430">
        <v>0.3</v>
      </c>
      <c r="O430">
        <v>7</v>
      </c>
      <c r="P430">
        <v>0.46</v>
      </c>
      <c r="Q430">
        <v>4.8600000000000003</v>
      </c>
      <c r="R430">
        <v>0.32</v>
      </c>
      <c r="S430">
        <v>0.77</v>
      </c>
      <c r="T430">
        <v>225</v>
      </c>
      <c r="U430">
        <v>6.75</v>
      </c>
      <c r="V430">
        <v>9.89</v>
      </c>
      <c r="W430" s="1">
        <v>42976</v>
      </c>
      <c r="X430">
        <v>246</v>
      </c>
      <c r="Y430" s="3">
        <v>45020</v>
      </c>
      <c r="Z430" t="s">
        <v>309</v>
      </c>
      <c r="AA430" t="s">
        <v>310</v>
      </c>
      <c r="AC430" s="1">
        <v>43076</v>
      </c>
      <c r="AD430">
        <v>2</v>
      </c>
      <c r="AE430">
        <v>197</v>
      </c>
      <c r="AF430" s="1">
        <v>43355</v>
      </c>
      <c r="AG430">
        <v>379</v>
      </c>
      <c r="AH430">
        <v>309012</v>
      </c>
      <c r="AI430" t="s">
        <v>311</v>
      </c>
      <c r="AJ430" s="2">
        <v>26969</v>
      </c>
      <c r="AK430" t="s">
        <v>45</v>
      </c>
      <c r="AL430" s="1">
        <v>42976</v>
      </c>
    </row>
    <row r="431" spans="1:38" x14ac:dyDescent="0.25">
      <c r="A431" t="s">
        <v>51</v>
      </c>
      <c r="B431" s="1">
        <v>43209</v>
      </c>
      <c r="C431">
        <v>5</v>
      </c>
      <c r="D431">
        <v>52</v>
      </c>
      <c r="E431">
        <v>1</v>
      </c>
      <c r="F431" t="s">
        <v>39</v>
      </c>
      <c r="G431" t="s">
        <v>56</v>
      </c>
      <c r="H431" t="s">
        <v>41</v>
      </c>
      <c r="I431">
        <v>2</v>
      </c>
      <c r="J431">
        <v>1</v>
      </c>
      <c r="K431">
        <v>233</v>
      </c>
      <c r="L431">
        <v>4.5999999999999996</v>
      </c>
      <c r="M431">
        <v>4.49</v>
      </c>
      <c r="N431">
        <v>0.21</v>
      </c>
      <c r="O431">
        <v>7.65</v>
      </c>
      <c r="P431">
        <v>0.35</v>
      </c>
      <c r="Q431">
        <v>5.47</v>
      </c>
      <c r="R431">
        <v>0.25</v>
      </c>
      <c r="S431">
        <v>0.6</v>
      </c>
      <c r="T431">
        <v>436</v>
      </c>
      <c r="U431">
        <v>4.7699999999999996</v>
      </c>
      <c r="V431">
        <v>7.48</v>
      </c>
      <c r="W431" s="1">
        <v>42976</v>
      </c>
      <c r="X431">
        <v>246</v>
      </c>
      <c r="Y431" s="3">
        <v>45051</v>
      </c>
      <c r="Z431" t="s">
        <v>309</v>
      </c>
      <c r="AA431" t="s">
        <v>310</v>
      </c>
      <c r="AC431" s="1">
        <v>43076</v>
      </c>
      <c r="AD431">
        <v>2</v>
      </c>
      <c r="AF431" s="1">
        <v>43355</v>
      </c>
      <c r="AG431">
        <v>379</v>
      </c>
      <c r="AH431">
        <v>309012</v>
      </c>
      <c r="AI431" t="s">
        <v>311</v>
      </c>
      <c r="AJ431" s="2">
        <v>26969</v>
      </c>
      <c r="AK431" t="s">
        <v>45</v>
      </c>
      <c r="AL431" s="1">
        <v>42976</v>
      </c>
    </row>
    <row r="432" spans="1:38" x14ac:dyDescent="0.25">
      <c r="A432" t="s">
        <v>51</v>
      </c>
      <c r="B432" s="1">
        <v>43048</v>
      </c>
      <c r="C432">
        <v>2</v>
      </c>
      <c r="D432">
        <v>90</v>
      </c>
      <c r="E432">
        <v>1</v>
      </c>
      <c r="F432" t="s">
        <v>39</v>
      </c>
      <c r="G432" t="s">
        <v>56</v>
      </c>
      <c r="H432" t="s">
        <v>41</v>
      </c>
      <c r="I432">
        <v>5</v>
      </c>
      <c r="J432" t="s">
        <v>42</v>
      </c>
      <c r="K432">
        <v>46</v>
      </c>
      <c r="L432">
        <v>20.5</v>
      </c>
      <c r="M432">
        <v>5.38</v>
      </c>
      <c r="N432">
        <v>1.1000000000000001</v>
      </c>
      <c r="O432">
        <v>4.51</v>
      </c>
      <c r="P432">
        <v>0.92</v>
      </c>
      <c r="Q432">
        <v>3.62</v>
      </c>
      <c r="R432">
        <v>0.74</v>
      </c>
      <c r="S432">
        <v>1.67</v>
      </c>
      <c r="T432">
        <v>17</v>
      </c>
      <c r="U432">
        <v>21.28</v>
      </c>
      <c r="V432">
        <v>22.54</v>
      </c>
      <c r="W432" s="1">
        <v>43002</v>
      </c>
      <c r="X432">
        <v>220</v>
      </c>
      <c r="Y432" t="s">
        <v>43</v>
      </c>
      <c r="AC432" t="s">
        <v>49</v>
      </c>
      <c r="AH432">
        <v>311528</v>
      </c>
      <c r="AI432" t="s">
        <v>272</v>
      </c>
      <c r="AJ432" s="2">
        <v>42278</v>
      </c>
      <c r="AK432" t="s">
        <v>45</v>
      </c>
      <c r="AL432" s="1">
        <v>43002</v>
      </c>
    </row>
    <row r="433" spans="1:38" x14ac:dyDescent="0.25">
      <c r="A433" t="s">
        <v>51</v>
      </c>
      <c r="B433" s="1">
        <v>43109</v>
      </c>
      <c r="C433">
        <v>3</v>
      </c>
      <c r="D433">
        <v>90</v>
      </c>
      <c r="E433">
        <v>1</v>
      </c>
      <c r="F433" t="s">
        <v>39</v>
      </c>
      <c r="G433" t="s">
        <v>56</v>
      </c>
      <c r="H433" t="s">
        <v>41</v>
      </c>
      <c r="I433">
        <v>5</v>
      </c>
      <c r="J433" t="s">
        <v>42</v>
      </c>
      <c r="K433">
        <v>107</v>
      </c>
      <c r="L433">
        <v>17.5</v>
      </c>
      <c r="M433">
        <v>5.05</v>
      </c>
      <c r="N433">
        <v>0.88</v>
      </c>
      <c r="O433">
        <v>4.8499999999999996</v>
      </c>
      <c r="P433">
        <v>0.85</v>
      </c>
      <c r="Q433">
        <v>3.74</v>
      </c>
      <c r="R433">
        <v>0.65</v>
      </c>
      <c r="S433">
        <v>1.5</v>
      </c>
      <c r="T433">
        <v>55</v>
      </c>
      <c r="U433">
        <v>18.170000000000002</v>
      </c>
      <c r="V433">
        <v>20.18</v>
      </c>
      <c r="W433" s="1">
        <v>43002</v>
      </c>
      <c r="X433">
        <v>220</v>
      </c>
      <c r="Y433" t="s">
        <v>46</v>
      </c>
      <c r="AC433" s="1">
        <v>43078</v>
      </c>
      <c r="AD433">
        <v>1</v>
      </c>
      <c r="AE433">
        <v>210</v>
      </c>
      <c r="AF433" s="1">
        <v>43362</v>
      </c>
      <c r="AG433">
        <v>360</v>
      </c>
      <c r="AH433">
        <v>311528</v>
      </c>
      <c r="AI433" t="s">
        <v>272</v>
      </c>
      <c r="AJ433" s="2">
        <v>42278</v>
      </c>
      <c r="AK433" t="s">
        <v>45</v>
      </c>
      <c r="AL433" s="1">
        <v>43002</v>
      </c>
    </row>
    <row r="434" spans="1:38" x14ac:dyDescent="0.25">
      <c r="A434" t="s">
        <v>51</v>
      </c>
      <c r="B434" s="1">
        <v>43157</v>
      </c>
      <c r="C434">
        <v>4</v>
      </c>
      <c r="D434">
        <v>90</v>
      </c>
      <c r="E434">
        <v>1</v>
      </c>
      <c r="F434" t="s">
        <v>39</v>
      </c>
      <c r="G434" t="s">
        <v>56</v>
      </c>
      <c r="H434" t="s">
        <v>41</v>
      </c>
      <c r="I434">
        <v>5</v>
      </c>
      <c r="J434" t="s">
        <v>42</v>
      </c>
      <c r="K434">
        <v>155</v>
      </c>
      <c r="L434">
        <v>14.7</v>
      </c>
      <c r="M434">
        <v>4.93</v>
      </c>
      <c r="N434">
        <v>0.72</v>
      </c>
      <c r="O434">
        <v>5.79</v>
      </c>
      <c r="P434">
        <v>0.85</v>
      </c>
      <c r="Q434">
        <v>4.21</v>
      </c>
      <c r="R434">
        <v>0.62</v>
      </c>
      <c r="S434">
        <v>1.47</v>
      </c>
      <c r="T434">
        <v>75</v>
      </c>
      <c r="U434">
        <v>15.26</v>
      </c>
      <c r="V434">
        <v>19.21</v>
      </c>
      <c r="W434" s="1">
        <v>43002</v>
      </c>
      <c r="X434">
        <v>220</v>
      </c>
      <c r="Y434" t="s">
        <v>47</v>
      </c>
      <c r="AC434" s="1">
        <v>43078</v>
      </c>
      <c r="AD434">
        <v>1</v>
      </c>
      <c r="AE434">
        <v>204</v>
      </c>
      <c r="AF434" s="1">
        <v>43362</v>
      </c>
      <c r="AG434">
        <v>360</v>
      </c>
      <c r="AH434">
        <v>311528</v>
      </c>
      <c r="AI434" t="s">
        <v>272</v>
      </c>
      <c r="AJ434" s="2">
        <v>42278</v>
      </c>
      <c r="AK434" t="s">
        <v>45</v>
      </c>
      <c r="AL434" s="1">
        <v>43002</v>
      </c>
    </row>
    <row r="435" spans="1:38" x14ac:dyDescent="0.25">
      <c r="A435" t="s">
        <v>51</v>
      </c>
      <c r="B435" s="1">
        <v>43209</v>
      </c>
      <c r="C435">
        <v>5</v>
      </c>
      <c r="D435">
        <v>90</v>
      </c>
      <c r="E435">
        <v>1</v>
      </c>
      <c r="F435" t="s">
        <v>39</v>
      </c>
      <c r="G435" t="s">
        <v>56</v>
      </c>
      <c r="H435" t="s">
        <v>41</v>
      </c>
      <c r="I435">
        <v>5</v>
      </c>
      <c r="J435" t="s">
        <v>42</v>
      </c>
      <c r="K435">
        <v>207</v>
      </c>
      <c r="L435">
        <v>10.9</v>
      </c>
      <c r="M435">
        <v>4.79</v>
      </c>
      <c r="N435">
        <v>0.52</v>
      </c>
      <c r="O435">
        <v>6.47</v>
      </c>
      <c r="P435">
        <v>0.71</v>
      </c>
      <c r="Q435">
        <v>4.75</v>
      </c>
      <c r="R435">
        <v>0.52</v>
      </c>
      <c r="S435">
        <v>1.22</v>
      </c>
      <c r="T435">
        <v>189</v>
      </c>
      <c r="U435">
        <v>11.31</v>
      </c>
      <c r="V435">
        <v>15.69</v>
      </c>
      <c r="W435" s="1">
        <v>43002</v>
      </c>
      <c r="X435">
        <v>220</v>
      </c>
      <c r="Y435" s="3">
        <v>45017</v>
      </c>
      <c r="AC435" s="1">
        <v>43078</v>
      </c>
      <c r="AD435">
        <v>1</v>
      </c>
      <c r="AE435">
        <v>7</v>
      </c>
      <c r="AF435" s="1">
        <v>43362</v>
      </c>
      <c r="AH435">
        <v>311528</v>
      </c>
      <c r="AI435" t="s">
        <v>272</v>
      </c>
      <c r="AJ435" s="2">
        <v>42278</v>
      </c>
      <c r="AK435" t="s">
        <v>143</v>
      </c>
      <c r="AL435" s="1">
        <v>43227</v>
      </c>
    </row>
    <row r="436" spans="1:38" x14ac:dyDescent="0.25">
      <c r="A436" t="s">
        <v>38</v>
      </c>
      <c r="B436" s="1">
        <v>43010</v>
      </c>
      <c r="C436">
        <v>1</v>
      </c>
      <c r="D436">
        <v>62</v>
      </c>
      <c r="E436">
        <v>1</v>
      </c>
      <c r="F436" t="s">
        <v>39</v>
      </c>
      <c r="G436" t="s">
        <v>40</v>
      </c>
      <c r="H436" t="s">
        <v>41</v>
      </c>
      <c r="I436">
        <v>6</v>
      </c>
      <c r="J436" t="s">
        <v>42</v>
      </c>
      <c r="K436">
        <v>44</v>
      </c>
      <c r="L436">
        <v>19.8</v>
      </c>
      <c r="M436">
        <v>5</v>
      </c>
      <c r="N436">
        <v>0.99</v>
      </c>
      <c r="O436">
        <v>5.54</v>
      </c>
      <c r="P436">
        <v>1.1000000000000001</v>
      </c>
      <c r="Q436">
        <v>3.57</v>
      </c>
      <c r="R436">
        <v>0.71</v>
      </c>
      <c r="S436">
        <v>1.8</v>
      </c>
      <c r="T436">
        <v>330</v>
      </c>
      <c r="U436">
        <v>20.55</v>
      </c>
      <c r="V436">
        <v>24.39</v>
      </c>
      <c r="W436" s="1">
        <v>42966</v>
      </c>
      <c r="X436">
        <v>247</v>
      </c>
      <c r="Y436" s="3">
        <v>44927</v>
      </c>
      <c r="AC436" s="1">
        <v>43073</v>
      </c>
      <c r="AD436">
        <v>2</v>
      </c>
      <c r="AE436">
        <v>276</v>
      </c>
      <c r="AF436" s="1">
        <v>43353</v>
      </c>
      <c r="AG436">
        <v>387</v>
      </c>
      <c r="AH436">
        <v>310053</v>
      </c>
      <c r="AI436" t="s">
        <v>312</v>
      </c>
      <c r="AJ436" s="2">
        <v>42917</v>
      </c>
      <c r="AK436" t="s">
        <v>45</v>
      </c>
      <c r="AL436" s="1">
        <v>42966</v>
      </c>
    </row>
    <row r="437" spans="1:38" x14ac:dyDescent="0.25">
      <c r="A437" t="s">
        <v>38</v>
      </c>
      <c r="B437" s="1">
        <v>43075</v>
      </c>
      <c r="C437">
        <v>2</v>
      </c>
      <c r="D437">
        <v>62</v>
      </c>
      <c r="E437">
        <v>1</v>
      </c>
      <c r="F437" t="s">
        <v>39</v>
      </c>
      <c r="G437" t="s">
        <v>40</v>
      </c>
      <c r="H437" t="s">
        <v>41</v>
      </c>
      <c r="I437">
        <v>6</v>
      </c>
      <c r="J437" t="s">
        <v>42</v>
      </c>
      <c r="K437">
        <v>109</v>
      </c>
      <c r="L437">
        <v>16.600000000000001</v>
      </c>
      <c r="M437">
        <v>4.9000000000000004</v>
      </c>
      <c r="N437">
        <v>0.81</v>
      </c>
      <c r="O437">
        <v>4.87</v>
      </c>
      <c r="P437">
        <v>0.81</v>
      </c>
      <c r="Q437">
        <v>3.78</v>
      </c>
      <c r="R437">
        <v>0.63</v>
      </c>
      <c r="S437">
        <v>1.44</v>
      </c>
      <c r="T437">
        <v>571</v>
      </c>
      <c r="U437">
        <v>17.23</v>
      </c>
      <c r="V437">
        <v>19.29</v>
      </c>
      <c r="W437" s="1">
        <v>42966</v>
      </c>
      <c r="X437">
        <v>247</v>
      </c>
      <c r="Y437" s="3">
        <v>44959</v>
      </c>
      <c r="AC437" s="1">
        <v>43073</v>
      </c>
      <c r="AD437">
        <v>2</v>
      </c>
      <c r="AE437">
        <v>238</v>
      </c>
      <c r="AF437" s="1">
        <v>43353</v>
      </c>
      <c r="AG437">
        <v>387</v>
      </c>
      <c r="AH437">
        <v>310053</v>
      </c>
      <c r="AI437" t="s">
        <v>312</v>
      </c>
      <c r="AJ437" s="2">
        <v>42917</v>
      </c>
      <c r="AK437" t="s">
        <v>45</v>
      </c>
      <c r="AL437" s="1">
        <v>42966</v>
      </c>
    </row>
    <row r="438" spans="1:38" x14ac:dyDescent="0.25">
      <c r="A438" t="s">
        <v>38</v>
      </c>
      <c r="B438" s="1">
        <v>43146</v>
      </c>
      <c r="C438">
        <v>3</v>
      </c>
      <c r="D438">
        <v>62</v>
      </c>
      <c r="E438">
        <v>1</v>
      </c>
      <c r="F438" t="s">
        <v>39</v>
      </c>
      <c r="G438" t="s">
        <v>40</v>
      </c>
      <c r="H438" t="s">
        <v>41</v>
      </c>
      <c r="I438">
        <v>6</v>
      </c>
      <c r="J438" t="s">
        <v>42</v>
      </c>
      <c r="K438">
        <v>180</v>
      </c>
      <c r="L438">
        <v>13.9</v>
      </c>
      <c r="M438">
        <v>4.7300000000000004</v>
      </c>
      <c r="N438">
        <v>0.66</v>
      </c>
      <c r="O438">
        <v>5.64</v>
      </c>
      <c r="P438">
        <v>0.78</v>
      </c>
      <c r="Q438">
        <v>4.24</v>
      </c>
      <c r="R438">
        <v>0.59</v>
      </c>
      <c r="S438">
        <v>1.37</v>
      </c>
      <c r="T438">
        <v>278</v>
      </c>
      <c r="U438">
        <v>14.43</v>
      </c>
      <c r="V438">
        <v>17.89</v>
      </c>
      <c r="W438" s="1">
        <v>42966</v>
      </c>
      <c r="X438">
        <v>247</v>
      </c>
      <c r="Y438" s="3">
        <v>44988</v>
      </c>
      <c r="AC438" s="1">
        <v>43073</v>
      </c>
      <c r="AD438">
        <v>2</v>
      </c>
      <c r="AE438">
        <v>201</v>
      </c>
      <c r="AF438" s="1">
        <v>43352</v>
      </c>
      <c r="AG438">
        <v>386</v>
      </c>
      <c r="AH438">
        <v>310053</v>
      </c>
      <c r="AI438" t="s">
        <v>312</v>
      </c>
      <c r="AJ438" s="2">
        <v>42917</v>
      </c>
      <c r="AK438" t="s">
        <v>45</v>
      </c>
      <c r="AL438" s="1">
        <v>42966</v>
      </c>
    </row>
    <row r="439" spans="1:38" x14ac:dyDescent="0.25">
      <c r="A439" t="s">
        <v>38</v>
      </c>
      <c r="B439" s="1">
        <v>43200</v>
      </c>
      <c r="C439">
        <v>4</v>
      </c>
      <c r="D439">
        <v>62</v>
      </c>
      <c r="E439">
        <v>1</v>
      </c>
      <c r="F439" t="s">
        <v>39</v>
      </c>
      <c r="G439" t="s">
        <v>40</v>
      </c>
      <c r="H439" t="s">
        <v>41</v>
      </c>
      <c r="I439">
        <v>6</v>
      </c>
      <c r="J439" t="s">
        <v>42</v>
      </c>
      <c r="K439">
        <v>234</v>
      </c>
      <c r="L439">
        <v>11.9</v>
      </c>
      <c r="M439">
        <v>4.87</v>
      </c>
      <c r="N439">
        <v>0.57999999999999996</v>
      </c>
      <c r="O439">
        <v>5.91</v>
      </c>
      <c r="P439">
        <v>0.7</v>
      </c>
      <c r="Q439">
        <v>4.8</v>
      </c>
      <c r="R439">
        <v>0.56999999999999995</v>
      </c>
      <c r="S439">
        <v>1.27</v>
      </c>
      <c r="T439">
        <v>150</v>
      </c>
      <c r="U439">
        <v>12.35</v>
      </c>
      <c r="V439">
        <v>16.2</v>
      </c>
      <c r="W439" s="1">
        <v>42966</v>
      </c>
      <c r="X439">
        <v>247</v>
      </c>
      <c r="Y439" s="3">
        <v>45019</v>
      </c>
      <c r="AC439" t="s">
        <v>49</v>
      </c>
      <c r="AH439">
        <v>310053</v>
      </c>
      <c r="AI439" t="s">
        <v>312</v>
      </c>
      <c r="AJ439" s="2">
        <v>42917</v>
      </c>
      <c r="AK439" t="s">
        <v>50</v>
      </c>
      <c r="AL439" s="1">
        <v>43238</v>
      </c>
    </row>
    <row r="440" spans="1:38" x14ac:dyDescent="0.25">
      <c r="A440" t="s">
        <v>78</v>
      </c>
      <c r="B440" s="1">
        <v>43012</v>
      </c>
      <c r="C440">
        <v>1</v>
      </c>
      <c r="D440">
        <v>72</v>
      </c>
      <c r="E440">
        <v>2</v>
      </c>
      <c r="F440" t="s">
        <v>39</v>
      </c>
      <c r="G440" t="s">
        <v>40</v>
      </c>
      <c r="H440" t="s">
        <v>41</v>
      </c>
      <c r="I440">
        <v>3</v>
      </c>
      <c r="J440">
        <v>2</v>
      </c>
      <c r="K440">
        <v>38</v>
      </c>
      <c r="L440">
        <v>23.1</v>
      </c>
      <c r="M440">
        <v>5.25</v>
      </c>
      <c r="N440">
        <v>1.21</v>
      </c>
      <c r="O440">
        <v>5.48</v>
      </c>
      <c r="P440">
        <v>1.27</v>
      </c>
      <c r="Q440">
        <v>3.99</v>
      </c>
      <c r="R440">
        <v>0.92</v>
      </c>
      <c r="S440">
        <v>2.19</v>
      </c>
      <c r="U440">
        <v>23.98</v>
      </c>
      <c r="V440">
        <v>28.96</v>
      </c>
      <c r="W440" s="1">
        <v>42974</v>
      </c>
      <c r="X440">
        <v>232</v>
      </c>
      <c r="Z440" t="s">
        <v>313</v>
      </c>
      <c r="AA440" t="s">
        <v>314</v>
      </c>
      <c r="AC440" t="s">
        <v>49</v>
      </c>
      <c r="AH440">
        <v>307055</v>
      </c>
      <c r="AI440" t="s">
        <v>315</v>
      </c>
      <c r="AJ440" s="3">
        <v>45142</v>
      </c>
      <c r="AK440" t="s">
        <v>45</v>
      </c>
      <c r="AL440" s="1">
        <v>42974</v>
      </c>
    </row>
    <row r="441" spans="1:38" x14ac:dyDescent="0.25">
      <c r="A441" t="s">
        <v>78</v>
      </c>
      <c r="B441" s="1">
        <v>43193</v>
      </c>
      <c r="C441">
        <v>4</v>
      </c>
      <c r="D441">
        <v>72</v>
      </c>
      <c r="E441">
        <v>2</v>
      </c>
      <c r="F441" t="s">
        <v>39</v>
      </c>
      <c r="G441" t="s">
        <v>40</v>
      </c>
      <c r="H441" t="s">
        <v>41</v>
      </c>
      <c r="I441">
        <v>3</v>
      </c>
      <c r="J441">
        <v>2</v>
      </c>
      <c r="K441">
        <v>219</v>
      </c>
      <c r="L441">
        <v>12.2</v>
      </c>
      <c r="M441">
        <v>4.75</v>
      </c>
      <c r="N441">
        <v>0.57999999999999996</v>
      </c>
      <c r="O441">
        <v>7</v>
      </c>
      <c r="P441">
        <v>0.85</v>
      </c>
      <c r="Q441">
        <v>5.0599999999999996</v>
      </c>
      <c r="R441">
        <v>0.62</v>
      </c>
      <c r="S441">
        <v>1.47</v>
      </c>
      <c r="T441">
        <v>43</v>
      </c>
      <c r="U441">
        <v>12.66</v>
      </c>
      <c r="V441">
        <v>18.54</v>
      </c>
      <c r="W441" s="1">
        <v>42974</v>
      </c>
      <c r="X441">
        <v>232</v>
      </c>
      <c r="Y441" t="s">
        <v>48</v>
      </c>
      <c r="Z441" t="s">
        <v>313</v>
      </c>
      <c r="AA441" t="s">
        <v>314</v>
      </c>
      <c r="AC441" s="1">
        <v>43087</v>
      </c>
      <c r="AD441">
        <v>2</v>
      </c>
      <c r="AE441">
        <v>173</v>
      </c>
      <c r="AF441" s="1">
        <v>43368</v>
      </c>
      <c r="AG441">
        <v>394</v>
      </c>
      <c r="AH441">
        <v>307055</v>
      </c>
      <c r="AI441" t="s">
        <v>315</v>
      </c>
      <c r="AJ441" s="3">
        <v>45142</v>
      </c>
      <c r="AK441" t="s">
        <v>45</v>
      </c>
      <c r="AL441" s="1">
        <v>42974</v>
      </c>
    </row>
    <row r="442" spans="1:38" x14ac:dyDescent="0.25">
      <c r="A442" t="s">
        <v>78</v>
      </c>
      <c r="B442" s="1">
        <v>43129</v>
      </c>
      <c r="C442">
        <v>3</v>
      </c>
      <c r="D442">
        <v>72</v>
      </c>
      <c r="E442">
        <v>2</v>
      </c>
      <c r="F442" t="s">
        <v>39</v>
      </c>
      <c r="G442" t="s">
        <v>40</v>
      </c>
      <c r="H442" t="s">
        <v>41</v>
      </c>
      <c r="I442">
        <v>3</v>
      </c>
      <c r="J442">
        <v>2</v>
      </c>
      <c r="K442">
        <v>155</v>
      </c>
      <c r="L442">
        <v>14.6</v>
      </c>
      <c r="M442">
        <v>5.2</v>
      </c>
      <c r="N442">
        <v>0.76</v>
      </c>
      <c r="O442">
        <v>5.53</v>
      </c>
      <c r="P442">
        <v>0.81</v>
      </c>
      <c r="Q442">
        <v>3.91</v>
      </c>
      <c r="R442">
        <v>0.56999999999999995</v>
      </c>
      <c r="S442">
        <v>1.38</v>
      </c>
      <c r="T442">
        <v>79</v>
      </c>
      <c r="U442">
        <v>15.15</v>
      </c>
      <c r="V442">
        <v>18.309999999999999</v>
      </c>
      <c r="W442" s="1">
        <v>42974</v>
      </c>
      <c r="X442">
        <v>232</v>
      </c>
      <c r="Y442" t="s">
        <v>47</v>
      </c>
      <c r="Z442" t="s">
        <v>313</v>
      </c>
      <c r="AA442" t="s">
        <v>314</v>
      </c>
      <c r="AC442" s="1">
        <v>43087</v>
      </c>
      <c r="AD442">
        <v>2</v>
      </c>
      <c r="AE442">
        <v>237</v>
      </c>
      <c r="AF442" s="1">
        <v>43368</v>
      </c>
      <c r="AG442">
        <v>394</v>
      </c>
      <c r="AH442">
        <v>307055</v>
      </c>
      <c r="AI442" t="s">
        <v>315</v>
      </c>
      <c r="AJ442" s="3">
        <v>45142</v>
      </c>
      <c r="AK442" t="s">
        <v>45</v>
      </c>
      <c r="AL442" s="1">
        <v>42974</v>
      </c>
    </row>
    <row r="443" spans="1:38" x14ac:dyDescent="0.25">
      <c r="A443" t="s">
        <v>38</v>
      </c>
      <c r="B443" s="1">
        <v>43010</v>
      </c>
      <c r="C443">
        <v>1</v>
      </c>
      <c r="D443">
        <v>89</v>
      </c>
      <c r="E443">
        <v>2</v>
      </c>
      <c r="F443" t="s">
        <v>39</v>
      </c>
      <c r="G443" t="s">
        <v>69</v>
      </c>
      <c r="H443" t="s">
        <v>70</v>
      </c>
      <c r="I443">
        <v>5</v>
      </c>
      <c r="J443" t="s">
        <v>42</v>
      </c>
      <c r="K443">
        <v>44</v>
      </c>
      <c r="L443">
        <v>25.4</v>
      </c>
      <c r="M443">
        <v>5</v>
      </c>
      <c r="N443">
        <v>1.27</v>
      </c>
      <c r="O443">
        <v>4.66</v>
      </c>
      <c r="P443">
        <v>1.18</v>
      </c>
      <c r="Q443">
        <v>3.84</v>
      </c>
      <c r="R443">
        <v>0.98</v>
      </c>
      <c r="S443">
        <v>2.16</v>
      </c>
      <c r="T443">
        <v>31</v>
      </c>
      <c r="U443">
        <v>26.37</v>
      </c>
      <c r="V443">
        <v>28.89</v>
      </c>
      <c r="W443" s="1">
        <v>42966</v>
      </c>
      <c r="X443">
        <v>247</v>
      </c>
      <c r="Y443" t="s">
        <v>43</v>
      </c>
      <c r="Z443" t="s">
        <v>316</v>
      </c>
      <c r="AA443" t="s">
        <v>317</v>
      </c>
      <c r="AC443" s="1">
        <v>43065</v>
      </c>
      <c r="AD443">
        <v>1</v>
      </c>
      <c r="AE443">
        <v>269</v>
      </c>
      <c r="AF443" s="1">
        <v>43346</v>
      </c>
      <c r="AG443">
        <v>380</v>
      </c>
      <c r="AH443">
        <v>311008</v>
      </c>
      <c r="AI443">
        <v>278</v>
      </c>
      <c r="AJ443" s="3">
        <v>45239</v>
      </c>
      <c r="AK443" t="s">
        <v>45</v>
      </c>
      <c r="AL443" s="1">
        <v>42966</v>
      </c>
    </row>
    <row r="444" spans="1:38" x14ac:dyDescent="0.25">
      <c r="A444" t="s">
        <v>38</v>
      </c>
      <c r="B444" s="1">
        <v>43075</v>
      </c>
      <c r="C444">
        <v>2</v>
      </c>
      <c r="D444">
        <v>89</v>
      </c>
      <c r="E444">
        <v>2</v>
      </c>
      <c r="F444" t="s">
        <v>39</v>
      </c>
      <c r="G444" t="s">
        <v>69</v>
      </c>
      <c r="H444" t="s">
        <v>70</v>
      </c>
      <c r="I444">
        <v>5</v>
      </c>
      <c r="J444" t="s">
        <v>42</v>
      </c>
      <c r="K444">
        <v>109</v>
      </c>
      <c r="L444">
        <v>19.399999999999999</v>
      </c>
      <c r="M444">
        <v>4.78</v>
      </c>
      <c r="N444">
        <v>0.93</v>
      </c>
      <c r="O444">
        <v>4.38</v>
      </c>
      <c r="P444">
        <v>0.85</v>
      </c>
      <c r="Q444">
        <v>4.05</v>
      </c>
      <c r="R444">
        <v>0.79</v>
      </c>
      <c r="S444">
        <v>1.64</v>
      </c>
      <c r="T444">
        <v>10</v>
      </c>
      <c r="U444">
        <v>20.14</v>
      </c>
      <c r="V444">
        <v>21.73</v>
      </c>
      <c r="W444" s="1">
        <v>42966</v>
      </c>
      <c r="X444">
        <v>247</v>
      </c>
      <c r="Y444" t="s">
        <v>46</v>
      </c>
      <c r="Z444" t="s">
        <v>316</v>
      </c>
      <c r="AA444" t="s">
        <v>317</v>
      </c>
      <c r="AC444" s="1">
        <v>43065</v>
      </c>
      <c r="AD444">
        <v>1</v>
      </c>
      <c r="AE444">
        <v>231</v>
      </c>
      <c r="AF444" s="1">
        <v>43346</v>
      </c>
      <c r="AG444">
        <v>380</v>
      </c>
      <c r="AH444">
        <v>311008</v>
      </c>
      <c r="AI444">
        <v>278</v>
      </c>
      <c r="AJ444" s="3">
        <v>45239</v>
      </c>
      <c r="AK444" t="s">
        <v>45</v>
      </c>
      <c r="AL444" s="1">
        <v>42966</v>
      </c>
    </row>
    <row r="445" spans="1:38" x14ac:dyDescent="0.25">
      <c r="A445" t="s">
        <v>38</v>
      </c>
      <c r="B445" s="1">
        <v>43146</v>
      </c>
      <c r="C445">
        <v>3</v>
      </c>
      <c r="D445">
        <v>89</v>
      </c>
      <c r="E445">
        <v>2</v>
      </c>
      <c r="F445" t="s">
        <v>39</v>
      </c>
      <c r="G445" t="s">
        <v>69</v>
      </c>
      <c r="H445" t="s">
        <v>70</v>
      </c>
      <c r="I445">
        <v>5</v>
      </c>
      <c r="J445" t="s">
        <v>42</v>
      </c>
      <c r="K445">
        <v>180</v>
      </c>
      <c r="L445">
        <v>15.2</v>
      </c>
      <c r="M445">
        <v>4.66</v>
      </c>
      <c r="N445">
        <v>0.71</v>
      </c>
      <c r="O445">
        <v>5.16</v>
      </c>
      <c r="P445">
        <v>0.78</v>
      </c>
      <c r="Q445">
        <v>4.1900000000000004</v>
      </c>
      <c r="R445">
        <v>0.64</v>
      </c>
      <c r="S445">
        <v>1.42</v>
      </c>
      <c r="T445">
        <v>2</v>
      </c>
      <c r="U445">
        <v>15.78</v>
      </c>
      <c r="V445">
        <v>18.61</v>
      </c>
      <c r="W445" s="1">
        <v>42966</v>
      </c>
      <c r="X445">
        <v>247</v>
      </c>
      <c r="Y445" t="s">
        <v>47</v>
      </c>
      <c r="Z445" t="s">
        <v>316</v>
      </c>
      <c r="AA445" t="s">
        <v>317</v>
      </c>
      <c r="AC445" s="1">
        <v>43065</v>
      </c>
      <c r="AD445">
        <v>1</v>
      </c>
      <c r="AE445">
        <v>195</v>
      </c>
      <c r="AF445" s="1">
        <v>43346</v>
      </c>
      <c r="AG445">
        <v>380</v>
      </c>
      <c r="AH445">
        <v>311008</v>
      </c>
      <c r="AI445">
        <v>278</v>
      </c>
      <c r="AJ445" s="3">
        <v>45239</v>
      </c>
      <c r="AK445" t="s">
        <v>45</v>
      </c>
      <c r="AL445" s="1">
        <v>42966</v>
      </c>
    </row>
    <row r="446" spans="1:38" x14ac:dyDescent="0.25">
      <c r="A446" t="s">
        <v>38</v>
      </c>
      <c r="B446" s="1">
        <v>43200</v>
      </c>
      <c r="C446">
        <v>4</v>
      </c>
      <c r="D446">
        <v>89</v>
      </c>
      <c r="E446">
        <v>2</v>
      </c>
      <c r="F446" t="s">
        <v>39</v>
      </c>
      <c r="G446" t="s">
        <v>69</v>
      </c>
      <c r="H446" t="s">
        <v>70</v>
      </c>
      <c r="I446">
        <v>5</v>
      </c>
      <c r="J446" t="s">
        <v>42</v>
      </c>
      <c r="K446">
        <v>234</v>
      </c>
      <c r="L446">
        <v>13</v>
      </c>
      <c r="M446">
        <v>4.9800000000000004</v>
      </c>
      <c r="N446">
        <v>0.65</v>
      </c>
      <c r="O446">
        <v>5.54</v>
      </c>
      <c r="P446">
        <v>0.72</v>
      </c>
      <c r="Q446">
        <v>4.88</v>
      </c>
      <c r="R446">
        <v>0.63</v>
      </c>
      <c r="S446">
        <v>1.35</v>
      </c>
      <c r="T446">
        <v>4</v>
      </c>
      <c r="U446">
        <v>13.49</v>
      </c>
      <c r="V446">
        <v>17.190000000000001</v>
      </c>
      <c r="W446" s="1">
        <v>42966</v>
      </c>
      <c r="X446">
        <v>247</v>
      </c>
      <c r="Y446" t="s">
        <v>48</v>
      </c>
      <c r="Z446" t="s">
        <v>316</v>
      </c>
      <c r="AA446" t="s">
        <v>317</v>
      </c>
      <c r="AC446" t="s">
        <v>49</v>
      </c>
      <c r="AH446">
        <v>311008</v>
      </c>
      <c r="AI446">
        <v>278</v>
      </c>
      <c r="AJ446" s="3">
        <v>45239</v>
      </c>
      <c r="AK446" t="s">
        <v>50</v>
      </c>
      <c r="AL446" s="1">
        <v>43241</v>
      </c>
    </row>
    <row r="447" spans="1:38" x14ac:dyDescent="0.25">
      <c r="A447" t="s">
        <v>51</v>
      </c>
      <c r="B447" s="1">
        <v>42990</v>
      </c>
      <c r="C447">
        <v>1</v>
      </c>
      <c r="D447">
        <v>51</v>
      </c>
      <c r="E447">
        <v>2</v>
      </c>
      <c r="F447" t="s">
        <v>39</v>
      </c>
      <c r="G447" t="s">
        <v>56</v>
      </c>
      <c r="H447" t="s">
        <v>41</v>
      </c>
      <c r="I447">
        <v>2</v>
      </c>
      <c r="J447">
        <v>1</v>
      </c>
      <c r="K447">
        <v>30</v>
      </c>
      <c r="L447">
        <v>9.6</v>
      </c>
      <c r="M447">
        <v>5.0199999999999996</v>
      </c>
      <c r="N447">
        <v>0.48</v>
      </c>
      <c r="O447">
        <v>5.96</v>
      </c>
      <c r="P447">
        <v>0.56999999999999995</v>
      </c>
      <c r="Q447">
        <v>4.32</v>
      </c>
      <c r="R447">
        <v>0.41</v>
      </c>
      <c r="S447">
        <v>0.99</v>
      </c>
      <c r="T447">
        <v>68</v>
      </c>
      <c r="U447">
        <v>9.9600000000000009</v>
      </c>
      <c r="V447">
        <v>12.77</v>
      </c>
      <c r="W447" s="1">
        <v>42960</v>
      </c>
      <c r="X447">
        <v>262</v>
      </c>
      <c r="Y447" t="s">
        <v>43</v>
      </c>
      <c r="Z447" t="s">
        <v>318</v>
      </c>
      <c r="AA447" t="s">
        <v>319</v>
      </c>
      <c r="AC447" t="s">
        <v>49</v>
      </c>
      <c r="AH447">
        <v>309012</v>
      </c>
      <c r="AI447" t="s">
        <v>133</v>
      </c>
      <c r="AJ447" s="2">
        <v>25508</v>
      </c>
      <c r="AK447" t="s">
        <v>45</v>
      </c>
      <c r="AL447" s="1">
        <v>42960</v>
      </c>
    </row>
    <row r="448" spans="1:38" x14ac:dyDescent="0.25">
      <c r="A448" t="s">
        <v>51</v>
      </c>
      <c r="B448" s="1">
        <v>43048</v>
      </c>
      <c r="C448">
        <v>2</v>
      </c>
      <c r="D448">
        <v>51</v>
      </c>
      <c r="E448">
        <v>2</v>
      </c>
      <c r="F448" t="s">
        <v>39</v>
      </c>
      <c r="G448" t="s">
        <v>56</v>
      </c>
      <c r="H448" t="s">
        <v>41</v>
      </c>
      <c r="I448">
        <v>2</v>
      </c>
      <c r="J448">
        <v>1</v>
      </c>
      <c r="K448">
        <v>88</v>
      </c>
      <c r="L448">
        <v>7.3</v>
      </c>
      <c r="M448">
        <v>5.04</v>
      </c>
      <c r="N448">
        <v>0.37</v>
      </c>
      <c r="O448">
        <v>6.61</v>
      </c>
      <c r="P448">
        <v>0.48</v>
      </c>
      <c r="Q448">
        <v>4.62</v>
      </c>
      <c r="R448">
        <v>0.34</v>
      </c>
      <c r="S448">
        <v>0.82</v>
      </c>
      <c r="T448">
        <v>88</v>
      </c>
      <c r="U448">
        <v>7.58</v>
      </c>
      <c r="V448">
        <v>10.5</v>
      </c>
      <c r="W448" s="1">
        <v>42960</v>
      </c>
      <c r="X448">
        <v>262</v>
      </c>
      <c r="Y448" t="s">
        <v>46</v>
      </c>
      <c r="Z448" t="s">
        <v>318</v>
      </c>
      <c r="AA448" t="s">
        <v>319</v>
      </c>
      <c r="AC448" t="s">
        <v>49</v>
      </c>
      <c r="AH448">
        <v>309012</v>
      </c>
      <c r="AI448" t="s">
        <v>133</v>
      </c>
      <c r="AJ448" s="2">
        <v>25508</v>
      </c>
      <c r="AK448" t="s">
        <v>45</v>
      </c>
      <c r="AL448" s="1">
        <v>42960</v>
      </c>
    </row>
    <row r="449" spans="1:38" x14ac:dyDescent="0.25">
      <c r="A449" t="s">
        <v>51</v>
      </c>
      <c r="B449" s="1">
        <v>43157</v>
      </c>
      <c r="C449">
        <v>4</v>
      </c>
      <c r="D449">
        <v>51</v>
      </c>
      <c r="E449">
        <v>2</v>
      </c>
      <c r="F449" t="s">
        <v>39</v>
      </c>
      <c r="G449" t="s">
        <v>56</v>
      </c>
      <c r="H449" t="s">
        <v>41</v>
      </c>
      <c r="I449">
        <v>2</v>
      </c>
      <c r="J449">
        <v>1</v>
      </c>
      <c r="K449">
        <v>197</v>
      </c>
      <c r="L449">
        <v>7.2</v>
      </c>
      <c r="M449">
        <v>4.9800000000000004</v>
      </c>
      <c r="N449">
        <v>0.36</v>
      </c>
      <c r="O449">
        <v>6.62</v>
      </c>
      <c r="P449">
        <v>0.48</v>
      </c>
      <c r="Q449">
        <v>4.5999999999999996</v>
      </c>
      <c r="R449">
        <v>0.33</v>
      </c>
      <c r="S449">
        <v>0.81</v>
      </c>
      <c r="T449">
        <v>89</v>
      </c>
      <c r="U449">
        <v>7.47</v>
      </c>
      <c r="V449">
        <v>10.4</v>
      </c>
      <c r="W449" s="1">
        <v>42960</v>
      </c>
      <c r="X449">
        <v>262</v>
      </c>
      <c r="Y449" t="s">
        <v>48</v>
      </c>
      <c r="Z449" t="s">
        <v>318</v>
      </c>
      <c r="AA449" t="s">
        <v>319</v>
      </c>
      <c r="AC449" s="1">
        <v>43063</v>
      </c>
      <c r="AD449">
        <v>1</v>
      </c>
      <c r="AE449">
        <v>183</v>
      </c>
      <c r="AF449" s="1">
        <v>43341</v>
      </c>
      <c r="AG449">
        <v>381</v>
      </c>
      <c r="AH449">
        <v>309012</v>
      </c>
      <c r="AI449" t="s">
        <v>133</v>
      </c>
      <c r="AJ449" s="2">
        <v>25508</v>
      </c>
      <c r="AK449" t="s">
        <v>45</v>
      </c>
      <c r="AL449" s="1">
        <v>42960</v>
      </c>
    </row>
    <row r="450" spans="1:38" x14ac:dyDescent="0.25">
      <c r="A450" t="s">
        <v>51</v>
      </c>
      <c r="B450" s="1">
        <v>43109</v>
      </c>
      <c r="C450">
        <v>3</v>
      </c>
      <c r="D450">
        <v>51</v>
      </c>
      <c r="E450">
        <v>2</v>
      </c>
      <c r="F450" t="s">
        <v>39</v>
      </c>
      <c r="G450" t="s">
        <v>56</v>
      </c>
      <c r="H450" t="s">
        <v>41</v>
      </c>
      <c r="I450">
        <v>2</v>
      </c>
      <c r="J450">
        <v>1</v>
      </c>
      <c r="K450">
        <v>149</v>
      </c>
      <c r="L450">
        <v>7.2</v>
      </c>
      <c r="M450">
        <v>5.09</v>
      </c>
      <c r="N450">
        <v>0.37</v>
      </c>
      <c r="O450">
        <v>6.73</v>
      </c>
      <c r="P450">
        <v>0.48</v>
      </c>
      <c r="Q450">
        <v>4.57</v>
      </c>
      <c r="R450">
        <v>0.33</v>
      </c>
      <c r="S450">
        <v>0.81</v>
      </c>
      <c r="T450">
        <v>27</v>
      </c>
      <c r="U450">
        <v>7.47</v>
      </c>
      <c r="V450">
        <v>10.4</v>
      </c>
      <c r="W450" s="1">
        <v>42960</v>
      </c>
      <c r="X450">
        <v>262</v>
      </c>
      <c r="Y450" t="s">
        <v>47</v>
      </c>
      <c r="Z450" t="s">
        <v>318</v>
      </c>
      <c r="AA450" t="s">
        <v>319</v>
      </c>
      <c r="AC450" s="1">
        <v>43063</v>
      </c>
      <c r="AD450">
        <v>1</v>
      </c>
      <c r="AE450">
        <v>189</v>
      </c>
      <c r="AF450" s="1">
        <v>43341</v>
      </c>
      <c r="AG450">
        <v>381</v>
      </c>
      <c r="AH450">
        <v>309012</v>
      </c>
      <c r="AI450" t="s">
        <v>133</v>
      </c>
      <c r="AJ450" s="2">
        <v>25508</v>
      </c>
      <c r="AK450" t="s">
        <v>45</v>
      </c>
      <c r="AL450" s="1">
        <v>42960</v>
      </c>
    </row>
    <row r="451" spans="1:38" x14ac:dyDescent="0.25">
      <c r="A451" t="s">
        <v>51</v>
      </c>
      <c r="B451" s="1">
        <v>43209</v>
      </c>
      <c r="C451">
        <v>5</v>
      </c>
      <c r="D451">
        <v>51</v>
      </c>
      <c r="E451">
        <v>2</v>
      </c>
      <c r="F451" t="s">
        <v>39</v>
      </c>
      <c r="G451" t="s">
        <v>56</v>
      </c>
      <c r="H451" t="s">
        <v>41</v>
      </c>
      <c r="I451">
        <v>2</v>
      </c>
      <c r="J451">
        <v>1</v>
      </c>
      <c r="K451">
        <v>249</v>
      </c>
      <c r="L451">
        <v>4.5</v>
      </c>
      <c r="M451">
        <v>4.54</v>
      </c>
      <c r="N451">
        <v>0.2</v>
      </c>
      <c r="O451">
        <v>8.4600000000000009</v>
      </c>
      <c r="P451">
        <v>0.38</v>
      </c>
      <c r="Q451">
        <v>5.45</v>
      </c>
      <c r="R451">
        <v>0.25</v>
      </c>
      <c r="S451">
        <v>0.63</v>
      </c>
      <c r="T451">
        <v>278</v>
      </c>
      <c r="U451">
        <v>4.67</v>
      </c>
      <c r="V451">
        <v>7.83</v>
      </c>
      <c r="W451" s="1">
        <v>42960</v>
      </c>
      <c r="X451">
        <v>262</v>
      </c>
      <c r="Y451" s="3">
        <v>45047</v>
      </c>
      <c r="Z451" t="s">
        <v>318</v>
      </c>
      <c r="AA451" t="s">
        <v>319</v>
      </c>
      <c r="AC451" s="1">
        <v>43063</v>
      </c>
      <c r="AD451">
        <v>1</v>
      </c>
      <c r="AF451" s="1">
        <v>43341</v>
      </c>
      <c r="AG451">
        <v>381</v>
      </c>
      <c r="AH451">
        <v>309012</v>
      </c>
      <c r="AI451" t="s">
        <v>133</v>
      </c>
      <c r="AJ451" s="2">
        <v>25508</v>
      </c>
      <c r="AK451" t="s">
        <v>45</v>
      </c>
      <c r="AL451" s="1">
        <v>42960</v>
      </c>
    </row>
    <row r="452" spans="1:38" x14ac:dyDescent="0.25">
      <c r="A452" t="s">
        <v>38</v>
      </c>
      <c r="B452" s="1">
        <v>43075</v>
      </c>
      <c r="C452">
        <v>2</v>
      </c>
      <c r="D452">
        <v>309</v>
      </c>
      <c r="E452">
        <v>2</v>
      </c>
      <c r="F452" t="s">
        <v>39</v>
      </c>
      <c r="G452" t="s">
        <v>51</v>
      </c>
      <c r="H452" t="s">
        <v>52</v>
      </c>
      <c r="I452">
        <v>4</v>
      </c>
      <c r="J452" t="s">
        <v>42</v>
      </c>
      <c r="K452">
        <v>51</v>
      </c>
      <c r="L452">
        <v>27.6</v>
      </c>
      <c r="M452">
        <v>4.9800000000000004</v>
      </c>
      <c r="N452">
        <v>1.37</v>
      </c>
      <c r="O452">
        <v>3.72</v>
      </c>
      <c r="P452">
        <v>1.03</v>
      </c>
      <c r="Q452">
        <v>3.19</v>
      </c>
      <c r="R452">
        <v>0.88</v>
      </c>
      <c r="S452">
        <v>1.91</v>
      </c>
      <c r="T452">
        <v>19</v>
      </c>
      <c r="U452">
        <v>28.65</v>
      </c>
      <c r="V452">
        <v>26.86</v>
      </c>
      <c r="W452" s="1">
        <v>43024</v>
      </c>
      <c r="X452">
        <v>189</v>
      </c>
      <c r="Y452" t="s">
        <v>43</v>
      </c>
      <c r="AC452" t="s">
        <v>49</v>
      </c>
      <c r="AH452">
        <v>112058</v>
      </c>
      <c r="AI452" t="s">
        <v>320</v>
      </c>
      <c r="AJ452" s="2">
        <v>19845</v>
      </c>
      <c r="AK452" t="s">
        <v>45</v>
      </c>
      <c r="AL452" s="1">
        <v>43024</v>
      </c>
    </row>
    <row r="453" spans="1:38" x14ac:dyDescent="0.25">
      <c r="A453" t="s">
        <v>38</v>
      </c>
      <c r="B453" s="1">
        <v>43146</v>
      </c>
      <c r="C453">
        <v>3</v>
      </c>
      <c r="D453">
        <v>309</v>
      </c>
      <c r="E453">
        <v>2</v>
      </c>
      <c r="F453" t="s">
        <v>39</v>
      </c>
      <c r="G453" t="s">
        <v>51</v>
      </c>
      <c r="H453" t="s">
        <v>52</v>
      </c>
      <c r="I453">
        <v>4</v>
      </c>
      <c r="J453" t="s">
        <v>42</v>
      </c>
      <c r="K453">
        <v>122</v>
      </c>
      <c r="L453">
        <v>17.899999999999999</v>
      </c>
      <c r="M453">
        <v>4.99</v>
      </c>
      <c r="N453">
        <v>0.89</v>
      </c>
      <c r="O453">
        <v>4.53</v>
      </c>
      <c r="P453">
        <v>0.81</v>
      </c>
      <c r="Q453">
        <v>3.51</v>
      </c>
      <c r="R453">
        <v>0.63</v>
      </c>
      <c r="S453">
        <v>1.44</v>
      </c>
      <c r="T453">
        <v>24</v>
      </c>
      <c r="U453">
        <v>18.579999999999998</v>
      </c>
      <c r="V453">
        <v>19.64</v>
      </c>
      <c r="W453" s="1">
        <v>43024</v>
      </c>
      <c r="X453">
        <v>189</v>
      </c>
      <c r="Y453" t="s">
        <v>46</v>
      </c>
      <c r="AC453" t="s">
        <v>49</v>
      </c>
      <c r="AH453">
        <v>112058</v>
      </c>
      <c r="AI453" t="s">
        <v>320</v>
      </c>
      <c r="AJ453" s="2">
        <v>19845</v>
      </c>
      <c r="AK453" t="s">
        <v>45</v>
      </c>
      <c r="AL453" s="1">
        <v>43024</v>
      </c>
    </row>
    <row r="454" spans="1:38" x14ac:dyDescent="0.25">
      <c r="A454" t="s">
        <v>38</v>
      </c>
      <c r="B454" s="1">
        <v>43200</v>
      </c>
      <c r="C454">
        <v>4</v>
      </c>
      <c r="D454">
        <v>309</v>
      </c>
      <c r="E454">
        <v>2</v>
      </c>
      <c r="F454" t="s">
        <v>39</v>
      </c>
      <c r="G454" t="s">
        <v>51</v>
      </c>
      <c r="H454" t="s">
        <v>52</v>
      </c>
      <c r="I454">
        <v>4</v>
      </c>
      <c r="J454" t="s">
        <v>42</v>
      </c>
      <c r="K454">
        <v>176</v>
      </c>
      <c r="L454">
        <v>15</v>
      </c>
      <c r="M454">
        <v>4.88</v>
      </c>
      <c r="N454">
        <v>0.73</v>
      </c>
      <c r="O454">
        <v>5.68</v>
      </c>
      <c r="P454">
        <v>0.85</v>
      </c>
      <c r="Q454">
        <v>4.26</v>
      </c>
      <c r="R454">
        <v>0.64</v>
      </c>
      <c r="S454">
        <v>1.49</v>
      </c>
      <c r="T454">
        <v>74</v>
      </c>
      <c r="U454">
        <v>15.57</v>
      </c>
      <c r="V454">
        <v>19.440000000000001</v>
      </c>
      <c r="W454" s="1">
        <v>43024</v>
      </c>
      <c r="X454">
        <v>189</v>
      </c>
      <c r="Y454" t="s">
        <v>47</v>
      </c>
      <c r="AC454" t="s">
        <v>142</v>
      </c>
      <c r="AH454">
        <v>112058</v>
      </c>
      <c r="AI454" t="s">
        <v>320</v>
      </c>
      <c r="AJ454" s="2">
        <v>19845</v>
      </c>
      <c r="AK454" t="s">
        <v>143</v>
      </c>
      <c r="AL454" s="1">
        <v>43258</v>
      </c>
    </row>
    <row r="455" spans="1:38" x14ac:dyDescent="0.25">
      <c r="A455" t="s">
        <v>51</v>
      </c>
      <c r="B455" s="1">
        <v>42990</v>
      </c>
      <c r="C455">
        <v>1</v>
      </c>
      <c r="D455">
        <v>144</v>
      </c>
      <c r="E455">
        <v>2</v>
      </c>
      <c r="F455" t="s">
        <v>39</v>
      </c>
      <c r="G455" t="s">
        <v>56</v>
      </c>
      <c r="H455" t="s">
        <v>41</v>
      </c>
      <c r="I455">
        <v>5</v>
      </c>
      <c r="J455" t="s">
        <v>42</v>
      </c>
      <c r="K455">
        <v>6</v>
      </c>
      <c r="L455">
        <v>18.3</v>
      </c>
      <c r="M455">
        <v>4.71</v>
      </c>
      <c r="N455">
        <v>0.86</v>
      </c>
      <c r="O455">
        <v>5.73</v>
      </c>
      <c r="P455">
        <v>1.05</v>
      </c>
      <c r="Q455">
        <v>4.63</v>
      </c>
      <c r="R455">
        <v>0.85</v>
      </c>
      <c r="S455">
        <v>1.9</v>
      </c>
      <c r="T455">
        <v>58</v>
      </c>
      <c r="U455">
        <v>19</v>
      </c>
      <c r="V455">
        <v>24.39</v>
      </c>
      <c r="W455" s="1">
        <v>42984</v>
      </c>
      <c r="X455">
        <v>238</v>
      </c>
      <c r="Y455" t="s">
        <v>43</v>
      </c>
      <c r="AC455" t="s">
        <v>49</v>
      </c>
      <c r="AH455">
        <v>306549</v>
      </c>
      <c r="AI455">
        <v>129</v>
      </c>
      <c r="AJ455" s="2">
        <v>18507</v>
      </c>
      <c r="AK455" t="s">
        <v>45</v>
      </c>
      <c r="AL455" s="1">
        <v>42984</v>
      </c>
    </row>
    <row r="456" spans="1:38" x14ac:dyDescent="0.25">
      <c r="A456" t="s">
        <v>51</v>
      </c>
      <c r="B456" s="1">
        <v>43048</v>
      </c>
      <c r="C456">
        <v>2</v>
      </c>
      <c r="D456">
        <v>144</v>
      </c>
      <c r="E456">
        <v>2</v>
      </c>
      <c r="F456" t="s">
        <v>39</v>
      </c>
      <c r="G456" t="s">
        <v>56</v>
      </c>
      <c r="H456" t="s">
        <v>41</v>
      </c>
      <c r="I456">
        <v>5</v>
      </c>
      <c r="J456" t="s">
        <v>42</v>
      </c>
      <c r="K456">
        <v>64</v>
      </c>
      <c r="L456">
        <v>16.899999999999999</v>
      </c>
      <c r="M456">
        <v>4.9800000000000004</v>
      </c>
      <c r="N456">
        <v>0.84</v>
      </c>
      <c r="O456">
        <v>6.66</v>
      </c>
      <c r="P456">
        <v>1.1299999999999999</v>
      </c>
      <c r="Q456">
        <v>4.3600000000000003</v>
      </c>
      <c r="R456">
        <v>0.74</v>
      </c>
      <c r="S456">
        <v>1.86</v>
      </c>
      <c r="T456">
        <v>27</v>
      </c>
      <c r="U456">
        <v>17.54</v>
      </c>
      <c r="V456">
        <v>24.2</v>
      </c>
      <c r="W456" s="1">
        <v>42984</v>
      </c>
      <c r="X456">
        <v>238</v>
      </c>
      <c r="Y456" t="s">
        <v>46</v>
      </c>
      <c r="AC456" t="s">
        <v>49</v>
      </c>
      <c r="AH456">
        <v>306549</v>
      </c>
      <c r="AI456">
        <v>129</v>
      </c>
      <c r="AJ456" s="2">
        <v>18507</v>
      </c>
      <c r="AK456" t="s">
        <v>45</v>
      </c>
      <c r="AL456" s="1">
        <v>42984</v>
      </c>
    </row>
    <row r="457" spans="1:38" x14ac:dyDescent="0.25">
      <c r="A457" t="s">
        <v>51</v>
      </c>
      <c r="B457" s="1">
        <v>43157</v>
      </c>
      <c r="C457">
        <v>4</v>
      </c>
      <c r="D457">
        <v>144</v>
      </c>
      <c r="E457">
        <v>2</v>
      </c>
      <c r="F457" t="s">
        <v>39</v>
      </c>
      <c r="G457" t="s">
        <v>56</v>
      </c>
      <c r="H457" t="s">
        <v>41</v>
      </c>
      <c r="I457">
        <v>5</v>
      </c>
      <c r="J457" t="s">
        <v>42</v>
      </c>
      <c r="K457">
        <v>173</v>
      </c>
      <c r="L457">
        <v>11.9</v>
      </c>
      <c r="M457">
        <v>4.74</v>
      </c>
      <c r="N457">
        <v>0.56000000000000005</v>
      </c>
      <c r="O457">
        <v>7.02</v>
      </c>
      <c r="P457">
        <v>0.84</v>
      </c>
      <c r="Q457">
        <v>5.05</v>
      </c>
      <c r="R457">
        <v>0.6</v>
      </c>
      <c r="S457">
        <v>1.44</v>
      </c>
      <c r="T457">
        <v>35</v>
      </c>
      <c r="U457">
        <v>12.35</v>
      </c>
      <c r="V457">
        <v>18.18</v>
      </c>
      <c r="W457" s="1">
        <v>42984</v>
      </c>
      <c r="X457">
        <v>238</v>
      </c>
      <c r="Y457" t="s">
        <v>48</v>
      </c>
      <c r="AC457" t="s">
        <v>49</v>
      </c>
      <c r="AH457">
        <v>306549</v>
      </c>
      <c r="AI457">
        <v>129</v>
      </c>
      <c r="AJ457" s="2">
        <v>18507</v>
      </c>
      <c r="AK457" t="s">
        <v>45</v>
      </c>
      <c r="AL457" s="1">
        <v>42984</v>
      </c>
    </row>
    <row r="458" spans="1:38" x14ac:dyDescent="0.25">
      <c r="A458" t="s">
        <v>51</v>
      </c>
      <c r="B458" s="1">
        <v>43209</v>
      </c>
      <c r="C458">
        <v>5</v>
      </c>
      <c r="D458">
        <v>144</v>
      </c>
      <c r="E458">
        <v>2</v>
      </c>
      <c r="F458" t="s">
        <v>39</v>
      </c>
      <c r="G458" t="s">
        <v>56</v>
      </c>
      <c r="H458" t="s">
        <v>41</v>
      </c>
      <c r="I458">
        <v>5</v>
      </c>
      <c r="J458" t="s">
        <v>42</v>
      </c>
      <c r="K458">
        <v>225</v>
      </c>
      <c r="L458">
        <v>7.7</v>
      </c>
      <c r="M458">
        <v>4.2300000000000004</v>
      </c>
      <c r="N458">
        <v>0.33</v>
      </c>
      <c r="O458">
        <v>9.07</v>
      </c>
      <c r="P458">
        <v>0.7</v>
      </c>
      <c r="Q458">
        <v>6.72</v>
      </c>
      <c r="R458">
        <v>0.52</v>
      </c>
      <c r="S458">
        <v>1.22</v>
      </c>
      <c r="T458">
        <v>177</v>
      </c>
      <c r="U458">
        <v>7.99</v>
      </c>
      <c r="V458">
        <v>14.7</v>
      </c>
      <c r="W458" s="1">
        <v>42984</v>
      </c>
      <c r="X458">
        <v>238</v>
      </c>
      <c r="Y458" s="3">
        <v>45047</v>
      </c>
      <c r="AC458" t="s">
        <v>49</v>
      </c>
      <c r="AH458">
        <v>306549</v>
      </c>
      <c r="AI458">
        <v>129</v>
      </c>
      <c r="AJ458" s="2">
        <v>18507</v>
      </c>
      <c r="AK458" t="s">
        <v>143</v>
      </c>
      <c r="AL458" s="1">
        <v>43227</v>
      </c>
    </row>
    <row r="459" spans="1:38" x14ac:dyDescent="0.25">
      <c r="A459" t="s">
        <v>51</v>
      </c>
      <c r="B459" s="1">
        <v>43109</v>
      </c>
      <c r="C459">
        <v>3</v>
      </c>
      <c r="D459">
        <v>144</v>
      </c>
      <c r="E459">
        <v>2</v>
      </c>
      <c r="F459" t="s">
        <v>39</v>
      </c>
      <c r="G459" t="s">
        <v>56</v>
      </c>
      <c r="H459" t="s">
        <v>41</v>
      </c>
      <c r="I459">
        <v>5</v>
      </c>
      <c r="J459" t="s">
        <v>42</v>
      </c>
      <c r="K459">
        <v>125</v>
      </c>
      <c r="L459">
        <v>6.7</v>
      </c>
      <c r="M459">
        <v>4.99</v>
      </c>
      <c r="N459">
        <v>0.33</v>
      </c>
      <c r="O459">
        <v>6.17</v>
      </c>
      <c r="P459">
        <v>0.41</v>
      </c>
      <c r="Q459">
        <v>4.32</v>
      </c>
      <c r="R459">
        <v>0.28999999999999998</v>
      </c>
      <c r="S459">
        <v>0.7</v>
      </c>
      <c r="T459">
        <v>41</v>
      </c>
      <c r="U459">
        <v>6.95</v>
      </c>
      <c r="V459">
        <v>9.09</v>
      </c>
      <c r="W459" s="1">
        <v>42984</v>
      </c>
      <c r="X459">
        <v>238</v>
      </c>
      <c r="Y459" t="s">
        <v>47</v>
      </c>
      <c r="AC459" t="s">
        <v>49</v>
      </c>
      <c r="AH459">
        <v>306549</v>
      </c>
      <c r="AI459">
        <v>129</v>
      </c>
      <c r="AJ459" s="2">
        <v>18507</v>
      </c>
      <c r="AK459" t="s">
        <v>45</v>
      </c>
      <c r="AL459" s="1">
        <v>42984</v>
      </c>
    </row>
    <row r="460" spans="1:38" x14ac:dyDescent="0.25">
      <c r="A460" t="s">
        <v>38</v>
      </c>
      <c r="B460" s="1">
        <v>43010</v>
      </c>
      <c r="C460">
        <v>1</v>
      </c>
      <c r="D460">
        <v>27</v>
      </c>
      <c r="E460">
        <v>2</v>
      </c>
      <c r="F460" t="s">
        <v>39</v>
      </c>
      <c r="G460" t="s">
        <v>104</v>
      </c>
      <c r="H460" t="s">
        <v>105</v>
      </c>
      <c r="I460">
        <v>5</v>
      </c>
      <c r="J460" t="s">
        <v>42</v>
      </c>
      <c r="K460">
        <v>44</v>
      </c>
      <c r="L460">
        <v>23.7</v>
      </c>
      <c r="M460">
        <v>5.19</v>
      </c>
      <c r="N460">
        <v>1.23</v>
      </c>
      <c r="O460">
        <v>5.2</v>
      </c>
      <c r="P460">
        <v>1.23</v>
      </c>
      <c r="Q460">
        <v>3.86</v>
      </c>
      <c r="R460">
        <v>0.91</v>
      </c>
      <c r="S460">
        <v>2.15</v>
      </c>
      <c r="T460">
        <v>13</v>
      </c>
      <c r="U460">
        <v>24.6</v>
      </c>
      <c r="V460">
        <v>28.55</v>
      </c>
      <c r="W460" s="1">
        <v>42966</v>
      </c>
      <c r="X460">
        <v>247</v>
      </c>
      <c r="Y460" t="s">
        <v>43</v>
      </c>
      <c r="AC460" s="1">
        <v>43060</v>
      </c>
      <c r="AD460">
        <v>1</v>
      </c>
      <c r="AE460">
        <v>263</v>
      </c>
      <c r="AF460" s="1">
        <v>43340</v>
      </c>
      <c r="AG460">
        <v>374</v>
      </c>
      <c r="AH460">
        <v>309090</v>
      </c>
      <c r="AI460">
        <v>8</v>
      </c>
      <c r="AJ460" t="s">
        <v>321</v>
      </c>
      <c r="AK460" t="s">
        <v>45</v>
      </c>
      <c r="AL460" s="1">
        <v>42966</v>
      </c>
    </row>
    <row r="461" spans="1:38" x14ac:dyDescent="0.25">
      <c r="A461" t="s">
        <v>38</v>
      </c>
      <c r="B461" s="1">
        <v>43075</v>
      </c>
      <c r="C461">
        <v>2</v>
      </c>
      <c r="D461">
        <v>27</v>
      </c>
      <c r="E461">
        <v>2</v>
      </c>
      <c r="F461" t="s">
        <v>39</v>
      </c>
      <c r="G461" t="s">
        <v>104</v>
      </c>
      <c r="H461" t="s">
        <v>105</v>
      </c>
      <c r="I461">
        <v>5</v>
      </c>
      <c r="J461" t="s">
        <v>42</v>
      </c>
      <c r="K461">
        <v>109</v>
      </c>
      <c r="L461">
        <v>20.2</v>
      </c>
      <c r="M461">
        <v>5.09</v>
      </c>
      <c r="N461">
        <v>1.03</v>
      </c>
      <c r="O461">
        <v>4.34</v>
      </c>
      <c r="P461">
        <v>0.88</v>
      </c>
      <c r="Q461">
        <v>3.57</v>
      </c>
      <c r="R461">
        <v>0.72</v>
      </c>
      <c r="S461">
        <v>1.6</v>
      </c>
      <c r="T461">
        <v>16</v>
      </c>
      <c r="U461">
        <v>20.97</v>
      </c>
      <c r="V461">
        <v>21.81</v>
      </c>
      <c r="W461" s="1">
        <v>42966</v>
      </c>
      <c r="X461">
        <v>247</v>
      </c>
      <c r="Y461" t="s">
        <v>46</v>
      </c>
      <c r="AC461" s="1">
        <v>43060</v>
      </c>
      <c r="AD461">
        <v>1</v>
      </c>
      <c r="AE461">
        <v>225</v>
      </c>
      <c r="AF461" s="1">
        <v>43340</v>
      </c>
      <c r="AG461">
        <v>374</v>
      </c>
      <c r="AH461">
        <v>309090</v>
      </c>
      <c r="AI461">
        <v>8</v>
      </c>
      <c r="AJ461" t="s">
        <v>321</v>
      </c>
      <c r="AK461" t="s">
        <v>45</v>
      </c>
      <c r="AL461" s="1">
        <v>42966</v>
      </c>
    </row>
    <row r="462" spans="1:38" x14ac:dyDescent="0.25">
      <c r="A462" t="s">
        <v>38</v>
      </c>
      <c r="B462" s="1">
        <v>43146</v>
      </c>
      <c r="C462">
        <v>3</v>
      </c>
      <c r="D462">
        <v>27</v>
      </c>
      <c r="E462">
        <v>2</v>
      </c>
      <c r="F462" t="s">
        <v>39</v>
      </c>
      <c r="G462" t="s">
        <v>104</v>
      </c>
      <c r="H462" t="s">
        <v>105</v>
      </c>
      <c r="I462">
        <v>5</v>
      </c>
      <c r="J462" t="s">
        <v>42</v>
      </c>
      <c r="K462">
        <v>180</v>
      </c>
      <c r="L462">
        <v>17.399999999999999</v>
      </c>
      <c r="M462">
        <v>5.12</v>
      </c>
      <c r="N462">
        <v>0.89</v>
      </c>
      <c r="O462">
        <v>5.18</v>
      </c>
      <c r="P462">
        <v>0.9</v>
      </c>
      <c r="Q462">
        <v>3.98</v>
      </c>
      <c r="R462">
        <v>0.69</v>
      </c>
      <c r="S462">
        <v>1.59</v>
      </c>
      <c r="T462">
        <v>11</v>
      </c>
      <c r="U462">
        <v>18.059999999999999</v>
      </c>
      <c r="V462">
        <v>21.08</v>
      </c>
      <c r="W462" s="1">
        <v>42966</v>
      </c>
      <c r="X462">
        <v>247</v>
      </c>
      <c r="Y462" t="s">
        <v>47</v>
      </c>
      <c r="AC462" s="1">
        <v>43060</v>
      </c>
      <c r="AD462">
        <v>1</v>
      </c>
      <c r="AE462">
        <v>189</v>
      </c>
      <c r="AF462" s="1">
        <v>43340</v>
      </c>
      <c r="AG462">
        <v>374</v>
      </c>
      <c r="AH462">
        <v>309090</v>
      </c>
      <c r="AI462">
        <v>8</v>
      </c>
      <c r="AJ462" t="s">
        <v>321</v>
      </c>
      <c r="AK462" t="s">
        <v>45</v>
      </c>
      <c r="AL462" s="1">
        <v>42966</v>
      </c>
    </row>
    <row r="463" spans="1:38" x14ac:dyDescent="0.25">
      <c r="A463" t="s">
        <v>38</v>
      </c>
      <c r="B463" s="1">
        <v>43200</v>
      </c>
      <c r="C463">
        <v>4</v>
      </c>
      <c r="D463">
        <v>27</v>
      </c>
      <c r="E463">
        <v>2</v>
      </c>
      <c r="F463" t="s">
        <v>39</v>
      </c>
      <c r="G463" t="s">
        <v>104</v>
      </c>
      <c r="H463" t="s">
        <v>105</v>
      </c>
      <c r="I463">
        <v>5</v>
      </c>
      <c r="J463" t="s">
        <v>42</v>
      </c>
      <c r="K463">
        <v>234</v>
      </c>
      <c r="L463">
        <v>9.9</v>
      </c>
      <c r="M463">
        <v>5.24</v>
      </c>
      <c r="N463">
        <v>0.52</v>
      </c>
      <c r="O463">
        <v>3</v>
      </c>
      <c r="P463">
        <v>0.3</v>
      </c>
      <c r="Q463">
        <v>4.49</v>
      </c>
      <c r="R463">
        <v>0.44</v>
      </c>
      <c r="S463">
        <v>0.74</v>
      </c>
      <c r="T463">
        <v>23</v>
      </c>
      <c r="U463">
        <v>10.28</v>
      </c>
      <c r="V463">
        <v>9.68</v>
      </c>
      <c r="W463" s="1">
        <v>42966</v>
      </c>
      <c r="X463">
        <v>247</v>
      </c>
      <c r="Y463" t="s">
        <v>48</v>
      </c>
      <c r="AC463" t="s">
        <v>49</v>
      </c>
      <c r="AH463">
        <v>309090</v>
      </c>
      <c r="AI463">
        <v>8</v>
      </c>
      <c r="AJ463" t="s">
        <v>321</v>
      </c>
      <c r="AK463" t="s">
        <v>50</v>
      </c>
      <c r="AL463" s="1">
        <v>43241</v>
      </c>
    </row>
    <row r="464" spans="1:38" x14ac:dyDescent="0.25">
      <c r="A464" t="s">
        <v>38</v>
      </c>
      <c r="B464" s="1">
        <v>43010</v>
      </c>
      <c r="C464">
        <v>1</v>
      </c>
      <c r="D464">
        <v>180</v>
      </c>
      <c r="E464">
        <v>2</v>
      </c>
      <c r="F464" t="s">
        <v>39</v>
      </c>
      <c r="G464" t="s">
        <v>104</v>
      </c>
      <c r="H464" t="s">
        <v>105</v>
      </c>
      <c r="I464">
        <v>2</v>
      </c>
      <c r="J464">
        <v>1</v>
      </c>
      <c r="K464">
        <v>35</v>
      </c>
      <c r="L464">
        <v>17.3</v>
      </c>
      <c r="M464">
        <v>5.25</v>
      </c>
      <c r="N464">
        <v>0.91</v>
      </c>
      <c r="O464">
        <v>5.72</v>
      </c>
      <c r="P464">
        <v>0.99</v>
      </c>
      <c r="Q464">
        <v>3.09</v>
      </c>
      <c r="R464">
        <v>0.53</v>
      </c>
      <c r="S464">
        <v>1.52</v>
      </c>
      <c r="T464">
        <v>43</v>
      </c>
      <c r="U464">
        <v>17.96</v>
      </c>
      <c r="V464">
        <v>21</v>
      </c>
      <c r="W464" s="1">
        <v>42975</v>
      </c>
      <c r="X464">
        <v>238</v>
      </c>
      <c r="Y464" t="s">
        <v>43</v>
      </c>
      <c r="AC464" s="1">
        <v>43060</v>
      </c>
      <c r="AD464">
        <v>1</v>
      </c>
      <c r="AE464">
        <v>263</v>
      </c>
      <c r="AF464" s="1">
        <v>43340</v>
      </c>
      <c r="AG464">
        <v>365</v>
      </c>
      <c r="AH464" t="s">
        <v>322</v>
      </c>
      <c r="AI464">
        <v>108</v>
      </c>
      <c r="AJ464" s="3">
        <v>45058</v>
      </c>
      <c r="AK464" t="s">
        <v>45</v>
      </c>
      <c r="AL464" s="1">
        <v>42975</v>
      </c>
    </row>
    <row r="465" spans="1:38" x14ac:dyDescent="0.25">
      <c r="A465" t="s">
        <v>38</v>
      </c>
      <c r="B465" s="1">
        <v>43075</v>
      </c>
      <c r="C465">
        <v>2</v>
      </c>
      <c r="D465">
        <v>180</v>
      </c>
      <c r="E465">
        <v>2</v>
      </c>
      <c r="F465" t="s">
        <v>39</v>
      </c>
      <c r="G465" t="s">
        <v>104</v>
      </c>
      <c r="H465" t="s">
        <v>105</v>
      </c>
      <c r="I465">
        <v>2</v>
      </c>
      <c r="J465">
        <v>1</v>
      </c>
      <c r="K465">
        <v>100</v>
      </c>
      <c r="L465">
        <v>14.3</v>
      </c>
      <c r="M465">
        <v>5.15</v>
      </c>
      <c r="N465">
        <v>0.74</v>
      </c>
      <c r="O465">
        <v>4.8600000000000003</v>
      </c>
      <c r="P465">
        <v>0.69</v>
      </c>
      <c r="Q465">
        <v>3.39</v>
      </c>
      <c r="R465">
        <v>0.48</v>
      </c>
      <c r="S465">
        <v>1.18</v>
      </c>
      <c r="T465">
        <v>11</v>
      </c>
      <c r="U465">
        <v>14.84</v>
      </c>
      <c r="V465">
        <v>16.059999999999999</v>
      </c>
      <c r="W465" s="1">
        <v>42975</v>
      </c>
      <c r="X465">
        <v>238</v>
      </c>
      <c r="Y465" t="s">
        <v>46</v>
      </c>
      <c r="AC465" s="1">
        <v>43060</v>
      </c>
      <c r="AD465">
        <v>1</v>
      </c>
      <c r="AE465">
        <v>225</v>
      </c>
      <c r="AF465" s="1">
        <v>43340</v>
      </c>
      <c r="AG465">
        <v>365</v>
      </c>
      <c r="AH465" t="s">
        <v>322</v>
      </c>
      <c r="AI465">
        <v>108</v>
      </c>
      <c r="AJ465" s="3">
        <v>45058</v>
      </c>
      <c r="AK465" t="s">
        <v>45</v>
      </c>
      <c r="AL465" s="1">
        <v>42975</v>
      </c>
    </row>
    <row r="466" spans="1:38" x14ac:dyDescent="0.25">
      <c r="A466" t="s">
        <v>38</v>
      </c>
      <c r="B466" s="1">
        <v>43146</v>
      </c>
      <c r="C466">
        <v>3</v>
      </c>
      <c r="D466">
        <v>180</v>
      </c>
      <c r="E466">
        <v>2</v>
      </c>
      <c r="F466" t="s">
        <v>39</v>
      </c>
      <c r="G466" t="s">
        <v>104</v>
      </c>
      <c r="H466" t="s">
        <v>105</v>
      </c>
      <c r="I466">
        <v>2</v>
      </c>
      <c r="J466">
        <v>1</v>
      </c>
      <c r="K466">
        <v>171</v>
      </c>
      <c r="L466">
        <v>12.7</v>
      </c>
      <c r="M466">
        <v>5.1100000000000003</v>
      </c>
      <c r="N466">
        <v>0.65</v>
      </c>
      <c r="O466">
        <v>5.55</v>
      </c>
      <c r="P466">
        <v>0.7</v>
      </c>
      <c r="Q466">
        <v>4.05</v>
      </c>
      <c r="R466">
        <v>0.51</v>
      </c>
      <c r="S466">
        <v>1.22</v>
      </c>
      <c r="T466">
        <v>18</v>
      </c>
      <c r="U466">
        <v>13.18</v>
      </c>
      <c r="V466">
        <v>15.97</v>
      </c>
      <c r="W466" s="1">
        <v>42975</v>
      </c>
      <c r="X466">
        <v>238</v>
      </c>
      <c r="Y466" t="s">
        <v>47</v>
      </c>
      <c r="AC466" s="1">
        <v>43060</v>
      </c>
      <c r="AD466">
        <v>1</v>
      </c>
      <c r="AE466">
        <v>189</v>
      </c>
      <c r="AF466" s="1">
        <v>43340</v>
      </c>
      <c r="AG466">
        <v>365</v>
      </c>
      <c r="AH466" t="s">
        <v>322</v>
      </c>
      <c r="AI466">
        <v>108</v>
      </c>
      <c r="AJ466" s="3">
        <v>45058</v>
      </c>
      <c r="AK466" t="s">
        <v>45</v>
      </c>
      <c r="AL466" s="1">
        <v>42975</v>
      </c>
    </row>
    <row r="467" spans="1:38" x14ac:dyDescent="0.25">
      <c r="A467" t="s">
        <v>38</v>
      </c>
      <c r="B467" s="1">
        <v>43200</v>
      </c>
      <c r="C467">
        <v>4</v>
      </c>
      <c r="D467">
        <v>180</v>
      </c>
      <c r="E467">
        <v>2</v>
      </c>
      <c r="F467" t="s">
        <v>39</v>
      </c>
      <c r="G467" t="s">
        <v>104</v>
      </c>
      <c r="H467" t="s">
        <v>105</v>
      </c>
      <c r="I467">
        <v>2</v>
      </c>
      <c r="J467">
        <v>1</v>
      </c>
      <c r="K467">
        <v>225</v>
      </c>
      <c r="L467">
        <v>10</v>
      </c>
      <c r="M467">
        <v>5.01</v>
      </c>
      <c r="N467">
        <v>0.5</v>
      </c>
      <c r="O467">
        <v>6.05</v>
      </c>
      <c r="P467">
        <v>0.6</v>
      </c>
      <c r="Q467">
        <v>4.29</v>
      </c>
      <c r="R467">
        <v>0.43</v>
      </c>
      <c r="S467">
        <v>1.03</v>
      </c>
      <c r="T467">
        <v>17</v>
      </c>
      <c r="U467">
        <v>10.38</v>
      </c>
      <c r="V467">
        <v>13.4</v>
      </c>
      <c r="W467" s="1">
        <v>42975</v>
      </c>
      <c r="X467">
        <v>238</v>
      </c>
      <c r="Y467" t="s">
        <v>48</v>
      </c>
      <c r="AC467" t="s">
        <v>49</v>
      </c>
      <c r="AH467" t="s">
        <v>322</v>
      </c>
      <c r="AI467">
        <v>108</v>
      </c>
      <c r="AJ467" s="3">
        <v>45058</v>
      </c>
      <c r="AK467" t="s">
        <v>50</v>
      </c>
      <c r="AL467" s="1">
        <v>43241</v>
      </c>
    </row>
    <row r="468" spans="1:38" x14ac:dyDescent="0.25">
      <c r="A468" t="s">
        <v>40</v>
      </c>
      <c r="B468" s="1">
        <v>44222</v>
      </c>
      <c r="C468">
        <v>2</v>
      </c>
      <c r="D468">
        <v>53</v>
      </c>
      <c r="E468">
        <v>2</v>
      </c>
      <c r="F468" t="s">
        <v>39</v>
      </c>
      <c r="G468" t="s">
        <v>69</v>
      </c>
      <c r="H468" t="s">
        <v>70</v>
      </c>
      <c r="I468">
        <v>2</v>
      </c>
      <c r="J468">
        <v>1</v>
      </c>
      <c r="K468">
        <v>171</v>
      </c>
      <c r="L468">
        <v>14.1</v>
      </c>
      <c r="M468">
        <v>4.92</v>
      </c>
      <c r="N468">
        <v>0.69</v>
      </c>
      <c r="O468">
        <v>5.0199999999999996</v>
      </c>
      <c r="P468">
        <v>0.71</v>
      </c>
      <c r="Q468">
        <v>4.05</v>
      </c>
      <c r="R468">
        <v>0.56999999999999995</v>
      </c>
      <c r="S468">
        <v>1.28</v>
      </c>
      <c r="T468">
        <v>29</v>
      </c>
      <c r="U468">
        <v>14.64</v>
      </c>
      <c r="V468">
        <v>16.920000000000002</v>
      </c>
      <c r="W468" s="1">
        <v>44051</v>
      </c>
      <c r="Y468" t="s">
        <v>43</v>
      </c>
      <c r="Z468" t="s">
        <v>323</v>
      </c>
      <c r="AA468" t="s">
        <v>324</v>
      </c>
      <c r="AB468">
        <v>238</v>
      </c>
      <c r="AC468" s="1">
        <v>44191</v>
      </c>
      <c r="AD468">
        <v>1</v>
      </c>
      <c r="AE468">
        <v>214</v>
      </c>
      <c r="AF468" s="1">
        <v>44473</v>
      </c>
      <c r="AG468">
        <v>422</v>
      </c>
      <c r="AH468" t="s">
        <v>325</v>
      </c>
      <c r="AI468">
        <v>216</v>
      </c>
      <c r="AJ468" t="s">
        <v>326</v>
      </c>
      <c r="AK468" t="s">
        <v>45</v>
      </c>
      <c r="AL468" s="1">
        <v>44051</v>
      </c>
    </row>
    <row r="469" spans="1:38" x14ac:dyDescent="0.25">
      <c r="A469" t="s">
        <v>40</v>
      </c>
      <c r="B469" s="1">
        <v>44280</v>
      </c>
      <c r="C469">
        <v>3</v>
      </c>
      <c r="D469">
        <v>53</v>
      </c>
      <c r="E469">
        <v>2</v>
      </c>
      <c r="F469" t="s">
        <v>39</v>
      </c>
      <c r="G469" t="s">
        <v>69</v>
      </c>
      <c r="H469" t="s">
        <v>70</v>
      </c>
      <c r="I469">
        <v>2</v>
      </c>
      <c r="J469">
        <v>1</v>
      </c>
      <c r="K469">
        <v>229</v>
      </c>
      <c r="L469">
        <v>11.8</v>
      </c>
      <c r="M469">
        <v>4.74</v>
      </c>
      <c r="N469">
        <v>0.56000000000000005</v>
      </c>
      <c r="O469">
        <v>5.49</v>
      </c>
      <c r="P469">
        <v>0.65</v>
      </c>
      <c r="Q469">
        <v>4.67</v>
      </c>
      <c r="R469">
        <v>0.55000000000000004</v>
      </c>
      <c r="S469">
        <v>1.2</v>
      </c>
      <c r="T469">
        <v>60</v>
      </c>
      <c r="U469">
        <v>12.25</v>
      </c>
      <c r="V469">
        <v>15.4</v>
      </c>
      <c r="W469" s="1">
        <v>44051</v>
      </c>
      <c r="Y469" t="s">
        <v>46</v>
      </c>
      <c r="Z469" t="s">
        <v>323</v>
      </c>
      <c r="AA469" t="s">
        <v>324</v>
      </c>
      <c r="AB469">
        <v>238</v>
      </c>
      <c r="AC469" s="1">
        <v>44191</v>
      </c>
      <c r="AD469">
        <v>1</v>
      </c>
      <c r="AE469">
        <v>192</v>
      </c>
      <c r="AF469" s="1">
        <v>44473</v>
      </c>
      <c r="AG469">
        <v>422</v>
      </c>
      <c r="AH469" t="s">
        <v>325</v>
      </c>
      <c r="AI469">
        <v>216</v>
      </c>
      <c r="AJ469" t="s">
        <v>326</v>
      </c>
      <c r="AK469" t="s">
        <v>45</v>
      </c>
      <c r="AL469" s="1">
        <v>44051</v>
      </c>
    </row>
    <row r="470" spans="1:38" x14ac:dyDescent="0.25">
      <c r="A470" t="s">
        <v>51</v>
      </c>
      <c r="B470" s="1">
        <v>42990</v>
      </c>
      <c r="C470">
        <v>1</v>
      </c>
      <c r="D470">
        <v>91</v>
      </c>
      <c r="E470">
        <v>2</v>
      </c>
      <c r="F470" t="s">
        <v>39</v>
      </c>
      <c r="G470" t="s">
        <v>40</v>
      </c>
      <c r="H470" t="s">
        <v>41</v>
      </c>
      <c r="I470">
        <v>2</v>
      </c>
      <c r="J470">
        <v>1</v>
      </c>
      <c r="K470">
        <v>35</v>
      </c>
      <c r="L470">
        <v>11.5</v>
      </c>
      <c r="M470">
        <v>4.99</v>
      </c>
      <c r="N470">
        <v>0.56999999999999995</v>
      </c>
      <c r="O470">
        <v>6.31</v>
      </c>
      <c r="P470">
        <v>0.73</v>
      </c>
      <c r="Q470">
        <v>4.04</v>
      </c>
      <c r="R470">
        <v>0.46</v>
      </c>
      <c r="S470">
        <v>1.19</v>
      </c>
      <c r="T470">
        <v>81</v>
      </c>
      <c r="U470">
        <v>11.94</v>
      </c>
      <c r="V470">
        <v>15.66</v>
      </c>
      <c r="W470" s="1">
        <v>42955</v>
      </c>
      <c r="X470">
        <v>267</v>
      </c>
      <c r="Y470" t="s">
        <v>43</v>
      </c>
      <c r="AC470" t="s">
        <v>49</v>
      </c>
      <c r="AH470">
        <v>309084</v>
      </c>
      <c r="AI470">
        <v>34</v>
      </c>
      <c r="AJ470" s="3">
        <v>44996</v>
      </c>
      <c r="AK470" t="s">
        <v>45</v>
      </c>
      <c r="AL470" s="1">
        <v>42955</v>
      </c>
    </row>
    <row r="471" spans="1:38" x14ac:dyDescent="0.25">
      <c r="A471" t="s">
        <v>51</v>
      </c>
      <c r="B471" s="1">
        <v>43109</v>
      </c>
      <c r="C471">
        <v>3</v>
      </c>
      <c r="D471">
        <v>91</v>
      </c>
      <c r="E471">
        <v>2</v>
      </c>
      <c r="F471" t="s">
        <v>39</v>
      </c>
      <c r="G471" t="s">
        <v>40</v>
      </c>
      <c r="H471" t="s">
        <v>41</v>
      </c>
      <c r="I471">
        <v>2</v>
      </c>
      <c r="J471">
        <v>1</v>
      </c>
      <c r="K471">
        <v>154</v>
      </c>
      <c r="L471">
        <v>9.3000000000000007</v>
      </c>
      <c r="M471">
        <v>5.1100000000000003</v>
      </c>
      <c r="N471">
        <v>0.48</v>
      </c>
      <c r="O471">
        <v>5.97</v>
      </c>
      <c r="P471">
        <v>0.56000000000000005</v>
      </c>
      <c r="Q471">
        <v>4.13</v>
      </c>
      <c r="R471">
        <v>0.38</v>
      </c>
      <c r="S471">
        <v>0.94</v>
      </c>
      <c r="T471">
        <v>58</v>
      </c>
      <c r="U471">
        <v>9.65</v>
      </c>
      <c r="V471">
        <v>12.34</v>
      </c>
      <c r="W471" s="1">
        <v>42955</v>
      </c>
      <c r="X471">
        <v>267</v>
      </c>
      <c r="Y471" t="s">
        <v>47</v>
      </c>
      <c r="AC471" s="1">
        <v>43081</v>
      </c>
      <c r="AD471">
        <v>2</v>
      </c>
      <c r="AE471">
        <v>209</v>
      </c>
      <c r="AF471" s="1">
        <v>43361</v>
      </c>
      <c r="AG471">
        <v>406</v>
      </c>
      <c r="AH471">
        <v>309084</v>
      </c>
      <c r="AI471">
        <v>34</v>
      </c>
      <c r="AJ471" s="3">
        <v>44996</v>
      </c>
      <c r="AK471" t="s">
        <v>45</v>
      </c>
      <c r="AL471" s="1">
        <v>42955</v>
      </c>
    </row>
    <row r="472" spans="1:38" x14ac:dyDescent="0.25">
      <c r="A472" t="s">
        <v>51</v>
      </c>
      <c r="B472" s="1">
        <v>43048</v>
      </c>
      <c r="C472">
        <v>2</v>
      </c>
      <c r="D472">
        <v>91</v>
      </c>
      <c r="E472">
        <v>2</v>
      </c>
      <c r="F472" t="s">
        <v>39</v>
      </c>
      <c r="G472" t="s">
        <v>40</v>
      </c>
      <c r="H472" t="s">
        <v>41</v>
      </c>
      <c r="I472">
        <v>2</v>
      </c>
      <c r="J472">
        <v>1</v>
      </c>
      <c r="K472">
        <v>93</v>
      </c>
      <c r="L472">
        <v>9.1999999999999993</v>
      </c>
      <c r="M472">
        <v>5.15</v>
      </c>
      <c r="N472">
        <v>0.47</v>
      </c>
      <c r="O472">
        <v>5.74</v>
      </c>
      <c r="P472">
        <v>0.53</v>
      </c>
      <c r="Q472">
        <v>4.3</v>
      </c>
      <c r="R472">
        <v>0.4</v>
      </c>
      <c r="S472">
        <v>0.92</v>
      </c>
      <c r="T472">
        <v>89</v>
      </c>
      <c r="U472">
        <v>9.5500000000000007</v>
      </c>
      <c r="V472">
        <v>12.09</v>
      </c>
      <c r="W472" s="1">
        <v>42955</v>
      </c>
      <c r="X472">
        <v>267</v>
      </c>
      <c r="Y472" t="s">
        <v>46</v>
      </c>
      <c r="AC472" t="s">
        <v>49</v>
      </c>
      <c r="AH472">
        <v>309084</v>
      </c>
      <c r="AI472">
        <v>34</v>
      </c>
      <c r="AJ472" s="3">
        <v>44996</v>
      </c>
      <c r="AK472" t="s">
        <v>45</v>
      </c>
      <c r="AL472" s="1">
        <v>42955</v>
      </c>
    </row>
    <row r="473" spans="1:38" x14ac:dyDescent="0.25">
      <c r="A473" t="s">
        <v>51</v>
      </c>
      <c r="B473" s="1">
        <v>43157</v>
      </c>
      <c r="C473">
        <v>4</v>
      </c>
      <c r="D473">
        <v>91</v>
      </c>
      <c r="E473">
        <v>2</v>
      </c>
      <c r="F473" t="s">
        <v>39</v>
      </c>
      <c r="G473" t="s">
        <v>40</v>
      </c>
      <c r="H473" t="s">
        <v>41</v>
      </c>
      <c r="I473">
        <v>2</v>
      </c>
      <c r="J473">
        <v>1</v>
      </c>
      <c r="K473">
        <v>202</v>
      </c>
      <c r="L473">
        <v>6.6</v>
      </c>
      <c r="M473">
        <v>4.9800000000000004</v>
      </c>
      <c r="N473">
        <v>0.33</v>
      </c>
      <c r="O473">
        <v>6.84</v>
      </c>
      <c r="P473">
        <v>0.45</v>
      </c>
      <c r="Q473">
        <v>4.53</v>
      </c>
      <c r="R473">
        <v>0.3</v>
      </c>
      <c r="S473">
        <v>0.75</v>
      </c>
      <c r="T473">
        <v>68</v>
      </c>
      <c r="U473">
        <v>6.85</v>
      </c>
      <c r="V473">
        <v>9.64</v>
      </c>
      <c r="W473" s="1">
        <v>42955</v>
      </c>
      <c r="X473">
        <v>267</v>
      </c>
      <c r="Y473" t="s">
        <v>48</v>
      </c>
      <c r="AC473" s="1">
        <v>43081</v>
      </c>
      <c r="AD473">
        <v>2</v>
      </c>
      <c r="AE473">
        <v>203</v>
      </c>
      <c r="AF473" s="1">
        <v>43361</v>
      </c>
      <c r="AG473">
        <v>406</v>
      </c>
      <c r="AH473">
        <v>309084</v>
      </c>
      <c r="AI473">
        <v>34</v>
      </c>
      <c r="AJ473" s="3">
        <v>44996</v>
      </c>
      <c r="AK473" t="s">
        <v>45</v>
      </c>
      <c r="AL473" s="1">
        <v>42955</v>
      </c>
    </row>
    <row r="474" spans="1:38" x14ac:dyDescent="0.25">
      <c r="A474" t="s">
        <v>51</v>
      </c>
      <c r="B474" s="1">
        <v>43209</v>
      </c>
      <c r="C474">
        <v>5</v>
      </c>
      <c r="D474">
        <v>91</v>
      </c>
      <c r="E474">
        <v>2</v>
      </c>
      <c r="F474" t="s">
        <v>39</v>
      </c>
      <c r="G474" t="s">
        <v>40</v>
      </c>
      <c r="H474" t="s">
        <v>41</v>
      </c>
      <c r="I474">
        <v>2</v>
      </c>
      <c r="J474">
        <v>1</v>
      </c>
      <c r="K474">
        <v>254</v>
      </c>
      <c r="L474">
        <v>5.6</v>
      </c>
      <c r="M474">
        <v>4.9800000000000004</v>
      </c>
      <c r="N474">
        <v>0.28000000000000003</v>
      </c>
      <c r="O474">
        <v>7.34</v>
      </c>
      <c r="P474">
        <v>0.41</v>
      </c>
      <c r="Q474">
        <v>4.97</v>
      </c>
      <c r="R474">
        <v>0.28000000000000003</v>
      </c>
      <c r="S474">
        <v>0.69</v>
      </c>
      <c r="T474">
        <v>100</v>
      </c>
      <c r="U474">
        <v>5.81</v>
      </c>
      <c r="V474">
        <v>8.7200000000000006</v>
      </c>
      <c r="W474" s="1">
        <v>42955</v>
      </c>
      <c r="X474">
        <v>267</v>
      </c>
      <c r="Y474" t="s">
        <v>77</v>
      </c>
      <c r="AC474" s="1">
        <v>43081</v>
      </c>
      <c r="AD474">
        <v>2</v>
      </c>
      <c r="AE474">
        <v>6</v>
      </c>
      <c r="AF474" s="1">
        <v>43361</v>
      </c>
      <c r="AG474">
        <v>406</v>
      </c>
      <c r="AH474">
        <v>309084</v>
      </c>
      <c r="AI474">
        <v>34</v>
      </c>
      <c r="AJ474" s="3">
        <v>44996</v>
      </c>
      <c r="AK474" t="s">
        <v>45</v>
      </c>
      <c r="AL474" s="1">
        <v>42955</v>
      </c>
    </row>
    <row r="475" spans="1:38" x14ac:dyDescent="0.25">
      <c r="A475" t="s">
        <v>51</v>
      </c>
      <c r="B475" s="1">
        <v>43048</v>
      </c>
      <c r="C475">
        <v>2</v>
      </c>
      <c r="D475">
        <v>14</v>
      </c>
      <c r="E475">
        <v>2</v>
      </c>
      <c r="F475" t="s">
        <v>39</v>
      </c>
      <c r="G475" t="s">
        <v>56</v>
      </c>
      <c r="H475" t="s">
        <v>41</v>
      </c>
      <c r="I475">
        <v>6</v>
      </c>
      <c r="J475" t="s">
        <v>42</v>
      </c>
      <c r="K475">
        <v>34</v>
      </c>
      <c r="L475">
        <v>16.899999999999999</v>
      </c>
      <c r="M475">
        <v>4.95</v>
      </c>
      <c r="N475">
        <v>0.84</v>
      </c>
      <c r="O475">
        <v>6.41</v>
      </c>
      <c r="P475">
        <v>1.08</v>
      </c>
      <c r="Q475">
        <v>4.5</v>
      </c>
      <c r="R475">
        <v>0.76</v>
      </c>
      <c r="S475">
        <v>1.84</v>
      </c>
      <c r="T475">
        <v>56</v>
      </c>
      <c r="U475">
        <v>17.54</v>
      </c>
      <c r="V475">
        <v>23.72</v>
      </c>
      <c r="W475" s="1">
        <v>43014</v>
      </c>
      <c r="X475">
        <v>208</v>
      </c>
      <c r="Y475" t="s">
        <v>43</v>
      </c>
      <c r="AC475" t="s">
        <v>49</v>
      </c>
      <c r="AH475">
        <v>309084</v>
      </c>
      <c r="AI475" t="s">
        <v>327</v>
      </c>
      <c r="AJ475" s="2">
        <v>17380</v>
      </c>
      <c r="AK475" t="s">
        <v>45</v>
      </c>
      <c r="AL475" s="1">
        <v>43014</v>
      </c>
    </row>
    <row r="476" spans="1:38" x14ac:dyDescent="0.25">
      <c r="A476" t="s">
        <v>51</v>
      </c>
      <c r="B476" s="1">
        <v>43109</v>
      </c>
      <c r="C476">
        <v>3</v>
      </c>
      <c r="D476">
        <v>14</v>
      </c>
      <c r="E476">
        <v>2</v>
      </c>
      <c r="F476" t="s">
        <v>39</v>
      </c>
      <c r="G476" t="s">
        <v>56</v>
      </c>
      <c r="H476" t="s">
        <v>41</v>
      </c>
      <c r="I476">
        <v>6</v>
      </c>
      <c r="J476" t="s">
        <v>42</v>
      </c>
      <c r="K476">
        <v>95</v>
      </c>
      <c r="L476">
        <v>16.600000000000001</v>
      </c>
      <c r="M476">
        <v>4.8499999999999996</v>
      </c>
      <c r="N476">
        <v>0.81</v>
      </c>
      <c r="O476">
        <v>6.43</v>
      </c>
      <c r="P476">
        <v>1.07</v>
      </c>
      <c r="Q476">
        <v>4.59</v>
      </c>
      <c r="R476">
        <v>0.76</v>
      </c>
      <c r="S476">
        <v>1.83</v>
      </c>
      <c r="T476">
        <v>31</v>
      </c>
      <c r="U476">
        <v>17.23</v>
      </c>
      <c r="V476">
        <v>23.52</v>
      </c>
      <c r="W476" s="1">
        <v>43014</v>
      </c>
      <c r="X476">
        <v>208</v>
      </c>
      <c r="Y476" t="s">
        <v>46</v>
      </c>
      <c r="AC476" t="s">
        <v>49</v>
      </c>
      <c r="AH476">
        <v>309084</v>
      </c>
      <c r="AI476" t="s">
        <v>327</v>
      </c>
      <c r="AJ476" s="2">
        <v>17380</v>
      </c>
      <c r="AK476" t="s">
        <v>45</v>
      </c>
      <c r="AL476" s="1">
        <v>43014</v>
      </c>
    </row>
    <row r="477" spans="1:38" x14ac:dyDescent="0.25">
      <c r="A477" t="s">
        <v>51</v>
      </c>
      <c r="B477" s="1">
        <v>43157</v>
      </c>
      <c r="C477">
        <v>4</v>
      </c>
      <c r="D477">
        <v>14</v>
      </c>
      <c r="E477">
        <v>2</v>
      </c>
      <c r="F477" t="s">
        <v>39</v>
      </c>
      <c r="G477" t="s">
        <v>56</v>
      </c>
      <c r="H477" t="s">
        <v>41</v>
      </c>
      <c r="I477">
        <v>6</v>
      </c>
      <c r="J477" t="s">
        <v>42</v>
      </c>
      <c r="K477">
        <v>143</v>
      </c>
      <c r="L477">
        <v>13.3</v>
      </c>
      <c r="M477">
        <v>4.82</v>
      </c>
      <c r="N477">
        <v>0.64</v>
      </c>
      <c r="O477">
        <v>6.85</v>
      </c>
      <c r="P477">
        <v>0.91</v>
      </c>
      <c r="Q477">
        <v>4.95</v>
      </c>
      <c r="R477">
        <v>0.66</v>
      </c>
      <c r="S477">
        <v>1.57</v>
      </c>
      <c r="T477">
        <v>66</v>
      </c>
      <c r="U477">
        <v>13.81</v>
      </c>
      <c r="V477">
        <v>19.88</v>
      </c>
      <c r="W477" s="1">
        <v>43014</v>
      </c>
      <c r="X477">
        <v>208</v>
      </c>
      <c r="Y477" t="s">
        <v>47</v>
      </c>
      <c r="AC477" t="s">
        <v>49</v>
      </c>
      <c r="AH477">
        <v>309084</v>
      </c>
      <c r="AI477" t="s">
        <v>327</v>
      </c>
      <c r="AJ477" s="2">
        <v>17380</v>
      </c>
      <c r="AK477" t="s">
        <v>45</v>
      </c>
      <c r="AL477" s="1">
        <v>43014</v>
      </c>
    </row>
    <row r="478" spans="1:38" x14ac:dyDescent="0.25">
      <c r="A478" t="s">
        <v>51</v>
      </c>
      <c r="B478" s="1">
        <v>43209</v>
      </c>
      <c r="C478">
        <v>5</v>
      </c>
      <c r="D478">
        <v>14</v>
      </c>
      <c r="E478">
        <v>2</v>
      </c>
      <c r="F478" t="s">
        <v>39</v>
      </c>
      <c r="G478" t="s">
        <v>56</v>
      </c>
      <c r="H478" t="s">
        <v>41</v>
      </c>
      <c r="I478">
        <v>6</v>
      </c>
      <c r="J478" t="s">
        <v>42</v>
      </c>
      <c r="K478">
        <v>195</v>
      </c>
      <c r="L478">
        <v>8.6</v>
      </c>
      <c r="M478">
        <v>4.66</v>
      </c>
      <c r="N478">
        <v>0.4</v>
      </c>
      <c r="O478">
        <v>8</v>
      </c>
      <c r="P478">
        <v>0.69</v>
      </c>
      <c r="Q478">
        <v>5.96</v>
      </c>
      <c r="R478">
        <v>0.51</v>
      </c>
      <c r="S478">
        <v>1.2</v>
      </c>
      <c r="T478">
        <v>229</v>
      </c>
      <c r="U478">
        <v>8.93</v>
      </c>
      <c r="V478">
        <v>14.74</v>
      </c>
      <c r="W478" s="1">
        <v>43014</v>
      </c>
      <c r="X478">
        <v>208</v>
      </c>
      <c r="Y478" s="3">
        <v>45017</v>
      </c>
      <c r="AC478" t="s">
        <v>49</v>
      </c>
      <c r="AH478">
        <v>309084</v>
      </c>
      <c r="AI478" t="s">
        <v>327</v>
      </c>
      <c r="AJ478" s="2">
        <v>17380</v>
      </c>
      <c r="AK478" t="s">
        <v>143</v>
      </c>
      <c r="AL478" s="1">
        <v>43227</v>
      </c>
    </row>
    <row r="479" spans="1:38" x14ac:dyDescent="0.25">
      <c r="A479" t="s">
        <v>38</v>
      </c>
      <c r="B479" s="1">
        <v>43075</v>
      </c>
      <c r="C479">
        <v>2</v>
      </c>
      <c r="D479">
        <v>218</v>
      </c>
      <c r="E479">
        <v>2</v>
      </c>
      <c r="F479" t="s">
        <v>39</v>
      </c>
      <c r="G479" t="s">
        <v>40</v>
      </c>
      <c r="H479" t="s">
        <v>41</v>
      </c>
      <c r="I479">
        <v>4</v>
      </c>
      <c r="J479" t="s">
        <v>42</v>
      </c>
      <c r="K479">
        <v>106</v>
      </c>
      <c r="L479">
        <v>18.2</v>
      </c>
      <c r="M479">
        <v>4.7699999999999996</v>
      </c>
      <c r="N479">
        <v>0.87</v>
      </c>
      <c r="O479">
        <v>6.49</v>
      </c>
      <c r="P479">
        <v>1.18</v>
      </c>
      <c r="Q479">
        <v>4.41</v>
      </c>
      <c r="R479">
        <v>0.8</v>
      </c>
      <c r="S479">
        <v>1.98</v>
      </c>
      <c r="T479">
        <v>114</v>
      </c>
      <c r="U479">
        <v>18.89</v>
      </c>
      <c r="V479">
        <v>25.62</v>
      </c>
      <c r="W479" s="1">
        <v>42969</v>
      </c>
      <c r="X479">
        <v>244</v>
      </c>
      <c r="Y479" s="3">
        <v>44958</v>
      </c>
      <c r="Z479" t="s">
        <v>328</v>
      </c>
      <c r="AA479" t="s">
        <v>329</v>
      </c>
      <c r="AC479" s="1">
        <v>43054</v>
      </c>
      <c r="AD479">
        <v>1</v>
      </c>
      <c r="AE479">
        <v>219</v>
      </c>
      <c r="AF479" s="1">
        <v>43334</v>
      </c>
      <c r="AG479">
        <v>365</v>
      </c>
      <c r="AH479">
        <v>312004</v>
      </c>
      <c r="AI479" t="s">
        <v>330</v>
      </c>
      <c r="AJ479" t="s">
        <v>331</v>
      </c>
      <c r="AK479" t="s">
        <v>45</v>
      </c>
      <c r="AL479" s="1">
        <v>42969</v>
      </c>
    </row>
    <row r="480" spans="1:38" x14ac:dyDescent="0.25">
      <c r="A480" t="s">
        <v>38</v>
      </c>
      <c r="B480" s="1">
        <v>43010</v>
      </c>
      <c r="C480">
        <v>1</v>
      </c>
      <c r="D480">
        <v>218</v>
      </c>
      <c r="E480">
        <v>2</v>
      </c>
      <c r="F480" t="s">
        <v>39</v>
      </c>
      <c r="G480" t="s">
        <v>40</v>
      </c>
      <c r="H480" t="s">
        <v>41</v>
      </c>
      <c r="I480">
        <v>4</v>
      </c>
      <c r="J480" t="s">
        <v>42</v>
      </c>
      <c r="K480">
        <v>41</v>
      </c>
      <c r="L480">
        <v>20.2</v>
      </c>
      <c r="M480">
        <v>5.01</v>
      </c>
      <c r="N480">
        <v>1.01</v>
      </c>
      <c r="O480">
        <v>5.43</v>
      </c>
      <c r="P480">
        <v>1.1000000000000001</v>
      </c>
      <c r="Q480">
        <v>4.12</v>
      </c>
      <c r="R480">
        <v>0.83</v>
      </c>
      <c r="S480">
        <v>1.93</v>
      </c>
      <c r="T480">
        <v>274</v>
      </c>
      <c r="U480">
        <v>20.97</v>
      </c>
      <c r="V480">
        <v>25.38</v>
      </c>
      <c r="W480" s="1">
        <v>42969</v>
      </c>
      <c r="X480">
        <v>244</v>
      </c>
      <c r="Y480" s="3">
        <v>44927</v>
      </c>
      <c r="Z480" t="s">
        <v>328</v>
      </c>
      <c r="AA480" t="s">
        <v>329</v>
      </c>
      <c r="AC480" s="1">
        <v>43054</v>
      </c>
      <c r="AD480">
        <v>1</v>
      </c>
      <c r="AE480">
        <v>257</v>
      </c>
      <c r="AF480" s="1">
        <v>43334</v>
      </c>
      <c r="AG480">
        <v>365</v>
      </c>
      <c r="AH480">
        <v>312004</v>
      </c>
      <c r="AI480" t="s">
        <v>330</v>
      </c>
      <c r="AJ480" t="s">
        <v>331</v>
      </c>
      <c r="AK480" t="s">
        <v>45</v>
      </c>
      <c r="AL480" s="1">
        <v>42969</v>
      </c>
    </row>
    <row r="481" spans="1:38" x14ac:dyDescent="0.25">
      <c r="A481" t="s">
        <v>38</v>
      </c>
      <c r="B481" s="1">
        <v>43200</v>
      </c>
      <c r="C481">
        <v>4</v>
      </c>
      <c r="D481">
        <v>218</v>
      </c>
      <c r="E481">
        <v>2</v>
      </c>
      <c r="F481" t="s">
        <v>39</v>
      </c>
      <c r="G481" t="s">
        <v>40</v>
      </c>
      <c r="H481" t="s">
        <v>41</v>
      </c>
      <c r="I481">
        <v>4</v>
      </c>
      <c r="J481" t="s">
        <v>42</v>
      </c>
      <c r="K481">
        <v>231</v>
      </c>
      <c r="L481">
        <v>13.2</v>
      </c>
      <c r="M481">
        <v>4.97</v>
      </c>
      <c r="N481">
        <v>0.66</v>
      </c>
      <c r="O481">
        <v>6.67</v>
      </c>
      <c r="P481">
        <v>0.88</v>
      </c>
      <c r="Q481">
        <v>4.99</v>
      </c>
      <c r="R481">
        <v>0.66</v>
      </c>
      <c r="S481">
        <v>1.54</v>
      </c>
      <c r="T481">
        <v>18</v>
      </c>
      <c r="U481">
        <v>13.7</v>
      </c>
      <c r="V481">
        <v>19.48</v>
      </c>
      <c r="W481" s="1">
        <v>42969</v>
      </c>
      <c r="X481">
        <v>244</v>
      </c>
      <c r="Y481" s="3">
        <v>45017</v>
      </c>
      <c r="Z481" t="s">
        <v>328</v>
      </c>
      <c r="AA481" t="s">
        <v>329</v>
      </c>
      <c r="AC481" t="s">
        <v>49</v>
      </c>
      <c r="AH481">
        <v>312004</v>
      </c>
      <c r="AI481" t="s">
        <v>330</v>
      </c>
      <c r="AJ481" t="s">
        <v>331</v>
      </c>
      <c r="AK481" t="s">
        <v>50</v>
      </c>
      <c r="AL481" s="1">
        <v>43239</v>
      </c>
    </row>
    <row r="482" spans="1:38" x14ac:dyDescent="0.25">
      <c r="A482" t="s">
        <v>38</v>
      </c>
      <c r="B482" s="1">
        <v>43146</v>
      </c>
      <c r="C482">
        <v>3</v>
      </c>
      <c r="D482">
        <v>218</v>
      </c>
      <c r="E482">
        <v>2</v>
      </c>
      <c r="F482" t="s">
        <v>39</v>
      </c>
      <c r="G482" t="s">
        <v>40</v>
      </c>
      <c r="H482" t="s">
        <v>41</v>
      </c>
      <c r="I482">
        <v>4</v>
      </c>
      <c r="J482" t="s">
        <v>42</v>
      </c>
      <c r="K482">
        <v>177</v>
      </c>
      <c r="L482">
        <v>12.8</v>
      </c>
      <c r="M482">
        <v>4.91</v>
      </c>
      <c r="N482">
        <v>0.63</v>
      </c>
      <c r="O482">
        <v>6.65</v>
      </c>
      <c r="P482">
        <v>0.85</v>
      </c>
      <c r="Q482">
        <v>4.6100000000000003</v>
      </c>
      <c r="R482">
        <v>0.59</v>
      </c>
      <c r="S482">
        <v>1.44</v>
      </c>
      <c r="T482">
        <v>15</v>
      </c>
      <c r="U482">
        <v>13.29</v>
      </c>
      <c r="V482">
        <v>18.48</v>
      </c>
      <c r="W482" s="1">
        <v>42969</v>
      </c>
      <c r="X482">
        <v>244</v>
      </c>
      <c r="Y482" s="3">
        <v>44986</v>
      </c>
      <c r="Z482" t="s">
        <v>328</v>
      </c>
      <c r="AA482" t="s">
        <v>329</v>
      </c>
      <c r="AC482" s="1">
        <v>43054</v>
      </c>
      <c r="AD482">
        <v>1</v>
      </c>
      <c r="AE482">
        <v>183</v>
      </c>
      <c r="AF482" s="1">
        <v>43334</v>
      </c>
      <c r="AG482">
        <v>365</v>
      </c>
      <c r="AH482">
        <v>312004</v>
      </c>
      <c r="AI482" t="s">
        <v>330</v>
      </c>
      <c r="AJ482" t="s">
        <v>331</v>
      </c>
      <c r="AK482" t="s">
        <v>45</v>
      </c>
      <c r="AL482" s="1">
        <v>42969</v>
      </c>
    </row>
    <row r="483" spans="1:38" x14ac:dyDescent="0.25">
      <c r="A483" t="s">
        <v>51</v>
      </c>
      <c r="B483" s="1">
        <v>42990</v>
      </c>
      <c r="C483">
        <v>1</v>
      </c>
      <c r="D483">
        <v>183</v>
      </c>
      <c r="E483">
        <v>2</v>
      </c>
      <c r="F483" t="s">
        <v>39</v>
      </c>
      <c r="G483" t="s">
        <v>56</v>
      </c>
      <c r="H483" t="s">
        <v>41</v>
      </c>
      <c r="I483">
        <v>3</v>
      </c>
      <c r="J483">
        <v>2</v>
      </c>
      <c r="K483">
        <v>18</v>
      </c>
      <c r="L483">
        <v>19</v>
      </c>
      <c r="M483">
        <v>5.21</v>
      </c>
      <c r="N483">
        <v>0.99</v>
      </c>
      <c r="O483">
        <v>5.91</v>
      </c>
      <c r="P483">
        <v>1.1200000000000001</v>
      </c>
      <c r="Q483">
        <v>4.4000000000000004</v>
      </c>
      <c r="R483">
        <v>0.84</v>
      </c>
      <c r="S483">
        <v>1.96</v>
      </c>
      <c r="T483">
        <v>64</v>
      </c>
      <c r="U483">
        <v>19.72</v>
      </c>
      <c r="V483">
        <v>25.38</v>
      </c>
      <c r="W483" s="1">
        <v>42972</v>
      </c>
      <c r="X483">
        <v>250</v>
      </c>
      <c r="Y483" t="s">
        <v>43</v>
      </c>
      <c r="AC483" t="s">
        <v>49</v>
      </c>
      <c r="AH483">
        <v>311508</v>
      </c>
      <c r="AI483">
        <v>168</v>
      </c>
      <c r="AJ483" s="2">
        <v>45901</v>
      </c>
      <c r="AK483" t="s">
        <v>45</v>
      </c>
      <c r="AL483" s="1">
        <v>42972</v>
      </c>
    </row>
    <row r="484" spans="1:38" x14ac:dyDescent="0.25">
      <c r="A484" t="s">
        <v>51</v>
      </c>
      <c r="B484" s="1">
        <v>43048</v>
      </c>
      <c r="C484">
        <v>2</v>
      </c>
      <c r="D484">
        <v>183</v>
      </c>
      <c r="E484">
        <v>2</v>
      </c>
      <c r="F484" t="s">
        <v>39</v>
      </c>
      <c r="G484" t="s">
        <v>56</v>
      </c>
      <c r="H484" t="s">
        <v>41</v>
      </c>
      <c r="I484">
        <v>3</v>
      </c>
      <c r="J484">
        <v>2</v>
      </c>
      <c r="K484">
        <v>76</v>
      </c>
      <c r="L484">
        <v>14.4</v>
      </c>
      <c r="M484">
        <v>5.2</v>
      </c>
      <c r="N484">
        <v>0.75</v>
      </c>
      <c r="O484">
        <v>6.39</v>
      </c>
      <c r="P484">
        <v>0.92</v>
      </c>
      <c r="Q484">
        <v>4.3499999999999996</v>
      </c>
      <c r="R484">
        <v>0.63</v>
      </c>
      <c r="S484">
        <v>1.55</v>
      </c>
      <c r="T484">
        <v>55</v>
      </c>
      <c r="U484">
        <v>14.95</v>
      </c>
      <c r="V484">
        <v>20.079999999999998</v>
      </c>
      <c r="W484" s="1">
        <v>42972</v>
      </c>
      <c r="X484">
        <v>250</v>
      </c>
      <c r="Y484" t="s">
        <v>46</v>
      </c>
      <c r="AC484" t="s">
        <v>49</v>
      </c>
      <c r="AH484">
        <v>311508</v>
      </c>
      <c r="AI484">
        <v>168</v>
      </c>
      <c r="AJ484" s="2">
        <v>45901</v>
      </c>
      <c r="AK484" t="s">
        <v>45</v>
      </c>
      <c r="AL484" s="1">
        <v>42972</v>
      </c>
    </row>
    <row r="485" spans="1:38" x14ac:dyDescent="0.25">
      <c r="A485" t="s">
        <v>51</v>
      </c>
      <c r="B485" s="1">
        <v>43109</v>
      </c>
      <c r="C485">
        <v>3</v>
      </c>
      <c r="D485">
        <v>183</v>
      </c>
      <c r="E485">
        <v>2</v>
      </c>
      <c r="F485" t="s">
        <v>39</v>
      </c>
      <c r="G485" t="s">
        <v>56</v>
      </c>
      <c r="H485" t="s">
        <v>41</v>
      </c>
      <c r="I485">
        <v>3</v>
      </c>
      <c r="J485">
        <v>2</v>
      </c>
      <c r="K485">
        <v>137</v>
      </c>
      <c r="L485">
        <v>14</v>
      </c>
      <c r="M485">
        <v>5.14</v>
      </c>
      <c r="N485">
        <v>0.72</v>
      </c>
      <c r="O485">
        <v>6.28</v>
      </c>
      <c r="P485">
        <v>0.88</v>
      </c>
      <c r="Q485">
        <v>4.29</v>
      </c>
      <c r="R485">
        <v>0.6</v>
      </c>
      <c r="S485">
        <v>1.48</v>
      </c>
      <c r="T485">
        <v>18</v>
      </c>
      <c r="U485">
        <v>14.53</v>
      </c>
      <c r="V485">
        <v>19.25</v>
      </c>
      <c r="W485" s="1">
        <v>42972</v>
      </c>
      <c r="X485">
        <v>250</v>
      </c>
      <c r="Y485" t="s">
        <v>47</v>
      </c>
      <c r="AC485" s="1">
        <v>43059</v>
      </c>
      <c r="AD485">
        <v>1</v>
      </c>
      <c r="AE485">
        <v>188</v>
      </c>
      <c r="AF485" s="1">
        <v>43340</v>
      </c>
      <c r="AG485">
        <v>368</v>
      </c>
      <c r="AH485">
        <v>311508</v>
      </c>
      <c r="AI485">
        <v>168</v>
      </c>
      <c r="AJ485" s="2">
        <v>45901</v>
      </c>
      <c r="AK485" t="s">
        <v>45</v>
      </c>
      <c r="AL485" s="1">
        <v>42972</v>
      </c>
    </row>
    <row r="486" spans="1:38" x14ac:dyDescent="0.25">
      <c r="A486" t="s">
        <v>51</v>
      </c>
      <c r="B486" s="1">
        <v>43209</v>
      </c>
      <c r="C486">
        <v>5</v>
      </c>
      <c r="D486">
        <v>183</v>
      </c>
      <c r="E486">
        <v>2</v>
      </c>
      <c r="F486" t="s">
        <v>39</v>
      </c>
      <c r="G486" t="s">
        <v>56</v>
      </c>
      <c r="H486" t="s">
        <v>41</v>
      </c>
      <c r="I486">
        <v>3</v>
      </c>
      <c r="J486">
        <v>2</v>
      </c>
      <c r="K486">
        <v>237</v>
      </c>
      <c r="L486">
        <v>8.8000000000000007</v>
      </c>
      <c r="M486">
        <v>4.95</v>
      </c>
      <c r="N486">
        <v>0.44</v>
      </c>
      <c r="O486">
        <v>8.09</v>
      </c>
      <c r="P486">
        <v>0.71</v>
      </c>
      <c r="Q486">
        <v>6.06</v>
      </c>
      <c r="R486">
        <v>0.53</v>
      </c>
      <c r="S486">
        <v>1.25</v>
      </c>
      <c r="T486">
        <v>34</v>
      </c>
      <c r="U486">
        <v>9.1300000000000008</v>
      </c>
      <c r="V486">
        <v>15.2</v>
      </c>
      <c r="W486" s="1">
        <v>42972</v>
      </c>
      <c r="X486">
        <v>250</v>
      </c>
      <c r="Y486" t="s">
        <v>77</v>
      </c>
      <c r="AC486" t="s">
        <v>49</v>
      </c>
      <c r="AH486">
        <v>311508</v>
      </c>
      <c r="AI486" t="s">
        <v>332</v>
      </c>
      <c r="AJ486" s="2">
        <v>45901</v>
      </c>
      <c r="AK486" t="s">
        <v>45</v>
      </c>
      <c r="AL486" s="1">
        <v>42972</v>
      </c>
    </row>
    <row r="487" spans="1:38" x14ac:dyDescent="0.25">
      <c r="A487" t="s">
        <v>51</v>
      </c>
      <c r="B487" s="1">
        <v>43157</v>
      </c>
      <c r="C487">
        <v>4</v>
      </c>
      <c r="D487">
        <v>183</v>
      </c>
      <c r="E487">
        <v>2</v>
      </c>
      <c r="F487" t="s">
        <v>39</v>
      </c>
      <c r="G487" t="s">
        <v>56</v>
      </c>
      <c r="H487" t="s">
        <v>41</v>
      </c>
      <c r="I487">
        <v>3</v>
      </c>
      <c r="J487">
        <v>2</v>
      </c>
      <c r="K487">
        <v>185</v>
      </c>
      <c r="L487">
        <v>7.8</v>
      </c>
      <c r="M487">
        <v>5.03</v>
      </c>
      <c r="N487">
        <v>0.39</v>
      </c>
      <c r="O487">
        <v>7.21</v>
      </c>
      <c r="P487">
        <v>0.56000000000000005</v>
      </c>
      <c r="Q487">
        <v>4.9800000000000004</v>
      </c>
      <c r="R487">
        <v>0.39</v>
      </c>
      <c r="S487">
        <v>0.95</v>
      </c>
      <c r="T487">
        <v>42</v>
      </c>
      <c r="U487">
        <v>8.1</v>
      </c>
      <c r="V487">
        <v>12.01</v>
      </c>
      <c r="W487" s="1">
        <v>42972</v>
      </c>
      <c r="X487">
        <v>250</v>
      </c>
      <c r="Y487" t="s">
        <v>48</v>
      </c>
      <c r="AC487" s="1">
        <v>43059</v>
      </c>
      <c r="AD487">
        <v>1</v>
      </c>
      <c r="AE487">
        <v>182</v>
      </c>
      <c r="AF487" s="1">
        <v>43340</v>
      </c>
      <c r="AG487">
        <v>368</v>
      </c>
      <c r="AH487">
        <v>311508</v>
      </c>
      <c r="AI487">
        <v>168</v>
      </c>
      <c r="AJ487" s="2">
        <v>45901</v>
      </c>
      <c r="AK487" t="s">
        <v>45</v>
      </c>
      <c r="AL487" s="1">
        <v>42972</v>
      </c>
    </row>
    <row r="488" spans="1:38" x14ac:dyDescent="0.25">
      <c r="A488" t="s">
        <v>123</v>
      </c>
      <c r="B488" s="1">
        <v>43005</v>
      </c>
      <c r="C488">
        <v>1</v>
      </c>
      <c r="D488">
        <v>671</v>
      </c>
      <c r="E488">
        <v>2</v>
      </c>
      <c r="F488" t="s">
        <v>39</v>
      </c>
      <c r="G488" t="s">
        <v>104</v>
      </c>
      <c r="H488" t="s">
        <v>105</v>
      </c>
      <c r="I488">
        <v>3</v>
      </c>
      <c r="J488">
        <v>2</v>
      </c>
      <c r="K488">
        <v>45</v>
      </c>
      <c r="L488">
        <v>19.100000000000001</v>
      </c>
      <c r="M488">
        <v>5.33</v>
      </c>
      <c r="N488">
        <v>1.02</v>
      </c>
      <c r="O488">
        <v>4.63</v>
      </c>
      <c r="P488">
        <v>0.88</v>
      </c>
      <c r="Q488">
        <v>4.37</v>
      </c>
      <c r="R488">
        <v>0.83</v>
      </c>
      <c r="S488">
        <v>1.72</v>
      </c>
      <c r="T488">
        <v>370</v>
      </c>
      <c r="U488">
        <v>19.829999999999998</v>
      </c>
      <c r="V488">
        <v>22.32</v>
      </c>
      <c r="W488" s="1">
        <v>42960</v>
      </c>
      <c r="X488">
        <v>251</v>
      </c>
      <c r="Y488" s="3">
        <v>44927</v>
      </c>
      <c r="Z488" t="s">
        <v>333</v>
      </c>
      <c r="AA488" t="s">
        <v>334</v>
      </c>
      <c r="AB488">
        <v>136</v>
      </c>
      <c r="AC488" s="1">
        <v>43058</v>
      </c>
      <c r="AD488">
        <v>1</v>
      </c>
      <c r="AE488">
        <v>273</v>
      </c>
      <c r="AF488" s="1">
        <v>43340</v>
      </c>
      <c r="AG488">
        <v>380</v>
      </c>
      <c r="AH488" t="s">
        <v>335</v>
      </c>
      <c r="AI488">
        <v>268</v>
      </c>
      <c r="AJ488" t="s">
        <v>336</v>
      </c>
      <c r="AK488" t="s">
        <v>45</v>
      </c>
      <c r="AL488" s="1">
        <v>42960</v>
      </c>
    </row>
    <row r="489" spans="1:38" x14ac:dyDescent="0.25">
      <c r="A489" t="s">
        <v>123</v>
      </c>
      <c r="B489" s="1">
        <v>43136</v>
      </c>
      <c r="C489">
        <v>3</v>
      </c>
      <c r="D489">
        <v>671</v>
      </c>
      <c r="E489">
        <v>2</v>
      </c>
      <c r="F489" t="s">
        <v>39</v>
      </c>
      <c r="G489" t="s">
        <v>104</v>
      </c>
      <c r="H489" t="s">
        <v>105</v>
      </c>
      <c r="I489">
        <v>3</v>
      </c>
      <c r="J489">
        <v>2</v>
      </c>
      <c r="K489">
        <v>170</v>
      </c>
      <c r="L489">
        <v>14.1</v>
      </c>
      <c r="M489">
        <v>5</v>
      </c>
      <c r="N489">
        <v>0.7</v>
      </c>
      <c r="O489">
        <v>4.92</v>
      </c>
      <c r="P489">
        <v>0.69</v>
      </c>
      <c r="Q489">
        <v>3.85</v>
      </c>
      <c r="R489">
        <v>0.54</v>
      </c>
      <c r="S489">
        <v>1.24</v>
      </c>
      <c r="T489">
        <v>96</v>
      </c>
      <c r="U489">
        <v>14.64</v>
      </c>
      <c r="V489">
        <v>16.45</v>
      </c>
      <c r="W489" s="1">
        <v>42966</v>
      </c>
      <c r="X489">
        <v>245</v>
      </c>
      <c r="Y489" s="3">
        <v>44986</v>
      </c>
      <c r="Z489" t="s">
        <v>337</v>
      </c>
      <c r="AA489" t="s">
        <v>338</v>
      </c>
      <c r="AC489" s="1">
        <v>43065</v>
      </c>
      <c r="AD489">
        <v>2</v>
      </c>
      <c r="AE489">
        <v>206</v>
      </c>
      <c r="AF489" s="1">
        <v>43344</v>
      </c>
      <c r="AG489">
        <v>378</v>
      </c>
      <c r="AH489" t="s">
        <v>339</v>
      </c>
      <c r="AI489">
        <v>703</v>
      </c>
      <c r="AJ489" t="s">
        <v>340</v>
      </c>
      <c r="AK489" t="s">
        <v>45</v>
      </c>
      <c r="AL489" s="1">
        <v>42966</v>
      </c>
    </row>
    <row r="490" spans="1:38" x14ac:dyDescent="0.25">
      <c r="A490" t="s">
        <v>123</v>
      </c>
      <c r="B490" s="1">
        <v>43074</v>
      </c>
      <c r="C490">
        <v>2</v>
      </c>
      <c r="D490">
        <v>671</v>
      </c>
      <c r="E490">
        <v>2</v>
      </c>
      <c r="F490" t="s">
        <v>39</v>
      </c>
      <c r="G490" t="s">
        <v>104</v>
      </c>
      <c r="H490" t="s">
        <v>105</v>
      </c>
      <c r="I490">
        <v>3</v>
      </c>
      <c r="J490">
        <v>2</v>
      </c>
      <c r="K490">
        <v>114</v>
      </c>
      <c r="L490">
        <v>15.1</v>
      </c>
      <c r="M490">
        <v>5.33</v>
      </c>
      <c r="N490">
        <v>0.8</v>
      </c>
      <c r="O490">
        <v>3.83</v>
      </c>
      <c r="P490">
        <v>0.57999999999999996</v>
      </c>
      <c r="Q490">
        <v>4.51</v>
      </c>
      <c r="R490">
        <v>0.68</v>
      </c>
      <c r="S490">
        <v>1.26</v>
      </c>
      <c r="T490">
        <v>66</v>
      </c>
      <c r="U490">
        <v>15.67</v>
      </c>
      <c r="V490">
        <v>16.37</v>
      </c>
      <c r="W490" s="1">
        <v>42960</v>
      </c>
      <c r="X490">
        <v>251</v>
      </c>
      <c r="Y490" s="3">
        <v>44958</v>
      </c>
      <c r="Z490" t="s">
        <v>333</v>
      </c>
      <c r="AA490" t="s">
        <v>334</v>
      </c>
      <c r="AB490">
        <v>136</v>
      </c>
      <c r="AC490" s="1">
        <v>43058</v>
      </c>
      <c r="AD490">
        <v>1</v>
      </c>
      <c r="AE490">
        <v>264</v>
      </c>
      <c r="AF490" s="1">
        <v>43340</v>
      </c>
      <c r="AG490">
        <v>380</v>
      </c>
      <c r="AH490" t="s">
        <v>335</v>
      </c>
      <c r="AI490">
        <v>268</v>
      </c>
      <c r="AJ490" t="s">
        <v>336</v>
      </c>
      <c r="AK490" t="s">
        <v>45</v>
      </c>
      <c r="AL490" s="1">
        <v>42960</v>
      </c>
    </row>
    <row r="491" spans="1:38" x14ac:dyDescent="0.25">
      <c r="A491" t="s">
        <v>123</v>
      </c>
      <c r="B491" s="1">
        <v>43198</v>
      </c>
      <c r="C491">
        <v>4</v>
      </c>
      <c r="D491">
        <v>642</v>
      </c>
      <c r="E491">
        <v>2</v>
      </c>
      <c r="F491" t="s">
        <v>39</v>
      </c>
      <c r="G491" t="s">
        <v>104</v>
      </c>
      <c r="H491" t="s">
        <v>105</v>
      </c>
      <c r="I491">
        <v>3</v>
      </c>
      <c r="J491">
        <v>2</v>
      </c>
      <c r="K491">
        <v>232</v>
      </c>
      <c r="L491">
        <v>12.6</v>
      </c>
      <c r="M491">
        <v>4.8899999999999997</v>
      </c>
      <c r="N491">
        <v>0.62</v>
      </c>
      <c r="O491">
        <v>5.21</v>
      </c>
      <c r="P491">
        <v>0.66</v>
      </c>
      <c r="Q491">
        <v>4.58</v>
      </c>
      <c r="R491">
        <v>0.57999999999999996</v>
      </c>
      <c r="S491">
        <v>1.23</v>
      </c>
      <c r="T491">
        <v>1080</v>
      </c>
      <c r="U491">
        <v>13.08</v>
      </c>
      <c r="V491">
        <v>15.96</v>
      </c>
      <c r="W491" s="1">
        <v>42966</v>
      </c>
      <c r="X491">
        <v>245</v>
      </c>
      <c r="Y491" s="3">
        <v>45018</v>
      </c>
      <c r="Z491" t="s">
        <v>337</v>
      </c>
      <c r="AA491" t="s">
        <v>338</v>
      </c>
      <c r="AC491" t="s">
        <v>49</v>
      </c>
      <c r="AH491" t="s">
        <v>339</v>
      </c>
      <c r="AI491">
        <v>703</v>
      </c>
      <c r="AJ491" t="s">
        <v>340</v>
      </c>
      <c r="AK491" t="s">
        <v>50</v>
      </c>
      <c r="AL491" s="1">
        <v>43243</v>
      </c>
    </row>
    <row r="492" spans="1:38" x14ac:dyDescent="0.25">
      <c r="A492" t="s">
        <v>123</v>
      </c>
      <c r="B492" s="1">
        <v>43198</v>
      </c>
      <c r="C492">
        <v>4</v>
      </c>
      <c r="D492">
        <v>554</v>
      </c>
      <c r="E492">
        <v>2</v>
      </c>
      <c r="F492" t="s">
        <v>39</v>
      </c>
      <c r="G492" t="s">
        <v>69</v>
      </c>
      <c r="H492" t="s">
        <v>70</v>
      </c>
      <c r="I492">
        <v>3</v>
      </c>
      <c r="J492">
        <v>2</v>
      </c>
      <c r="K492">
        <v>224</v>
      </c>
      <c r="L492">
        <v>25.3</v>
      </c>
      <c r="M492">
        <v>4.7699999999999996</v>
      </c>
      <c r="N492">
        <v>1.21</v>
      </c>
      <c r="O492">
        <v>4.6399999999999997</v>
      </c>
      <c r="P492">
        <v>1.17</v>
      </c>
      <c r="Q492">
        <v>3.91</v>
      </c>
      <c r="R492">
        <v>0.99</v>
      </c>
      <c r="S492">
        <v>2.16</v>
      </c>
      <c r="T492">
        <v>21</v>
      </c>
      <c r="U492">
        <v>26.26</v>
      </c>
      <c r="V492">
        <v>28.81</v>
      </c>
      <c r="W492" s="1">
        <v>42974</v>
      </c>
      <c r="X492">
        <v>237</v>
      </c>
      <c r="Y492" t="s">
        <v>48</v>
      </c>
      <c r="AC492" s="1">
        <v>43056</v>
      </c>
      <c r="AD492">
        <v>1</v>
      </c>
      <c r="AF492" s="1">
        <v>43338</v>
      </c>
      <c r="AH492">
        <v>111764</v>
      </c>
      <c r="AI492">
        <v>0</v>
      </c>
      <c r="AJ492" s="4">
        <v>982123000000000</v>
      </c>
      <c r="AK492" t="s">
        <v>143</v>
      </c>
      <c r="AL492" s="1">
        <v>43224</v>
      </c>
    </row>
    <row r="493" spans="1:38" x14ac:dyDescent="0.25">
      <c r="A493" t="s">
        <v>123</v>
      </c>
      <c r="B493" s="1">
        <v>43074</v>
      </c>
      <c r="C493">
        <v>2</v>
      </c>
      <c r="D493">
        <v>574</v>
      </c>
      <c r="E493">
        <v>2</v>
      </c>
      <c r="F493" t="s">
        <v>39</v>
      </c>
      <c r="G493" t="s">
        <v>69</v>
      </c>
      <c r="H493" t="s">
        <v>70</v>
      </c>
      <c r="I493">
        <v>3</v>
      </c>
      <c r="J493">
        <v>2</v>
      </c>
      <c r="K493">
        <v>56</v>
      </c>
      <c r="L493">
        <v>24.2</v>
      </c>
      <c r="M493">
        <v>5.26</v>
      </c>
      <c r="N493">
        <v>1.27</v>
      </c>
      <c r="O493">
        <v>3.55</v>
      </c>
      <c r="P493">
        <v>0.86</v>
      </c>
      <c r="Q493">
        <v>3.49</v>
      </c>
      <c r="R493">
        <v>0.84</v>
      </c>
      <c r="S493">
        <v>1.7</v>
      </c>
      <c r="T493">
        <v>15</v>
      </c>
      <c r="U493">
        <v>25.12</v>
      </c>
      <c r="V493">
        <v>23.52</v>
      </c>
      <c r="W493" s="1">
        <v>43018</v>
      </c>
      <c r="X493">
        <v>193</v>
      </c>
      <c r="Y493" t="s">
        <v>43</v>
      </c>
      <c r="AC493" s="1">
        <v>43055</v>
      </c>
      <c r="AD493">
        <v>1</v>
      </c>
      <c r="AE493">
        <v>261</v>
      </c>
      <c r="AF493" s="1">
        <v>43337</v>
      </c>
      <c r="AG493">
        <v>319</v>
      </c>
      <c r="AH493">
        <v>108733</v>
      </c>
      <c r="AI493">
        <v>0</v>
      </c>
      <c r="AJ493" t="s">
        <v>341</v>
      </c>
      <c r="AK493" t="s">
        <v>45</v>
      </c>
      <c r="AL493" s="1">
        <v>43018</v>
      </c>
    </row>
    <row r="494" spans="1:38" x14ac:dyDescent="0.25">
      <c r="A494" t="s">
        <v>123</v>
      </c>
      <c r="B494" s="1">
        <v>43136</v>
      </c>
      <c r="C494">
        <v>3</v>
      </c>
      <c r="D494">
        <v>574</v>
      </c>
      <c r="E494">
        <v>2</v>
      </c>
      <c r="F494" t="s">
        <v>39</v>
      </c>
      <c r="G494" t="s">
        <v>69</v>
      </c>
      <c r="H494" t="s">
        <v>70</v>
      </c>
      <c r="I494">
        <v>3</v>
      </c>
      <c r="J494">
        <v>2</v>
      </c>
      <c r="K494">
        <v>162</v>
      </c>
      <c r="L494">
        <v>18.600000000000001</v>
      </c>
      <c r="M494">
        <v>4.87</v>
      </c>
      <c r="N494">
        <v>0.91</v>
      </c>
      <c r="O494">
        <v>4.37</v>
      </c>
      <c r="P494">
        <v>0.81</v>
      </c>
      <c r="Q494">
        <v>3.5</v>
      </c>
      <c r="R494">
        <v>0.65</v>
      </c>
      <c r="S494">
        <v>1.46</v>
      </c>
      <c r="T494">
        <v>13</v>
      </c>
      <c r="U494">
        <v>19.309999999999999</v>
      </c>
      <c r="V494">
        <v>19.98</v>
      </c>
      <c r="W494" s="1">
        <v>42974</v>
      </c>
      <c r="X494">
        <v>237</v>
      </c>
      <c r="Y494" t="s">
        <v>47</v>
      </c>
      <c r="AC494" s="1">
        <v>43056</v>
      </c>
      <c r="AD494">
        <v>1</v>
      </c>
      <c r="AE494">
        <v>200</v>
      </c>
      <c r="AF494" s="1">
        <v>43338</v>
      </c>
      <c r="AG494">
        <v>364</v>
      </c>
      <c r="AH494">
        <v>111764</v>
      </c>
      <c r="AI494">
        <v>0</v>
      </c>
      <c r="AJ494" s="4">
        <v>982123000000000</v>
      </c>
      <c r="AK494" t="s">
        <v>45</v>
      </c>
      <c r="AL494" s="1">
        <v>42974</v>
      </c>
    </row>
    <row r="495" spans="1:38" x14ac:dyDescent="0.25">
      <c r="A495" t="s">
        <v>51</v>
      </c>
      <c r="B495" s="1">
        <v>42990</v>
      </c>
      <c r="C495">
        <v>1</v>
      </c>
      <c r="D495">
        <v>184</v>
      </c>
      <c r="E495">
        <v>2</v>
      </c>
      <c r="F495" t="s">
        <v>39</v>
      </c>
      <c r="G495" t="s">
        <v>56</v>
      </c>
      <c r="H495" t="s">
        <v>41</v>
      </c>
      <c r="I495">
        <v>7</v>
      </c>
      <c r="J495" t="s">
        <v>42</v>
      </c>
      <c r="K495">
        <v>24</v>
      </c>
      <c r="L495">
        <v>24.3</v>
      </c>
      <c r="M495">
        <v>4.8899999999999997</v>
      </c>
      <c r="N495">
        <v>1.19</v>
      </c>
      <c r="O495">
        <v>5.93</v>
      </c>
      <c r="P495">
        <v>1.44</v>
      </c>
      <c r="Q495">
        <v>4.33</v>
      </c>
      <c r="R495">
        <v>1.05</v>
      </c>
      <c r="S495">
        <v>2.4900000000000002</v>
      </c>
      <c r="T495">
        <v>18</v>
      </c>
      <c r="U495">
        <v>25.22</v>
      </c>
      <c r="V495">
        <v>32.380000000000003</v>
      </c>
      <c r="W495" s="1">
        <v>42966</v>
      </c>
      <c r="X495">
        <v>256</v>
      </c>
      <c r="Y495" t="s">
        <v>43</v>
      </c>
      <c r="AC495" t="s">
        <v>49</v>
      </c>
      <c r="AH495" t="s">
        <v>342</v>
      </c>
      <c r="AI495">
        <v>0</v>
      </c>
      <c r="AJ495" t="s">
        <v>343</v>
      </c>
      <c r="AK495" t="s">
        <v>45</v>
      </c>
      <c r="AL495" s="1">
        <v>42966</v>
      </c>
    </row>
    <row r="496" spans="1:38" x14ac:dyDescent="0.25">
      <c r="A496" t="s">
        <v>51</v>
      </c>
      <c r="B496" s="1">
        <v>43048</v>
      </c>
      <c r="C496">
        <v>2</v>
      </c>
      <c r="D496">
        <v>184</v>
      </c>
      <c r="E496">
        <v>2</v>
      </c>
      <c r="F496" t="s">
        <v>39</v>
      </c>
      <c r="G496" t="s">
        <v>56</v>
      </c>
      <c r="H496" t="s">
        <v>41</v>
      </c>
      <c r="I496">
        <v>7</v>
      </c>
      <c r="J496" t="s">
        <v>42</v>
      </c>
      <c r="K496">
        <v>82</v>
      </c>
      <c r="L496">
        <v>19.7</v>
      </c>
      <c r="M496">
        <v>4.9000000000000004</v>
      </c>
      <c r="N496">
        <v>0.97</v>
      </c>
      <c r="O496">
        <v>6.44</v>
      </c>
      <c r="P496">
        <v>1.27</v>
      </c>
      <c r="Q496">
        <v>4.37</v>
      </c>
      <c r="R496">
        <v>0.86</v>
      </c>
      <c r="S496">
        <v>2.13</v>
      </c>
      <c r="T496">
        <v>147</v>
      </c>
      <c r="U496">
        <v>20.45</v>
      </c>
      <c r="V496">
        <v>27.6</v>
      </c>
      <c r="W496" s="1">
        <v>42966</v>
      </c>
      <c r="X496">
        <v>256</v>
      </c>
      <c r="Y496" t="s">
        <v>46</v>
      </c>
      <c r="AC496" t="s">
        <v>49</v>
      </c>
      <c r="AH496" t="s">
        <v>342</v>
      </c>
      <c r="AI496">
        <v>0</v>
      </c>
      <c r="AJ496" t="s">
        <v>343</v>
      </c>
      <c r="AK496" t="s">
        <v>45</v>
      </c>
      <c r="AL496" s="1">
        <v>42966</v>
      </c>
    </row>
    <row r="497" spans="1:38" x14ac:dyDescent="0.25">
      <c r="A497" t="s">
        <v>51</v>
      </c>
      <c r="B497" s="1">
        <v>43109</v>
      </c>
      <c r="C497">
        <v>3</v>
      </c>
      <c r="D497">
        <v>184</v>
      </c>
      <c r="E497">
        <v>2</v>
      </c>
      <c r="F497" t="s">
        <v>39</v>
      </c>
      <c r="G497" t="s">
        <v>56</v>
      </c>
      <c r="H497" t="s">
        <v>41</v>
      </c>
      <c r="I497">
        <v>7</v>
      </c>
      <c r="J497" t="s">
        <v>42</v>
      </c>
      <c r="K497">
        <v>143</v>
      </c>
      <c r="L497">
        <v>21.5</v>
      </c>
      <c r="M497">
        <v>4.84</v>
      </c>
      <c r="N497">
        <v>1.04</v>
      </c>
      <c r="O497">
        <v>5.49</v>
      </c>
      <c r="P497">
        <v>1.18</v>
      </c>
      <c r="Q497">
        <v>4.03</v>
      </c>
      <c r="R497">
        <v>0.87</v>
      </c>
      <c r="S497">
        <v>2.0499999999999998</v>
      </c>
      <c r="T497">
        <v>16</v>
      </c>
      <c r="U497">
        <v>22.32</v>
      </c>
      <c r="V497">
        <v>27.03</v>
      </c>
      <c r="W497" s="1">
        <v>42966</v>
      </c>
      <c r="X497">
        <v>256</v>
      </c>
      <c r="Y497" t="s">
        <v>47</v>
      </c>
      <c r="AC497" s="1">
        <v>43058</v>
      </c>
      <c r="AD497">
        <v>1</v>
      </c>
      <c r="AE497">
        <v>188</v>
      </c>
      <c r="AF497" s="1">
        <v>43340</v>
      </c>
      <c r="AG497">
        <v>374</v>
      </c>
      <c r="AH497" t="s">
        <v>342</v>
      </c>
      <c r="AI497">
        <v>0</v>
      </c>
      <c r="AJ497" t="s">
        <v>343</v>
      </c>
      <c r="AK497" t="s">
        <v>45</v>
      </c>
      <c r="AL497" s="1">
        <v>42966</v>
      </c>
    </row>
    <row r="498" spans="1:38" x14ac:dyDescent="0.25">
      <c r="A498" t="s">
        <v>51</v>
      </c>
      <c r="B498" s="1">
        <v>43157</v>
      </c>
      <c r="C498">
        <v>4</v>
      </c>
      <c r="D498">
        <v>184</v>
      </c>
      <c r="E498">
        <v>2</v>
      </c>
      <c r="F498" t="s">
        <v>39</v>
      </c>
      <c r="G498" t="s">
        <v>56</v>
      </c>
      <c r="H498" t="s">
        <v>41</v>
      </c>
      <c r="I498">
        <v>7</v>
      </c>
      <c r="J498" t="s">
        <v>42</v>
      </c>
      <c r="K498">
        <v>191</v>
      </c>
      <c r="L498">
        <v>17.899999999999999</v>
      </c>
      <c r="M498">
        <v>4.8099999999999996</v>
      </c>
      <c r="N498">
        <v>0.86</v>
      </c>
      <c r="O498">
        <v>6.07</v>
      </c>
      <c r="P498">
        <v>1.0900000000000001</v>
      </c>
      <c r="Q498">
        <v>4.3</v>
      </c>
      <c r="R498">
        <v>0.77</v>
      </c>
      <c r="S498">
        <v>1.86</v>
      </c>
      <c r="T498">
        <v>24</v>
      </c>
      <c r="U498">
        <v>18.579999999999998</v>
      </c>
      <c r="V498">
        <v>24.19</v>
      </c>
      <c r="W498" s="1">
        <v>42966</v>
      </c>
      <c r="X498">
        <v>256</v>
      </c>
      <c r="Y498" t="s">
        <v>48</v>
      </c>
      <c r="AC498" s="1">
        <v>43058</v>
      </c>
      <c r="AD498">
        <v>1</v>
      </c>
      <c r="AE498">
        <v>182</v>
      </c>
      <c r="AF498" s="1">
        <v>43340</v>
      </c>
      <c r="AG498">
        <v>374</v>
      </c>
      <c r="AH498" t="s">
        <v>342</v>
      </c>
      <c r="AI498">
        <v>0</v>
      </c>
      <c r="AJ498" t="s">
        <v>343</v>
      </c>
      <c r="AK498" t="s">
        <v>45</v>
      </c>
      <c r="AL498" s="1">
        <v>42966</v>
      </c>
    </row>
    <row r="499" spans="1:38" x14ac:dyDescent="0.25">
      <c r="A499" t="s">
        <v>51</v>
      </c>
      <c r="B499" s="1">
        <v>43209</v>
      </c>
      <c r="C499">
        <v>5</v>
      </c>
      <c r="D499">
        <v>184</v>
      </c>
      <c r="E499">
        <v>2</v>
      </c>
      <c r="F499" t="s">
        <v>39</v>
      </c>
      <c r="G499" t="s">
        <v>56</v>
      </c>
      <c r="H499" t="s">
        <v>41</v>
      </c>
      <c r="I499">
        <v>7</v>
      </c>
      <c r="J499" t="s">
        <v>42</v>
      </c>
      <c r="K499">
        <v>243</v>
      </c>
      <c r="L499">
        <v>9.9</v>
      </c>
      <c r="M499">
        <v>4.6100000000000003</v>
      </c>
      <c r="N499">
        <v>0.46</v>
      </c>
      <c r="O499">
        <v>8.26</v>
      </c>
      <c r="P499">
        <v>0.82</v>
      </c>
      <c r="Q499">
        <v>5.52</v>
      </c>
      <c r="R499">
        <v>0.55000000000000004</v>
      </c>
      <c r="S499">
        <v>1.36</v>
      </c>
      <c r="T499">
        <v>75</v>
      </c>
      <c r="U499">
        <v>10.28</v>
      </c>
      <c r="V499">
        <v>17.02</v>
      </c>
      <c r="W499" s="1">
        <v>42966</v>
      </c>
      <c r="X499">
        <v>256</v>
      </c>
      <c r="Y499" t="s">
        <v>77</v>
      </c>
      <c r="AC499" t="s">
        <v>49</v>
      </c>
      <c r="AH499" t="s">
        <v>342</v>
      </c>
      <c r="AI499">
        <v>0</v>
      </c>
      <c r="AJ499" t="s">
        <v>343</v>
      </c>
      <c r="AK499" t="s">
        <v>45</v>
      </c>
      <c r="AL499" s="1">
        <v>42966</v>
      </c>
    </row>
    <row r="500" spans="1:38" x14ac:dyDescent="0.25">
      <c r="A500" t="s">
        <v>51</v>
      </c>
      <c r="B500" s="1">
        <v>43048</v>
      </c>
      <c r="C500">
        <v>2</v>
      </c>
      <c r="D500">
        <v>10</v>
      </c>
      <c r="E500">
        <v>2</v>
      </c>
      <c r="F500" t="s">
        <v>39</v>
      </c>
      <c r="G500" t="s">
        <v>56</v>
      </c>
      <c r="H500" t="s">
        <v>41</v>
      </c>
      <c r="I500">
        <v>6</v>
      </c>
      <c r="J500" t="s">
        <v>42</v>
      </c>
      <c r="K500">
        <v>40</v>
      </c>
      <c r="L500">
        <v>23</v>
      </c>
      <c r="M500">
        <v>5.22</v>
      </c>
      <c r="N500">
        <v>1.2</v>
      </c>
      <c r="O500">
        <v>5.66</v>
      </c>
      <c r="P500">
        <v>1.3</v>
      </c>
      <c r="Q500">
        <v>3.91</v>
      </c>
      <c r="R500">
        <v>0.9</v>
      </c>
      <c r="S500">
        <v>2.2000000000000002</v>
      </c>
      <c r="T500">
        <v>10</v>
      </c>
      <c r="U500">
        <v>23.87</v>
      </c>
      <c r="V500">
        <v>29.16</v>
      </c>
      <c r="W500" s="1">
        <v>43008</v>
      </c>
      <c r="X500">
        <v>214</v>
      </c>
      <c r="Y500" t="s">
        <v>43</v>
      </c>
      <c r="Z500" t="s">
        <v>344</v>
      </c>
      <c r="AA500" t="s">
        <v>345</v>
      </c>
      <c r="AC500" t="s">
        <v>49</v>
      </c>
      <c r="AH500">
        <v>309084</v>
      </c>
      <c r="AI500">
        <v>98</v>
      </c>
      <c r="AJ500" s="2">
        <v>14855</v>
      </c>
      <c r="AK500" t="s">
        <v>45</v>
      </c>
      <c r="AL500" s="1">
        <v>43008</v>
      </c>
    </row>
    <row r="501" spans="1:38" x14ac:dyDescent="0.25">
      <c r="A501" t="s">
        <v>51</v>
      </c>
      <c r="B501" s="1">
        <v>43109</v>
      </c>
      <c r="C501">
        <v>3</v>
      </c>
      <c r="D501">
        <v>10</v>
      </c>
      <c r="E501">
        <v>2</v>
      </c>
      <c r="F501" t="s">
        <v>39</v>
      </c>
      <c r="G501" t="s">
        <v>56</v>
      </c>
      <c r="H501" t="s">
        <v>41</v>
      </c>
      <c r="I501">
        <v>6</v>
      </c>
      <c r="J501" t="s">
        <v>42</v>
      </c>
      <c r="K501">
        <v>101</v>
      </c>
      <c r="L501">
        <v>18.600000000000001</v>
      </c>
      <c r="M501">
        <v>5</v>
      </c>
      <c r="N501">
        <v>0.93</v>
      </c>
      <c r="O501">
        <v>5.23</v>
      </c>
      <c r="P501">
        <v>0.97</v>
      </c>
      <c r="Q501">
        <v>3.86</v>
      </c>
      <c r="R501">
        <v>0.72</v>
      </c>
      <c r="S501">
        <v>1.69</v>
      </c>
      <c r="T501">
        <v>11</v>
      </c>
      <c r="U501">
        <v>19.309999999999999</v>
      </c>
      <c r="V501">
        <v>22.5</v>
      </c>
      <c r="W501" s="1">
        <v>43008</v>
      </c>
      <c r="X501">
        <v>214</v>
      </c>
      <c r="Y501" t="s">
        <v>46</v>
      </c>
      <c r="Z501" t="s">
        <v>344</v>
      </c>
      <c r="AA501" t="s">
        <v>345</v>
      </c>
      <c r="AC501" s="1">
        <v>43078</v>
      </c>
      <c r="AD501">
        <v>1</v>
      </c>
      <c r="AE501">
        <v>208</v>
      </c>
      <c r="AF501" s="1">
        <v>43360</v>
      </c>
      <c r="AG501">
        <v>352</v>
      </c>
      <c r="AH501">
        <v>309084</v>
      </c>
      <c r="AI501">
        <v>98</v>
      </c>
      <c r="AJ501" s="2">
        <v>14855</v>
      </c>
      <c r="AK501" t="s">
        <v>45</v>
      </c>
      <c r="AL501" s="1">
        <v>43008</v>
      </c>
    </row>
    <row r="502" spans="1:38" x14ac:dyDescent="0.25">
      <c r="A502" t="s">
        <v>51</v>
      </c>
      <c r="B502" s="1">
        <v>43157</v>
      </c>
      <c r="C502">
        <v>4</v>
      </c>
      <c r="D502">
        <v>10</v>
      </c>
      <c r="E502">
        <v>2</v>
      </c>
      <c r="F502" t="s">
        <v>39</v>
      </c>
      <c r="G502" t="s">
        <v>56</v>
      </c>
      <c r="H502" t="s">
        <v>41</v>
      </c>
      <c r="I502">
        <v>6</v>
      </c>
      <c r="J502" t="s">
        <v>42</v>
      </c>
      <c r="K502">
        <v>149</v>
      </c>
      <c r="L502">
        <v>14.8</v>
      </c>
      <c r="M502">
        <v>4.8899999999999997</v>
      </c>
      <c r="N502">
        <v>0.72</v>
      </c>
      <c r="O502">
        <v>5.72</v>
      </c>
      <c r="P502">
        <v>0.85</v>
      </c>
      <c r="Q502">
        <v>4.58</v>
      </c>
      <c r="R502">
        <v>0.68</v>
      </c>
      <c r="S502">
        <v>1.52</v>
      </c>
      <c r="T502">
        <v>24</v>
      </c>
      <c r="U502">
        <v>15.36</v>
      </c>
      <c r="V502">
        <v>19.68</v>
      </c>
      <c r="W502" s="1">
        <v>43008</v>
      </c>
      <c r="X502">
        <v>214</v>
      </c>
      <c r="Y502" t="s">
        <v>47</v>
      </c>
      <c r="Z502" t="s">
        <v>344</v>
      </c>
      <c r="AA502" t="s">
        <v>345</v>
      </c>
      <c r="AC502" s="1">
        <v>43078</v>
      </c>
      <c r="AD502">
        <v>1</v>
      </c>
      <c r="AE502">
        <v>202</v>
      </c>
      <c r="AF502" s="1">
        <v>43360</v>
      </c>
      <c r="AG502">
        <v>352</v>
      </c>
      <c r="AH502">
        <v>309084</v>
      </c>
      <c r="AI502">
        <v>98</v>
      </c>
      <c r="AJ502" s="2">
        <v>14855</v>
      </c>
      <c r="AK502" t="s">
        <v>45</v>
      </c>
      <c r="AL502" s="1">
        <v>43008</v>
      </c>
    </row>
    <row r="503" spans="1:38" x14ac:dyDescent="0.25">
      <c r="A503" t="s">
        <v>51</v>
      </c>
      <c r="B503" s="1">
        <v>43209</v>
      </c>
      <c r="C503">
        <v>5</v>
      </c>
      <c r="D503">
        <v>10</v>
      </c>
      <c r="E503">
        <v>2</v>
      </c>
      <c r="F503" t="s">
        <v>39</v>
      </c>
      <c r="G503" t="s">
        <v>56</v>
      </c>
      <c r="H503" t="s">
        <v>41</v>
      </c>
      <c r="I503">
        <v>6</v>
      </c>
      <c r="J503" t="s">
        <v>42</v>
      </c>
      <c r="K503">
        <v>201</v>
      </c>
      <c r="L503">
        <v>13.3</v>
      </c>
      <c r="M503">
        <v>4.87</v>
      </c>
      <c r="N503">
        <v>0.65</v>
      </c>
      <c r="O503">
        <v>6.39</v>
      </c>
      <c r="P503">
        <v>0.85</v>
      </c>
      <c r="Q503">
        <v>5.22</v>
      </c>
      <c r="R503">
        <v>0.69</v>
      </c>
      <c r="S503">
        <v>1.54</v>
      </c>
      <c r="T503">
        <v>34</v>
      </c>
      <c r="U503">
        <v>13.81</v>
      </c>
      <c r="V503">
        <v>19.350000000000001</v>
      </c>
      <c r="W503" s="1">
        <v>43008</v>
      </c>
      <c r="X503">
        <v>214</v>
      </c>
      <c r="Y503" t="s">
        <v>48</v>
      </c>
      <c r="Z503" t="s">
        <v>344</v>
      </c>
      <c r="AA503" t="s">
        <v>345</v>
      </c>
      <c r="AC503" s="1">
        <v>43078</v>
      </c>
      <c r="AD503">
        <v>1</v>
      </c>
      <c r="AE503">
        <v>5</v>
      </c>
      <c r="AF503" s="1">
        <v>43360</v>
      </c>
      <c r="AG503">
        <v>352</v>
      </c>
      <c r="AH503">
        <v>309084</v>
      </c>
      <c r="AI503">
        <v>98</v>
      </c>
      <c r="AJ503" s="2">
        <v>14855</v>
      </c>
      <c r="AK503" t="s">
        <v>45</v>
      </c>
      <c r="AL503" s="1">
        <v>43008</v>
      </c>
    </row>
    <row r="504" spans="1:38" x14ac:dyDescent="0.25">
      <c r="A504" t="s">
        <v>284</v>
      </c>
      <c r="B504" s="1">
        <v>44111</v>
      </c>
      <c r="C504">
        <v>1</v>
      </c>
      <c r="D504">
        <v>684</v>
      </c>
      <c r="E504">
        <v>2</v>
      </c>
      <c r="F504" t="s">
        <v>39</v>
      </c>
      <c r="G504" t="s">
        <v>64</v>
      </c>
      <c r="H504" t="s">
        <v>64</v>
      </c>
      <c r="I504">
        <v>2</v>
      </c>
      <c r="J504">
        <v>1</v>
      </c>
      <c r="K504">
        <v>59</v>
      </c>
      <c r="L504">
        <v>20</v>
      </c>
      <c r="M504">
        <v>5.01</v>
      </c>
      <c r="N504">
        <v>1</v>
      </c>
      <c r="O504">
        <v>4.82</v>
      </c>
      <c r="P504">
        <v>0.96</v>
      </c>
      <c r="Q504">
        <v>3.26</v>
      </c>
      <c r="R504">
        <v>0.65</v>
      </c>
      <c r="S504">
        <v>1.62</v>
      </c>
      <c r="T504">
        <v>46</v>
      </c>
      <c r="U504">
        <v>20.76</v>
      </c>
      <c r="V504">
        <v>22.3</v>
      </c>
      <c r="W504" s="1">
        <v>44052</v>
      </c>
    </row>
    <row r="505" spans="1:38" x14ac:dyDescent="0.25">
      <c r="A505" t="s">
        <v>284</v>
      </c>
      <c r="B505" s="1">
        <v>44298</v>
      </c>
      <c r="C505">
        <v>4</v>
      </c>
      <c r="D505">
        <v>684</v>
      </c>
      <c r="E505">
        <v>2</v>
      </c>
      <c r="F505" t="s">
        <v>39</v>
      </c>
      <c r="G505" t="s">
        <v>64</v>
      </c>
      <c r="H505" t="s">
        <v>64</v>
      </c>
      <c r="I505">
        <v>2</v>
      </c>
      <c r="J505">
        <v>1</v>
      </c>
      <c r="K505">
        <v>246</v>
      </c>
      <c r="L505">
        <v>16</v>
      </c>
      <c r="M505">
        <v>4.75</v>
      </c>
      <c r="N505">
        <v>0.76</v>
      </c>
      <c r="O505">
        <v>5.28</v>
      </c>
      <c r="P505">
        <v>0.84</v>
      </c>
      <c r="Q505">
        <v>4.7</v>
      </c>
      <c r="R505">
        <v>0.75</v>
      </c>
      <c r="S505">
        <v>1.6</v>
      </c>
      <c r="T505">
        <v>111</v>
      </c>
      <c r="U505">
        <v>16.61</v>
      </c>
      <c r="V505">
        <v>20.47</v>
      </c>
      <c r="W505" s="1">
        <v>44052</v>
      </c>
    </row>
    <row r="506" spans="1:38" x14ac:dyDescent="0.25">
      <c r="A506" t="s">
        <v>284</v>
      </c>
      <c r="B506" s="1">
        <v>44230</v>
      </c>
      <c r="C506">
        <v>3</v>
      </c>
      <c r="D506">
        <v>684</v>
      </c>
      <c r="E506">
        <v>2</v>
      </c>
      <c r="F506" t="s">
        <v>39</v>
      </c>
      <c r="G506" t="s">
        <v>64</v>
      </c>
      <c r="H506" t="s">
        <v>64</v>
      </c>
      <c r="I506">
        <v>2</v>
      </c>
      <c r="J506">
        <v>1</v>
      </c>
      <c r="K506">
        <v>178</v>
      </c>
      <c r="L506">
        <v>15.6</v>
      </c>
      <c r="M506">
        <v>4.9400000000000004</v>
      </c>
      <c r="N506">
        <v>0.77</v>
      </c>
      <c r="O506">
        <v>4.1900000000000004</v>
      </c>
      <c r="P506">
        <v>0.65</v>
      </c>
      <c r="Q506">
        <v>4.03</v>
      </c>
      <c r="R506">
        <v>0.63</v>
      </c>
      <c r="S506">
        <v>1.28</v>
      </c>
      <c r="T506">
        <v>109</v>
      </c>
      <c r="U506">
        <v>16.190000000000001</v>
      </c>
      <c r="V506">
        <v>17.05</v>
      </c>
      <c r="W506" s="1">
        <v>44052</v>
      </c>
    </row>
    <row r="507" spans="1:38" x14ac:dyDescent="0.25">
      <c r="A507" t="s">
        <v>284</v>
      </c>
      <c r="B507" s="1">
        <v>44166</v>
      </c>
      <c r="C507">
        <v>2</v>
      </c>
      <c r="D507">
        <v>684</v>
      </c>
      <c r="E507">
        <v>2</v>
      </c>
      <c r="F507" t="s">
        <v>39</v>
      </c>
      <c r="G507" t="s">
        <v>64</v>
      </c>
      <c r="H507" t="s">
        <v>64</v>
      </c>
      <c r="I507">
        <v>2</v>
      </c>
      <c r="J507">
        <v>1</v>
      </c>
      <c r="K507">
        <v>114</v>
      </c>
      <c r="L507">
        <v>15</v>
      </c>
      <c r="M507">
        <v>5.01</v>
      </c>
      <c r="N507">
        <v>0.75</v>
      </c>
      <c r="O507">
        <v>4.3</v>
      </c>
      <c r="P507">
        <v>0.6</v>
      </c>
      <c r="Q507">
        <v>3.8</v>
      </c>
      <c r="R507">
        <v>0.6</v>
      </c>
      <c r="S507">
        <v>1.2</v>
      </c>
      <c r="T507">
        <v>106</v>
      </c>
      <c r="U507">
        <v>15.57</v>
      </c>
      <c r="V507">
        <v>16</v>
      </c>
      <c r="W507" s="1">
        <v>44052</v>
      </c>
      <c r="Z507">
        <v>230</v>
      </c>
      <c r="AA507">
        <v>99</v>
      </c>
    </row>
    <row r="508" spans="1:38" x14ac:dyDescent="0.25">
      <c r="A508" t="s">
        <v>284</v>
      </c>
      <c r="B508" s="1">
        <v>44111</v>
      </c>
      <c r="C508">
        <v>1</v>
      </c>
      <c r="D508">
        <v>158</v>
      </c>
      <c r="E508">
        <v>2</v>
      </c>
      <c r="F508" t="s">
        <v>39</v>
      </c>
      <c r="G508" t="s">
        <v>285</v>
      </c>
      <c r="H508" t="s">
        <v>64</v>
      </c>
      <c r="I508" t="s">
        <v>286</v>
      </c>
      <c r="J508" t="s">
        <v>42</v>
      </c>
      <c r="K508">
        <v>62</v>
      </c>
      <c r="L508">
        <v>34</v>
      </c>
      <c r="M508">
        <v>5.08</v>
      </c>
      <c r="N508">
        <v>1.73</v>
      </c>
      <c r="O508">
        <v>5.83</v>
      </c>
      <c r="P508">
        <v>1.98</v>
      </c>
      <c r="Q508">
        <v>3.74</v>
      </c>
      <c r="R508">
        <v>1.27</v>
      </c>
      <c r="S508">
        <v>3.25</v>
      </c>
      <c r="T508">
        <v>39</v>
      </c>
      <c r="U508">
        <v>35.29</v>
      </c>
      <c r="V508">
        <v>43.43</v>
      </c>
      <c r="W508" s="1">
        <v>44049</v>
      </c>
    </row>
    <row r="509" spans="1:38" x14ac:dyDescent="0.25">
      <c r="A509" t="s">
        <v>284</v>
      </c>
      <c r="B509" s="1">
        <v>44166</v>
      </c>
      <c r="C509">
        <v>2</v>
      </c>
      <c r="D509">
        <v>158</v>
      </c>
      <c r="E509">
        <v>2</v>
      </c>
      <c r="F509" t="s">
        <v>39</v>
      </c>
      <c r="G509" t="s">
        <v>285</v>
      </c>
      <c r="H509" t="s">
        <v>64</v>
      </c>
      <c r="I509" t="s">
        <v>286</v>
      </c>
      <c r="J509" t="s">
        <v>42</v>
      </c>
      <c r="K509">
        <v>117</v>
      </c>
      <c r="L509">
        <v>26</v>
      </c>
      <c r="M509">
        <v>4.8899999999999997</v>
      </c>
      <c r="N509">
        <v>1.27</v>
      </c>
      <c r="O509">
        <v>5.2</v>
      </c>
      <c r="P509">
        <v>1.3</v>
      </c>
      <c r="Q509">
        <v>4</v>
      </c>
      <c r="R509">
        <v>1.1000000000000001</v>
      </c>
      <c r="S509">
        <v>2.4</v>
      </c>
      <c r="T509">
        <v>8</v>
      </c>
      <c r="U509">
        <v>26.99</v>
      </c>
      <c r="V509">
        <v>31.45</v>
      </c>
      <c r="W509" s="1">
        <v>44049</v>
      </c>
      <c r="Z509">
        <v>168</v>
      </c>
      <c r="AA509">
        <v>62</v>
      </c>
    </row>
    <row r="510" spans="1:38" x14ac:dyDescent="0.25">
      <c r="A510" t="s">
        <v>284</v>
      </c>
      <c r="B510" s="1">
        <v>44230</v>
      </c>
      <c r="C510">
        <v>3</v>
      </c>
      <c r="D510">
        <v>158</v>
      </c>
      <c r="E510">
        <v>2</v>
      </c>
      <c r="F510" t="s">
        <v>39</v>
      </c>
      <c r="G510" t="s">
        <v>285</v>
      </c>
      <c r="H510" t="s">
        <v>64</v>
      </c>
      <c r="I510" t="s">
        <v>286</v>
      </c>
      <c r="J510" t="s">
        <v>42</v>
      </c>
      <c r="K510">
        <v>181</v>
      </c>
      <c r="L510">
        <v>20</v>
      </c>
      <c r="M510">
        <v>4.88</v>
      </c>
      <c r="N510">
        <v>0.98</v>
      </c>
      <c r="O510">
        <v>5.69</v>
      </c>
      <c r="P510">
        <v>1.1399999999999999</v>
      </c>
      <c r="Q510">
        <v>4.22</v>
      </c>
      <c r="R510">
        <v>0.84</v>
      </c>
      <c r="S510">
        <v>1.98</v>
      </c>
      <c r="T510">
        <v>22</v>
      </c>
      <c r="U510">
        <v>20.76</v>
      </c>
      <c r="V510">
        <v>25.91</v>
      </c>
      <c r="W510" s="1">
        <v>44049</v>
      </c>
    </row>
    <row r="511" spans="1:38" x14ac:dyDescent="0.25">
      <c r="A511" t="s">
        <v>284</v>
      </c>
      <c r="B511" s="1">
        <v>44298</v>
      </c>
      <c r="C511">
        <v>4</v>
      </c>
      <c r="D511">
        <v>158</v>
      </c>
      <c r="E511">
        <v>2</v>
      </c>
      <c r="F511" t="s">
        <v>39</v>
      </c>
      <c r="G511" t="s">
        <v>285</v>
      </c>
      <c r="H511" t="s">
        <v>64</v>
      </c>
      <c r="I511" t="s">
        <v>286</v>
      </c>
      <c r="J511" t="s">
        <v>42</v>
      </c>
      <c r="K511">
        <v>249</v>
      </c>
      <c r="L511">
        <v>18</v>
      </c>
      <c r="M511">
        <v>4.79</v>
      </c>
      <c r="N511">
        <v>0.86</v>
      </c>
      <c r="O511">
        <v>4.24</v>
      </c>
      <c r="P511">
        <v>0.76</v>
      </c>
      <c r="Q511">
        <v>5.15</v>
      </c>
      <c r="R511">
        <v>0.93</v>
      </c>
      <c r="S511">
        <v>1.69</v>
      </c>
      <c r="T511">
        <v>176</v>
      </c>
      <c r="U511">
        <v>18.68</v>
      </c>
      <c r="V511">
        <v>21.28</v>
      </c>
      <c r="W511" s="1">
        <v>44049</v>
      </c>
    </row>
    <row r="512" spans="1:38" x14ac:dyDescent="0.25">
      <c r="A512" t="s">
        <v>38</v>
      </c>
      <c r="B512" s="1">
        <v>43075</v>
      </c>
      <c r="C512">
        <v>2</v>
      </c>
      <c r="D512">
        <v>243</v>
      </c>
      <c r="E512">
        <v>2</v>
      </c>
      <c r="F512" t="s">
        <v>39</v>
      </c>
      <c r="G512" t="s">
        <v>51</v>
      </c>
      <c r="H512" t="s">
        <v>52</v>
      </c>
      <c r="I512">
        <v>3</v>
      </c>
      <c r="J512">
        <v>2</v>
      </c>
      <c r="K512">
        <v>43</v>
      </c>
      <c r="L512">
        <v>22.4</v>
      </c>
      <c r="M512">
        <v>5.04</v>
      </c>
      <c r="N512">
        <v>1.1299999999999999</v>
      </c>
      <c r="O512">
        <v>3.83</v>
      </c>
      <c r="P512">
        <v>0.86</v>
      </c>
      <c r="Q512">
        <v>3.1</v>
      </c>
      <c r="R512">
        <v>0.69</v>
      </c>
      <c r="S512">
        <v>1.55</v>
      </c>
      <c r="T512">
        <v>27</v>
      </c>
      <c r="U512">
        <v>23.25</v>
      </c>
      <c r="V512">
        <v>21.93</v>
      </c>
      <c r="W512" s="1">
        <v>43032</v>
      </c>
      <c r="X512">
        <v>181</v>
      </c>
      <c r="Y512" t="s">
        <v>43</v>
      </c>
      <c r="Z512" t="s">
        <v>346</v>
      </c>
      <c r="AA512" t="s">
        <v>347</v>
      </c>
      <c r="AC512" t="s">
        <v>49</v>
      </c>
      <c r="AH512" t="s">
        <v>348</v>
      </c>
      <c r="AI512">
        <v>52</v>
      </c>
      <c r="AJ512" s="2">
        <v>19541</v>
      </c>
      <c r="AK512" t="s">
        <v>45</v>
      </c>
      <c r="AL512" s="1">
        <v>43032</v>
      </c>
    </row>
    <row r="513" spans="1:38" x14ac:dyDescent="0.25">
      <c r="A513" t="s">
        <v>38</v>
      </c>
      <c r="B513" s="1">
        <v>43200</v>
      </c>
      <c r="C513">
        <v>4</v>
      </c>
      <c r="D513">
        <v>243</v>
      </c>
      <c r="E513">
        <v>2</v>
      </c>
      <c r="F513" t="s">
        <v>39</v>
      </c>
      <c r="G513" t="s">
        <v>51</v>
      </c>
      <c r="H513" t="s">
        <v>52</v>
      </c>
      <c r="I513">
        <v>3</v>
      </c>
      <c r="J513">
        <v>2</v>
      </c>
      <c r="K513">
        <v>168</v>
      </c>
      <c r="L513">
        <v>17.3</v>
      </c>
      <c r="M513">
        <v>4.9400000000000004</v>
      </c>
      <c r="N513">
        <v>0.85</v>
      </c>
      <c r="O513">
        <v>4.88</v>
      </c>
      <c r="P513">
        <v>0.84</v>
      </c>
      <c r="Q513">
        <v>3.79</v>
      </c>
      <c r="R513">
        <v>0.66</v>
      </c>
      <c r="S513">
        <v>1.5</v>
      </c>
      <c r="T513">
        <v>15</v>
      </c>
      <c r="U513">
        <v>17.96</v>
      </c>
      <c r="V513">
        <v>20.079999999999998</v>
      </c>
      <c r="W513" s="1">
        <v>43032</v>
      </c>
      <c r="X513">
        <v>181</v>
      </c>
      <c r="Y513" t="s">
        <v>47</v>
      </c>
      <c r="Z513" t="s">
        <v>346</v>
      </c>
      <c r="AA513" t="s">
        <v>347</v>
      </c>
      <c r="AC513" s="1">
        <v>43106</v>
      </c>
      <c r="AD513">
        <v>0</v>
      </c>
      <c r="AE513">
        <v>15</v>
      </c>
      <c r="AF513" s="1">
        <v>43389</v>
      </c>
      <c r="AG513">
        <v>357</v>
      </c>
      <c r="AH513" t="s">
        <v>348</v>
      </c>
      <c r="AI513">
        <v>52</v>
      </c>
      <c r="AJ513" s="2">
        <v>19541</v>
      </c>
      <c r="AK513" t="s">
        <v>50</v>
      </c>
      <c r="AL513" s="1">
        <v>43241</v>
      </c>
    </row>
    <row r="514" spans="1:38" x14ac:dyDescent="0.25">
      <c r="A514" t="s">
        <v>38</v>
      </c>
      <c r="B514" s="1">
        <v>43146</v>
      </c>
      <c r="C514">
        <v>3</v>
      </c>
      <c r="D514">
        <v>243</v>
      </c>
      <c r="E514">
        <v>2</v>
      </c>
      <c r="F514" t="s">
        <v>39</v>
      </c>
      <c r="G514" t="s">
        <v>51</v>
      </c>
      <c r="H514" t="s">
        <v>52</v>
      </c>
      <c r="I514">
        <v>3</v>
      </c>
      <c r="J514">
        <v>2</v>
      </c>
      <c r="K514">
        <v>114</v>
      </c>
      <c r="L514">
        <v>15.8</v>
      </c>
      <c r="M514">
        <v>4.8499999999999996</v>
      </c>
      <c r="N514">
        <v>0.77</v>
      </c>
      <c r="O514">
        <v>4.4800000000000004</v>
      </c>
      <c r="P514">
        <v>0.71</v>
      </c>
      <c r="Q514">
        <v>3.51</v>
      </c>
      <c r="R514">
        <v>0.55000000000000004</v>
      </c>
      <c r="S514">
        <v>1.26</v>
      </c>
      <c r="T514">
        <v>33</v>
      </c>
      <c r="U514">
        <v>16.399999999999999</v>
      </c>
      <c r="V514">
        <v>17.23</v>
      </c>
      <c r="W514" s="1">
        <v>43032</v>
      </c>
      <c r="X514">
        <v>181</v>
      </c>
      <c r="Y514" t="s">
        <v>46</v>
      </c>
      <c r="Z514" t="s">
        <v>346</v>
      </c>
      <c r="AA514" t="s">
        <v>347</v>
      </c>
      <c r="AC514" t="s">
        <v>49</v>
      </c>
      <c r="AH514" t="s">
        <v>348</v>
      </c>
      <c r="AI514">
        <v>52</v>
      </c>
      <c r="AJ514" s="2">
        <v>19541</v>
      </c>
      <c r="AK514" t="s">
        <v>45</v>
      </c>
      <c r="AL514" s="1">
        <v>43032</v>
      </c>
    </row>
    <row r="515" spans="1:38" x14ac:dyDescent="0.25">
      <c r="A515" t="s">
        <v>38</v>
      </c>
      <c r="B515" s="1">
        <v>43010</v>
      </c>
      <c r="C515">
        <v>1</v>
      </c>
      <c r="D515">
        <v>299</v>
      </c>
      <c r="E515">
        <v>2</v>
      </c>
      <c r="F515" t="s">
        <v>39</v>
      </c>
      <c r="G515" t="s">
        <v>51</v>
      </c>
      <c r="H515" t="s">
        <v>52</v>
      </c>
      <c r="I515">
        <v>4</v>
      </c>
      <c r="J515" t="s">
        <v>42</v>
      </c>
      <c r="K515">
        <v>39</v>
      </c>
      <c r="L515">
        <v>24.4</v>
      </c>
      <c r="M515">
        <v>5.03</v>
      </c>
      <c r="N515">
        <v>1.23</v>
      </c>
      <c r="O515">
        <v>4.5999999999999996</v>
      </c>
      <c r="P515">
        <v>1.1200000000000001</v>
      </c>
      <c r="Q515">
        <v>3.95</v>
      </c>
      <c r="R515">
        <v>0.96</v>
      </c>
      <c r="S515">
        <v>2.09</v>
      </c>
      <c r="T515">
        <v>55</v>
      </c>
      <c r="U515">
        <v>25.33</v>
      </c>
      <c r="V515">
        <v>27.72</v>
      </c>
      <c r="W515" s="1">
        <v>42971</v>
      </c>
      <c r="X515">
        <v>242</v>
      </c>
      <c r="Y515" t="s">
        <v>43</v>
      </c>
      <c r="Z515" t="s">
        <v>349</v>
      </c>
      <c r="AA515" t="s">
        <v>350</v>
      </c>
      <c r="AC515" s="1">
        <v>43061</v>
      </c>
      <c r="AD515">
        <v>1</v>
      </c>
      <c r="AE515">
        <v>261</v>
      </c>
      <c r="AF515" s="1">
        <v>43338</v>
      </c>
      <c r="AG515">
        <v>367</v>
      </c>
      <c r="AH515">
        <v>108237</v>
      </c>
      <c r="AI515" t="s">
        <v>193</v>
      </c>
      <c r="AJ515" s="2">
        <v>33817</v>
      </c>
      <c r="AK515" t="s">
        <v>45</v>
      </c>
      <c r="AL515" s="1">
        <v>42971</v>
      </c>
    </row>
    <row r="516" spans="1:38" x14ac:dyDescent="0.25">
      <c r="A516" t="s">
        <v>38</v>
      </c>
      <c r="B516" s="1">
        <v>43075</v>
      </c>
      <c r="C516">
        <v>2</v>
      </c>
      <c r="D516">
        <v>299</v>
      </c>
      <c r="E516">
        <v>2</v>
      </c>
      <c r="F516" t="s">
        <v>39</v>
      </c>
      <c r="G516" t="s">
        <v>51</v>
      </c>
      <c r="H516" t="s">
        <v>52</v>
      </c>
      <c r="I516">
        <v>4</v>
      </c>
      <c r="J516" t="s">
        <v>42</v>
      </c>
      <c r="K516">
        <v>104</v>
      </c>
      <c r="L516">
        <v>18.399999999999999</v>
      </c>
      <c r="M516">
        <v>4.9400000000000004</v>
      </c>
      <c r="N516">
        <v>0.91</v>
      </c>
      <c r="O516">
        <v>5.2</v>
      </c>
      <c r="P516">
        <v>0.96</v>
      </c>
      <c r="Q516">
        <v>4.05</v>
      </c>
      <c r="R516">
        <v>0.75</v>
      </c>
      <c r="S516">
        <v>1.7</v>
      </c>
      <c r="T516">
        <v>55</v>
      </c>
      <c r="U516">
        <v>19.100000000000001</v>
      </c>
      <c r="V516">
        <v>22.55</v>
      </c>
      <c r="W516" s="1">
        <v>42971</v>
      </c>
      <c r="X516">
        <v>242</v>
      </c>
      <c r="Y516" t="s">
        <v>46</v>
      </c>
      <c r="Z516" t="s">
        <v>349</v>
      </c>
      <c r="AA516" t="s">
        <v>350</v>
      </c>
      <c r="AC516" s="1">
        <v>43061</v>
      </c>
      <c r="AD516">
        <v>1</v>
      </c>
      <c r="AE516">
        <v>223</v>
      </c>
      <c r="AF516" s="1">
        <v>43338</v>
      </c>
      <c r="AG516">
        <v>367</v>
      </c>
      <c r="AH516">
        <v>108237</v>
      </c>
      <c r="AI516" t="s">
        <v>193</v>
      </c>
      <c r="AJ516" s="2">
        <v>33817</v>
      </c>
      <c r="AK516" t="s">
        <v>45</v>
      </c>
      <c r="AL516" s="1">
        <v>42971</v>
      </c>
    </row>
    <row r="517" spans="1:38" x14ac:dyDescent="0.25">
      <c r="A517" t="s">
        <v>38</v>
      </c>
      <c r="B517" s="1">
        <v>43146</v>
      </c>
      <c r="C517">
        <v>3</v>
      </c>
      <c r="D517">
        <v>299</v>
      </c>
      <c r="E517">
        <v>2</v>
      </c>
      <c r="F517" t="s">
        <v>39</v>
      </c>
      <c r="G517" t="s">
        <v>51</v>
      </c>
      <c r="H517" t="s">
        <v>52</v>
      </c>
      <c r="I517">
        <v>4</v>
      </c>
      <c r="J517" t="s">
        <v>42</v>
      </c>
      <c r="K517">
        <v>175</v>
      </c>
      <c r="L517">
        <v>13.5</v>
      </c>
      <c r="M517">
        <v>4.79</v>
      </c>
      <c r="N517">
        <v>0.65</v>
      </c>
      <c r="O517">
        <v>5.63</v>
      </c>
      <c r="P517">
        <v>0.76</v>
      </c>
      <c r="Q517">
        <v>4.4400000000000004</v>
      </c>
      <c r="R517">
        <v>0.6</v>
      </c>
      <c r="S517">
        <v>1.36</v>
      </c>
      <c r="T517">
        <v>93</v>
      </c>
      <c r="U517">
        <v>14.01</v>
      </c>
      <c r="V517">
        <v>17.61</v>
      </c>
      <c r="W517" s="1">
        <v>42971</v>
      </c>
      <c r="X517">
        <v>242</v>
      </c>
      <c r="Y517" t="s">
        <v>47</v>
      </c>
      <c r="Z517" t="s">
        <v>349</v>
      </c>
      <c r="AA517" t="s">
        <v>350</v>
      </c>
      <c r="AC517" s="1">
        <v>43061</v>
      </c>
      <c r="AD517">
        <v>1</v>
      </c>
      <c r="AE517">
        <v>187</v>
      </c>
      <c r="AF517" s="1">
        <v>43338</v>
      </c>
      <c r="AG517">
        <v>367</v>
      </c>
      <c r="AH517">
        <v>108237</v>
      </c>
      <c r="AI517" t="s">
        <v>193</v>
      </c>
      <c r="AJ517" s="2">
        <v>33817</v>
      </c>
      <c r="AK517" t="s">
        <v>45</v>
      </c>
      <c r="AL517" s="1">
        <v>42971</v>
      </c>
    </row>
    <row r="518" spans="1:38" x14ac:dyDescent="0.25">
      <c r="A518" t="s">
        <v>38</v>
      </c>
      <c r="B518" s="1">
        <v>43200</v>
      </c>
      <c r="C518">
        <v>4</v>
      </c>
      <c r="D518">
        <v>299</v>
      </c>
      <c r="E518">
        <v>2</v>
      </c>
      <c r="F518" t="s">
        <v>39</v>
      </c>
      <c r="G518" t="s">
        <v>51</v>
      </c>
      <c r="H518" t="s">
        <v>52</v>
      </c>
      <c r="I518">
        <v>4</v>
      </c>
      <c r="J518" t="s">
        <v>42</v>
      </c>
      <c r="K518">
        <v>229</v>
      </c>
      <c r="L518">
        <v>11.6</v>
      </c>
      <c r="M518">
        <v>4.91</v>
      </c>
      <c r="N518">
        <v>0.56999999999999995</v>
      </c>
      <c r="O518">
        <v>6.75</v>
      </c>
      <c r="P518">
        <v>0.78</v>
      </c>
      <c r="Q518">
        <v>5.38</v>
      </c>
      <c r="R518">
        <v>0.62</v>
      </c>
      <c r="S518">
        <v>1.41</v>
      </c>
      <c r="T518">
        <v>85</v>
      </c>
      <c r="U518">
        <v>12.04</v>
      </c>
      <c r="V518">
        <v>17.5</v>
      </c>
      <c r="W518" s="1">
        <v>42971</v>
      </c>
      <c r="X518">
        <v>242</v>
      </c>
      <c r="Y518" t="s">
        <v>48</v>
      </c>
      <c r="Z518" t="s">
        <v>349</v>
      </c>
      <c r="AA518" t="s">
        <v>350</v>
      </c>
      <c r="AC518" t="s">
        <v>49</v>
      </c>
      <c r="AH518">
        <v>108237</v>
      </c>
      <c r="AI518" t="s">
        <v>193</v>
      </c>
      <c r="AJ518" s="2">
        <v>33817</v>
      </c>
      <c r="AK518" t="s">
        <v>50</v>
      </c>
      <c r="AL518" s="1">
        <v>43241</v>
      </c>
    </row>
    <row r="519" spans="1:38" x14ac:dyDescent="0.25">
      <c r="A519" t="s">
        <v>51</v>
      </c>
      <c r="B519" s="1">
        <v>42990</v>
      </c>
      <c r="C519">
        <v>1</v>
      </c>
      <c r="D519">
        <v>58</v>
      </c>
      <c r="E519">
        <v>2</v>
      </c>
      <c r="F519" t="s">
        <v>39</v>
      </c>
      <c r="G519" t="s">
        <v>56</v>
      </c>
      <c r="H519" t="s">
        <v>41</v>
      </c>
      <c r="I519">
        <v>2</v>
      </c>
      <c r="J519">
        <v>1</v>
      </c>
      <c r="K519">
        <v>26</v>
      </c>
      <c r="L519">
        <v>9.6999999999999993</v>
      </c>
      <c r="M519">
        <v>4.9400000000000004</v>
      </c>
      <c r="N519">
        <v>0.48</v>
      </c>
      <c r="O519">
        <v>6.14</v>
      </c>
      <c r="P519">
        <v>0.6</v>
      </c>
      <c r="Q519">
        <v>4.22</v>
      </c>
      <c r="R519">
        <v>0.41</v>
      </c>
      <c r="S519">
        <v>1</v>
      </c>
      <c r="T519">
        <v>129</v>
      </c>
      <c r="U519">
        <v>10.07</v>
      </c>
      <c r="V519">
        <v>13.17</v>
      </c>
      <c r="W519" s="1">
        <v>42964</v>
      </c>
      <c r="X519">
        <v>258</v>
      </c>
      <c r="Y519" s="3">
        <v>44927</v>
      </c>
      <c r="Z519" t="s">
        <v>351</v>
      </c>
      <c r="AA519" t="s">
        <v>352</v>
      </c>
      <c r="AC519" t="s">
        <v>49</v>
      </c>
      <c r="AH519" s="3">
        <v>45059</v>
      </c>
      <c r="AI519" t="s">
        <v>353</v>
      </c>
      <c r="AJ519" t="s">
        <v>354</v>
      </c>
      <c r="AK519" t="s">
        <v>45</v>
      </c>
      <c r="AL519" s="1">
        <v>42964</v>
      </c>
    </row>
    <row r="520" spans="1:38" x14ac:dyDescent="0.25">
      <c r="A520" t="s">
        <v>51</v>
      </c>
      <c r="B520" s="1">
        <v>43048</v>
      </c>
      <c r="C520">
        <v>2</v>
      </c>
      <c r="D520">
        <v>58</v>
      </c>
      <c r="E520">
        <v>2</v>
      </c>
      <c r="F520" t="s">
        <v>39</v>
      </c>
      <c r="G520" t="s">
        <v>56</v>
      </c>
      <c r="H520" t="s">
        <v>41</v>
      </c>
      <c r="I520">
        <v>2</v>
      </c>
      <c r="J520">
        <v>1</v>
      </c>
      <c r="K520">
        <v>84</v>
      </c>
      <c r="L520">
        <v>9.3000000000000007</v>
      </c>
      <c r="M520">
        <v>5</v>
      </c>
      <c r="N520">
        <v>0.46</v>
      </c>
      <c r="O520">
        <v>6.32</v>
      </c>
      <c r="P520">
        <v>0.59</v>
      </c>
      <c r="Q520">
        <v>4.29</v>
      </c>
      <c r="R520">
        <v>0.4</v>
      </c>
      <c r="S520">
        <v>0.99</v>
      </c>
      <c r="T520">
        <v>105</v>
      </c>
      <c r="U520">
        <v>9.65</v>
      </c>
      <c r="V520">
        <v>12.87</v>
      </c>
      <c r="W520" s="1">
        <v>42964</v>
      </c>
      <c r="X520">
        <v>258</v>
      </c>
      <c r="Y520" s="3">
        <v>44958</v>
      </c>
      <c r="Z520" t="s">
        <v>351</v>
      </c>
      <c r="AA520" t="s">
        <v>352</v>
      </c>
      <c r="AC520" t="s">
        <v>49</v>
      </c>
      <c r="AH520" s="3">
        <v>45059</v>
      </c>
      <c r="AI520" t="s">
        <v>353</v>
      </c>
      <c r="AJ520" t="s">
        <v>354</v>
      </c>
      <c r="AK520" t="s">
        <v>45</v>
      </c>
      <c r="AL520" s="1">
        <v>42964</v>
      </c>
    </row>
    <row r="521" spans="1:38" x14ac:dyDescent="0.25">
      <c r="A521" t="s">
        <v>51</v>
      </c>
      <c r="B521" s="1">
        <v>43109</v>
      </c>
      <c r="C521">
        <v>3</v>
      </c>
      <c r="D521">
        <v>58</v>
      </c>
      <c r="E521">
        <v>2</v>
      </c>
      <c r="F521" t="s">
        <v>39</v>
      </c>
      <c r="G521" t="s">
        <v>56</v>
      </c>
      <c r="H521" t="s">
        <v>41</v>
      </c>
      <c r="I521">
        <v>2</v>
      </c>
      <c r="J521">
        <v>1</v>
      </c>
      <c r="K521">
        <v>145</v>
      </c>
      <c r="L521">
        <v>8.3000000000000007</v>
      </c>
      <c r="M521">
        <v>5.09</v>
      </c>
      <c r="N521">
        <v>0.42</v>
      </c>
      <c r="O521">
        <v>5.96</v>
      </c>
      <c r="P521">
        <v>0.49</v>
      </c>
      <c r="Q521">
        <v>4.24</v>
      </c>
      <c r="R521">
        <v>0.35</v>
      </c>
      <c r="S521">
        <v>0.85</v>
      </c>
      <c r="T521">
        <v>72</v>
      </c>
      <c r="U521">
        <v>8.6199999999999992</v>
      </c>
      <c r="V521">
        <v>10.97</v>
      </c>
      <c r="W521" s="1">
        <v>42964</v>
      </c>
      <c r="X521">
        <v>258</v>
      </c>
      <c r="Y521" s="3">
        <v>44986</v>
      </c>
      <c r="Z521" t="s">
        <v>351</v>
      </c>
      <c r="AA521" t="s">
        <v>352</v>
      </c>
      <c r="AC521" s="1">
        <v>43052</v>
      </c>
      <c r="AD521">
        <v>1</v>
      </c>
      <c r="AE521">
        <v>181</v>
      </c>
      <c r="AF521" s="1">
        <v>43333</v>
      </c>
      <c r="AG521">
        <v>369</v>
      </c>
      <c r="AH521" s="3">
        <v>45059</v>
      </c>
      <c r="AI521" t="s">
        <v>353</v>
      </c>
      <c r="AJ521" t="s">
        <v>354</v>
      </c>
      <c r="AK521" t="s">
        <v>45</v>
      </c>
      <c r="AL521" s="1">
        <v>42964</v>
      </c>
    </row>
    <row r="522" spans="1:38" x14ac:dyDescent="0.25">
      <c r="A522" t="s">
        <v>51</v>
      </c>
      <c r="B522" s="1">
        <v>43209</v>
      </c>
      <c r="C522">
        <v>5</v>
      </c>
      <c r="D522">
        <v>58</v>
      </c>
      <c r="E522">
        <v>2</v>
      </c>
      <c r="F522" t="s">
        <v>39</v>
      </c>
      <c r="G522" t="s">
        <v>56</v>
      </c>
      <c r="H522" t="s">
        <v>41</v>
      </c>
      <c r="I522">
        <v>2</v>
      </c>
      <c r="J522">
        <v>1</v>
      </c>
      <c r="K522">
        <v>245</v>
      </c>
      <c r="L522">
        <v>5.2</v>
      </c>
      <c r="M522">
        <v>4.8499999999999996</v>
      </c>
      <c r="N522">
        <v>0.25</v>
      </c>
      <c r="O522">
        <v>7.52</v>
      </c>
      <c r="P522">
        <v>0.39</v>
      </c>
      <c r="Q522">
        <v>5.26</v>
      </c>
      <c r="R522">
        <v>0.27</v>
      </c>
      <c r="S522">
        <v>0.66</v>
      </c>
      <c r="T522">
        <v>217</v>
      </c>
      <c r="U522">
        <v>5.4</v>
      </c>
      <c r="V522">
        <v>8.2899999999999991</v>
      </c>
      <c r="W522" s="1">
        <v>42964</v>
      </c>
      <c r="X522">
        <v>258</v>
      </c>
      <c r="Y522" s="3">
        <v>45048</v>
      </c>
      <c r="Z522" t="s">
        <v>351</v>
      </c>
      <c r="AA522" t="s">
        <v>352</v>
      </c>
      <c r="AC522" t="s">
        <v>49</v>
      </c>
      <c r="AH522" s="3">
        <v>45059</v>
      </c>
      <c r="AI522" t="s">
        <v>353</v>
      </c>
      <c r="AJ522" t="s">
        <v>354</v>
      </c>
      <c r="AK522" t="s">
        <v>45</v>
      </c>
      <c r="AL522" s="1">
        <v>42964</v>
      </c>
    </row>
    <row r="523" spans="1:38" x14ac:dyDescent="0.25">
      <c r="A523" t="s">
        <v>51</v>
      </c>
      <c r="B523" s="1">
        <v>43157</v>
      </c>
      <c r="C523">
        <v>4</v>
      </c>
      <c r="D523">
        <v>58</v>
      </c>
      <c r="E523">
        <v>2</v>
      </c>
      <c r="F523" t="s">
        <v>39</v>
      </c>
      <c r="G523" t="s">
        <v>56</v>
      </c>
      <c r="H523" t="s">
        <v>41</v>
      </c>
      <c r="I523">
        <v>2</v>
      </c>
      <c r="J523">
        <v>1</v>
      </c>
      <c r="K523">
        <v>193</v>
      </c>
      <c r="L523">
        <v>4.5</v>
      </c>
      <c r="M523">
        <v>4.74</v>
      </c>
      <c r="N523">
        <v>0.21</v>
      </c>
      <c r="O523">
        <v>7.6</v>
      </c>
      <c r="P523">
        <v>0.34</v>
      </c>
      <c r="Q523">
        <v>4.91</v>
      </c>
      <c r="R523">
        <v>0.22</v>
      </c>
      <c r="S523">
        <v>0.56000000000000005</v>
      </c>
      <c r="T523">
        <v>86</v>
      </c>
      <c r="U523">
        <v>4.67</v>
      </c>
      <c r="V523">
        <v>7.1</v>
      </c>
      <c r="W523" s="1">
        <v>42964</v>
      </c>
      <c r="X523">
        <v>258</v>
      </c>
      <c r="Y523" s="3">
        <v>45017</v>
      </c>
      <c r="Z523" t="s">
        <v>351</v>
      </c>
      <c r="AA523" t="s">
        <v>352</v>
      </c>
      <c r="AC523" s="1">
        <v>43052</v>
      </c>
      <c r="AD523">
        <v>1</v>
      </c>
      <c r="AE523">
        <v>175</v>
      </c>
      <c r="AF523" s="1">
        <v>43333</v>
      </c>
      <c r="AG523">
        <v>369</v>
      </c>
      <c r="AH523" s="3">
        <v>45059</v>
      </c>
      <c r="AI523" t="s">
        <v>353</v>
      </c>
      <c r="AJ523" t="s">
        <v>354</v>
      </c>
      <c r="AK523" t="s">
        <v>45</v>
      </c>
      <c r="AL523" s="1">
        <v>42964</v>
      </c>
    </row>
    <row r="524" spans="1:38" x14ac:dyDescent="0.25">
      <c r="A524" t="s">
        <v>51</v>
      </c>
      <c r="B524" s="1">
        <v>43048</v>
      </c>
      <c r="C524">
        <v>2</v>
      </c>
      <c r="D524">
        <v>28</v>
      </c>
      <c r="E524">
        <v>2</v>
      </c>
      <c r="F524" t="s">
        <v>39</v>
      </c>
      <c r="G524" t="s">
        <v>56</v>
      </c>
      <c r="H524" t="s">
        <v>41</v>
      </c>
      <c r="I524">
        <v>2</v>
      </c>
      <c r="J524">
        <v>1</v>
      </c>
      <c r="K524">
        <v>85</v>
      </c>
      <c r="L524">
        <v>9.5</v>
      </c>
      <c r="M524">
        <v>4.8600000000000003</v>
      </c>
      <c r="N524">
        <v>0.46</v>
      </c>
      <c r="O524">
        <v>6.35</v>
      </c>
      <c r="P524">
        <v>0.6</v>
      </c>
      <c r="Q524">
        <v>4.33</v>
      </c>
      <c r="R524">
        <v>0.41</v>
      </c>
      <c r="S524">
        <v>1.01</v>
      </c>
      <c r="T524">
        <v>99</v>
      </c>
      <c r="U524">
        <v>9.86</v>
      </c>
      <c r="V524">
        <v>13.12</v>
      </c>
      <c r="W524" s="1">
        <v>42963</v>
      </c>
      <c r="X524">
        <v>259</v>
      </c>
      <c r="Y524" s="3">
        <v>44958</v>
      </c>
      <c r="Z524" t="s">
        <v>355</v>
      </c>
      <c r="AA524" t="s">
        <v>356</v>
      </c>
      <c r="AC524" t="s">
        <v>49</v>
      </c>
      <c r="AH524">
        <v>309012</v>
      </c>
      <c r="AI524">
        <v>83</v>
      </c>
      <c r="AJ524" s="2">
        <v>17502</v>
      </c>
      <c r="AK524" t="s">
        <v>45</v>
      </c>
      <c r="AL524" s="1">
        <v>42963</v>
      </c>
    </row>
    <row r="525" spans="1:38" x14ac:dyDescent="0.25">
      <c r="A525" t="s">
        <v>51</v>
      </c>
      <c r="B525" s="1">
        <v>42990</v>
      </c>
      <c r="C525">
        <v>1</v>
      </c>
      <c r="D525">
        <v>28</v>
      </c>
      <c r="E525">
        <v>2</v>
      </c>
      <c r="F525" t="s">
        <v>39</v>
      </c>
      <c r="G525" t="s">
        <v>56</v>
      </c>
      <c r="H525" t="s">
        <v>41</v>
      </c>
      <c r="I525">
        <v>2</v>
      </c>
      <c r="J525">
        <v>1</v>
      </c>
      <c r="K525">
        <v>27</v>
      </c>
      <c r="L525">
        <v>10</v>
      </c>
      <c r="M525">
        <v>4.8600000000000003</v>
      </c>
      <c r="N525">
        <v>0.49</v>
      </c>
      <c r="O525">
        <v>5.64</v>
      </c>
      <c r="P525">
        <v>0.56000000000000005</v>
      </c>
      <c r="Q525">
        <v>4.3499999999999996</v>
      </c>
      <c r="R525">
        <v>0.44</v>
      </c>
      <c r="S525">
        <v>1</v>
      </c>
      <c r="T525">
        <v>142</v>
      </c>
      <c r="U525">
        <v>10.38</v>
      </c>
      <c r="V525">
        <v>12.97</v>
      </c>
      <c r="W525" s="1">
        <v>42963</v>
      </c>
      <c r="X525">
        <v>259</v>
      </c>
      <c r="Y525" s="3">
        <v>44927</v>
      </c>
      <c r="Z525" t="s">
        <v>355</v>
      </c>
      <c r="AA525" t="s">
        <v>356</v>
      </c>
      <c r="AC525" t="s">
        <v>49</v>
      </c>
      <c r="AH525">
        <v>309012</v>
      </c>
      <c r="AI525">
        <v>83</v>
      </c>
      <c r="AJ525" s="2">
        <v>17502</v>
      </c>
      <c r="AK525" t="s">
        <v>45</v>
      </c>
      <c r="AL525" s="1">
        <v>42963</v>
      </c>
    </row>
    <row r="526" spans="1:38" x14ac:dyDescent="0.25">
      <c r="A526" t="s">
        <v>51</v>
      </c>
      <c r="B526" s="1">
        <v>43109</v>
      </c>
      <c r="C526">
        <v>3</v>
      </c>
      <c r="D526">
        <v>28</v>
      </c>
      <c r="E526">
        <v>2</v>
      </c>
      <c r="F526" t="s">
        <v>39</v>
      </c>
      <c r="G526" t="s">
        <v>56</v>
      </c>
      <c r="H526" t="s">
        <v>41</v>
      </c>
      <c r="I526">
        <v>2</v>
      </c>
      <c r="J526">
        <v>1</v>
      </c>
      <c r="K526">
        <v>146</v>
      </c>
      <c r="L526">
        <v>8.8000000000000007</v>
      </c>
      <c r="M526">
        <v>4.93</v>
      </c>
      <c r="N526">
        <v>0.43</v>
      </c>
      <c r="O526">
        <v>6.18</v>
      </c>
      <c r="P526">
        <v>0.54</v>
      </c>
      <c r="Q526">
        <v>4.25</v>
      </c>
      <c r="R526">
        <v>0.37</v>
      </c>
      <c r="S526">
        <v>0.92</v>
      </c>
      <c r="T526">
        <v>54</v>
      </c>
      <c r="U526">
        <v>9.1300000000000008</v>
      </c>
      <c r="V526">
        <v>11.88</v>
      </c>
      <c r="W526" s="1">
        <v>42963</v>
      </c>
      <c r="X526">
        <v>259</v>
      </c>
      <c r="Y526" s="3">
        <v>44986</v>
      </c>
      <c r="Z526" t="s">
        <v>355</v>
      </c>
      <c r="AA526" t="s">
        <v>356</v>
      </c>
      <c r="AC526" s="1">
        <v>43080</v>
      </c>
      <c r="AD526">
        <v>2</v>
      </c>
      <c r="AE526">
        <v>204</v>
      </c>
      <c r="AF526" s="1">
        <v>43356</v>
      </c>
      <c r="AG526">
        <v>393</v>
      </c>
      <c r="AH526">
        <v>309012</v>
      </c>
      <c r="AI526">
        <v>83</v>
      </c>
      <c r="AJ526" s="2">
        <v>17502</v>
      </c>
      <c r="AK526" t="s">
        <v>45</v>
      </c>
      <c r="AL526" s="1">
        <v>42963</v>
      </c>
    </row>
    <row r="527" spans="1:38" x14ac:dyDescent="0.25">
      <c r="A527" t="s">
        <v>51</v>
      </c>
      <c r="B527" s="1">
        <v>43157</v>
      </c>
      <c r="C527">
        <v>4</v>
      </c>
      <c r="D527">
        <v>28</v>
      </c>
      <c r="E527">
        <v>2</v>
      </c>
      <c r="F527" t="s">
        <v>39</v>
      </c>
      <c r="G527" t="s">
        <v>56</v>
      </c>
      <c r="H527" t="s">
        <v>41</v>
      </c>
      <c r="I527">
        <v>2</v>
      </c>
      <c r="J527">
        <v>1</v>
      </c>
      <c r="K527">
        <v>194</v>
      </c>
      <c r="L527">
        <v>7.2</v>
      </c>
      <c r="M527">
        <v>4.82</v>
      </c>
      <c r="N527">
        <v>0.35</v>
      </c>
      <c r="O527">
        <v>6.46</v>
      </c>
      <c r="P527">
        <v>0.47</v>
      </c>
      <c r="Q527">
        <v>4.71</v>
      </c>
      <c r="R527">
        <v>0.34</v>
      </c>
      <c r="S527">
        <v>0.8</v>
      </c>
      <c r="T527">
        <v>73</v>
      </c>
      <c r="U527">
        <v>7.47</v>
      </c>
      <c r="V527">
        <v>10.35</v>
      </c>
      <c r="W527" s="1">
        <v>42963</v>
      </c>
      <c r="X527">
        <v>259</v>
      </c>
      <c r="Y527" s="3">
        <v>45017</v>
      </c>
      <c r="Z527" t="s">
        <v>355</v>
      </c>
      <c r="AA527" t="s">
        <v>356</v>
      </c>
      <c r="AC527" s="1">
        <v>43080</v>
      </c>
      <c r="AD527">
        <v>2</v>
      </c>
      <c r="AE527">
        <v>198</v>
      </c>
      <c r="AF527" s="1">
        <v>43356</v>
      </c>
      <c r="AG527">
        <v>393</v>
      </c>
      <c r="AH527">
        <v>309012</v>
      </c>
      <c r="AI527">
        <v>83</v>
      </c>
      <c r="AJ527" s="2">
        <v>17502</v>
      </c>
      <c r="AK527" t="s">
        <v>45</v>
      </c>
      <c r="AL527" s="1">
        <v>42963</v>
      </c>
    </row>
    <row r="528" spans="1:38" x14ac:dyDescent="0.25">
      <c r="A528" t="s">
        <v>51</v>
      </c>
      <c r="B528" s="1">
        <v>43209</v>
      </c>
      <c r="C528">
        <v>5</v>
      </c>
      <c r="D528">
        <v>28</v>
      </c>
      <c r="E528">
        <v>2</v>
      </c>
      <c r="F528" t="s">
        <v>39</v>
      </c>
      <c r="G528" t="s">
        <v>56</v>
      </c>
      <c r="H528" t="s">
        <v>41</v>
      </c>
      <c r="I528">
        <v>2</v>
      </c>
      <c r="J528">
        <v>1</v>
      </c>
      <c r="K528">
        <v>246</v>
      </c>
      <c r="L528">
        <v>6.4</v>
      </c>
      <c r="M528">
        <v>4.88</v>
      </c>
      <c r="N528">
        <v>0.31</v>
      </c>
      <c r="O528">
        <v>6.84</v>
      </c>
      <c r="P528">
        <v>0.44</v>
      </c>
      <c r="Q528">
        <v>5.12</v>
      </c>
      <c r="R528">
        <v>0.33</v>
      </c>
      <c r="S528">
        <v>0.77</v>
      </c>
      <c r="T528">
        <v>63</v>
      </c>
      <c r="U528">
        <v>6.64</v>
      </c>
      <c r="V528">
        <v>9.68</v>
      </c>
      <c r="W528" s="1">
        <v>42963</v>
      </c>
      <c r="X528">
        <v>259</v>
      </c>
      <c r="Y528" s="3">
        <v>45047</v>
      </c>
      <c r="Z528" t="s">
        <v>355</v>
      </c>
      <c r="AA528" t="s">
        <v>356</v>
      </c>
      <c r="AC528" s="1">
        <v>43080</v>
      </c>
      <c r="AD528">
        <v>2</v>
      </c>
      <c r="AE528">
        <v>1</v>
      </c>
      <c r="AF528" s="1">
        <v>43356</v>
      </c>
      <c r="AG528">
        <v>393</v>
      </c>
      <c r="AH528">
        <v>309012</v>
      </c>
      <c r="AI528">
        <v>83</v>
      </c>
      <c r="AJ528" s="2">
        <v>17502</v>
      </c>
      <c r="AK528" t="s">
        <v>45</v>
      </c>
      <c r="AL528" s="1">
        <v>42963</v>
      </c>
    </row>
    <row r="529" spans="1:38" x14ac:dyDescent="0.25">
      <c r="A529" t="s">
        <v>51</v>
      </c>
      <c r="B529" s="1">
        <v>42990</v>
      </c>
      <c r="C529">
        <v>1</v>
      </c>
      <c r="D529">
        <v>128</v>
      </c>
      <c r="E529">
        <v>2</v>
      </c>
      <c r="F529" t="s">
        <v>39</v>
      </c>
      <c r="G529" t="s">
        <v>56</v>
      </c>
      <c r="H529" t="s">
        <v>41</v>
      </c>
      <c r="I529">
        <v>3</v>
      </c>
      <c r="J529">
        <v>2</v>
      </c>
      <c r="K529">
        <v>16</v>
      </c>
      <c r="L529">
        <v>16.399999999999999</v>
      </c>
      <c r="M529">
        <v>5.17</v>
      </c>
      <c r="N529">
        <v>0.85</v>
      </c>
      <c r="O529">
        <v>5.08</v>
      </c>
      <c r="P529">
        <v>0.83</v>
      </c>
      <c r="Q529">
        <v>4.4800000000000004</v>
      </c>
      <c r="R529">
        <v>0.73</v>
      </c>
      <c r="S529">
        <v>1.57</v>
      </c>
      <c r="T529">
        <v>33</v>
      </c>
      <c r="U529">
        <v>17.02</v>
      </c>
      <c r="V529">
        <v>20.23</v>
      </c>
      <c r="W529" s="1">
        <v>42974</v>
      </c>
      <c r="X529">
        <v>248</v>
      </c>
      <c r="Y529" t="s">
        <v>43</v>
      </c>
      <c r="Z529" t="s">
        <v>357</v>
      </c>
      <c r="AA529" t="s">
        <v>358</v>
      </c>
      <c r="AC529" t="s">
        <v>49</v>
      </c>
      <c r="AH529" t="s">
        <v>96</v>
      </c>
      <c r="AI529">
        <v>93</v>
      </c>
      <c r="AJ529" s="2">
        <v>45627</v>
      </c>
      <c r="AK529" t="s">
        <v>45</v>
      </c>
      <c r="AL529" s="1">
        <v>42974</v>
      </c>
    </row>
    <row r="530" spans="1:38" x14ac:dyDescent="0.25">
      <c r="A530" t="s">
        <v>51</v>
      </c>
      <c r="B530" s="1">
        <v>43048</v>
      </c>
      <c r="C530">
        <v>2</v>
      </c>
      <c r="D530">
        <v>128</v>
      </c>
      <c r="E530">
        <v>2</v>
      </c>
      <c r="F530" t="s">
        <v>39</v>
      </c>
      <c r="G530" t="s">
        <v>56</v>
      </c>
      <c r="H530" t="s">
        <v>41</v>
      </c>
      <c r="I530">
        <v>3</v>
      </c>
      <c r="J530">
        <v>2</v>
      </c>
      <c r="K530">
        <v>74</v>
      </c>
      <c r="L530">
        <v>13.9</v>
      </c>
      <c r="M530">
        <v>5.28</v>
      </c>
      <c r="N530">
        <v>0.73</v>
      </c>
      <c r="O530">
        <v>5.65</v>
      </c>
      <c r="P530">
        <v>0.79</v>
      </c>
      <c r="Q530">
        <v>4.5199999999999996</v>
      </c>
      <c r="R530">
        <v>0.63</v>
      </c>
      <c r="S530">
        <v>1.41</v>
      </c>
      <c r="T530">
        <v>53</v>
      </c>
      <c r="U530">
        <v>14.43</v>
      </c>
      <c r="V530">
        <v>18.309999999999999</v>
      </c>
      <c r="W530" s="1">
        <v>42974</v>
      </c>
      <c r="X530">
        <v>248</v>
      </c>
      <c r="Y530" t="s">
        <v>46</v>
      </c>
      <c r="Z530" t="s">
        <v>357</v>
      </c>
      <c r="AA530" t="s">
        <v>358</v>
      </c>
      <c r="AC530" t="s">
        <v>49</v>
      </c>
      <c r="AH530" t="s">
        <v>96</v>
      </c>
      <c r="AI530">
        <v>93</v>
      </c>
      <c r="AJ530" s="2">
        <v>45627</v>
      </c>
      <c r="AK530" t="s">
        <v>45</v>
      </c>
      <c r="AL530" s="1">
        <v>42974</v>
      </c>
    </row>
    <row r="531" spans="1:38" x14ac:dyDescent="0.25">
      <c r="A531" t="s">
        <v>51</v>
      </c>
      <c r="B531" s="1">
        <v>42990</v>
      </c>
      <c r="C531">
        <v>1</v>
      </c>
      <c r="D531">
        <v>115</v>
      </c>
      <c r="E531">
        <v>2</v>
      </c>
      <c r="F531" t="s">
        <v>39</v>
      </c>
      <c r="G531" t="s">
        <v>56</v>
      </c>
      <c r="H531" t="s">
        <v>41</v>
      </c>
      <c r="I531">
        <v>2</v>
      </c>
      <c r="J531">
        <v>1</v>
      </c>
      <c r="K531">
        <v>22</v>
      </c>
      <c r="L531">
        <v>11.9</v>
      </c>
      <c r="M531">
        <v>5.1100000000000003</v>
      </c>
      <c r="N531">
        <v>0.61</v>
      </c>
      <c r="O531">
        <v>6.02</v>
      </c>
      <c r="P531">
        <v>0.72</v>
      </c>
      <c r="Q531">
        <v>4.45</v>
      </c>
      <c r="R531">
        <v>0.53</v>
      </c>
      <c r="S531">
        <v>1.25</v>
      </c>
      <c r="T531">
        <v>86</v>
      </c>
      <c r="U531">
        <v>12.35</v>
      </c>
      <c r="V531">
        <v>16.16</v>
      </c>
      <c r="W531" s="1">
        <v>42968</v>
      </c>
      <c r="X531">
        <v>254</v>
      </c>
      <c r="Y531" t="s">
        <v>43</v>
      </c>
      <c r="Z531" t="s">
        <v>359</v>
      </c>
      <c r="AA531" t="s">
        <v>360</v>
      </c>
      <c r="AC531" t="s">
        <v>49</v>
      </c>
      <c r="AH531" t="s">
        <v>240</v>
      </c>
      <c r="AI531" t="s">
        <v>361</v>
      </c>
      <c r="AJ531" s="2">
        <v>22037</v>
      </c>
      <c r="AK531" t="s">
        <v>45</v>
      </c>
      <c r="AL531" s="1">
        <v>42968</v>
      </c>
    </row>
    <row r="532" spans="1:38" x14ac:dyDescent="0.25">
      <c r="A532" t="s">
        <v>51</v>
      </c>
      <c r="B532" s="1">
        <v>43048</v>
      </c>
      <c r="C532">
        <v>2</v>
      </c>
      <c r="D532">
        <v>115</v>
      </c>
      <c r="E532">
        <v>2</v>
      </c>
      <c r="F532" t="s">
        <v>39</v>
      </c>
      <c r="G532" t="s">
        <v>56</v>
      </c>
      <c r="H532" t="s">
        <v>41</v>
      </c>
      <c r="I532">
        <v>2</v>
      </c>
      <c r="J532">
        <v>1</v>
      </c>
      <c r="K532">
        <v>80</v>
      </c>
      <c r="L532">
        <v>10.7</v>
      </c>
      <c r="M532">
        <v>5.2</v>
      </c>
      <c r="N532">
        <v>0.56000000000000005</v>
      </c>
      <c r="O532">
        <v>6.47</v>
      </c>
      <c r="P532">
        <v>0.69</v>
      </c>
      <c r="Q532">
        <v>4.29</v>
      </c>
      <c r="R532">
        <v>0.46</v>
      </c>
      <c r="S532">
        <v>1.1499999999999999</v>
      </c>
      <c r="T532">
        <v>87</v>
      </c>
      <c r="U532">
        <v>11.11</v>
      </c>
      <c r="V532">
        <v>14.94</v>
      </c>
      <c r="W532" s="1">
        <v>42968</v>
      </c>
      <c r="X532">
        <v>254</v>
      </c>
      <c r="Y532" t="s">
        <v>46</v>
      </c>
      <c r="Z532" t="s">
        <v>359</v>
      </c>
      <c r="AA532" t="s">
        <v>360</v>
      </c>
      <c r="AC532" t="s">
        <v>49</v>
      </c>
      <c r="AH532" t="s">
        <v>240</v>
      </c>
      <c r="AI532" t="s">
        <v>361</v>
      </c>
      <c r="AJ532" s="2">
        <v>22037</v>
      </c>
      <c r="AK532" t="s">
        <v>45</v>
      </c>
      <c r="AL532" s="1">
        <v>42968</v>
      </c>
    </row>
    <row r="533" spans="1:38" x14ac:dyDescent="0.25">
      <c r="A533" t="s">
        <v>51</v>
      </c>
      <c r="B533" s="1">
        <v>43109</v>
      </c>
      <c r="C533">
        <v>3</v>
      </c>
      <c r="D533">
        <v>128</v>
      </c>
      <c r="E533">
        <v>2</v>
      </c>
      <c r="F533" t="s">
        <v>39</v>
      </c>
      <c r="G533" t="s">
        <v>56</v>
      </c>
      <c r="H533" t="s">
        <v>41</v>
      </c>
      <c r="I533">
        <v>3</v>
      </c>
      <c r="J533">
        <v>2</v>
      </c>
      <c r="K533">
        <v>135</v>
      </c>
      <c r="L533">
        <v>8.8000000000000007</v>
      </c>
      <c r="M533">
        <v>5.16</v>
      </c>
      <c r="N533">
        <v>0.45</v>
      </c>
      <c r="O533">
        <v>6.13</v>
      </c>
      <c r="P533">
        <v>0.54</v>
      </c>
      <c r="Q533">
        <v>3.98</v>
      </c>
      <c r="R533">
        <v>0.35</v>
      </c>
      <c r="S533">
        <v>0.89</v>
      </c>
      <c r="T533">
        <v>29</v>
      </c>
      <c r="U533">
        <v>9.1300000000000008</v>
      </c>
      <c r="V533">
        <v>11.73</v>
      </c>
      <c r="W533" s="1">
        <v>42974</v>
      </c>
      <c r="X533">
        <v>248</v>
      </c>
      <c r="Y533" t="s">
        <v>47</v>
      </c>
      <c r="Z533" t="s">
        <v>362</v>
      </c>
      <c r="AA533" t="s">
        <v>363</v>
      </c>
      <c r="AC533" s="1">
        <v>43058</v>
      </c>
      <c r="AD533">
        <v>1</v>
      </c>
      <c r="AE533">
        <v>188</v>
      </c>
      <c r="AF533" s="1">
        <v>43340</v>
      </c>
      <c r="AG533">
        <v>366</v>
      </c>
      <c r="AH533" t="s">
        <v>96</v>
      </c>
      <c r="AI533">
        <v>93</v>
      </c>
      <c r="AJ533" s="2">
        <v>45627</v>
      </c>
      <c r="AK533" t="s">
        <v>45</v>
      </c>
      <c r="AL533" s="1">
        <v>42974</v>
      </c>
    </row>
    <row r="534" spans="1:38" x14ac:dyDescent="0.25">
      <c r="A534" t="s">
        <v>51</v>
      </c>
      <c r="B534" s="1">
        <v>43109</v>
      </c>
      <c r="C534">
        <v>3</v>
      </c>
      <c r="D534">
        <v>115</v>
      </c>
      <c r="E534">
        <v>2</v>
      </c>
      <c r="F534" t="s">
        <v>39</v>
      </c>
      <c r="G534" t="s">
        <v>56</v>
      </c>
      <c r="H534" t="s">
        <v>41</v>
      </c>
      <c r="I534">
        <v>2</v>
      </c>
      <c r="J534">
        <v>1</v>
      </c>
      <c r="K534">
        <v>141</v>
      </c>
      <c r="L534">
        <v>8</v>
      </c>
      <c r="M534">
        <v>5.16</v>
      </c>
      <c r="N534">
        <v>0.41</v>
      </c>
      <c r="O534">
        <v>6.42</v>
      </c>
      <c r="P534">
        <v>0.51</v>
      </c>
      <c r="Q534">
        <v>4.33</v>
      </c>
      <c r="R534">
        <v>0.35</v>
      </c>
      <c r="S534">
        <v>0.86</v>
      </c>
      <c r="T534">
        <v>52</v>
      </c>
      <c r="U534">
        <v>8.3000000000000007</v>
      </c>
      <c r="V534">
        <v>11.14</v>
      </c>
      <c r="W534" s="1">
        <v>42968</v>
      </c>
      <c r="X534">
        <v>254</v>
      </c>
      <c r="Y534" t="s">
        <v>47</v>
      </c>
      <c r="Z534" t="s">
        <v>359</v>
      </c>
      <c r="AA534" t="s">
        <v>360</v>
      </c>
      <c r="AC534" s="1">
        <v>43062</v>
      </c>
      <c r="AD534">
        <v>1</v>
      </c>
      <c r="AE534">
        <v>190</v>
      </c>
      <c r="AF534" s="1">
        <v>43342</v>
      </c>
      <c r="AG534">
        <v>374</v>
      </c>
      <c r="AH534" t="s">
        <v>240</v>
      </c>
      <c r="AI534" t="s">
        <v>361</v>
      </c>
      <c r="AJ534" s="2">
        <v>22037</v>
      </c>
      <c r="AK534" t="s">
        <v>45</v>
      </c>
      <c r="AL534" s="1">
        <v>42968</v>
      </c>
    </row>
    <row r="535" spans="1:38" x14ac:dyDescent="0.25">
      <c r="A535" t="s">
        <v>51</v>
      </c>
      <c r="B535" s="1">
        <v>43157</v>
      </c>
      <c r="C535">
        <v>4</v>
      </c>
      <c r="D535">
        <v>128</v>
      </c>
      <c r="E535">
        <v>2</v>
      </c>
      <c r="F535" t="s">
        <v>39</v>
      </c>
      <c r="G535" t="s">
        <v>56</v>
      </c>
      <c r="H535" t="s">
        <v>41</v>
      </c>
      <c r="I535">
        <v>3</v>
      </c>
      <c r="J535">
        <v>2</v>
      </c>
      <c r="K535">
        <v>183</v>
      </c>
      <c r="L535">
        <v>7.3</v>
      </c>
      <c r="M535">
        <v>4.8499999999999996</v>
      </c>
      <c r="N535">
        <v>0.35</v>
      </c>
      <c r="O535">
        <v>6.63</v>
      </c>
      <c r="P535">
        <v>0.48</v>
      </c>
      <c r="Q535">
        <v>4.99</v>
      </c>
      <c r="R535">
        <v>0.36</v>
      </c>
      <c r="S535">
        <v>0.85</v>
      </c>
      <c r="T535">
        <v>35</v>
      </c>
      <c r="U535">
        <v>7.58</v>
      </c>
      <c r="V535">
        <v>10.65</v>
      </c>
      <c r="W535" s="1">
        <v>42974</v>
      </c>
      <c r="X535">
        <v>248</v>
      </c>
      <c r="Y535" t="s">
        <v>48</v>
      </c>
      <c r="Z535" t="s">
        <v>357</v>
      </c>
      <c r="AA535" t="s">
        <v>358</v>
      </c>
      <c r="AC535" s="1">
        <v>43058</v>
      </c>
      <c r="AD535">
        <v>1</v>
      </c>
      <c r="AE535">
        <v>182</v>
      </c>
      <c r="AF535" s="1">
        <v>43340</v>
      </c>
      <c r="AG535">
        <v>366</v>
      </c>
      <c r="AH535" t="s">
        <v>96</v>
      </c>
      <c r="AI535">
        <v>93</v>
      </c>
      <c r="AJ535" s="2">
        <v>45627</v>
      </c>
      <c r="AK535" t="s">
        <v>45</v>
      </c>
      <c r="AL535" s="1">
        <v>42974</v>
      </c>
    </row>
    <row r="536" spans="1:38" x14ac:dyDescent="0.25">
      <c r="A536" t="s">
        <v>51</v>
      </c>
      <c r="B536" s="1">
        <v>43157</v>
      </c>
      <c r="C536">
        <v>4</v>
      </c>
      <c r="D536">
        <v>115</v>
      </c>
      <c r="E536">
        <v>2</v>
      </c>
      <c r="F536" t="s">
        <v>39</v>
      </c>
      <c r="G536" t="s">
        <v>56</v>
      </c>
      <c r="H536" t="s">
        <v>41</v>
      </c>
      <c r="I536">
        <v>2</v>
      </c>
      <c r="J536">
        <v>1</v>
      </c>
      <c r="K536">
        <v>189</v>
      </c>
      <c r="L536">
        <v>6.7</v>
      </c>
      <c r="M536">
        <v>4.9400000000000004</v>
      </c>
      <c r="N536">
        <v>0.33</v>
      </c>
      <c r="O536">
        <v>7.24</v>
      </c>
      <c r="P536">
        <v>0.49</v>
      </c>
      <c r="Q536">
        <v>4.71</v>
      </c>
      <c r="R536">
        <v>0.32</v>
      </c>
      <c r="S536">
        <v>0.8</v>
      </c>
      <c r="T536">
        <v>92</v>
      </c>
      <c r="U536">
        <v>6.95</v>
      </c>
      <c r="V536">
        <v>10.32</v>
      </c>
      <c r="W536" s="1">
        <v>42968</v>
      </c>
      <c r="X536">
        <v>254</v>
      </c>
      <c r="Y536" t="s">
        <v>48</v>
      </c>
      <c r="Z536" t="s">
        <v>359</v>
      </c>
      <c r="AA536" t="s">
        <v>360</v>
      </c>
      <c r="AC536" s="1">
        <v>43062</v>
      </c>
      <c r="AD536">
        <v>1</v>
      </c>
      <c r="AE536">
        <v>184</v>
      </c>
      <c r="AF536" s="1">
        <v>43342</v>
      </c>
      <c r="AG536">
        <v>374</v>
      </c>
      <c r="AH536" t="s">
        <v>240</v>
      </c>
      <c r="AI536" t="s">
        <v>361</v>
      </c>
      <c r="AJ536" s="2">
        <v>22037</v>
      </c>
      <c r="AK536" t="s">
        <v>45</v>
      </c>
      <c r="AL536" s="1">
        <v>42968</v>
      </c>
    </row>
    <row r="537" spans="1:38" x14ac:dyDescent="0.25">
      <c r="A537" t="s">
        <v>51</v>
      </c>
      <c r="B537" s="1">
        <v>43209</v>
      </c>
      <c r="C537">
        <v>5</v>
      </c>
      <c r="D537">
        <v>128</v>
      </c>
      <c r="E537">
        <v>2</v>
      </c>
      <c r="F537" t="s">
        <v>39</v>
      </c>
      <c r="G537" t="s">
        <v>56</v>
      </c>
      <c r="H537" t="s">
        <v>41</v>
      </c>
      <c r="I537">
        <v>3</v>
      </c>
      <c r="J537">
        <v>2</v>
      </c>
      <c r="K537">
        <v>235</v>
      </c>
      <c r="L537">
        <v>6.5</v>
      </c>
      <c r="M537">
        <v>4.99</v>
      </c>
      <c r="N537">
        <v>0.32</v>
      </c>
      <c r="O537">
        <v>7.11</v>
      </c>
      <c r="P537">
        <v>0.46</v>
      </c>
      <c r="Q537">
        <v>5.5</v>
      </c>
      <c r="R537">
        <v>0.36</v>
      </c>
      <c r="S537">
        <v>0.82</v>
      </c>
      <c r="T537">
        <v>95</v>
      </c>
      <c r="U537">
        <v>6.75</v>
      </c>
      <c r="V537">
        <v>10.18</v>
      </c>
      <c r="W537" s="1">
        <v>42974</v>
      </c>
      <c r="X537">
        <v>248</v>
      </c>
      <c r="Y537" t="s">
        <v>77</v>
      </c>
      <c r="Z537" t="s">
        <v>357</v>
      </c>
      <c r="AA537" t="s">
        <v>358</v>
      </c>
      <c r="AC537" t="s">
        <v>49</v>
      </c>
      <c r="AH537" t="s">
        <v>96</v>
      </c>
      <c r="AI537">
        <v>93</v>
      </c>
      <c r="AJ537" s="2">
        <v>45627</v>
      </c>
      <c r="AK537" t="s">
        <v>45</v>
      </c>
      <c r="AL537" s="1">
        <v>42974</v>
      </c>
    </row>
    <row r="538" spans="1:38" x14ac:dyDescent="0.25">
      <c r="A538" t="s">
        <v>51</v>
      </c>
      <c r="B538" s="1">
        <v>43209</v>
      </c>
      <c r="C538">
        <v>5</v>
      </c>
      <c r="D538">
        <v>115</v>
      </c>
      <c r="E538">
        <v>2</v>
      </c>
      <c r="F538" t="s">
        <v>39</v>
      </c>
      <c r="G538" t="s">
        <v>56</v>
      </c>
      <c r="H538" t="s">
        <v>41</v>
      </c>
      <c r="I538">
        <v>2</v>
      </c>
      <c r="J538">
        <v>1</v>
      </c>
      <c r="K538">
        <v>241</v>
      </c>
      <c r="L538">
        <v>5</v>
      </c>
      <c r="M538">
        <v>4.8600000000000003</v>
      </c>
      <c r="N538">
        <v>0.24</v>
      </c>
      <c r="O538">
        <v>7.55</v>
      </c>
      <c r="P538">
        <v>0.38</v>
      </c>
      <c r="Q538">
        <v>5.3</v>
      </c>
      <c r="R538">
        <v>0.26</v>
      </c>
      <c r="S538">
        <v>0.64</v>
      </c>
      <c r="T538">
        <v>244</v>
      </c>
      <c r="U538">
        <v>5.19</v>
      </c>
      <c r="V538">
        <v>8.0399999999999991</v>
      </c>
      <c r="W538" s="1">
        <v>42968</v>
      </c>
      <c r="X538">
        <v>254</v>
      </c>
      <c r="Y538" s="3">
        <v>45047</v>
      </c>
      <c r="Z538" t="s">
        <v>359</v>
      </c>
      <c r="AA538" t="s">
        <v>360</v>
      </c>
      <c r="AC538" t="s">
        <v>49</v>
      </c>
      <c r="AH538" t="s">
        <v>240</v>
      </c>
      <c r="AI538" t="s">
        <v>361</v>
      </c>
      <c r="AJ538" s="2">
        <v>22037</v>
      </c>
      <c r="AK538" t="s">
        <v>45</v>
      </c>
      <c r="AL538" s="1">
        <v>42968</v>
      </c>
    </row>
    <row r="539" spans="1:38" x14ac:dyDescent="0.25">
      <c r="A539" t="s">
        <v>51</v>
      </c>
      <c r="B539" s="1">
        <v>43048</v>
      </c>
      <c r="C539">
        <v>2</v>
      </c>
      <c r="D539">
        <v>50</v>
      </c>
      <c r="E539">
        <v>2</v>
      </c>
      <c r="F539" t="s">
        <v>39</v>
      </c>
      <c r="G539" t="s">
        <v>56</v>
      </c>
      <c r="H539" t="s">
        <v>41</v>
      </c>
      <c r="I539">
        <v>5</v>
      </c>
      <c r="J539" t="s">
        <v>42</v>
      </c>
      <c r="K539">
        <v>82</v>
      </c>
      <c r="L539">
        <v>20.100000000000001</v>
      </c>
      <c r="M539">
        <v>5.07</v>
      </c>
      <c r="N539">
        <v>1.02</v>
      </c>
      <c r="O539">
        <v>6.15</v>
      </c>
      <c r="P539">
        <v>1.24</v>
      </c>
      <c r="Q539">
        <v>4.5199999999999996</v>
      </c>
      <c r="R539">
        <v>0.91</v>
      </c>
      <c r="S539">
        <v>2.14</v>
      </c>
      <c r="T539">
        <v>27</v>
      </c>
      <c r="U539">
        <v>20.86</v>
      </c>
      <c r="V539">
        <v>27.7</v>
      </c>
      <c r="W539" s="1">
        <v>42966</v>
      </c>
      <c r="X539">
        <v>256</v>
      </c>
      <c r="Y539" t="s">
        <v>46</v>
      </c>
      <c r="Z539" t="s">
        <v>364</v>
      </c>
      <c r="AA539" t="s">
        <v>365</v>
      </c>
      <c r="AC539" t="s">
        <v>49</v>
      </c>
      <c r="AH539">
        <v>311022</v>
      </c>
      <c r="AI539" t="s">
        <v>366</v>
      </c>
      <c r="AJ539" t="s">
        <v>367</v>
      </c>
      <c r="AK539" t="s">
        <v>45</v>
      </c>
      <c r="AL539" s="1">
        <v>42966</v>
      </c>
    </row>
    <row r="540" spans="1:38" x14ac:dyDescent="0.25">
      <c r="A540" t="s">
        <v>51</v>
      </c>
      <c r="B540" s="1">
        <v>42990</v>
      </c>
      <c r="C540">
        <v>1</v>
      </c>
      <c r="D540">
        <v>63</v>
      </c>
      <c r="E540">
        <v>2</v>
      </c>
      <c r="F540" t="s">
        <v>39</v>
      </c>
      <c r="G540" t="s">
        <v>56</v>
      </c>
      <c r="H540" t="s">
        <v>41</v>
      </c>
      <c r="I540">
        <v>4</v>
      </c>
      <c r="J540" t="s">
        <v>42</v>
      </c>
      <c r="K540">
        <v>15</v>
      </c>
      <c r="L540">
        <v>21</v>
      </c>
      <c r="M540">
        <v>5.04</v>
      </c>
      <c r="N540">
        <v>1.06</v>
      </c>
      <c r="O540">
        <v>5.54</v>
      </c>
      <c r="P540">
        <v>1.1599999999999999</v>
      </c>
      <c r="Q540">
        <v>3.88</v>
      </c>
      <c r="R540">
        <v>0.81</v>
      </c>
      <c r="S540">
        <v>1.98</v>
      </c>
      <c r="T540">
        <v>89</v>
      </c>
      <c r="U540">
        <v>21.8</v>
      </c>
      <c r="V540">
        <v>26.2</v>
      </c>
      <c r="W540" s="1">
        <v>42975</v>
      </c>
      <c r="X540">
        <v>247</v>
      </c>
      <c r="Y540" t="s">
        <v>43</v>
      </c>
      <c r="Z540" t="s">
        <v>368</v>
      </c>
      <c r="AA540" t="s">
        <v>369</v>
      </c>
      <c r="AC540" t="s">
        <v>49</v>
      </c>
      <c r="AH540">
        <v>311011</v>
      </c>
      <c r="AI540" t="s">
        <v>370</v>
      </c>
      <c r="AJ540" s="2">
        <v>44075</v>
      </c>
      <c r="AK540" t="s">
        <v>45</v>
      </c>
      <c r="AL540" s="1">
        <v>42975</v>
      </c>
    </row>
    <row r="541" spans="1:38" x14ac:dyDescent="0.25">
      <c r="A541" t="s">
        <v>51</v>
      </c>
      <c r="B541" s="1">
        <v>43048</v>
      </c>
      <c r="C541">
        <v>2</v>
      </c>
      <c r="D541">
        <v>63</v>
      </c>
      <c r="E541">
        <v>2</v>
      </c>
      <c r="F541" t="s">
        <v>39</v>
      </c>
      <c r="G541" t="s">
        <v>56</v>
      </c>
      <c r="H541" t="s">
        <v>41</v>
      </c>
      <c r="I541">
        <v>4</v>
      </c>
      <c r="J541" t="s">
        <v>42</v>
      </c>
      <c r="K541">
        <v>73</v>
      </c>
      <c r="L541">
        <v>19.5</v>
      </c>
      <c r="M541">
        <v>5.04</v>
      </c>
      <c r="N541">
        <v>0.98</v>
      </c>
      <c r="O541">
        <v>5.86</v>
      </c>
      <c r="P541">
        <v>1.1399999999999999</v>
      </c>
      <c r="Q541">
        <v>4</v>
      </c>
      <c r="R541">
        <v>0.78</v>
      </c>
      <c r="S541">
        <v>1.92</v>
      </c>
      <c r="T541">
        <v>39</v>
      </c>
      <c r="U541">
        <v>20.239999999999998</v>
      </c>
      <c r="V541">
        <v>25.32</v>
      </c>
      <c r="W541" s="1">
        <v>42975</v>
      </c>
      <c r="X541">
        <v>247</v>
      </c>
      <c r="Y541" t="s">
        <v>46</v>
      </c>
      <c r="Z541" t="s">
        <v>368</v>
      </c>
      <c r="AA541" t="s">
        <v>369</v>
      </c>
      <c r="AC541" t="s">
        <v>49</v>
      </c>
      <c r="AH541">
        <v>311011</v>
      </c>
      <c r="AI541" t="s">
        <v>370</v>
      </c>
      <c r="AJ541" s="2">
        <v>44075</v>
      </c>
      <c r="AK541" t="s">
        <v>45</v>
      </c>
      <c r="AL541" s="1">
        <v>42975</v>
      </c>
    </row>
    <row r="542" spans="1:38" x14ac:dyDescent="0.25">
      <c r="A542" t="s">
        <v>51</v>
      </c>
      <c r="B542" s="1">
        <v>42990</v>
      </c>
      <c r="C542">
        <v>1</v>
      </c>
      <c r="D542">
        <v>50</v>
      </c>
      <c r="E542">
        <v>2</v>
      </c>
      <c r="F542" t="s">
        <v>39</v>
      </c>
      <c r="G542" t="s">
        <v>56</v>
      </c>
      <c r="H542" t="s">
        <v>41</v>
      </c>
      <c r="I542">
        <v>5</v>
      </c>
      <c r="J542" t="s">
        <v>42</v>
      </c>
      <c r="K542">
        <v>24</v>
      </c>
      <c r="L542">
        <v>18.3</v>
      </c>
      <c r="M542">
        <v>5.0599999999999996</v>
      </c>
      <c r="N542">
        <v>0.93</v>
      </c>
      <c r="O542">
        <v>5.79</v>
      </c>
      <c r="P542">
        <v>1.06</v>
      </c>
      <c r="Q542">
        <v>4.5</v>
      </c>
      <c r="R542">
        <v>0.82</v>
      </c>
      <c r="S542">
        <v>1.88</v>
      </c>
      <c r="T542">
        <v>39</v>
      </c>
      <c r="U542">
        <v>19</v>
      </c>
      <c r="V542">
        <v>24.29</v>
      </c>
      <c r="W542" s="1">
        <v>42966</v>
      </c>
      <c r="X542">
        <v>256</v>
      </c>
      <c r="Y542" t="s">
        <v>43</v>
      </c>
      <c r="Z542" t="s">
        <v>364</v>
      </c>
      <c r="AA542" t="s">
        <v>365</v>
      </c>
      <c r="AC542" t="s">
        <v>49</v>
      </c>
      <c r="AH542">
        <v>311022</v>
      </c>
      <c r="AI542" t="s">
        <v>366</v>
      </c>
      <c r="AJ542" t="s">
        <v>367</v>
      </c>
      <c r="AK542" t="s">
        <v>45</v>
      </c>
      <c r="AL542" s="1">
        <v>42966</v>
      </c>
    </row>
    <row r="543" spans="1:38" x14ac:dyDescent="0.25">
      <c r="A543" t="s">
        <v>51</v>
      </c>
      <c r="B543" s="1">
        <v>43109</v>
      </c>
      <c r="C543">
        <v>3</v>
      </c>
      <c r="D543">
        <v>50</v>
      </c>
      <c r="E543">
        <v>2</v>
      </c>
      <c r="F543" t="s">
        <v>39</v>
      </c>
      <c r="G543" t="s">
        <v>56</v>
      </c>
      <c r="H543" t="s">
        <v>41</v>
      </c>
      <c r="I543">
        <v>5</v>
      </c>
      <c r="J543" t="s">
        <v>42</v>
      </c>
      <c r="K543">
        <v>143</v>
      </c>
      <c r="L543">
        <v>18.5</v>
      </c>
      <c r="M543">
        <v>5.0199999999999996</v>
      </c>
      <c r="N543">
        <v>0.93</v>
      </c>
      <c r="O543">
        <v>5.71</v>
      </c>
      <c r="P543">
        <v>1.06</v>
      </c>
      <c r="Q543">
        <v>4.2300000000000004</v>
      </c>
      <c r="R543">
        <v>0.78</v>
      </c>
      <c r="S543">
        <v>1.84</v>
      </c>
      <c r="T543">
        <v>21</v>
      </c>
      <c r="U543">
        <v>19.2</v>
      </c>
      <c r="V543">
        <v>24.05</v>
      </c>
      <c r="W543" s="1">
        <v>42966</v>
      </c>
      <c r="X543">
        <v>256</v>
      </c>
      <c r="Y543" t="s">
        <v>47</v>
      </c>
      <c r="Z543" t="s">
        <v>364</v>
      </c>
      <c r="AA543" t="s">
        <v>365</v>
      </c>
      <c r="AC543" s="1">
        <v>43066</v>
      </c>
      <c r="AD543">
        <v>1</v>
      </c>
      <c r="AE543">
        <v>195</v>
      </c>
      <c r="AF543" s="1">
        <v>43347</v>
      </c>
      <c r="AG543">
        <v>381</v>
      </c>
      <c r="AH543">
        <v>311022</v>
      </c>
      <c r="AI543" t="s">
        <v>366</v>
      </c>
      <c r="AJ543" t="s">
        <v>367</v>
      </c>
      <c r="AK543" t="s">
        <v>45</v>
      </c>
      <c r="AL543" s="1">
        <v>42966</v>
      </c>
    </row>
    <row r="544" spans="1:38" x14ac:dyDescent="0.25">
      <c r="A544" t="s">
        <v>51</v>
      </c>
      <c r="B544" s="1">
        <v>43109</v>
      </c>
      <c r="C544">
        <v>3</v>
      </c>
      <c r="D544">
        <v>63</v>
      </c>
      <c r="E544">
        <v>2</v>
      </c>
      <c r="F544" t="s">
        <v>39</v>
      </c>
      <c r="G544" t="s">
        <v>56</v>
      </c>
      <c r="H544" t="s">
        <v>41</v>
      </c>
      <c r="I544">
        <v>4</v>
      </c>
      <c r="J544" t="s">
        <v>42</v>
      </c>
      <c r="K544">
        <v>134</v>
      </c>
      <c r="L544">
        <v>16.899999999999999</v>
      </c>
      <c r="M544">
        <v>4.99</v>
      </c>
      <c r="N544">
        <v>0.84</v>
      </c>
      <c r="O544">
        <v>5.81</v>
      </c>
      <c r="P544">
        <v>0.98</v>
      </c>
      <c r="Q544">
        <v>3.84</v>
      </c>
      <c r="R544">
        <v>0.65</v>
      </c>
      <c r="S544">
        <v>1.63</v>
      </c>
      <c r="T544">
        <v>36</v>
      </c>
      <c r="U544">
        <v>17.54</v>
      </c>
      <c r="V544">
        <v>21.65</v>
      </c>
      <c r="W544" s="1">
        <v>42975</v>
      </c>
      <c r="X544">
        <v>247</v>
      </c>
      <c r="Y544" t="s">
        <v>47</v>
      </c>
      <c r="Z544" t="s">
        <v>368</v>
      </c>
      <c r="AA544" t="s">
        <v>369</v>
      </c>
      <c r="AC544" s="1">
        <v>43065</v>
      </c>
      <c r="AD544">
        <v>1</v>
      </c>
      <c r="AE544">
        <v>194</v>
      </c>
      <c r="AF544" s="1">
        <v>43346</v>
      </c>
      <c r="AG544">
        <v>371</v>
      </c>
      <c r="AH544">
        <v>311011</v>
      </c>
      <c r="AI544" t="s">
        <v>370</v>
      </c>
      <c r="AJ544" s="2">
        <v>44075</v>
      </c>
      <c r="AK544" t="s">
        <v>45</v>
      </c>
      <c r="AL544" s="1">
        <v>42975</v>
      </c>
    </row>
    <row r="545" spans="1:38" x14ac:dyDescent="0.25">
      <c r="A545" t="s">
        <v>51</v>
      </c>
      <c r="B545" s="1">
        <v>43157</v>
      </c>
      <c r="C545">
        <v>4</v>
      </c>
      <c r="D545">
        <v>50</v>
      </c>
      <c r="E545">
        <v>2</v>
      </c>
      <c r="F545" t="s">
        <v>39</v>
      </c>
      <c r="G545" t="s">
        <v>56</v>
      </c>
      <c r="H545" t="s">
        <v>41</v>
      </c>
      <c r="I545">
        <v>5</v>
      </c>
      <c r="J545" t="s">
        <v>42</v>
      </c>
      <c r="K545">
        <v>191</v>
      </c>
      <c r="L545">
        <v>15.2</v>
      </c>
      <c r="M545">
        <v>4.82</v>
      </c>
      <c r="N545">
        <v>0.73</v>
      </c>
      <c r="O545">
        <v>6.2</v>
      </c>
      <c r="P545">
        <v>0.94</v>
      </c>
      <c r="Q545">
        <v>4.55</v>
      </c>
      <c r="R545">
        <v>0.69</v>
      </c>
      <c r="S545">
        <v>1.63</v>
      </c>
      <c r="T545">
        <v>103</v>
      </c>
      <c r="U545">
        <v>15.78</v>
      </c>
      <c r="V545">
        <v>20.99</v>
      </c>
      <c r="W545" s="1">
        <v>42966</v>
      </c>
      <c r="X545">
        <v>256</v>
      </c>
      <c r="Y545" t="s">
        <v>48</v>
      </c>
      <c r="Z545" t="s">
        <v>364</v>
      </c>
      <c r="AA545" t="s">
        <v>365</v>
      </c>
      <c r="AC545" s="1">
        <v>43066</v>
      </c>
      <c r="AD545">
        <v>1</v>
      </c>
      <c r="AE545">
        <v>189</v>
      </c>
      <c r="AF545" s="1">
        <v>43347</v>
      </c>
      <c r="AG545">
        <v>381</v>
      </c>
      <c r="AH545">
        <v>311022</v>
      </c>
      <c r="AI545" t="s">
        <v>366</v>
      </c>
      <c r="AJ545" t="s">
        <v>367</v>
      </c>
      <c r="AK545" t="s">
        <v>45</v>
      </c>
      <c r="AL545" s="1">
        <v>42966</v>
      </c>
    </row>
    <row r="546" spans="1:38" x14ac:dyDescent="0.25">
      <c r="A546" t="s">
        <v>51</v>
      </c>
      <c r="B546" s="1">
        <v>43109</v>
      </c>
      <c r="C546">
        <v>3</v>
      </c>
      <c r="D546">
        <v>73</v>
      </c>
      <c r="E546">
        <v>2</v>
      </c>
      <c r="F546" t="s">
        <v>39</v>
      </c>
      <c r="G546" t="s">
        <v>63</v>
      </c>
      <c r="H546" t="s">
        <v>64</v>
      </c>
      <c r="I546">
        <v>3</v>
      </c>
      <c r="J546">
        <v>2</v>
      </c>
      <c r="K546">
        <v>97</v>
      </c>
      <c r="L546">
        <v>14.7</v>
      </c>
      <c r="M546">
        <v>5.16</v>
      </c>
      <c r="N546">
        <v>0.76</v>
      </c>
      <c r="O546">
        <v>5.68</v>
      </c>
      <c r="P546">
        <v>0.83</v>
      </c>
      <c r="Q546">
        <v>3.86</v>
      </c>
      <c r="R546">
        <v>0.56999999999999995</v>
      </c>
      <c r="S546">
        <v>1.4</v>
      </c>
      <c r="T546">
        <v>37</v>
      </c>
      <c r="U546">
        <v>15.26</v>
      </c>
      <c r="V546">
        <v>18.59</v>
      </c>
      <c r="W546" s="1">
        <v>43012</v>
      </c>
      <c r="X546">
        <v>210</v>
      </c>
      <c r="Y546" t="s">
        <v>46</v>
      </c>
      <c r="Z546" t="s">
        <v>371</v>
      </c>
      <c r="AA546" t="s">
        <v>372</v>
      </c>
      <c r="AC546" s="1">
        <v>43056</v>
      </c>
      <c r="AD546">
        <v>1</v>
      </c>
      <c r="AE546">
        <v>184</v>
      </c>
      <c r="AF546" s="1">
        <v>43336</v>
      </c>
      <c r="AG546">
        <v>324</v>
      </c>
      <c r="AH546" s="2">
        <v>42309</v>
      </c>
      <c r="AI546" t="s">
        <v>373</v>
      </c>
      <c r="AJ546" s="2">
        <v>42217</v>
      </c>
      <c r="AK546" t="s">
        <v>45</v>
      </c>
      <c r="AL546" s="1">
        <v>43012</v>
      </c>
    </row>
    <row r="547" spans="1:38" x14ac:dyDescent="0.25">
      <c r="A547" t="s">
        <v>51</v>
      </c>
      <c r="B547" s="1">
        <v>43157</v>
      </c>
      <c r="C547">
        <v>4</v>
      </c>
      <c r="D547">
        <v>63</v>
      </c>
      <c r="E547">
        <v>2</v>
      </c>
      <c r="F547" t="s">
        <v>39</v>
      </c>
      <c r="G547" t="s">
        <v>56</v>
      </c>
      <c r="H547" t="s">
        <v>41</v>
      </c>
      <c r="I547">
        <v>4</v>
      </c>
      <c r="J547" t="s">
        <v>42</v>
      </c>
      <c r="K547">
        <v>182</v>
      </c>
      <c r="L547">
        <v>13</v>
      </c>
      <c r="M547">
        <v>4.8899999999999997</v>
      </c>
      <c r="N547">
        <v>0.64</v>
      </c>
      <c r="O547">
        <v>6.62</v>
      </c>
      <c r="P547">
        <v>0.86</v>
      </c>
      <c r="Q547">
        <v>4.33</v>
      </c>
      <c r="R547">
        <v>0.56000000000000005</v>
      </c>
      <c r="S547">
        <v>1.42</v>
      </c>
      <c r="T547">
        <v>68</v>
      </c>
      <c r="U547">
        <v>13.49</v>
      </c>
      <c r="V547">
        <v>18.43</v>
      </c>
      <c r="W547" s="1">
        <v>42975</v>
      </c>
      <c r="X547">
        <v>247</v>
      </c>
      <c r="Y547" t="s">
        <v>48</v>
      </c>
      <c r="Z547" t="s">
        <v>368</v>
      </c>
      <c r="AA547" t="s">
        <v>369</v>
      </c>
      <c r="AC547" s="1">
        <v>43065</v>
      </c>
      <c r="AD547">
        <v>1</v>
      </c>
      <c r="AE547">
        <v>188</v>
      </c>
      <c r="AF547" s="1">
        <v>43346</v>
      </c>
      <c r="AG547">
        <v>371</v>
      </c>
      <c r="AH547">
        <v>311011</v>
      </c>
      <c r="AI547" t="s">
        <v>370</v>
      </c>
      <c r="AJ547" s="2">
        <v>44075</v>
      </c>
      <c r="AK547" t="s">
        <v>45</v>
      </c>
      <c r="AL547" s="1">
        <v>42975</v>
      </c>
    </row>
    <row r="548" spans="1:38" x14ac:dyDescent="0.25">
      <c r="A548" t="s">
        <v>51</v>
      </c>
      <c r="B548" s="1">
        <v>43048</v>
      </c>
      <c r="C548">
        <v>2</v>
      </c>
      <c r="D548">
        <v>73</v>
      </c>
      <c r="E548">
        <v>2</v>
      </c>
      <c r="F548" t="s">
        <v>39</v>
      </c>
      <c r="G548" t="s">
        <v>63</v>
      </c>
      <c r="H548" t="s">
        <v>64</v>
      </c>
      <c r="I548">
        <v>3</v>
      </c>
      <c r="J548">
        <v>2</v>
      </c>
      <c r="K548">
        <v>36</v>
      </c>
      <c r="L548">
        <v>13.7</v>
      </c>
      <c r="M548">
        <v>5.07</v>
      </c>
      <c r="N548">
        <v>0.69</v>
      </c>
      <c r="O548">
        <v>5.64</v>
      </c>
      <c r="P548">
        <v>0.77</v>
      </c>
      <c r="Q548">
        <v>4.2</v>
      </c>
      <c r="R548">
        <v>0.57999999999999996</v>
      </c>
      <c r="S548">
        <v>1.35</v>
      </c>
      <c r="T548">
        <v>35</v>
      </c>
      <c r="U548">
        <v>14.22</v>
      </c>
      <c r="V548">
        <v>17.64</v>
      </c>
      <c r="W548" s="1">
        <v>43012</v>
      </c>
      <c r="X548">
        <v>210</v>
      </c>
      <c r="Y548" t="s">
        <v>43</v>
      </c>
      <c r="Z548" t="s">
        <v>371</v>
      </c>
      <c r="AA548" t="s">
        <v>372</v>
      </c>
      <c r="AC548" t="s">
        <v>49</v>
      </c>
      <c r="AH548" s="2">
        <v>42309</v>
      </c>
      <c r="AI548" t="s">
        <v>373</v>
      </c>
      <c r="AJ548" s="2">
        <v>42217</v>
      </c>
      <c r="AK548" t="s">
        <v>45</v>
      </c>
      <c r="AL548" s="1">
        <v>43012</v>
      </c>
    </row>
    <row r="549" spans="1:38" x14ac:dyDescent="0.25">
      <c r="A549" t="s">
        <v>51</v>
      </c>
      <c r="B549" s="1">
        <v>43209</v>
      </c>
      <c r="C549">
        <v>5</v>
      </c>
      <c r="D549">
        <v>63</v>
      </c>
      <c r="E549">
        <v>2</v>
      </c>
      <c r="F549" t="s">
        <v>39</v>
      </c>
      <c r="G549" t="s">
        <v>56</v>
      </c>
      <c r="H549" t="s">
        <v>41</v>
      </c>
      <c r="I549">
        <v>4</v>
      </c>
      <c r="J549" t="s">
        <v>42</v>
      </c>
      <c r="K549">
        <v>234</v>
      </c>
      <c r="L549">
        <v>10.7</v>
      </c>
      <c r="M549">
        <v>4.9400000000000004</v>
      </c>
      <c r="N549">
        <v>0.53</v>
      </c>
      <c r="O549">
        <v>7.26</v>
      </c>
      <c r="P549">
        <v>0.78</v>
      </c>
      <c r="Q549">
        <v>5.01</v>
      </c>
      <c r="R549">
        <v>0.54</v>
      </c>
      <c r="S549">
        <v>1.31</v>
      </c>
      <c r="T549">
        <v>132</v>
      </c>
      <c r="U549">
        <v>11.11</v>
      </c>
      <c r="V549">
        <v>16.66</v>
      </c>
      <c r="W549" s="1">
        <v>42975</v>
      </c>
      <c r="X549">
        <v>247</v>
      </c>
      <c r="Y549" t="s">
        <v>77</v>
      </c>
      <c r="Z549" t="s">
        <v>368</v>
      </c>
      <c r="AA549" t="s">
        <v>369</v>
      </c>
      <c r="AC549" t="s">
        <v>49</v>
      </c>
      <c r="AH549">
        <v>311011</v>
      </c>
      <c r="AI549" t="s">
        <v>370</v>
      </c>
      <c r="AJ549" s="2">
        <v>44075</v>
      </c>
      <c r="AK549" t="s">
        <v>45</v>
      </c>
      <c r="AL549" s="1">
        <v>42975</v>
      </c>
    </row>
    <row r="550" spans="1:38" x14ac:dyDescent="0.25">
      <c r="A550" t="s">
        <v>51</v>
      </c>
      <c r="B550" s="1">
        <v>43157</v>
      </c>
      <c r="C550">
        <v>4</v>
      </c>
      <c r="D550">
        <v>73</v>
      </c>
      <c r="E550">
        <v>2</v>
      </c>
      <c r="F550" t="s">
        <v>39</v>
      </c>
      <c r="G550" t="s">
        <v>63</v>
      </c>
      <c r="H550" t="s">
        <v>64</v>
      </c>
      <c r="I550">
        <v>3</v>
      </c>
      <c r="J550">
        <v>2</v>
      </c>
      <c r="K550">
        <v>145</v>
      </c>
      <c r="L550">
        <v>10.7</v>
      </c>
      <c r="M550">
        <v>5.07</v>
      </c>
      <c r="N550">
        <v>0.54</v>
      </c>
      <c r="O550">
        <v>6.18</v>
      </c>
      <c r="P550">
        <v>0.66</v>
      </c>
      <c r="Q550">
        <v>4.42</v>
      </c>
      <c r="R550">
        <v>0.47</v>
      </c>
      <c r="S550">
        <v>1.1299999999999999</v>
      </c>
      <c r="T550">
        <v>50</v>
      </c>
      <c r="U550">
        <v>11.11</v>
      </c>
      <c r="V550">
        <v>14.64</v>
      </c>
      <c r="W550" s="1">
        <v>43012</v>
      </c>
      <c r="X550">
        <v>210</v>
      </c>
      <c r="Y550" t="s">
        <v>47</v>
      </c>
      <c r="Z550" t="s">
        <v>371</v>
      </c>
      <c r="AA550" t="s">
        <v>372</v>
      </c>
      <c r="AC550" s="1">
        <v>43056</v>
      </c>
      <c r="AD550">
        <v>1</v>
      </c>
      <c r="AE550">
        <v>178</v>
      </c>
      <c r="AF550" s="1">
        <v>43336</v>
      </c>
      <c r="AG550">
        <v>324</v>
      </c>
      <c r="AH550" s="2">
        <v>42309</v>
      </c>
      <c r="AI550" t="s">
        <v>373</v>
      </c>
      <c r="AJ550" s="2">
        <v>42217</v>
      </c>
      <c r="AK550" t="s">
        <v>45</v>
      </c>
      <c r="AL550" s="1">
        <v>43012</v>
      </c>
    </row>
    <row r="551" spans="1:38" x14ac:dyDescent="0.25">
      <c r="A551" t="s">
        <v>51</v>
      </c>
      <c r="B551" s="1">
        <v>43209</v>
      </c>
      <c r="C551">
        <v>5</v>
      </c>
      <c r="D551">
        <v>73</v>
      </c>
      <c r="E551">
        <v>2</v>
      </c>
      <c r="F551" t="s">
        <v>39</v>
      </c>
      <c r="G551" t="s">
        <v>63</v>
      </c>
      <c r="H551" t="s">
        <v>64</v>
      </c>
      <c r="I551">
        <v>3</v>
      </c>
      <c r="J551">
        <v>2</v>
      </c>
      <c r="K551">
        <v>197</v>
      </c>
      <c r="L551">
        <v>9.5</v>
      </c>
      <c r="M551">
        <v>4.99</v>
      </c>
      <c r="N551">
        <v>0.47</v>
      </c>
      <c r="O551">
        <v>6.64</v>
      </c>
      <c r="P551">
        <v>0.63</v>
      </c>
      <c r="Q551">
        <v>5.21</v>
      </c>
      <c r="R551">
        <v>0.49</v>
      </c>
      <c r="S551">
        <v>1.1299999999999999</v>
      </c>
      <c r="T551">
        <v>42</v>
      </c>
      <c r="U551">
        <v>9.86</v>
      </c>
      <c r="V551">
        <v>14.09</v>
      </c>
      <c r="W551" s="1">
        <v>43012</v>
      </c>
      <c r="X551">
        <v>210</v>
      </c>
      <c r="Y551" t="s">
        <v>48</v>
      </c>
      <c r="Z551" t="s">
        <v>371</v>
      </c>
      <c r="AA551" t="s">
        <v>372</v>
      </c>
      <c r="AC551" t="s">
        <v>49</v>
      </c>
      <c r="AH551" s="2">
        <v>42309</v>
      </c>
      <c r="AI551" t="s">
        <v>373</v>
      </c>
      <c r="AJ551" s="2">
        <v>42217</v>
      </c>
      <c r="AK551" t="s">
        <v>45</v>
      </c>
      <c r="AL551" s="1">
        <v>43012</v>
      </c>
    </row>
    <row r="552" spans="1:38" x14ac:dyDescent="0.25">
      <c r="A552" t="s">
        <v>51</v>
      </c>
      <c r="B552" s="1">
        <v>43209</v>
      </c>
      <c r="C552">
        <v>5</v>
      </c>
      <c r="D552">
        <v>50</v>
      </c>
      <c r="E552">
        <v>2</v>
      </c>
      <c r="F552" t="s">
        <v>39</v>
      </c>
      <c r="G552" t="s">
        <v>56</v>
      </c>
      <c r="H552" t="s">
        <v>41</v>
      </c>
      <c r="I552">
        <v>5</v>
      </c>
      <c r="J552" t="s">
        <v>42</v>
      </c>
      <c r="K552">
        <v>243</v>
      </c>
      <c r="L552">
        <v>8</v>
      </c>
      <c r="M552">
        <v>4.57</v>
      </c>
      <c r="N552">
        <v>0.37</v>
      </c>
      <c r="O552">
        <v>7.79</v>
      </c>
      <c r="P552">
        <v>0.62</v>
      </c>
      <c r="Q552">
        <v>5.63</v>
      </c>
      <c r="R552">
        <v>0.45</v>
      </c>
      <c r="S552">
        <v>1.07</v>
      </c>
      <c r="T552">
        <v>258</v>
      </c>
      <c r="U552">
        <v>8.3000000000000007</v>
      </c>
      <c r="V552">
        <v>13.26</v>
      </c>
      <c r="W552" s="1">
        <v>42966</v>
      </c>
      <c r="X552">
        <v>256</v>
      </c>
      <c r="Y552" s="3">
        <v>45047</v>
      </c>
      <c r="Z552" t="s">
        <v>364</v>
      </c>
      <c r="AA552" t="s">
        <v>365</v>
      </c>
      <c r="AC552" t="s">
        <v>49</v>
      </c>
      <c r="AH552">
        <v>311022</v>
      </c>
      <c r="AI552" t="s">
        <v>366</v>
      </c>
      <c r="AJ552" t="s">
        <v>367</v>
      </c>
      <c r="AK552" t="s">
        <v>45</v>
      </c>
      <c r="AL552" s="1">
        <v>42966</v>
      </c>
    </row>
    <row r="553" spans="1:38" x14ac:dyDescent="0.25">
      <c r="A553" t="s">
        <v>38</v>
      </c>
      <c r="B553" s="1">
        <v>43075</v>
      </c>
      <c r="C553">
        <v>2</v>
      </c>
      <c r="D553">
        <v>71</v>
      </c>
      <c r="E553">
        <v>2</v>
      </c>
      <c r="F553" t="s">
        <v>39</v>
      </c>
      <c r="G553" t="s">
        <v>69</v>
      </c>
      <c r="H553" t="s">
        <v>70</v>
      </c>
      <c r="I553">
        <v>6</v>
      </c>
      <c r="J553" t="s">
        <v>42</v>
      </c>
      <c r="K553">
        <v>37</v>
      </c>
      <c r="L553">
        <v>21.7</v>
      </c>
      <c r="M553">
        <v>5.0199999999999996</v>
      </c>
      <c r="N553">
        <v>1.0900000000000001</v>
      </c>
      <c r="O553">
        <v>5.0599999999999996</v>
      </c>
      <c r="P553">
        <v>1.1000000000000001</v>
      </c>
      <c r="Q553">
        <v>3.35</v>
      </c>
      <c r="R553">
        <v>0.73</v>
      </c>
      <c r="S553">
        <v>1.82</v>
      </c>
      <c r="T553">
        <v>10</v>
      </c>
      <c r="U553">
        <v>22.52</v>
      </c>
      <c r="V553">
        <v>25.04</v>
      </c>
      <c r="W553" s="1">
        <v>43038</v>
      </c>
      <c r="X553">
        <v>175</v>
      </c>
      <c r="Y553" t="s">
        <v>43</v>
      </c>
      <c r="AC553" s="1">
        <v>43070</v>
      </c>
      <c r="AD553">
        <v>1</v>
      </c>
      <c r="AE553">
        <v>235</v>
      </c>
      <c r="AF553" s="1">
        <v>43350</v>
      </c>
      <c r="AG553">
        <v>312</v>
      </c>
      <c r="AH553">
        <v>309094</v>
      </c>
      <c r="AI553" t="s">
        <v>374</v>
      </c>
      <c r="AJ553" s="3">
        <v>45146</v>
      </c>
      <c r="AK553" t="s">
        <v>45</v>
      </c>
      <c r="AL553" s="1">
        <v>43038</v>
      </c>
    </row>
    <row r="554" spans="1:38" x14ac:dyDescent="0.25">
      <c r="A554" t="s">
        <v>38</v>
      </c>
      <c r="B554" s="1">
        <v>43146</v>
      </c>
      <c r="C554">
        <v>3</v>
      </c>
      <c r="D554">
        <v>71</v>
      </c>
      <c r="E554">
        <v>2</v>
      </c>
      <c r="F554" t="s">
        <v>39</v>
      </c>
      <c r="G554" t="s">
        <v>69</v>
      </c>
      <c r="H554" t="s">
        <v>70</v>
      </c>
      <c r="I554">
        <v>6</v>
      </c>
      <c r="J554" t="s">
        <v>42</v>
      </c>
      <c r="K554">
        <v>108</v>
      </c>
      <c r="L554">
        <v>17.899999999999999</v>
      </c>
      <c r="M554">
        <v>5.03</v>
      </c>
      <c r="N554">
        <v>0.9</v>
      </c>
      <c r="O554">
        <v>5.34</v>
      </c>
      <c r="P554">
        <v>0.96</v>
      </c>
      <c r="Q554">
        <v>3.89</v>
      </c>
      <c r="R554">
        <v>0.7</v>
      </c>
      <c r="S554">
        <v>1.65</v>
      </c>
      <c r="T554">
        <v>14</v>
      </c>
      <c r="U554">
        <v>18.579999999999998</v>
      </c>
      <c r="V554">
        <v>22.04</v>
      </c>
      <c r="W554" s="1">
        <v>43038</v>
      </c>
      <c r="X554">
        <v>175</v>
      </c>
      <c r="Y554" t="s">
        <v>46</v>
      </c>
      <c r="AC554" s="1">
        <v>43070</v>
      </c>
      <c r="AD554">
        <v>1</v>
      </c>
      <c r="AE554">
        <v>199</v>
      </c>
      <c r="AF554" s="1">
        <v>43350</v>
      </c>
      <c r="AG554">
        <v>312</v>
      </c>
      <c r="AH554">
        <v>309094</v>
      </c>
      <c r="AI554" t="s">
        <v>374</v>
      </c>
      <c r="AJ554" s="3">
        <v>45146</v>
      </c>
      <c r="AK554" t="s">
        <v>45</v>
      </c>
      <c r="AL554" s="1">
        <v>43038</v>
      </c>
    </row>
    <row r="555" spans="1:38" x14ac:dyDescent="0.25">
      <c r="A555" t="s">
        <v>38</v>
      </c>
      <c r="B555" s="1">
        <v>43200</v>
      </c>
      <c r="C555">
        <v>4</v>
      </c>
      <c r="D555">
        <v>71</v>
      </c>
      <c r="E555">
        <v>2</v>
      </c>
      <c r="F555" t="s">
        <v>39</v>
      </c>
      <c r="G555" t="s">
        <v>69</v>
      </c>
      <c r="H555" t="s">
        <v>70</v>
      </c>
      <c r="I555">
        <v>6</v>
      </c>
      <c r="J555" t="s">
        <v>42</v>
      </c>
      <c r="K555">
        <v>162</v>
      </c>
      <c r="L555">
        <v>14</v>
      </c>
      <c r="M555">
        <v>5.12</v>
      </c>
      <c r="N555">
        <v>0.72</v>
      </c>
      <c r="O555">
        <v>6.37</v>
      </c>
      <c r="P555">
        <v>0.89</v>
      </c>
      <c r="Q555">
        <v>4.71</v>
      </c>
      <c r="R555">
        <v>0.66</v>
      </c>
      <c r="S555">
        <v>1.55</v>
      </c>
      <c r="T555">
        <v>14</v>
      </c>
      <c r="U555">
        <v>14.53</v>
      </c>
      <c r="V555">
        <v>19.82</v>
      </c>
      <c r="W555" s="1">
        <v>43038</v>
      </c>
      <c r="X555">
        <v>175</v>
      </c>
      <c r="Y555" t="s">
        <v>47</v>
      </c>
      <c r="AC555" t="s">
        <v>142</v>
      </c>
      <c r="AH555">
        <v>309094</v>
      </c>
      <c r="AI555" t="s">
        <v>374</v>
      </c>
      <c r="AJ555" s="3">
        <v>45146</v>
      </c>
      <c r="AK555" t="s">
        <v>143</v>
      </c>
      <c r="AL555" s="1">
        <v>43261</v>
      </c>
    </row>
    <row r="556" spans="1:38" x14ac:dyDescent="0.25">
      <c r="A556" t="s">
        <v>123</v>
      </c>
      <c r="B556" s="1">
        <v>43005</v>
      </c>
      <c r="C556">
        <v>1</v>
      </c>
      <c r="D556">
        <v>3</v>
      </c>
      <c r="E556">
        <v>2</v>
      </c>
      <c r="F556" t="s">
        <v>39</v>
      </c>
      <c r="G556" t="s">
        <v>69</v>
      </c>
      <c r="H556" t="s">
        <v>70</v>
      </c>
      <c r="I556">
        <v>3</v>
      </c>
      <c r="J556">
        <v>2</v>
      </c>
      <c r="K556">
        <v>29</v>
      </c>
      <c r="L556">
        <v>27.8</v>
      </c>
      <c r="M556">
        <v>5.12</v>
      </c>
      <c r="N556">
        <v>1.42</v>
      </c>
      <c r="O556">
        <v>3.5</v>
      </c>
      <c r="P556">
        <v>0.97</v>
      </c>
      <c r="Q556">
        <v>3.54</v>
      </c>
      <c r="R556">
        <v>0.98</v>
      </c>
      <c r="S556">
        <v>1.96</v>
      </c>
      <c r="T556">
        <v>27</v>
      </c>
      <c r="U556">
        <v>28.86</v>
      </c>
      <c r="V556">
        <v>26.9</v>
      </c>
      <c r="W556" s="1">
        <v>42976</v>
      </c>
      <c r="X556">
        <v>235</v>
      </c>
      <c r="Y556" t="s">
        <v>43</v>
      </c>
      <c r="AC556" s="1">
        <v>43053</v>
      </c>
      <c r="AD556">
        <v>1</v>
      </c>
      <c r="AE556">
        <v>267</v>
      </c>
      <c r="AF556" s="1">
        <v>43334</v>
      </c>
      <c r="AG556">
        <v>358</v>
      </c>
      <c r="AH556">
        <v>112788</v>
      </c>
      <c r="AI556">
        <v>0</v>
      </c>
      <c r="AJ556" t="s">
        <v>375</v>
      </c>
      <c r="AK556" t="s">
        <v>45</v>
      </c>
      <c r="AL556" s="1">
        <v>42976</v>
      </c>
    </row>
    <row r="557" spans="1:38" x14ac:dyDescent="0.25">
      <c r="A557" t="s">
        <v>123</v>
      </c>
      <c r="B557" s="1">
        <v>43074</v>
      </c>
      <c r="C557">
        <v>2</v>
      </c>
      <c r="D557">
        <v>3</v>
      </c>
      <c r="E557">
        <v>2</v>
      </c>
      <c r="F557" t="s">
        <v>39</v>
      </c>
      <c r="G557" t="s">
        <v>69</v>
      </c>
      <c r="H557" t="s">
        <v>70</v>
      </c>
      <c r="I557">
        <v>3</v>
      </c>
      <c r="J557">
        <v>2</v>
      </c>
      <c r="K557">
        <v>98</v>
      </c>
      <c r="L557">
        <v>23.4</v>
      </c>
      <c r="M557">
        <v>4.95</v>
      </c>
      <c r="N557">
        <v>1.1599999999999999</v>
      </c>
      <c r="O557">
        <v>3.4</v>
      </c>
      <c r="P557">
        <v>0.8</v>
      </c>
      <c r="Q557">
        <v>3.39</v>
      </c>
      <c r="R557">
        <v>0.79</v>
      </c>
      <c r="S557">
        <v>1.59</v>
      </c>
      <c r="T557">
        <v>40</v>
      </c>
      <c r="U557">
        <v>24.29</v>
      </c>
      <c r="V557">
        <v>22.18</v>
      </c>
      <c r="W557" s="1">
        <v>42976</v>
      </c>
      <c r="X557">
        <v>235</v>
      </c>
      <c r="Y557" t="s">
        <v>46</v>
      </c>
      <c r="AC557" s="1">
        <v>43053</v>
      </c>
      <c r="AD557">
        <v>1</v>
      </c>
      <c r="AE557">
        <v>258</v>
      </c>
      <c r="AF557" s="1">
        <v>43334</v>
      </c>
      <c r="AG557">
        <v>358</v>
      </c>
      <c r="AH557">
        <v>112788</v>
      </c>
      <c r="AI557">
        <v>0</v>
      </c>
      <c r="AJ557" t="s">
        <v>375</v>
      </c>
      <c r="AK557" t="s">
        <v>45</v>
      </c>
      <c r="AL557" s="1">
        <v>42976</v>
      </c>
    </row>
    <row r="558" spans="1:38" x14ac:dyDescent="0.25">
      <c r="A558" t="s">
        <v>123</v>
      </c>
      <c r="B558" s="1">
        <v>43198</v>
      </c>
      <c r="C558">
        <v>4</v>
      </c>
      <c r="D558">
        <v>3</v>
      </c>
      <c r="E558">
        <v>2</v>
      </c>
      <c r="F558" t="s">
        <v>39</v>
      </c>
      <c r="G558" t="s">
        <v>69</v>
      </c>
      <c r="H558" t="s">
        <v>70</v>
      </c>
      <c r="I558">
        <v>3</v>
      </c>
      <c r="J558">
        <v>2</v>
      </c>
      <c r="K558">
        <v>222</v>
      </c>
      <c r="L558">
        <v>16.899999999999999</v>
      </c>
      <c r="M558">
        <v>4.78</v>
      </c>
      <c r="N558">
        <v>0.81</v>
      </c>
      <c r="O558">
        <v>4.3099999999999996</v>
      </c>
      <c r="P558">
        <v>0.73</v>
      </c>
      <c r="Q558">
        <v>3.71</v>
      </c>
      <c r="R558">
        <v>0.63</v>
      </c>
      <c r="S558">
        <v>1.36</v>
      </c>
      <c r="T558">
        <v>42</v>
      </c>
      <c r="U558">
        <v>17.54</v>
      </c>
      <c r="V558">
        <v>18.37</v>
      </c>
      <c r="W558" s="1">
        <v>42976</v>
      </c>
      <c r="X558">
        <v>235</v>
      </c>
      <c r="Y558" t="s">
        <v>48</v>
      </c>
      <c r="AC558" s="1">
        <v>43053</v>
      </c>
      <c r="AD558">
        <v>1</v>
      </c>
      <c r="AF558" s="1">
        <v>43334</v>
      </c>
      <c r="AH558">
        <v>112788</v>
      </c>
      <c r="AI558">
        <v>0</v>
      </c>
      <c r="AJ558" t="s">
        <v>375</v>
      </c>
      <c r="AK558" t="s">
        <v>143</v>
      </c>
      <c r="AL558" s="1">
        <v>43224</v>
      </c>
    </row>
    <row r="559" spans="1:38" x14ac:dyDescent="0.25">
      <c r="A559" t="s">
        <v>123</v>
      </c>
      <c r="B559" s="1">
        <v>43136</v>
      </c>
      <c r="C559">
        <v>3</v>
      </c>
      <c r="D559">
        <v>3</v>
      </c>
      <c r="E559">
        <v>2</v>
      </c>
      <c r="F559" t="s">
        <v>39</v>
      </c>
      <c r="G559" t="s">
        <v>69</v>
      </c>
      <c r="H559" t="s">
        <v>70</v>
      </c>
      <c r="I559">
        <v>3</v>
      </c>
      <c r="J559">
        <v>2</v>
      </c>
      <c r="K559">
        <v>160</v>
      </c>
      <c r="L559">
        <v>16.100000000000001</v>
      </c>
      <c r="M559">
        <v>4.97</v>
      </c>
      <c r="N559">
        <v>0.8</v>
      </c>
      <c r="O559">
        <v>4.16</v>
      </c>
      <c r="P559">
        <v>0.67</v>
      </c>
      <c r="Q559">
        <v>3.2</v>
      </c>
      <c r="R559">
        <v>0.52</v>
      </c>
      <c r="S559">
        <v>1.18</v>
      </c>
      <c r="T559">
        <v>46</v>
      </c>
      <c r="U559">
        <v>16.71</v>
      </c>
      <c r="V559">
        <v>16.59</v>
      </c>
      <c r="W559" s="1">
        <v>42976</v>
      </c>
      <c r="X559">
        <v>235</v>
      </c>
      <c r="Y559" t="s">
        <v>47</v>
      </c>
      <c r="AC559" s="1">
        <v>43053</v>
      </c>
      <c r="AD559">
        <v>1</v>
      </c>
      <c r="AE559">
        <v>196</v>
      </c>
      <c r="AF559" s="1">
        <v>43334</v>
      </c>
      <c r="AG559">
        <v>358</v>
      </c>
      <c r="AH559">
        <v>112788</v>
      </c>
      <c r="AI559">
        <v>0</v>
      </c>
      <c r="AJ559" t="s">
        <v>375</v>
      </c>
      <c r="AK559" t="s">
        <v>45</v>
      </c>
      <c r="AL559" s="1">
        <v>42976</v>
      </c>
    </row>
    <row r="560" spans="1:38" x14ac:dyDescent="0.25">
      <c r="A560" t="s">
        <v>38</v>
      </c>
      <c r="B560" s="1">
        <v>43010</v>
      </c>
      <c r="C560">
        <v>1</v>
      </c>
      <c r="D560">
        <v>82</v>
      </c>
      <c r="E560">
        <v>2</v>
      </c>
      <c r="F560" t="s">
        <v>39</v>
      </c>
      <c r="G560" t="s">
        <v>104</v>
      </c>
      <c r="H560" t="s">
        <v>105</v>
      </c>
      <c r="I560">
        <v>2</v>
      </c>
      <c r="J560">
        <v>1</v>
      </c>
      <c r="K560">
        <v>53</v>
      </c>
      <c r="L560">
        <v>15.9</v>
      </c>
      <c r="M560">
        <v>5.13</v>
      </c>
      <c r="N560">
        <v>0.82</v>
      </c>
      <c r="O560">
        <v>4.38</v>
      </c>
      <c r="P560">
        <v>0.7</v>
      </c>
      <c r="Q560">
        <v>3.58</v>
      </c>
      <c r="R560">
        <v>0.56999999999999995</v>
      </c>
      <c r="S560">
        <v>1.27</v>
      </c>
      <c r="T560">
        <v>37</v>
      </c>
      <c r="U560">
        <v>16.5</v>
      </c>
      <c r="V560">
        <v>17.28</v>
      </c>
      <c r="W560" s="1">
        <v>42957</v>
      </c>
      <c r="X560">
        <v>256</v>
      </c>
      <c r="Y560" t="s">
        <v>43</v>
      </c>
      <c r="Z560" t="s">
        <v>376</v>
      </c>
      <c r="AA560" t="s">
        <v>377</v>
      </c>
      <c r="AC560" s="1">
        <v>43060</v>
      </c>
      <c r="AD560">
        <v>1</v>
      </c>
      <c r="AE560">
        <v>262</v>
      </c>
      <c r="AF560" s="1">
        <v>43339</v>
      </c>
      <c r="AG560">
        <v>382</v>
      </c>
      <c r="AH560" t="s">
        <v>378</v>
      </c>
      <c r="AI560">
        <v>79</v>
      </c>
      <c r="AJ560" s="2">
        <v>22981</v>
      </c>
      <c r="AK560" t="s">
        <v>45</v>
      </c>
      <c r="AL560" s="1">
        <v>42957</v>
      </c>
    </row>
    <row r="561" spans="1:38" x14ac:dyDescent="0.25">
      <c r="A561" t="s">
        <v>38</v>
      </c>
      <c r="B561" s="1">
        <v>43075</v>
      </c>
      <c r="C561">
        <v>2</v>
      </c>
      <c r="D561">
        <v>82</v>
      </c>
      <c r="E561">
        <v>2</v>
      </c>
      <c r="F561" t="s">
        <v>39</v>
      </c>
      <c r="G561" t="s">
        <v>104</v>
      </c>
      <c r="H561" t="s">
        <v>105</v>
      </c>
      <c r="I561">
        <v>2</v>
      </c>
      <c r="J561">
        <v>1</v>
      </c>
      <c r="K561">
        <v>118</v>
      </c>
      <c r="L561">
        <v>15</v>
      </c>
      <c r="M561">
        <v>4.91</v>
      </c>
      <c r="N561">
        <v>0.74</v>
      </c>
      <c r="O561">
        <v>4.92</v>
      </c>
      <c r="P561">
        <v>0.74</v>
      </c>
      <c r="Q561">
        <v>3.51</v>
      </c>
      <c r="R561">
        <v>0.53</v>
      </c>
      <c r="S561">
        <v>1.26</v>
      </c>
      <c r="T561">
        <v>121</v>
      </c>
      <c r="U561">
        <v>15.57</v>
      </c>
      <c r="V561">
        <v>17.239999999999998</v>
      </c>
      <c r="W561" s="1">
        <v>42957</v>
      </c>
      <c r="X561">
        <v>256</v>
      </c>
      <c r="Y561" s="3">
        <v>44958</v>
      </c>
      <c r="Z561" t="s">
        <v>376</v>
      </c>
      <c r="AA561" t="s">
        <v>377</v>
      </c>
      <c r="AC561" s="1">
        <v>43060</v>
      </c>
      <c r="AD561">
        <v>1</v>
      </c>
      <c r="AE561">
        <v>224</v>
      </c>
      <c r="AF561" s="1">
        <v>43339</v>
      </c>
      <c r="AG561">
        <v>382</v>
      </c>
      <c r="AH561" t="s">
        <v>378</v>
      </c>
      <c r="AI561">
        <v>79</v>
      </c>
      <c r="AJ561" s="2">
        <v>22981</v>
      </c>
      <c r="AK561" t="s">
        <v>45</v>
      </c>
      <c r="AL561" s="1">
        <v>42957</v>
      </c>
    </row>
    <row r="562" spans="1:38" x14ac:dyDescent="0.25">
      <c r="A562" t="s">
        <v>38</v>
      </c>
      <c r="B562" s="1">
        <v>43146</v>
      </c>
      <c r="C562">
        <v>3</v>
      </c>
      <c r="D562">
        <v>82</v>
      </c>
      <c r="E562">
        <v>2</v>
      </c>
      <c r="F562" t="s">
        <v>39</v>
      </c>
      <c r="G562" t="s">
        <v>104</v>
      </c>
      <c r="H562" t="s">
        <v>105</v>
      </c>
      <c r="I562">
        <v>2</v>
      </c>
      <c r="J562">
        <v>1</v>
      </c>
      <c r="K562">
        <v>189</v>
      </c>
      <c r="L562">
        <v>11.6</v>
      </c>
      <c r="M562">
        <v>4.91</v>
      </c>
      <c r="N562">
        <v>0.56999999999999995</v>
      </c>
      <c r="O562">
        <v>5.45</v>
      </c>
      <c r="P562">
        <v>0.63</v>
      </c>
      <c r="Q562">
        <v>4.1100000000000003</v>
      </c>
      <c r="R562">
        <v>0.48</v>
      </c>
      <c r="S562">
        <v>1.1100000000000001</v>
      </c>
      <c r="T562">
        <v>134</v>
      </c>
      <c r="U562">
        <v>12.04</v>
      </c>
      <c r="V562">
        <v>14.58</v>
      </c>
      <c r="W562" s="1">
        <v>42957</v>
      </c>
      <c r="X562">
        <v>256</v>
      </c>
      <c r="Y562" s="3">
        <v>44987</v>
      </c>
      <c r="Z562" t="s">
        <v>376</v>
      </c>
      <c r="AA562" t="s">
        <v>377</v>
      </c>
      <c r="AC562" s="1">
        <v>43060</v>
      </c>
      <c r="AD562">
        <v>1</v>
      </c>
      <c r="AE562">
        <v>188</v>
      </c>
      <c r="AF562" s="1">
        <v>43339</v>
      </c>
      <c r="AG562">
        <v>382</v>
      </c>
      <c r="AH562" t="s">
        <v>378</v>
      </c>
      <c r="AI562">
        <v>79</v>
      </c>
      <c r="AJ562" s="2">
        <v>22981</v>
      </c>
      <c r="AK562" t="s">
        <v>45</v>
      </c>
      <c r="AL562" s="1">
        <v>42957</v>
      </c>
    </row>
    <row r="563" spans="1:38" x14ac:dyDescent="0.25">
      <c r="A563" t="s">
        <v>38</v>
      </c>
      <c r="B563" s="1">
        <v>43200</v>
      </c>
      <c r="C563">
        <v>4</v>
      </c>
      <c r="D563">
        <v>82</v>
      </c>
      <c r="E563">
        <v>2</v>
      </c>
      <c r="F563" t="s">
        <v>39</v>
      </c>
      <c r="G563" t="s">
        <v>104</v>
      </c>
      <c r="H563" t="s">
        <v>105</v>
      </c>
      <c r="I563">
        <v>2</v>
      </c>
      <c r="J563">
        <v>1</v>
      </c>
      <c r="K563">
        <v>243</v>
      </c>
      <c r="L563">
        <v>8.6</v>
      </c>
      <c r="M563">
        <v>4.97</v>
      </c>
      <c r="N563">
        <v>0.43</v>
      </c>
      <c r="O563">
        <v>4.79</v>
      </c>
      <c r="P563">
        <v>0.41</v>
      </c>
      <c r="Q563">
        <v>4.71</v>
      </c>
      <c r="R563">
        <v>0.41</v>
      </c>
      <c r="S563">
        <v>0.82</v>
      </c>
      <c r="T563">
        <v>35</v>
      </c>
      <c r="U563">
        <v>8.93</v>
      </c>
      <c r="V563">
        <v>10.49</v>
      </c>
      <c r="W563" s="1">
        <v>42957</v>
      </c>
      <c r="X563">
        <v>256</v>
      </c>
      <c r="Y563" s="3">
        <v>45018</v>
      </c>
      <c r="Z563" t="s">
        <v>376</v>
      </c>
      <c r="AA563" t="s">
        <v>377</v>
      </c>
      <c r="AC563" t="s">
        <v>49</v>
      </c>
      <c r="AH563" t="s">
        <v>378</v>
      </c>
      <c r="AI563">
        <v>79</v>
      </c>
      <c r="AJ563" s="2">
        <v>22981</v>
      </c>
      <c r="AK563" t="s">
        <v>50</v>
      </c>
      <c r="AL563" s="1">
        <v>43238</v>
      </c>
    </row>
    <row r="564" spans="1:38" x14ac:dyDescent="0.25">
      <c r="A564" t="s">
        <v>38</v>
      </c>
      <c r="B564" s="1">
        <v>43010</v>
      </c>
      <c r="C564">
        <v>1</v>
      </c>
      <c r="D564">
        <v>257</v>
      </c>
      <c r="E564">
        <v>2</v>
      </c>
      <c r="F564" t="s">
        <v>39</v>
      </c>
      <c r="G564" t="s">
        <v>40</v>
      </c>
      <c r="H564" t="s">
        <v>41</v>
      </c>
      <c r="I564">
        <v>4</v>
      </c>
      <c r="J564" t="s">
        <v>42</v>
      </c>
      <c r="K564">
        <v>9</v>
      </c>
      <c r="L564">
        <v>18.2</v>
      </c>
      <c r="M564">
        <v>5.1100000000000003</v>
      </c>
      <c r="N564">
        <v>0.93</v>
      </c>
      <c r="O564">
        <v>5.05</v>
      </c>
      <c r="P564">
        <v>0.92</v>
      </c>
      <c r="Q564">
        <v>4.3899999999999997</v>
      </c>
      <c r="R564">
        <v>0.8</v>
      </c>
      <c r="S564">
        <v>1.72</v>
      </c>
      <c r="T564">
        <v>78</v>
      </c>
      <c r="U564">
        <v>18.89</v>
      </c>
      <c r="V564">
        <v>22.36</v>
      </c>
      <c r="W564" s="1">
        <v>43001</v>
      </c>
      <c r="X564">
        <v>212</v>
      </c>
      <c r="Y564" t="s">
        <v>43</v>
      </c>
      <c r="Z564" t="s">
        <v>379</v>
      </c>
      <c r="AA564" t="s">
        <v>380</v>
      </c>
      <c r="AC564" s="1">
        <v>43059</v>
      </c>
      <c r="AD564">
        <v>1</v>
      </c>
      <c r="AE564">
        <v>263</v>
      </c>
      <c r="AF564" s="1">
        <v>43340</v>
      </c>
      <c r="AG564">
        <v>339</v>
      </c>
      <c r="AH564">
        <v>311021</v>
      </c>
      <c r="AI564">
        <v>166</v>
      </c>
      <c r="AJ564" s="2">
        <v>31959</v>
      </c>
      <c r="AK564" t="s">
        <v>45</v>
      </c>
      <c r="AL564" s="1">
        <v>43001</v>
      </c>
    </row>
    <row r="565" spans="1:38" x14ac:dyDescent="0.25">
      <c r="A565" t="s">
        <v>38</v>
      </c>
      <c r="B565" s="1">
        <v>43075</v>
      </c>
      <c r="C565">
        <v>2</v>
      </c>
      <c r="D565">
        <v>256</v>
      </c>
      <c r="E565">
        <v>2</v>
      </c>
      <c r="F565" t="s">
        <v>39</v>
      </c>
      <c r="G565" t="s">
        <v>40</v>
      </c>
      <c r="H565" t="s">
        <v>41</v>
      </c>
      <c r="I565">
        <v>3</v>
      </c>
      <c r="J565">
        <v>2</v>
      </c>
      <c r="K565">
        <v>94</v>
      </c>
      <c r="L565">
        <v>13.2</v>
      </c>
      <c r="M565">
        <v>4.7300000000000004</v>
      </c>
      <c r="N565">
        <v>0.62</v>
      </c>
      <c r="O565">
        <v>5.91</v>
      </c>
      <c r="P565">
        <v>0.78</v>
      </c>
      <c r="Q565">
        <v>4.1500000000000004</v>
      </c>
      <c r="R565">
        <v>0.55000000000000004</v>
      </c>
      <c r="S565">
        <v>1.33</v>
      </c>
      <c r="T565">
        <v>21</v>
      </c>
      <c r="U565">
        <v>13.7</v>
      </c>
      <c r="V565">
        <v>17.41</v>
      </c>
      <c r="W565" s="1">
        <v>42981</v>
      </c>
      <c r="X565">
        <v>232</v>
      </c>
      <c r="Y565" t="s">
        <v>46</v>
      </c>
      <c r="AC565" s="1">
        <v>43081</v>
      </c>
      <c r="AD565">
        <v>2</v>
      </c>
      <c r="AE565">
        <v>247</v>
      </c>
      <c r="AF565" s="1">
        <v>43362</v>
      </c>
      <c r="AG565">
        <v>381</v>
      </c>
      <c r="AH565" t="s">
        <v>381</v>
      </c>
      <c r="AI565" t="s">
        <v>382</v>
      </c>
      <c r="AJ565" s="2">
        <v>35370</v>
      </c>
      <c r="AK565" t="s">
        <v>45</v>
      </c>
      <c r="AL565" s="1">
        <v>42981</v>
      </c>
    </row>
    <row r="566" spans="1:38" x14ac:dyDescent="0.25">
      <c r="A566" t="s">
        <v>38</v>
      </c>
      <c r="B566" s="1">
        <v>43146</v>
      </c>
      <c r="C566">
        <v>3</v>
      </c>
      <c r="D566">
        <v>256</v>
      </c>
      <c r="E566">
        <v>2</v>
      </c>
      <c r="F566" t="s">
        <v>39</v>
      </c>
      <c r="G566" t="s">
        <v>40</v>
      </c>
      <c r="H566" t="s">
        <v>41</v>
      </c>
      <c r="I566">
        <v>3</v>
      </c>
      <c r="J566">
        <v>2</v>
      </c>
      <c r="K566">
        <v>165</v>
      </c>
      <c r="L566">
        <v>12</v>
      </c>
      <c r="M566">
        <v>4.7300000000000004</v>
      </c>
      <c r="N566">
        <v>0.56999999999999995</v>
      </c>
      <c r="O566">
        <v>6.68</v>
      </c>
      <c r="P566">
        <v>0.8</v>
      </c>
      <c r="Q566">
        <v>4.53</v>
      </c>
      <c r="R566">
        <v>0.54</v>
      </c>
      <c r="S566">
        <v>1.35</v>
      </c>
      <c r="T566">
        <v>22</v>
      </c>
      <c r="U566">
        <v>12.46</v>
      </c>
      <c r="V566">
        <v>17.260000000000002</v>
      </c>
      <c r="W566" s="1">
        <v>42981</v>
      </c>
      <c r="X566">
        <v>232</v>
      </c>
      <c r="Y566" t="s">
        <v>47</v>
      </c>
      <c r="AC566" s="1">
        <v>43081</v>
      </c>
      <c r="AD566">
        <v>2</v>
      </c>
      <c r="AE566">
        <v>211</v>
      </c>
      <c r="AF566" s="1">
        <v>43362</v>
      </c>
      <c r="AG566">
        <v>381</v>
      </c>
      <c r="AH566" t="s">
        <v>381</v>
      </c>
      <c r="AI566" t="s">
        <v>382</v>
      </c>
      <c r="AJ566" s="2">
        <v>35370</v>
      </c>
      <c r="AK566" t="s">
        <v>45</v>
      </c>
      <c r="AL566" s="1">
        <v>42981</v>
      </c>
    </row>
    <row r="567" spans="1:38" x14ac:dyDescent="0.25">
      <c r="A567" t="s">
        <v>38</v>
      </c>
      <c r="B567" s="1">
        <v>43200</v>
      </c>
      <c r="C567">
        <v>4</v>
      </c>
      <c r="D567">
        <v>256</v>
      </c>
      <c r="E567">
        <v>2</v>
      </c>
      <c r="F567" t="s">
        <v>39</v>
      </c>
      <c r="G567" t="s">
        <v>40</v>
      </c>
      <c r="H567" t="s">
        <v>41</v>
      </c>
      <c r="I567">
        <v>3</v>
      </c>
      <c r="J567">
        <v>2</v>
      </c>
      <c r="K567">
        <v>219</v>
      </c>
      <c r="L567">
        <v>9.6999999999999993</v>
      </c>
      <c r="M567">
        <v>4.67</v>
      </c>
      <c r="N567">
        <v>0.45</v>
      </c>
      <c r="O567">
        <v>7.65</v>
      </c>
      <c r="P567">
        <v>0.74</v>
      </c>
      <c r="Q567">
        <v>5.13</v>
      </c>
      <c r="R567">
        <v>0.5</v>
      </c>
      <c r="S567">
        <v>1.24</v>
      </c>
      <c r="T567">
        <v>15</v>
      </c>
      <c r="U567">
        <v>10.07</v>
      </c>
      <c r="V567">
        <v>15.59</v>
      </c>
      <c r="W567" s="1">
        <v>42981</v>
      </c>
      <c r="X567">
        <v>232</v>
      </c>
      <c r="Y567" t="s">
        <v>48</v>
      </c>
      <c r="AC567" t="s">
        <v>49</v>
      </c>
      <c r="AH567" t="s">
        <v>381</v>
      </c>
      <c r="AI567" t="s">
        <v>382</v>
      </c>
      <c r="AJ567" s="2">
        <v>35370</v>
      </c>
      <c r="AK567" t="s">
        <v>50</v>
      </c>
      <c r="AL567" s="1">
        <v>43241</v>
      </c>
    </row>
    <row r="568" spans="1:38" x14ac:dyDescent="0.25">
      <c r="A568" t="s">
        <v>51</v>
      </c>
      <c r="B568" s="1">
        <v>42990</v>
      </c>
      <c r="C568">
        <v>1</v>
      </c>
      <c r="D568">
        <v>76</v>
      </c>
      <c r="E568">
        <v>2</v>
      </c>
      <c r="F568" t="s">
        <v>39</v>
      </c>
      <c r="G568" t="s">
        <v>56</v>
      </c>
      <c r="H568" t="s">
        <v>41</v>
      </c>
      <c r="I568">
        <v>3</v>
      </c>
      <c r="J568">
        <v>2</v>
      </c>
      <c r="K568">
        <v>24</v>
      </c>
      <c r="L568">
        <v>17.2</v>
      </c>
      <c r="M568">
        <v>4.95</v>
      </c>
      <c r="N568">
        <v>0.85</v>
      </c>
      <c r="O568">
        <v>5.37</v>
      </c>
      <c r="P568">
        <v>0.92</v>
      </c>
      <c r="Q568">
        <v>3.93</v>
      </c>
      <c r="R568">
        <v>0.68</v>
      </c>
      <c r="S568">
        <v>1.6</v>
      </c>
      <c r="T568">
        <v>48</v>
      </c>
      <c r="U568">
        <v>17.850000000000001</v>
      </c>
      <c r="V568">
        <v>21.2</v>
      </c>
      <c r="W568" s="1">
        <v>42966</v>
      </c>
      <c r="X568">
        <v>256</v>
      </c>
      <c r="Y568" t="s">
        <v>43</v>
      </c>
      <c r="Z568" t="s">
        <v>383</v>
      </c>
      <c r="AA568" t="s">
        <v>384</v>
      </c>
      <c r="AC568" t="s">
        <v>49</v>
      </c>
      <c r="AH568">
        <v>309084</v>
      </c>
      <c r="AI568" t="s">
        <v>385</v>
      </c>
      <c r="AJ568" t="s">
        <v>386</v>
      </c>
      <c r="AK568" t="s">
        <v>45</v>
      </c>
      <c r="AL568" s="1">
        <v>42966</v>
      </c>
    </row>
    <row r="569" spans="1:38" x14ac:dyDescent="0.25">
      <c r="A569" t="s">
        <v>51</v>
      </c>
      <c r="B569" s="1">
        <v>43048</v>
      </c>
      <c r="C569">
        <v>2</v>
      </c>
      <c r="D569">
        <v>76</v>
      </c>
      <c r="E569">
        <v>2</v>
      </c>
      <c r="F569" t="s">
        <v>39</v>
      </c>
      <c r="G569" t="s">
        <v>56</v>
      </c>
      <c r="H569" t="s">
        <v>41</v>
      </c>
      <c r="I569">
        <v>3</v>
      </c>
      <c r="J569">
        <v>2</v>
      </c>
      <c r="K569">
        <v>82</v>
      </c>
      <c r="L569">
        <v>15</v>
      </c>
      <c r="M569">
        <v>5.0199999999999996</v>
      </c>
      <c r="N569">
        <v>0.75</v>
      </c>
      <c r="O569">
        <v>5.83</v>
      </c>
      <c r="P569">
        <v>0.87</v>
      </c>
      <c r="Q569">
        <v>4.51</v>
      </c>
      <c r="R569">
        <v>0.68</v>
      </c>
      <c r="S569">
        <v>1.55</v>
      </c>
      <c r="T569">
        <v>55</v>
      </c>
      <c r="U569">
        <v>15.57</v>
      </c>
      <c r="V569">
        <v>19.98</v>
      </c>
      <c r="W569" s="1">
        <v>42966</v>
      </c>
      <c r="X569">
        <v>256</v>
      </c>
      <c r="Y569" t="s">
        <v>46</v>
      </c>
      <c r="Z569" t="s">
        <v>383</v>
      </c>
      <c r="AA569" t="s">
        <v>384</v>
      </c>
      <c r="AC569" t="s">
        <v>49</v>
      </c>
      <c r="AH569">
        <v>309084</v>
      </c>
      <c r="AI569" t="s">
        <v>385</v>
      </c>
      <c r="AJ569" t="s">
        <v>386</v>
      </c>
      <c r="AK569" t="s">
        <v>45</v>
      </c>
      <c r="AL569" s="1">
        <v>42966</v>
      </c>
    </row>
    <row r="570" spans="1:38" x14ac:dyDescent="0.25">
      <c r="A570" t="s">
        <v>51</v>
      </c>
      <c r="B570" s="1">
        <v>43109</v>
      </c>
      <c r="C570">
        <v>3</v>
      </c>
      <c r="D570">
        <v>76</v>
      </c>
      <c r="E570">
        <v>2</v>
      </c>
      <c r="F570" t="s">
        <v>39</v>
      </c>
      <c r="G570" t="s">
        <v>56</v>
      </c>
      <c r="H570" t="s">
        <v>41</v>
      </c>
      <c r="I570">
        <v>3</v>
      </c>
      <c r="J570">
        <v>2</v>
      </c>
      <c r="K570">
        <v>143</v>
      </c>
      <c r="L570">
        <v>11.3</v>
      </c>
      <c r="M570">
        <v>4.9400000000000004</v>
      </c>
      <c r="N570">
        <v>0.56000000000000005</v>
      </c>
      <c r="O570">
        <v>6.29</v>
      </c>
      <c r="P570">
        <v>0.71</v>
      </c>
      <c r="Q570">
        <v>4.1100000000000003</v>
      </c>
      <c r="R570">
        <v>0.46</v>
      </c>
      <c r="S570">
        <v>1.18</v>
      </c>
      <c r="T570">
        <v>25</v>
      </c>
      <c r="U570">
        <v>11.73</v>
      </c>
      <c r="V570">
        <v>15.35</v>
      </c>
      <c r="W570" s="1">
        <v>42966</v>
      </c>
      <c r="X570">
        <v>256</v>
      </c>
      <c r="Y570" t="s">
        <v>47</v>
      </c>
      <c r="Z570" t="s">
        <v>383</v>
      </c>
      <c r="AA570" t="s">
        <v>384</v>
      </c>
      <c r="AC570" s="1">
        <v>43062</v>
      </c>
      <c r="AD570">
        <v>1</v>
      </c>
      <c r="AE570">
        <v>189</v>
      </c>
      <c r="AF570" s="1">
        <v>43341</v>
      </c>
      <c r="AG570">
        <v>375</v>
      </c>
      <c r="AH570">
        <v>309084</v>
      </c>
      <c r="AI570" t="s">
        <v>385</v>
      </c>
      <c r="AJ570" t="s">
        <v>386</v>
      </c>
      <c r="AK570" t="s">
        <v>45</v>
      </c>
      <c r="AL570" s="1">
        <v>42966</v>
      </c>
    </row>
    <row r="571" spans="1:38" x14ac:dyDescent="0.25">
      <c r="A571" t="s">
        <v>51</v>
      </c>
      <c r="B571" s="1">
        <v>43157</v>
      </c>
      <c r="C571">
        <v>4</v>
      </c>
      <c r="D571">
        <v>76</v>
      </c>
      <c r="E571">
        <v>2</v>
      </c>
      <c r="F571" t="s">
        <v>39</v>
      </c>
      <c r="G571" t="s">
        <v>56</v>
      </c>
      <c r="H571" t="s">
        <v>41</v>
      </c>
      <c r="I571">
        <v>3</v>
      </c>
      <c r="J571">
        <v>2</v>
      </c>
      <c r="K571">
        <v>191</v>
      </c>
      <c r="L571">
        <v>10.5</v>
      </c>
      <c r="M571">
        <v>4.83</v>
      </c>
      <c r="N571">
        <v>0.51</v>
      </c>
      <c r="O571">
        <v>6.38</v>
      </c>
      <c r="P571">
        <v>0.67</v>
      </c>
      <c r="Q571">
        <v>4.75</v>
      </c>
      <c r="R571">
        <v>0.5</v>
      </c>
      <c r="S571">
        <v>1.17</v>
      </c>
      <c r="T571">
        <v>46</v>
      </c>
      <c r="U571">
        <v>10.9</v>
      </c>
      <c r="V571">
        <v>14.93</v>
      </c>
      <c r="W571" s="1">
        <v>42966</v>
      </c>
      <c r="X571">
        <v>256</v>
      </c>
      <c r="Y571" t="s">
        <v>48</v>
      </c>
      <c r="Z571" t="s">
        <v>383</v>
      </c>
      <c r="AA571" t="s">
        <v>384</v>
      </c>
      <c r="AC571" s="1">
        <v>43062</v>
      </c>
      <c r="AD571">
        <v>1</v>
      </c>
      <c r="AE571">
        <v>183</v>
      </c>
      <c r="AF571" s="1">
        <v>43341</v>
      </c>
      <c r="AG571">
        <v>375</v>
      </c>
      <c r="AH571">
        <v>309084</v>
      </c>
      <c r="AI571" t="s">
        <v>385</v>
      </c>
      <c r="AJ571" t="s">
        <v>386</v>
      </c>
      <c r="AK571" t="s">
        <v>45</v>
      </c>
      <c r="AL571" s="1">
        <v>42966</v>
      </c>
    </row>
    <row r="572" spans="1:38" x14ac:dyDescent="0.25">
      <c r="A572" t="s">
        <v>51</v>
      </c>
      <c r="B572" s="1">
        <v>43209</v>
      </c>
      <c r="C572">
        <v>5</v>
      </c>
      <c r="D572">
        <v>76</v>
      </c>
      <c r="E572">
        <v>2</v>
      </c>
      <c r="F572" t="s">
        <v>39</v>
      </c>
      <c r="G572" t="s">
        <v>56</v>
      </c>
      <c r="H572" t="s">
        <v>41</v>
      </c>
      <c r="I572">
        <v>3</v>
      </c>
      <c r="J572">
        <v>2</v>
      </c>
      <c r="K572">
        <v>243</v>
      </c>
      <c r="L572">
        <v>8.4</v>
      </c>
      <c r="M572">
        <v>4.9000000000000004</v>
      </c>
      <c r="N572">
        <v>0.41</v>
      </c>
      <c r="O572">
        <v>7.25</v>
      </c>
      <c r="P572">
        <v>0.61</v>
      </c>
      <c r="Q572">
        <v>5.24</v>
      </c>
      <c r="R572">
        <v>0.44</v>
      </c>
      <c r="S572">
        <v>1.05</v>
      </c>
      <c r="T572">
        <v>77</v>
      </c>
      <c r="U572">
        <v>8.7200000000000006</v>
      </c>
      <c r="V572">
        <v>13.17</v>
      </c>
      <c r="W572" s="1">
        <v>42966</v>
      </c>
      <c r="X572">
        <v>256</v>
      </c>
      <c r="Y572" t="s">
        <v>77</v>
      </c>
      <c r="Z572" t="s">
        <v>383</v>
      </c>
      <c r="AA572" t="s">
        <v>384</v>
      </c>
      <c r="AC572" t="s">
        <v>49</v>
      </c>
      <c r="AH572">
        <v>309084</v>
      </c>
      <c r="AI572" t="s">
        <v>385</v>
      </c>
      <c r="AJ572" t="s">
        <v>386</v>
      </c>
      <c r="AK572" t="s">
        <v>45</v>
      </c>
      <c r="AL572" s="1">
        <v>42966</v>
      </c>
    </row>
    <row r="573" spans="1:38" x14ac:dyDescent="0.25">
      <c r="A573" t="s">
        <v>51</v>
      </c>
      <c r="B573" s="1">
        <v>42990</v>
      </c>
      <c r="C573">
        <v>1</v>
      </c>
      <c r="D573">
        <v>32</v>
      </c>
      <c r="E573">
        <v>2</v>
      </c>
      <c r="F573" t="s">
        <v>39</v>
      </c>
      <c r="G573" t="s">
        <v>56</v>
      </c>
      <c r="H573" t="s">
        <v>41</v>
      </c>
      <c r="I573">
        <v>4</v>
      </c>
      <c r="J573" t="s">
        <v>42</v>
      </c>
      <c r="K573">
        <v>13</v>
      </c>
      <c r="L573">
        <v>23.9</v>
      </c>
      <c r="M573">
        <v>4.99</v>
      </c>
      <c r="N573">
        <v>1.19</v>
      </c>
      <c r="O573">
        <v>4.96</v>
      </c>
      <c r="P573">
        <v>1.19</v>
      </c>
      <c r="Q573">
        <v>4.29</v>
      </c>
      <c r="R573">
        <v>1.03</v>
      </c>
      <c r="S573">
        <v>2.21</v>
      </c>
      <c r="T573">
        <v>35</v>
      </c>
      <c r="U573">
        <v>24.81</v>
      </c>
      <c r="V573">
        <v>28.98</v>
      </c>
      <c r="W573" s="1">
        <v>42977</v>
      </c>
      <c r="X573">
        <v>245</v>
      </c>
      <c r="Y573" t="s">
        <v>43</v>
      </c>
      <c r="Z573" t="s">
        <v>387</v>
      </c>
      <c r="AA573" t="s">
        <v>388</v>
      </c>
      <c r="AC573" t="s">
        <v>49</v>
      </c>
      <c r="AH573">
        <v>312501</v>
      </c>
      <c r="AI573">
        <v>92</v>
      </c>
      <c r="AJ573" s="2">
        <v>44105</v>
      </c>
      <c r="AK573" t="s">
        <v>45</v>
      </c>
      <c r="AL573" s="1">
        <v>42977</v>
      </c>
    </row>
    <row r="574" spans="1:38" x14ac:dyDescent="0.25">
      <c r="A574" t="s">
        <v>51</v>
      </c>
      <c r="B574" s="1">
        <v>43048</v>
      </c>
      <c r="C574">
        <v>2</v>
      </c>
      <c r="D574">
        <v>32</v>
      </c>
      <c r="E574">
        <v>2</v>
      </c>
      <c r="F574" t="s">
        <v>39</v>
      </c>
      <c r="G574" t="s">
        <v>56</v>
      </c>
      <c r="H574" t="s">
        <v>41</v>
      </c>
      <c r="I574">
        <v>4</v>
      </c>
      <c r="J574" t="s">
        <v>42</v>
      </c>
      <c r="K574">
        <v>71</v>
      </c>
      <c r="L574">
        <v>21.4</v>
      </c>
      <c r="M574">
        <v>4.9800000000000004</v>
      </c>
      <c r="N574">
        <v>1.07</v>
      </c>
      <c r="O574">
        <v>6.08</v>
      </c>
      <c r="P574">
        <v>1.3</v>
      </c>
      <c r="Q574">
        <v>4.16</v>
      </c>
      <c r="R574">
        <v>0.89</v>
      </c>
      <c r="S574">
        <v>2.19</v>
      </c>
      <c r="T574">
        <v>18</v>
      </c>
      <c r="U574">
        <v>22.21</v>
      </c>
      <c r="V574">
        <v>28.66</v>
      </c>
      <c r="W574" s="1">
        <v>42977</v>
      </c>
      <c r="X574">
        <v>245</v>
      </c>
      <c r="Y574" t="s">
        <v>46</v>
      </c>
      <c r="Z574" t="s">
        <v>387</v>
      </c>
      <c r="AA574" t="s">
        <v>388</v>
      </c>
      <c r="AC574" t="s">
        <v>49</v>
      </c>
      <c r="AH574">
        <v>312501</v>
      </c>
      <c r="AI574">
        <v>92</v>
      </c>
      <c r="AJ574" s="2">
        <v>44105</v>
      </c>
      <c r="AK574" t="s">
        <v>45</v>
      </c>
      <c r="AL574" s="1">
        <v>42977</v>
      </c>
    </row>
    <row r="575" spans="1:38" x14ac:dyDescent="0.25">
      <c r="A575" t="s">
        <v>51</v>
      </c>
      <c r="B575" s="1">
        <v>43109</v>
      </c>
      <c r="C575">
        <v>3</v>
      </c>
      <c r="D575">
        <v>32</v>
      </c>
      <c r="E575">
        <v>2</v>
      </c>
      <c r="F575" t="s">
        <v>39</v>
      </c>
      <c r="G575" t="s">
        <v>56</v>
      </c>
      <c r="H575" t="s">
        <v>41</v>
      </c>
      <c r="I575">
        <v>4</v>
      </c>
      <c r="J575" t="s">
        <v>42</v>
      </c>
      <c r="K575">
        <v>132</v>
      </c>
      <c r="L575">
        <v>19.2</v>
      </c>
      <c r="M575">
        <v>4.8899999999999997</v>
      </c>
      <c r="N575">
        <v>0.94</v>
      </c>
      <c r="O575">
        <v>5.41</v>
      </c>
      <c r="P575">
        <v>1.04</v>
      </c>
      <c r="Q575">
        <v>3.83</v>
      </c>
      <c r="R575">
        <v>0.74</v>
      </c>
      <c r="S575">
        <v>1.77</v>
      </c>
      <c r="T575">
        <v>17</v>
      </c>
      <c r="U575">
        <v>19.93</v>
      </c>
      <c r="V575">
        <v>23.69</v>
      </c>
      <c r="W575" s="1">
        <v>42977</v>
      </c>
      <c r="X575">
        <v>245</v>
      </c>
      <c r="Y575" t="s">
        <v>47</v>
      </c>
      <c r="Z575" t="s">
        <v>387</v>
      </c>
      <c r="AA575" t="s">
        <v>388</v>
      </c>
      <c r="AC575" s="1">
        <v>43053</v>
      </c>
      <c r="AD575">
        <v>1</v>
      </c>
      <c r="AE575">
        <v>181</v>
      </c>
      <c r="AF575" s="1">
        <v>43333</v>
      </c>
      <c r="AG575">
        <v>356</v>
      </c>
      <c r="AH575">
        <v>312501</v>
      </c>
      <c r="AI575">
        <v>92</v>
      </c>
      <c r="AJ575" s="2">
        <v>44105</v>
      </c>
      <c r="AK575" t="s">
        <v>45</v>
      </c>
      <c r="AL575" s="1">
        <v>42977</v>
      </c>
    </row>
    <row r="576" spans="1:38" x14ac:dyDescent="0.25">
      <c r="A576" t="s">
        <v>51</v>
      </c>
      <c r="B576" s="1">
        <v>43157</v>
      </c>
      <c r="C576">
        <v>4</v>
      </c>
      <c r="D576">
        <v>32</v>
      </c>
      <c r="E576">
        <v>2</v>
      </c>
      <c r="F576" t="s">
        <v>39</v>
      </c>
      <c r="G576" t="s">
        <v>56</v>
      </c>
      <c r="H576" t="s">
        <v>41</v>
      </c>
      <c r="I576">
        <v>4</v>
      </c>
      <c r="J576" t="s">
        <v>42</v>
      </c>
      <c r="K576">
        <v>180</v>
      </c>
      <c r="L576">
        <v>14.5</v>
      </c>
      <c r="M576">
        <v>4.71</v>
      </c>
      <c r="N576">
        <v>0.68</v>
      </c>
      <c r="O576">
        <v>5.91</v>
      </c>
      <c r="P576">
        <v>0.86</v>
      </c>
      <c r="Q576">
        <v>4.33</v>
      </c>
      <c r="R576">
        <v>0.63</v>
      </c>
      <c r="S576">
        <v>1.48</v>
      </c>
      <c r="T576">
        <v>31</v>
      </c>
      <c r="U576">
        <v>15.05</v>
      </c>
      <c r="V576">
        <v>19.350000000000001</v>
      </c>
      <c r="W576" s="1">
        <v>42977</v>
      </c>
      <c r="X576">
        <v>245</v>
      </c>
      <c r="Y576" t="s">
        <v>48</v>
      </c>
      <c r="Z576" t="s">
        <v>387</v>
      </c>
      <c r="AA576" t="s">
        <v>388</v>
      </c>
      <c r="AC576" s="1">
        <v>43053</v>
      </c>
      <c r="AD576">
        <v>1</v>
      </c>
      <c r="AE576">
        <v>175</v>
      </c>
      <c r="AF576" s="1">
        <v>43333</v>
      </c>
      <c r="AG576">
        <v>356</v>
      </c>
      <c r="AH576">
        <v>312501</v>
      </c>
      <c r="AI576">
        <v>92</v>
      </c>
      <c r="AJ576" s="2">
        <v>44105</v>
      </c>
      <c r="AK576" t="s">
        <v>45</v>
      </c>
      <c r="AL576" s="1">
        <v>42977</v>
      </c>
    </row>
    <row r="577" spans="1:38" x14ac:dyDescent="0.25">
      <c r="A577" t="s">
        <v>51</v>
      </c>
      <c r="B577" s="1">
        <v>43209</v>
      </c>
      <c r="C577">
        <v>5</v>
      </c>
      <c r="D577">
        <v>32</v>
      </c>
      <c r="E577">
        <v>2</v>
      </c>
      <c r="F577" t="s">
        <v>39</v>
      </c>
      <c r="G577" t="s">
        <v>56</v>
      </c>
      <c r="H577" t="s">
        <v>41</v>
      </c>
      <c r="I577">
        <v>4</v>
      </c>
      <c r="J577" t="s">
        <v>42</v>
      </c>
      <c r="K577">
        <v>232</v>
      </c>
      <c r="L577">
        <v>9.1999999999999993</v>
      </c>
      <c r="M577">
        <v>4.7300000000000004</v>
      </c>
      <c r="N577">
        <v>0.44</v>
      </c>
      <c r="O577">
        <v>7.5</v>
      </c>
      <c r="P577">
        <v>0.69</v>
      </c>
      <c r="Q577">
        <v>5.39</v>
      </c>
      <c r="R577">
        <v>0.5</v>
      </c>
      <c r="S577">
        <v>1.19</v>
      </c>
      <c r="T577">
        <v>61</v>
      </c>
      <c r="U577">
        <v>9.5500000000000007</v>
      </c>
      <c r="V577">
        <v>14.83</v>
      </c>
      <c r="W577" s="1">
        <v>42977</v>
      </c>
      <c r="X577">
        <v>245</v>
      </c>
      <c r="Y577" t="s">
        <v>77</v>
      </c>
      <c r="Z577" t="s">
        <v>387</v>
      </c>
      <c r="AA577" t="s">
        <v>388</v>
      </c>
      <c r="AC577" t="s">
        <v>49</v>
      </c>
      <c r="AH577">
        <v>312501</v>
      </c>
      <c r="AI577">
        <v>92</v>
      </c>
      <c r="AJ577" s="2">
        <v>44105</v>
      </c>
      <c r="AK577" t="s">
        <v>45</v>
      </c>
      <c r="AL577" s="1">
        <v>42977</v>
      </c>
    </row>
    <row r="578" spans="1:38" x14ac:dyDescent="0.25">
      <c r="A578" t="s">
        <v>68</v>
      </c>
      <c r="B578" s="1">
        <v>43018</v>
      </c>
      <c r="C578">
        <v>1</v>
      </c>
      <c r="D578">
        <v>3</v>
      </c>
      <c r="E578">
        <v>3</v>
      </c>
      <c r="F578" t="s">
        <v>39</v>
      </c>
      <c r="G578" t="s">
        <v>104</v>
      </c>
      <c r="H578" t="s">
        <v>105</v>
      </c>
      <c r="I578">
        <v>2</v>
      </c>
      <c r="J578">
        <v>1</v>
      </c>
      <c r="K578">
        <v>68</v>
      </c>
      <c r="L578">
        <v>20.7</v>
      </c>
      <c r="M578">
        <v>4.76</v>
      </c>
      <c r="N578">
        <v>0.99</v>
      </c>
      <c r="O578">
        <v>4.97</v>
      </c>
      <c r="P578">
        <v>1.03</v>
      </c>
      <c r="Q578">
        <v>3.44</v>
      </c>
      <c r="R578">
        <v>0.71</v>
      </c>
      <c r="S578">
        <v>1.74</v>
      </c>
      <c r="T578">
        <v>9</v>
      </c>
      <c r="U578">
        <v>21.49</v>
      </c>
      <c r="V578">
        <v>23.75</v>
      </c>
      <c r="W578" s="1">
        <v>42950</v>
      </c>
      <c r="X578">
        <v>276</v>
      </c>
      <c r="Y578" t="s">
        <v>43</v>
      </c>
      <c r="AC578" s="1">
        <v>43035</v>
      </c>
      <c r="AD578">
        <v>1</v>
      </c>
      <c r="AE578">
        <v>247</v>
      </c>
      <c r="AF578" s="1">
        <v>43314</v>
      </c>
      <c r="AG578">
        <v>364</v>
      </c>
      <c r="AH578">
        <v>314509</v>
      </c>
      <c r="AI578" t="s">
        <v>389</v>
      </c>
      <c r="AJ578" s="2">
        <v>20059</v>
      </c>
      <c r="AK578" t="s">
        <v>45</v>
      </c>
      <c r="AL578" s="1">
        <v>42950</v>
      </c>
    </row>
    <row r="579" spans="1:38" x14ac:dyDescent="0.25">
      <c r="A579" t="s">
        <v>68</v>
      </c>
      <c r="B579" s="1">
        <v>43073</v>
      </c>
      <c r="C579">
        <v>2</v>
      </c>
      <c r="D579">
        <v>3</v>
      </c>
      <c r="E579">
        <v>3</v>
      </c>
      <c r="F579" t="s">
        <v>39</v>
      </c>
      <c r="G579" t="s">
        <v>104</v>
      </c>
      <c r="H579" t="s">
        <v>105</v>
      </c>
      <c r="I579">
        <v>2</v>
      </c>
      <c r="J579">
        <v>1</v>
      </c>
      <c r="K579">
        <v>123</v>
      </c>
      <c r="L579">
        <v>17.7</v>
      </c>
      <c r="M579">
        <v>4.4000000000000004</v>
      </c>
      <c r="N579">
        <v>0.78</v>
      </c>
      <c r="O579">
        <v>4.68</v>
      </c>
      <c r="P579">
        <v>0.83</v>
      </c>
      <c r="Q579">
        <v>3.25</v>
      </c>
      <c r="R579">
        <v>0.57999999999999996</v>
      </c>
      <c r="S579">
        <v>1.4</v>
      </c>
      <c r="T579">
        <v>11</v>
      </c>
      <c r="U579">
        <v>18.37</v>
      </c>
      <c r="V579">
        <v>19.47</v>
      </c>
      <c r="W579" s="1">
        <v>42950</v>
      </c>
      <c r="X579">
        <v>276</v>
      </c>
      <c r="Y579" t="s">
        <v>46</v>
      </c>
      <c r="AC579" s="1">
        <v>43035</v>
      </c>
      <c r="AD579">
        <v>1</v>
      </c>
      <c r="AE579">
        <v>239</v>
      </c>
      <c r="AF579" s="1">
        <v>43314</v>
      </c>
      <c r="AG579">
        <v>364</v>
      </c>
      <c r="AH579">
        <v>314509</v>
      </c>
      <c r="AI579" t="s">
        <v>389</v>
      </c>
      <c r="AJ579" s="2">
        <v>20059</v>
      </c>
      <c r="AK579" t="s">
        <v>45</v>
      </c>
      <c r="AL579" s="1">
        <v>42950</v>
      </c>
    </row>
    <row r="580" spans="1:38" x14ac:dyDescent="0.25">
      <c r="A580" t="s">
        <v>68</v>
      </c>
      <c r="B580" s="1">
        <v>43144</v>
      </c>
      <c r="C580">
        <v>3</v>
      </c>
      <c r="D580">
        <v>3</v>
      </c>
      <c r="E580">
        <v>3</v>
      </c>
      <c r="F580" t="s">
        <v>39</v>
      </c>
      <c r="G580" t="s">
        <v>104</v>
      </c>
      <c r="H580" t="s">
        <v>105</v>
      </c>
      <c r="I580">
        <v>2</v>
      </c>
      <c r="J580">
        <v>1</v>
      </c>
      <c r="K580">
        <v>194</v>
      </c>
      <c r="L580">
        <v>12.6</v>
      </c>
      <c r="M580">
        <v>4.6900000000000004</v>
      </c>
      <c r="N580">
        <v>0.59</v>
      </c>
      <c r="O580">
        <v>5.86</v>
      </c>
      <c r="P580">
        <v>0.74</v>
      </c>
      <c r="Q580">
        <v>3.68</v>
      </c>
      <c r="R580">
        <v>0.46</v>
      </c>
      <c r="S580">
        <v>1.2</v>
      </c>
      <c r="T580">
        <v>21</v>
      </c>
      <c r="U580">
        <v>13.08</v>
      </c>
      <c r="V580">
        <v>16.079999999999998</v>
      </c>
      <c r="W580" s="1">
        <v>42950</v>
      </c>
      <c r="X580">
        <v>276</v>
      </c>
      <c r="Y580" t="s">
        <v>47</v>
      </c>
      <c r="AC580" s="1">
        <v>43035</v>
      </c>
      <c r="AD580">
        <v>1</v>
      </c>
      <c r="AE580">
        <v>168</v>
      </c>
      <c r="AF580" s="1">
        <v>43314</v>
      </c>
      <c r="AG580">
        <v>364</v>
      </c>
      <c r="AH580">
        <v>314509</v>
      </c>
      <c r="AI580" t="s">
        <v>389</v>
      </c>
      <c r="AJ580" s="2">
        <v>20059</v>
      </c>
      <c r="AK580" t="s">
        <v>45</v>
      </c>
    </row>
    <row r="581" spans="1:38" x14ac:dyDescent="0.25">
      <c r="A581" t="s">
        <v>68</v>
      </c>
      <c r="B581" s="1">
        <v>43219</v>
      </c>
      <c r="C581">
        <v>4</v>
      </c>
      <c r="D581">
        <v>3</v>
      </c>
      <c r="E581">
        <v>3</v>
      </c>
      <c r="F581" t="s">
        <v>39</v>
      </c>
      <c r="G581" t="s">
        <v>104</v>
      </c>
      <c r="H581" t="s">
        <v>105</v>
      </c>
      <c r="I581">
        <v>2</v>
      </c>
      <c r="J581">
        <v>1</v>
      </c>
      <c r="K581">
        <v>269</v>
      </c>
      <c r="L581">
        <v>6.6</v>
      </c>
      <c r="M581">
        <v>4.43</v>
      </c>
      <c r="N581">
        <v>0.28999999999999998</v>
      </c>
      <c r="O581">
        <v>8.5299999999999994</v>
      </c>
      <c r="P581">
        <v>0.56000000000000005</v>
      </c>
      <c r="Q581">
        <v>5.15</v>
      </c>
      <c r="R581">
        <v>0.34</v>
      </c>
      <c r="S581">
        <v>0.9</v>
      </c>
      <c r="T581">
        <v>65</v>
      </c>
      <c r="U581">
        <v>6.85</v>
      </c>
      <c r="V581">
        <v>11.32</v>
      </c>
      <c r="W581" s="1">
        <v>42950</v>
      </c>
      <c r="X581">
        <v>276</v>
      </c>
      <c r="Y581" t="s">
        <v>48</v>
      </c>
      <c r="AC581" s="1">
        <v>43035</v>
      </c>
      <c r="AD581">
        <v>1</v>
      </c>
      <c r="AF581" s="1">
        <v>43314</v>
      </c>
      <c r="AH581">
        <v>314509</v>
      </c>
      <c r="AI581" t="s">
        <v>389</v>
      </c>
      <c r="AJ581" s="2">
        <v>20059</v>
      </c>
      <c r="AK581" t="s">
        <v>126</v>
      </c>
      <c r="AL581" s="1">
        <v>43266</v>
      </c>
    </row>
    <row r="582" spans="1:38" x14ac:dyDescent="0.25">
      <c r="A582" t="s">
        <v>38</v>
      </c>
      <c r="B582" s="1">
        <v>43010</v>
      </c>
      <c r="C582">
        <v>1</v>
      </c>
      <c r="D582">
        <v>39</v>
      </c>
      <c r="E582">
        <v>3</v>
      </c>
      <c r="F582" t="s">
        <v>39</v>
      </c>
      <c r="G582" t="s">
        <v>51</v>
      </c>
      <c r="H582" t="s">
        <v>52</v>
      </c>
      <c r="I582">
        <v>10</v>
      </c>
      <c r="J582" t="s">
        <v>42</v>
      </c>
      <c r="K582">
        <v>21</v>
      </c>
      <c r="L582">
        <v>31.9</v>
      </c>
      <c r="M582">
        <v>5.04</v>
      </c>
      <c r="N582">
        <v>1.61</v>
      </c>
      <c r="O582">
        <v>4.01</v>
      </c>
      <c r="P582">
        <v>1.28</v>
      </c>
      <c r="Q582">
        <v>3.23</v>
      </c>
      <c r="R582">
        <v>1.03</v>
      </c>
      <c r="S582">
        <v>2.31</v>
      </c>
      <c r="T582">
        <v>74</v>
      </c>
      <c r="U582">
        <v>33.11</v>
      </c>
      <c r="V582">
        <v>32.270000000000003</v>
      </c>
      <c r="W582" s="1">
        <v>42989</v>
      </c>
      <c r="X582">
        <v>224</v>
      </c>
      <c r="Y582" t="s">
        <v>43</v>
      </c>
      <c r="AC582" s="1">
        <v>43063</v>
      </c>
      <c r="AD582">
        <v>2</v>
      </c>
      <c r="AE582">
        <v>266</v>
      </c>
      <c r="AF582" s="1">
        <v>43343</v>
      </c>
      <c r="AG582">
        <v>354</v>
      </c>
      <c r="AH582">
        <v>101140</v>
      </c>
      <c r="AI582" t="s">
        <v>373</v>
      </c>
      <c r="AJ582" s="2">
        <v>47178</v>
      </c>
      <c r="AK582" t="s">
        <v>45</v>
      </c>
      <c r="AL582" s="1">
        <v>42989</v>
      </c>
    </row>
    <row r="583" spans="1:38" x14ac:dyDescent="0.25">
      <c r="A583" t="s">
        <v>38</v>
      </c>
      <c r="B583" s="1">
        <v>43075</v>
      </c>
      <c r="C583">
        <v>2</v>
      </c>
      <c r="D583">
        <v>39</v>
      </c>
      <c r="E583">
        <v>3</v>
      </c>
      <c r="F583" t="s">
        <v>39</v>
      </c>
      <c r="G583" t="s">
        <v>51</v>
      </c>
      <c r="H583" t="s">
        <v>52</v>
      </c>
      <c r="I583">
        <v>10</v>
      </c>
      <c r="J583" t="s">
        <v>42</v>
      </c>
      <c r="K583">
        <v>86</v>
      </c>
      <c r="L583">
        <v>20.5</v>
      </c>
      <c r="M583">
        <v>4.74</v>
      </c>
      <c r="N583">
        <v>0.97</v>
      </c>
      <c r="O583">
        <v>4.07</v>
      </c>
      <c r="P583">
        <v>0.83</v>
      </c>
      <c r="Q583">
        <v>3.21</v>
      </c>
      <c r="R583">
        <v>0.66</v>
      </c>
      <c r="S583">
        <v>1.49</v>
      </c>
      <c r="T583">
        <v>148</v>
      </c>
      <c r="U583">
        <v>21.28</v>
      </c>
      <c r="V583">
        <v>20.82</v>
      </c>
      <c r="W583" s="1">
        <v>42989</v>
      </c>
      <c r="X583">
        <v>224</v>
      </c>
      <c r="Y583" t="s">
        <v>46</v>
      </c>
      <c r="AC583" s="1">
        <v>43063</v>
      </c>
      <c r="AD583">
        <v>2</v>
      </c>
      <c r="AE583">
        <v>228</v>
      </c>
      <c r="AF583" s="1">
        <v>43343</v>
      </c>
      <c r="AG583">
        <v>354</v>
      </c>
      <c r="AH583">
        <v>101140</v>
      </c>
      <c r="AI583" t="s">
        <v>373</v>
      </c>
      <c r="AJ583" s="2">
        <v>47178</v>
      </c>
      <c r="AK583" t="s">
        <v>45</v>
      </c>
      <c r="AL583" s="1">
        <v>42989</v>
      </c>
    </row>
    <row r="584" spans="1:38" x14ac:dyDescent="0.25">
      <c r="A584" t="s">
        <v>38</v>
      </c>
      <c r="B584" s="1">
        <v>43146</v>
      </c>
      <c r="C584">
        <v>3</v>
      </c>
      <c r="D584">
        <v>39</v>
      </c>
      <c r="E584">
        <v>3</v>
      </c>
      <c r="F584" t="s">
        <v>39</v>
      </c>
      <c r="G584" t="s">
        <v>51</v>
      </c>
      <c r="H584" t="s">
        <v>52</v>
      </c>
      <c r="I584">
        <v>10</v>
      </c>
      <c r="J584" t="s">
        <v>42</v>
      </c>
      <c r="K584">
        <v>157</v>
      </c>
      <c r="L584">
        <v>14</v>
      </c>
      <c r="M584">
        <v>4.8499999999999996</v>
      </c>
      <c r="N584">
        <v>0.68</v>
      </c>
      <c r="O584">
        <v>2.99</v>
      </c>
      <c r="P584">
        <v>0.42</v>
      </c>
      <c r="Q584">
        <v>3.56</v>
      </c>
      <c r="R584">
        <v>0.5</v>
      </c>
      <c r="S584">
        <v>0.92</v>
      </c>
      <c r="T584">
        <v>96</v>
      </c>
      <c r="U584">
        <v>14.53</v>
      </c>
      <c r="V584">
        <v>12.74</v>
      </c>
      <c r="W584" s="1">
        <v>42989</v>
      </c>
      <c r="X584">
        <v>224</v>
      </c>
      <c r="Y584" t="s">
        <v>47</v>
      </c>
      <c r="AC584" s="1">
        <v>43063</v>
      </c>
      <c r="AD584">
        <v>2</v>
      </c>
      <c r="AE584">
        <v>192</v>
      </c>
      <c r="AF584" s="1">
        <v>43343</v>
      </c>
      <c r="AG584">
        <v>354</v>
      </c>
      <c r="AH584">
        <v>101140</v>
      </c>
      <c r="AI584" t="s">
        <v>373</v>
      </c>
      <c r="AJ584" s="2">
        <v>47178</v>
      </c>
      <c r="AK584" t="s">
        <v>45</v>
      </c>
      <c r="AL584" s="1">
        <v>42989</v>
      </c>
    </row>
    <row r="585" spans="1:38" x14ac:dyDescent="0.25">
      <c r="A585" t="s">
        <v>38</v>
      </c>
      <c r="B585" s="1">
        <v>43200</v>
      </c>
      <c r="C585">
        <v>4</v>
      </c>
      <c r="D585">
        <v>39</v>
      </c>
      <c r="E585">
        <v>3</v>
      </c>
      <c r="F585" t="s">
        <v>39</v>
      </c>
      <c r="G585" t="s">
        <v>51</v>
      </c>
      <c r="H585" t="s">
        <v>52</v>
      </c>
      <c r="I585">
        <v>10</v>
      </c>
      <c r="J585" t="s">
        <v>42</v>
      </c>
      <c r="K585">
        <v>211</v>
      </c>
      <c r="L585">
        <v>7.1</v>
      </c>
      <c r="M585">
        <v>4.4800000000000004</v>
      </c>
      <c r="N585">
        <v>0.32</v>
      </c>
      <c r="O585">
        <v>4.1500000000000004</v>
      </c>
      <c r="P585">
        <v>0.28999999999999998</v>
      </c>
      <c r="Q585">
        <v>4.2699999999999996</v>
      </c>
      <c r="R585">
        <v>0.3</v>
      </c>
      <c r="S585">
        <v>0.6</v>
      </c>
      <c r="T585">
        <v>237</v>
      </c>
      <c r="U585">
        <v>7.37</v>
      </c>
      <c r="V585">
        <v>7.77</v>
      </c>
      <c r="W585" s="1">
        <v>42989</v>
      </c>
      <c r="X585">
        <v>224</v>
      </c>
      <c r="Y585" s="3">
        <v>45017</v>
      </c>
      <c r="AC585" s="1">
        <v>43063</v>
      </c>
      <c r="AD585">
        <v>2</v>
      </c>
      <c r="AF585" s="1">
        <v>43343</v>
      </c>
      <c r="AH585">
        <v>101140</v>
      </c>
      <c r="AI585" t="s">
        <v>373</v>
      </c>
      <c r="AJ585" s="2">
        <v>47178</v>
      </c>
      <c r="AK585" t="s">
        <v>143</v>
      </c>
      <c r="AL585" s="1">
        <v>43236</v>
      </c>
    </row>
    <row r="586" spans="1:38" x14ac:dyDescent="0.25">
      <c r="A586" t="s">
        <v>51</v>
      </c>
      <c r="B586" s="1">
        <v>42990</v>
      </c>
      <c r="C586">
        <v>1</v>
      </c>
      <c r="D586">
        <v>168</v>
      </c>
      <c r="E586">
        <v>3</v>
      </c>
      <c r="F586" t="s">
        <v>39</v>
      </c>
      <c r="G586" t="s">
        <v>56</v>
      </c>
      <c r="H586" t="s">
        <v>41</v>
      </c>
      <c r="I586">
        <v>8</v>
      </c>
      <c r="J586" t="s">
        <v>42</v>
      </c>
      <c r="K586">
        <v>28</v>
      </c>
      <c r="L586">
        <v>21.6</v>
      </c>
      <c r="M586">
        <v>5.2</v>
      </c>
      <c r="N586">
        <v>1.1200000000000001</v>
      </c>
      <c r="O586">
        <v>4.9400000000000004</v>
      </c>
      <c r="P586">
        <v>1.07</v>
      </c>
      <c r="Q586">
        <v>4.6100000000000003</v>
      </c>
      <c r="R586">
        <v>1</v>
      </c>
      <c r="S586">
        <v>2.06</v>
      </c>
      <c r="T586">
        <v>31</v>
      </c>
      <c r="U586">
        <v>22.42</v>
      </c>
      <c r="V586">
        <v>26.64</v>
      </c>
      <c r="W586" s="1">
        <v>42962</v>
      </c>
      <c r="X586">
        <v>260</v>
      </c>
      <c r="Y586" t="s">
        <v>43</v>
      </c>
      <c r="AC586" t="s">
        <v>49</v>
      </c>
      <c r="AH586">
        <v>308547</v>
      </c>
      <c r="AI586" t="s">
        <v>95</v>
      </c>
      <c r="AJ586" s="3">
        <v>45266</v>
      </c>
      <c r="AK586" t="s">
        <v>45</v>
      </c>
      <c r="AL586" s="1">
        <v>42962</v>
      </c>
    </row>
    <row r="587" spans="1:38" x14ac:dyDescent="0.25">
      <c r="A587" t="s">
        <v>51</v>
      </c>
      <c r="B587" s="1">
        <v>43157</v>
      </c>
      <c r="C587">
        <v>4</v>
      </c>
      <c r="D587">
        <v>168</v>
      </c>
      <c r="E587">
        <v>3</v>
      </c>
      <c r="F587" t="s">
        <v>39</v>
      </c>
      <c r="G587" t="s">
        <v>56</v>
      </c>
      <c r="H587" t="s">
        <v>41</v>
      </c>
      <c r="I587">
        <v>8</v>
      </c>
      <c r="J587" t="s">
        <v>42</v>
      </c>
      <c r="K587">
        <v>195</v>
      </c>
      <c r="L587">
        <v>14.3</v>
      </c>
      <c r="M587">
        <v>5</v>
      </c>
      <c r="N587">
        <v>0.72</v>
      </c>
      <c r="O587">
        <v>6.96</v>
      </c>
      <c r="P587">
        <v>1</v>
      </c>
      <c r="Q587">
        <v>4.84</v>
      </c>
      <c r="R587">
        <v>0.69</v>
      </c>
      <c r="S587">
        <v>1.69</v>
      </c>
      <c r="T587">
        <v>47</v>
      </c>
      <c r="U587">
        <v>14.84</v>
      </c>
      <c r="V587">
        <v>21.5</v>
      </c>
      <c r="W587" s="1">
        <v>42962</v>
      </c>
      <c r="X587">
        <v>260</v>
      </c>
      <c r="Y587" t="s">
        <v>48</v>
      </c>
      <c r="AC587" s="1">
        <v>43058</v>
      </c>
      <c r="AD587">
        <v>1</v>
      </c>
      <c r="AE587">
        <v>182</v>
      </c>
      <c r="AF587" s="1">
        <v>43340</v>
      </c>
      <c r="AG587">
        <v>378</v>
      </c>
      <c r="AH587">
        <v>308547</v>
      </c>
      <c r="AI587" t="s">
        <v>95</v>
      </c>
      <c r="AJ587" s="3">
        <v>45266</v>
      </c>
      <c r="AK587" t="s">
        <v>45</v>
      </c>
      <c r="AL587" s="1">
        <v>42962</v>
      </c>
    </row>
    <row r="588" spans="1:38" x14ac:dyDescent="0.25">
      <c r="A588" t="s">
        <v>51</v>
      </c>
      <c r="B588" s="1">
        <v>43048</v>
      </c>
      <c r="C588">
        <v>2</v>
      </c>
      <c r="D588">
        <v>168</v>
      </c>
      <c r="E588">
        <v>3</v>
      </c>
      <c r="F588" t="s">
        <v>39</v>
      </c>
      <c r="G588" t="s">
        <v>56</v>
      </c>
      <c r="H588" t="s">
        <v>41</v>
      </c>
      <c r="I588">
        <v>8</v>
      </c>
      <c r="J588" t="s">
        <v>42</v>
      </c>
      <c r="K588">
        <v>86</v>
      </c>
      <c r="L588">
        <v>16.8</v>
      </c>
      <c r="M588">
        <v>5.3</v>
      </c>
      <c r="N588">
        <v>0.89</v>
      </c>
      <c r="O588">
        <v>5.27</v>
      </c>
      <c r="P588">
        <v>0.89</v>
      </c>
      <c r="Q588">
        <v>4.5199999999999996</v>
      </c>
      <c r="R588">
        <v>0.76</v>
      </c>
      <c r="S588">
        <v>1.64</v>
      </c>
      <c r="T588">
        <v>24</v>
      </c>
      <c r="U588">
        <v>17.440000000000001</v>
      </c>
      <c r="V588">
        <v>21.31</v>
      </c>
      <c r="W588" s="1">
        <v>42962</v>
      </c>
      <c r="X588">
        <v>260</v>
      </c>
      <c r="Y588" t="s">
        <v>46</v>
      </c>
      <c r="AC588" t="s">
        <v>49</v>
      </c>
      <c r="AH588">
        <v>308547</v>
      </c>
      <c r="AI588" t="s">
        <v>95</v>
      </c>
      <c r="AJ588" s="3">
        <v>45266</v>
      </c>
      <c r="AK588" t="s">
        <v>45</v>
      </c>
      <c r="AL588" s="1">
        <v>42962</v>
      </c>
    </row>
    <row r="589" spans="1:38" x14ac:dyDescent="0.25">
      <c r="A589" t="s">
        <v>51</v>
      </c>
      <c r="B589" s="1">
        <v>43109</v>
      </c>
      <c r="C589">
        <v>3</v>
      </c>
      <c r="D589">
        <v>168</v>
      </c>
      <c r="E589">
        <v>3</v>
      </c>
      <c r="F589" t="s">
        <v>39</v>
      </c>
      <c r="G589" t="s">
        <v>56</v>
      </c>
      <c r="H589" t="s">
        <v>41</v>
      </c>
      <c r="I589">
        <v>8</v>
      </c>
      <c r="J589" t="s">
        <v>42</v>
      </c>
      <c r="K589">
        <v>147</v>
      </c>
      <c r="L589">
        <v>16.3</v>
      </c>
      <c r="M589">
        <v>5.14</v>
      </c>
      <c r="N589">
        <v>0.84</v>
      </c>
      <c r="O589">
        <v>5.67</v>
      </c>
      <c r="P589">
        <v>0.92</v>
      </c>
      <c r="Q589">
        <v>4.37</v>
      </c>
      <c r="R589">
        <v>0.71</v>
      </c>
      <c r="S589">
        <v>1.64</v>
      </c>
      <c r="T589">
        <v>69</v>
      </c>
      <c r="U589">
        <v>16.920000000000002</v>
      </c>
      <c r="V589">
        <v>21.18</v>
      </c>
      <c r="W589" s="1">
        <v>42962</v>
      </c>
      <c r="X589">
        <v>260</v>
      </c>
      <c r="Y589" t="s">
        <v>47</v>
      </c>
      <c r="AC589" s="1">
        <v>43058</v>
      </c>
      <c r="AD589">
        <v>1</v>
      </c>
      <c r="AE589">
        <v>188</v>
      </c>
      <c r="AF589" s="1">
        <v>43340</v>
      </c>
      <c r="AG589">
        <v>378</v>
      </c>
      <c r="AH589">
        <v>308547</v>
      </c>
      <c r="AI589" t="s">
        <v>95</v>
      </c>
      <c r="AJ589" s="3">
        <v>45266</v>
      </c>
      <c r="AK589" t="s">
        <v>45</v>
      </c>
      <c r="AL589" s="1">
        <v>42962</v>
      </c>
    </row>
    <row r="590" spans="1:38" x14ac:dyDescent="0.25">
      <c r="A590" t="s">
        <v>51</v>
      </c>
      <c r="B590" s="1">
        <v>43209</v>
      </c>
      <c r="C590">
        <v>5</v>
      </c>
      <c r="D590">
        <v>168</v>
      </c>
      <c r="E590">
        <v>3</v>
      </c>
      <c r="F590" t="s">
        <v>39</v>
      </c>
      <c r="G590" t="s">
        <v>56</v>
      </c>
      <c r="H590" t="s">
        <v>41</v>
      </c>
      <c r="I590">
        <v>8</v>
      </c>
      <c r="J590" t="s">
        <v>42</v>
      </c>
      <c r="K590">
        <v>247</v>
      </c>
      <c r="L590">
        <v>8</v>
      </c>
      <c r="M590">
        <v>4.8099999999999996</v>
      </c>
      <c r="N590">
        <v>0.38</v>
      </c>
      <c r="O590">
        <v>6.98</v>
      </c>
      <c r="P590">
        <v>0.56000000000000005</v>
      </c>
      <c r="Q590">
        <v>5.28</v>
      </c>
      <c r="R590">
        <v>0.42</v>
      </c>
      <c r="S590">
        <v>0.98</v>
      </c>
      <c r="T590">
        <v>114</v>
      </c>
      <c r="U590">
        <v>8.3000000000000007</v>
      </c>
      <c r="V590">
        <v>12.29</v>
      </c>
      <c r="W590" s="1">
        <v>42962</v>
      </c>
      <c r="X590">
        <v>260</v>
      </c>
      <c r="Y590" t="s">
        <v>77</v>
      </c>
      <c r="AC590" s="1">
        <v>43058</v>
      </c>
      <c r="AD590">
        <v>1</v>
      </c>
      <c r="AF590" s="1">
        <v>43340</v>
      </c>
      <c r="AH590">
        <v>308547</v>
      </c>
      <c r="AI590" t="s">
        <v>95</v>
      </c>
      <c r="AJ590" s="3">
        <v>45266</v>
      </c>
      <c r="AK590" t="s">
        <v>143</v>
      </c>
      <c r="AL590" s="1">
        <v>43227</v>
      </c>
    </row>
    <row r="591" spans="1:38" x14ac:dyDescent="0.25">
      <c r="A591" t="s">
        <v>51</v>
      </c>
      <c r="B591" s="1">
        <v>43048</v>
      </c>
      <c r="C591">
        <v>2</v>
      </c>
      <c r="D591">
        <v>15</v>
      </c>
      <c r="E591">
        <v>3</v>
      </c>
      <c r="F591" t="s">
        <v>39</v>
      </c>
      <c r="G591" t="s">
        <v>56</v>
      </c>
      <c r="H591" t="s">
        <v>41</v>
      </c>
      <c r="I591">
        <v>8</v>
      </c>
      <c r="J591" t="s">
        <v>42</v>
      </c>
      <c r="K591">
        <v>34</v>
      </c>
      <c r="L591">
        <v>24.3</v>
      </c>
      <c r="M591">
        <v>5.07</v>
      </c>
      <c r="N591">
        <v>1.23</v>
      </c>
      <c r="O591">
        <v>4.6500000000000004</v>
      </c>
      <c r="P591">
        <v>1.1299999999999999</v>
      </c>
      <c r="Q591">
        <v>3.64</v>
      </c>
      <c r="R591">
        <v>0.88</v>
      </c>
      <c r="S591">
        <v>2.0099999999999998</v>
      </c>
      <c r="T591">
        <v>150</v>
      </c>
      <c r="U591">
        <v>25.22</v>
      </c>
      <c r="V591">
        <v>27.23</v>
      </c>
      <c r="W591" s="1">
        <v>43014</v>
      </c>
      <c r="X591">
        <v>208</v>
      </c>
      <c r="Y591" t="s">
        <v>43</v>
      </c>
      <c r="AC591" t="s">
        <v>49</v>
      </c>
      <c r="AH591">
        <v>304119</v>
      </c>
      <c r="AI591" t="s">
        <v>390</v>
      </c>
      <c r="AJ591" t="s">
        <v>391</v>
      </c>
      <c r="AK591" t="s">
        <v>45</v>
      </c>
      <c r="AL591" s="1">
        <v>43014</v>
      </c>
    </row>
    <row r="592" spans="1:38" x14ac:dyDescent="0.25">
      <c r="A592" t="s">
        <v>51</v>
      </c>
      <c r="B592" s="1">
        <v>43109</v>
      </c>
      <c r="C592">
        <v>3</v>
      </c>
      <c r="D592">
        <v>15</v>
      </c>
      <c r="E592">
        <v>3</v>
      </c>
      <c r="F592" t="s">
        <v>39</v>
      </c>
      <c r="G592" t="s">
        <v>56</v>
      </c>
      <c r="H592" t="s">
        <v>41</v>
      </c>
      <c r="I592">
        <v>8</v>
      </c>
      <c r="J592" t="s">
        <v>42</v>
      </c>
      <c r="K592">
        <v>95</v>
      </c>
      <c r="L592">
        <v>23</v>
      </c>
      <c r="M592">
        <v>5.05</v>
      </c>
      <c r="N592">
        <v>1.1599999999999999</v>
      </c>
      <c r="O592">
        <v>4.45</v>
      </c>
      <c r="P592">
        <v>1.02</v>
      </c>
      <c r="Q592">
        <v>3.53</v>
      </c>
      <c r="R592">
        <v>0.81</v>
      </c>
      <c r="S592">
        <v>1.84</v>
      </c>
      <c r="T592">
        <v>490</v>
      </c>
      <c r="U592">
        <v>23.87</v>
      </c>
      <c r="V592">
        <v>24.98</v>
      </c>
      <c r="W592" s="1">
        <v>43014</v>
      </c>
      <c r="X592">
        <v>208</v>
      </c>
      <c r="Y592" s="3">
        <v>44958</v>
      </c>
      <c r="AC592" s="1">
        <v>43086</v>
      </c>
      <c r="AD592">
        <v>2</v>
      </c>
      <c r="AE592">
        <v>215</v>
      </c>
      <c r="AF592" s="1">
        <v>43367</v>
      </c>
      <c r="AG592">
        <v>353</v>
      </c>
      <c r="AH592">
        <v>304119</v>
      </c>
      <c r="AI592" t="s">
        <v>390</v>
      </c>
      <c r="AJ592" t="s">
        <v>391</v>
      </c>
      <c r="AK592" t="s">
        <v>45</v>
      </c>
      <c r="AL592" s="1">
        <v>43014</v>
      </c>
    </row>
    <row r="593" spans="1:38" x14ac:dyDescent="0.25">
      <c r="A593" t="s">
        <v>51</v>
      </c>
      <c r="B593" s="1">
        <v>43157</v>
      </c>
      <c r="C593">
        <v>4</v>
      </c>
      <c r="D593">
        <v>15</v>
      </c>
      <c r="E593">
        <v>3</v>
      </c>
      <c r="F593" t="s">
        <v>39</v>
      </c>
      <c r="G593" t="s">
        <v>56</v>
      </c>
      <c r="H593" t="s">
        <v>41</v>
      </c>
      <c r="I593">
        <v>8</v>
      </c>
      <c r="J593" t="s">
        <v>42</v>
      </c>
      <c r="K593">
        <v>143</v>
      </c>
      <c r="L593">
        <v>19.100000000000001</v>
      </c>
      <c r="M593">
        <v>4.76</v>
      </c>
      <c r="N593">
        <v>0.91</v>
      </c>
      <c r="O593">
        <v>5.08</v>
      </c>
      <c r="P593">
        <v>0.97</v>
      </c>
      <c r="Q593">
        <v>4.0999999999999996</v>
      </c>
      <c r="R593">
        <v>0.78</v>
      </c>
      <c r="S593">
        <v>1.75</v>
      </c>
      <c r="T593">
        <v>1012</v>
      </c>
      <c r="U593">
        <v>19.829999999999998</v>
      </c>
      <c r="V593">
        <v>23.08</v>
      </c>
      <c r="W593" s="1">
        <v>43014</v>
      </c>
      <c r="X593">
        <v>208</v>
      </c>
      <c r="Y593" s="3">
        <v>44987</v>
      </c>
      <c r="AC593" s="1">
        <v>43086</v>
      </c>
      <c r="AD593">
        <v>2</v>
      </c>
      <c r="AE593">
        <v>209</v>
      </c>
      <c r="AF593" s="1">
        <v>43367</v>
      </c>
      <c r="AG593">
        <v>353</v>
      </c>
      <c r="AH593">
        <v>304119</v>
      </c>
      <c r="AI593" t="s">
        <v>390</v>
      </c>
      <c r="AJ593" t="s">
        <v>391</v>
      </c>
      <c r="AK593" t="s">
        <v>45</v>
      </c>
      <c r="AL593" s="1">
        <v>43014</v>
      </c>
    </row>
    <row r="594" spans="1:38" x14ac:dyDescent="0.25">
      <c r="A594" t="s">
        <v>51</v>
      </c>
      <c r="B594" s="1">
        <v>43209</v>
      </c>
      <c r="C594">
        <v>5</v>
      </c>
      <c r="D594">
        <v>15</v>
      </c>
      <c r="E594">
        <v>3</v>
      </c>
      <c r="F594" t="s">
        <v>39</v>
      </c>
      <c r="G594" t="s">
        <v>56</v>
      </c>
      <c r="H594" t="s">
        <v>41</v>
      </c>
      <c r="I594">
        <v>8</v>
      </c>
      <c r="J594" t="s">
        <v>42</v>
      </c>
      <c r="K594">
        <v>195</v>
      </c>
      <c r="L594">
        <v>13.2</v>
      </c>
      <c r="M594">
        <v>4.7699999999999996</v>
      </c>
      <c r="N594">
        <v>0.63</v>
      </c>
      <c r="O594">
        <v>5.81</v>
      </c>
      <c r="P594">
        <v>0.77</v>
      </c>
      <c r="Q594">
        <v>4.84</v>
      </c>
      <c r="R594">
        <v>0.64</v>
      </c>
      <c r="S594">
        <v>1.41</v>
      </c>
      <c r="T594">
        <v>498</v>
      </c>
      <c r="U594">
        <v>13.7</v>
      </c>
      <c r="V594">
        <v>17.95</v>
      </c>
      <c r="W594" s="1">
        <v>43014</v>
      </c>
      <c r="X594">
        <v>208</v>
      </c>
      <c r="Y594" s="3">
        <v>45019</v>
      </c>
      <c r="AC594" s="1">
        <v>43086</v>
      </c>
      <c r="AD594">
        <v>2</v>
      </c>
      <c r="AE594">
        <v>12</v>
      </c>
      <c r="AF594" s="1">
        <v>43367</v>
      </c>
      <c r="AG594">
        <v>353</v>
      </c>
      <c r="AH594">
        <v>304119</v>
      </c>
      <c r="AI594" t="s">
        <v>390</v>
      </c>
      <c r="AJ594" t="s">
        <v>391</v>
      </c>
      <c r="AK594" t="s">
        <v>45</v>
      </c>
      <c r="AL594" s="1">
        <v>43014</v>
      </c>
    </row>
    <row r="595" spans="1:38" x14ac:dyDescent="0.25">
      <c r="A595" t="s">
        <v>68</v>
      </c>
      <c r="B595" s="1">
        <v>43018</v>
      </c>
      <c r="C595">
        <v>1</v>
      </c>
      <c r="D595">
        <v>532</v>
      </c>
      <c r="E595">
        <v>3</v>
      </c>
      <c r="F595" t="s">
        <v>39</v>
      </c>
      <c r="G595" t="s">
        <v>104</v>
      </c>
      <c r="H595" t="s">
        <v>105</v>
      </c>
      <c r="I595">
        <v>4</v>
      </c>
      <c r="J595" t="s">
        <v>42</v>
      </c>
      <c r="K595">
        <v>32</v>
      </c>
      <c r="L595">
        <v>24.7</v>
      </c>
      <c r="M595">
        <v>5.05</v>
      </c>
      <c r="N595">
        <v>1.25</v>
      </c>
      <c r="O595">
        <v>4.12</v>
      </c>
      <c r="P595">
        <v>1.02</v>
      </c>
      <c r="Q595">
        <v>3.7</v>
      </c>
      <c r="R595">
        <v>0.91</v>
      </c>
      <c r="S595">
        <v>1.93</v>
      </c>
      <c r="T595">
        <v>46</v>
      </c>
      <c r="U595">
        <v>25.64</v>
      </c>
      <c r="V595">
        <v>26.18</v>
      </c>
      <c r="W595" s="1">
        <v>42986</v>
      </c>
      <c r="X595">
        <v>246</v>
      </c>
      <c r="Y595" t="s">
        <v>43</v>
      </c>
      <c r="Z595" t="s">
        <v>392</v>
      </c>
      <c r="AA595" t="s">
        <v>393</v>
      </c>
      <c r="AB595">
        <v>0</v>
      </c>
      <c r="AC595" s="1">
        <v>43047</v>
      </c>
      <c r="AD595">
        <v>1</v>
      </c>
      <c r="AE595">
        <v>257</v>
      </c>
      <c r="AF595" s="1">
        <v>43324</v>
      </c>
      <c r="AG595">
        <v>338</v>
      </c>
      <c r="AH595">
        <v>312518</v>
      </c>
      <c r="AI595" t="s">
        <v>394</v>
      </c>
      <c r="AJ595" s="3">
        <v>44966</v>
      </c>
      <c r="AK595" t="s">
        <v>45</v>
      </c>
      <c r="AL595" s="1">
        <v>42986</v>
      </c>
    </row>
    <row r="596" spans="1:38" x14ac:dyDescent="0.25">
      <c r="A596" t="s">
        <v>68</v>
      </c>
      <c r="B596" s="1">
        <v>43073</v>
      </c>
      <c r="C596">
        <v>2</v>
      </c>
      <c r="D596">
        <v>532</v>
      </c>
      <c r="E596">
        <v>3</v>
      </c>
      <c r="F596" t="s">
        <v>39</v>
      </c>
      <c r="G596" t="s">
        <v>104</v>
      </c>
      <c r="H596" t="s">
        <v>105</v>
      </c>
      <c r="I596">
        <v>4</v>
      </c>
      <c r="J596" t="s">
        <v>42</v>
      </c>
      <c r="K596">
        <v>87</v>
      </c>
      <c r="L596">
        <v>18.600000000000001</v>
      </c>
      <c r="M596">
        <v>5.18</v>
      </c>
      <c r="N596">
        <v>0.96</v>
      </c>
      <c r="O596">
        <v>4.0199999999999996</v>
      </c>
      <c r="P596">
        <v>0.75</v>
      </c>
      <c r="Q596">
        <v>3.69</v>
      </c>
      <c r="R596">
        <v>0.69</v>
      </c>
      <c r="S596">
        <v>1.43</v>
      </c>
      <c r="T596">
        <v>9</v>
      </c>
      <c r="U596">
        <v>19.309999999999999</v>
      </c>
      <c r="V596">
        <v>19.52</v>
      </c>
      <c r="W596" s="1">
        <v>42986</v>
      </c>
      <c r="X596">
        <v>246</v>
      </c>
      <c r="Y596" t="s">
        <v>46</v>
      </c>
      <c r="Z596" t="s">
        <v>392</v>
      </c>
      <c r="AA596" t="s">
        <v>393</v>
      </c>
      <c r="AB596">
        <v>0</v>
      </c>
      <c r="AC596" s="1">
        <v>43047</v>
      </c>
      <c r="AD596">
        <v>1</v>
      </c>
      <c r="AE596">
        <v>249</v>
      </c>
      <c r="AF596" s="1">
        <v>43324</v>
      </c>
      <c r="AG596">
        <v>338</v>
      </c>
      <c r="AH596">
        <v>312518</v>
      </c>
      <c r="AI596" t="s">
        <v>394</v>
      </c>
      <c r="AJ596" s="3">
        <v>44966</v>
      </c>
      <c r="AK596" t="s">
        <v>45</v>
      </c>
      <c r="AL596" s="1">
        <v>42986</v>
      </c>
    </row>
    <row r="597" spans="1:38" x14ac:dyDescent="0.25">
      <c r="A597" t="s">
        <v>68</v>
      </c>
      <c r="B597" s="1">
        <v>43144</v>
      </c>
      <c r="C597">
        <v>3</v>
      </c>
      <c r="D597">
        <v>532</v>
      </c>
      <c r="E597">
        <v>3</v>
      </c>
      <c r="F597" t="s">
        <v>39</v>
      </c>
      <c r="G597" t="s">
        <v>104</v>
      </c>
      <c r="H597" t="s">
        <v>105</v>
      </c>
      <c r="I597">
        <v>4</v>
      </c>
      <c r="J597" t="s">
        <v>42</v>
      </c>
      <c r="K597">
        <v>158</v>
      </c>
      <c r="L597">
        <v>17.3</v>
      </c>
      <c r="M597">
        <v>4.38</v>
      </c>
      <c r="N597">
        <v>0.76</v>
      </c>
      <c r="O597">
        <v>4.5999999999999996</v>
      </c>
      <c r="P597">
        <v>0.8</v>
      </c>
      <c r="Q597">
        <v>3.29</v>
      </c>
      <c r="R597">
        <v>0.56999999999999995</v>
      </c>
      <c r="S597">
        <v>1.36</v>
      </c>
      <c r="T597">
        <v>17</v>
      </c>
      <c r="U597">
        <v>17.96</v>
      </c>
      <c r="V597">
        <v>18.91</v>
      </c>
      <c r="W597" s="1">
        <v>42986</v>
      </c>
      <c r="X597">
        <v>246</v>
      </c>
      <c r="Y597" t="s">
        <v>47</v>
      </c>
      <c r="Z597" t="s">
        <v>392</v>
      </c>
      <c r="AA597" t="s">
        <v>393</v>
      </c>
      <c r="AB597">
        <v>0</v>
      </c>
      <c r="AC597" s="1">
        <v>43047</v>
      </c>
      <c r="AD597">
        <v>1</v>
      </c>
      <c r="AE597">
        <v>178</v>
      </c>
      <c r="AF597" s="1">
        <v>43324</v>
      </c>
      <c r="AG597">
        <v>338</v>
      </c>
      <c r="AH597">
        <v>312518</v>
      </c>
      <c r="AI597" t="s">
        <v>394</v>
      </c>
      <c r="AJ597" s="3">
        <v>44966</v>
      </c>
      <c r="AK597" t="s">
        <v>45</v>
      </c>
      <c r="AL597" s="1">
        <v>42986</v>
      </c>
    </row>
    <row r="598" spans="1:38" x14ac:dyDescent="0.25">
      <c r="A598" t="s">
        <v>68</v>
      </c>
      <c r="B598" s="1">
        <v>43219</v>
      </c>
      <c r="C598">
        <v>4</v>
      </c>
      <c r="D598">
        <v>532</v>
      </c>
      <c r="E598">
        <v>3</v>
      </c>
      <c r="F598" t="s">
        <v>39</v>
      </c>
      <c r="G598" t="s">
        <v>104</v>
      </c>
      <c r="H598" t="s">
        <v>105</v>
      </c>
      <c r="I598">
        <v>4</v>
      </c>
      <c r="J598" t="s">
        <v>42</v>
      </c>
      <c r="K598">
        <v>233</v>
      </c>
      <c r="L598">
        <v>6.8</v>
      </c>
      <c r="M598">
        <v>3.86</v>
      </c>
      <c r="N598">
        <v>0.26</v>
      </c>
      <c r="O598">
        <v>9.5500000000000007</v>
      </c>
      <c r="P598">
        <v>0.65</v>
      </c>
      <c r="Q598">
        <v>6.29</v>
      </c>
      <c r="R598">
        <v>0.43</v>
      </c>
      <c r="S598">
        <v>1.08</v>
      </c>
      <c r="T598">
        <v>347</v>
      </c>
      <c r="U598">
        <v>7.06</v>
      </c>
      <c r="V598">
        <v>13.17</v>
      </c>
      <c r="W598" s="1">
        <v>42986</v>
      </c>
      <c r="X598">
        <v>246</v>
      </c>
      <c r="Y598" s="3">
        <v>45017</v>
      </c>
      <c r="Z598" t="s">
        <v>392</v>
      </c>
      <c r="AA598" t="s">
        <v>395</v>
      </c>
      <c r="AB598">
        <v>147</v>
      </c>
      <c r="AC598" s="1">
        <v>43409</v>
      </c>
      <c r="AD598">
        <v>3</v>
      </c>
      <c r="AE598">
        <v>238</v>
      </c>
      <c r="AF598" s="1">
        <v>43685</v>
      </c>
      <c r="AG598">
        <v>699</v>
      </c>
      <c r="AH598">
        <v>312518</v>
      </c>
      <c r="AI598" t="s">
        <v>394</v>
      </c>
      <c r="AJ598" s="3">
        <v>44966</v>
      </c>
      <c r="AK598" t="s">
        <v>50</v>
      </c>
      <c r="AL598" s="1">
        <v>43250</v>
      </c>
    </row>
    <row r="599" spans="1:38" x14ac:dyDescent="0.25">
      <c r="A599" t="s">
        <v>40</v>
      </c>
      <c r="B599" s="1">
        <v>44117</v>
      </c>
      <c r="C599">
        <v>1</v>
      </c>
      <c r="D599">
        <v>160</v>
      </c>
      <c r="E599">
        <v>3</v>
      </c>
      <c r="F599" t="s">
        <v>39</v>
      </c>
      <c r="G599" t="s">
        <v>104</v>
      </c>
      <c r="H599" t="s">
        <v>105</v>
      </c>
      <c r="I599">
        <v>2</v>
      </c>
      <c r="J599">
        <v>1</v>
      </c>
      <c r="K599">
        <v>58</v>
      </c>
      <c r="L599">
        <v>17.5</v>
      </c>
      <c r="M599">
        <v>5.34</v>
      </c>
      <c r="N599">
        <v>0.93</v>
      </c>
      <c r="O599">
        <v>5.01</v>
      </c>
      <c r="P599">
        <v>0.88</v>
      </c>
      <c r="Q599">
        <v>4.3</v>
      </c>
      <c r="R599">
        <v>0.75</v>
      </c>
      <c r="S599">
        <v>1.63</v>
      </c>
      <c r="T599">
        <v>43</v>
      </c>
      <c r="U599">
        <v>18.170000000000002</v>
      </c>
      <c r="V599">
        <v>21.3</v>
      </c>
      <c r="W599" s="1">
        <v>44059</v>
      </c>
      <c r="Y599" t="s">
        <v>43</v>
      </c>
      <c r="Z599" t="s">
        <v>396</v>
      </c>
      <c r="AA599" t="s">
        <v>397</v>
      </c>
      <c r="AB599">
        <v>197</v>
      </c>
      <c r="AC599" s="1">
        <v>44159</v>
      </c>
      <c r="AD599">
        <v>2</v>
      </c>
      <c r="AE599">
        <v>234</v>
      </c>
      <c r="AF599" s="1">
        <v>44438</v>
      </c>
      <c r="AG599">
        <v>379</v>
      </c>
      <c r="AH599">
        <v>512048</v>
      </c>
      <c r="AI599" t="s">
        <v>398</v>
      </c>
      <c r="AJ599" t="s">
        <v>399</v>
      </c>
      <c r="AK599" t="s">
        <v>45</v>
      </c>
      <c r="AL599" s="1">
        <v>44059</v>
      </c>
    </row>
    <row r="600" spans="1:38" x14ac:dyDescent="0.25">
      <c r="A600" t="s">
        <v>40</v>
      </c>
      <c r="B600" s="1">
        <v>44222</v>
      </c>
      <c r="C600">
        <v>2</v>
      </c>
      <c r="D600">
        <v>160</v>
      </c>
      <c r="E600">
        <v>3</v>
      </c>
      <c r="F600" t="s">
        <v>39</v>
      </c>
      <c r="G600" t="s">
        <v>104</v>
      </c>
      <c r="H600" t="s">
        <v>105</v>
      </c>
      <c r="I600">
        <v>2</v>
      </c>
      <c r="J600">
        <v>1</v>
      </c>
      <c r="K600">
        <v>163</v>
      </c>
      <c r="L600">
        <v>12</v>
      </c>
      <c r="M600">
        <v>5.2</v>
      </c>
      <c r="N600">
        <v>0.62</v>
      </c>
      <c r="O600">
        <v>5.51</v>
      </c>
      <c r="P600">
        <v>0.66</v>
      </c>
      <c r="Q600">
        <v>4.25</v>
      </c>
      <c r="R600">
        <v>0.51</v>
      </c>
      <c r="S600">
        <v>1.17</v>
      </c>
      <c r="T600">
        <v>63</v>
      </c>
      <c r="U600">
        <v>12.46</v>
      </c>
      <c r="V600">
        <v>15.28</v>
      </c>
      <c r="W600" s="1">
        <v>44059</v>
      </c>
      <c r="Y600" t="s">
        <v>46</v>
      </c>
      <c r="Z600" t="s">
        <v>396</v>
      </c>
      <c r="AA600" t="s">
        <v>397</v>
      </c>
      <c r="AB600">
        <v>197</v>
      </c>
      <c r="AC600" s="1">
        <v>44179</v>
      </c>
      <c r="AD600">
        <v>2</v>
      </c>
      <c r="AE600">
        <v>200</v>
      </c>
      <c r="AF600" s="1">
        <v>44459</v>
      </c>
      <c r="AG600">
        <v>400</v>
      </c>
      <c r="AH600">
        <v>512048</v>
      </c>
      <c r="AI600" t="s">
        <v>398</v>
      </c>
      <c r="AJ600" t="s">
        <v>399</v>
      </c>
      <c r="AK600" t="s">
        <v>45</v>
      </c>
      <c r="AL600" s="1">
        <v>44059</v>
      </c>
    </row>
    <row r="601" spans="1:38" x14ac:dyDescent="0.25">
      <c r="A601" t="s">
        <v>40</v>
      </c>
      <c r="B601" s="1">
        <v>44280</v>
      </c>
      <c r="C601">
        <v>3</v>
      </c>
      <c r="D601">
        <v>160</v>
      </c>
      <c r="E601">
        <v>3</v>
      </c>
      <c r="F601" t="s">
        <v>39</v>
      </c>
      <c r="G601" t="s">
        <v>104</v>
      </c>
      <c r="H601" t="s">
        <v>105</v>
      </c>
      <c r="I601">
        <v>2</v>
      </c>
      <c r="J601">
        <v>1</v>
      </c>
      <c r="K601">
        <v>221</v>
      </c>
      <c r="L601">
        <v>10</v>
      </c>
      <c r="M601">
        <v>4.8499999999999996</v>
      </c>
      <c r="N601">
        <v>0.48</v>
      </c>
      <c r="O601">
        <v>6.16</v>
      </c>
      <c r="P601">
        <v>0.62</v>
      </c>
      <c r="Q601">
        <v>4.91</v>
      </c>
      <c r="R601">
        <v>0.49</v>
      </c>
      <c r="S601">
        <v>1.1100000000000001</v>
      </c>
      <c r="T601">
        <v>122</v>
      </c>
      <c r="U601">
        <v>10.38</v>
      </c>
      <c r="V601">
        <v>14.1</v>
      </c>
      <c r="W601" s="1">
        <v>44059</v>
      </c>
      <c r="Y601" s="3">
        <v>44986</v>
      </c>
      <c r="Z601" t="s">
        <v>396</v>
      </c>
      <c r="AA601" t="s">
        <v>397</v>
      </c>
      <c r="AB601">
        <v>197</v>
      </c>
      <c r="AC601" s="1">
        <v>44179</v>
      </c>
      <c r="AD601">
        <v>2</v>
      </c>
      <c r="AE601">
        <v>178</v>
      </c>
      <c r="AF601" s="1">
        <v>44459</v>
      </c>
      <c r="AG601">
        <v>400</v>
      </c>
      <c r="AH601">
        <v>512048</v>
      </c>
      <c r="AI601" t="s">
        <v>398</v>
      </c>
      <c r="AJ601" t="s">
        <v>399</v>
      </c>
      <c r="AK601" t="s">
        <v>45</v>
      </c>
      <c r="AL601" s="1">
        <v>44059</v>
      </c>
    </row>
    <row r="602" spans="1:38" x14ac:dyDescent="0.25">
      <c r="A602" t="s">
        <v>78</v>
      </c>
      <c r="B602" s="1">
        <v>43012</v>
      </c>
      <c r="C602">
        <v>1</v>
      </c>
      <c r="D602">
        <v>2</v>
      </c>
      <c r="E602">
        <v>3</v>
      </c>
      <c r="F602" t="s">
        <v>39</v>
      </c>
      <c r="G602" t="s">
        <v>40</v>
      </c>
      <c r="H602" t="s">
        <v>41</v>
      </c>
      <c r="I602">
        <v>7</v>
      </c>
      <c r="J602" t="s">
        <v>42</v>
      </c>
      <c r="K602">
        <v>50</v>
      </c>
      <c r="L602">
        <v>26.3</v>
      </c>
      <c r="M602">
        <v>5.22</v>
      </c>
      <c r="N602">
        <v>1.37</v>
      </c>
      <c r="O602">
        <v>4.75</v>
      </c>
      <c r="P602">
        <v>1.25</v>
      </c>
      <c r="Q602">
        <v>3.73</v>
      </c>
      <c r="R602">
        <v>0.98</v>
      </c>
      <c r="S602">
        <v>2.23</v>
      </c>
      <c r="U602">
        <v>27.3</v>
      </c>
      <c r="V602">
        <v>30.01</v>
      </c>
      <c r="W602" s="1">
        <v>42962</v>
      </c>
      <c r="X602">
        <v>244</v>
      </c>
      <c r="Z602" t="s">
        <v>400</v>
      </c>
      <c r="AA602" t="s">
        <v>401</v>
      </c>
      <c r="AC602" t="s">
        <v>49</v>
      </c>
      <c r="AH602">
        <v>306120</v>
      </c>
      <c r="AI602" t="s">
        <v>402</v>
      </c>
      <c r="AJ602" s="3">
        <v>44963</v>
      </c>
      <c r="AK602" t="s">
        <v>45</v>
      </c>
      <c r="AL602" s="1">
        <v>42962</v>
      </c>
    </row>
    <row r="603" spans="1:38" x14ac:dyDescent="0.25">
      <c r="A603" t="s">
        <v>78</v>
      </c>
      <c r="B603" s="1">
        <v>43072</v>
      </c>
      <c r="C603">
        <v>2</v>
      </c>
      <c r="D603">
        <v>2</v>
      </c>
      <c r="E603">
        <v>3</v>
      </c>
      <c r="F603" t="s">
        <v>39</v>
      </c>
      <c r="G603" t="s">
        <v>40</v>
      </c>
      <c r="H603" t="s">
        <v>41</v>
      </c>
      <c r="I603">
        <v>7</v>
      </c>
      <c r="J603" t="s">
        <v>42</v>
      </c>
      <c r="K603">
        <v>110</v>
      </c>
      <c r="L603">
        <v>21.3</v>
      </c>
      <c r="M603">
        <v>5.19</v>
      </c>
      <c r="N603">
        <v>1.1100000000000001</v>
      </c>
      <c r="O603">
        <v>4.82</v>
      </c>
      <c r="P603">
        <v>1.03</v>
      </c>
      <c r="Q603">
        <v>3.89</v>
      </c>
      <c r="R603">
        <v>0.83</v>
      </c>
      <c r="S603">
        <v>1.86</v>
      </c>
      <c r="T603">
        <v>141</v>
      </c>
      <c r="U603">
        <v>22.11</v>
      </c>
      <c r="V603">
        <v>24.8</v>
      </c>
      <c r="W603" s="1">
        <v>42962</v>
      </c>
      <c r="X603">
        <v>244</v>
      </c>
      <c r="Y603" t="s">
        <v>46</v>
      </c>
      <c r="Z603" t="s">
        <v>400</v>
      </c>
      <c r="AA603" t="s">
        <v>401</v>
      </c>
      <c r="AC603" s="1">
        <v>43069</v>
      </c>
      <c r="AD603">
        <v>1</v>
      </c>
      <c r="AE603">
        <v>221</v>
      </c>
      <c r="AF603" s="1">
        <v>43347</v>
      </c>
      <c r="AG603">
        <v>385</v>
      </c>
      <c r="AH603">
        <v>306120</v>
      </c>
      <c r="AI603" t="s">
        <v>402</v>
      </c>
      <c r="AJ603" s="3">
        <v>44963</v>
      </c>
      <c r="AK603" t="s">
        <v>45</v>
      </c>
      <c r="AL603" s="1">
        <v>42962</v>
      </c>
    </row>
    <row r="604" spans="1:38" x14ac:dyDescent="0.25">
      <c r="A604" t="s">
        <v>78</v>
      </c>
      <c r="B604" s="1">
        <v>43129</v>
      </c>
      <c r="C604">
        <v>3</v>
      </c>
      <c r="D604">
        <v>2</v>
      </c>
      <c r="E604">
        <v>3</v>
      </c>
      <c r="F604" t="s">
        <v>39</v>
      </c>
      <c r="G604" t="s">
        <v>40</v>
      </c>
      <c r="H604" t="s">
        <v>41</v>
      </c>
      <c r="I604">
        <v>7</v>
      </c>
      <c r="J604" t="s">
        <v>42</v>
      </c>
      <c r="K604">
        <v>167</v>
      </c>
      <c r="L604">
        <v>17.899999999999999</v>
      </c>
      <c r="M604">
        <v>5.08</v>
      </c>
      <c r="N604">
        <v>0.91</v>
      </c>
      <c r="O604">
        <v>3.47</v>
      </c>
      <c r="P604">
        <v>0.62</v>
      </c>
      <c r="Q604">
        <v>3.84</v>
      </c>
      <c r="R604">
        <v>0.69</v>
      </c>
      <c r="S604">
        <v>1.31</v>
      </c>
      <c r="T604">
        <v>164</v>
      </c>
      <c r="U604">
        <v>18.579999999999998</v>
      </c>
      <c r="V604">
        <v>17.7</v>
      </c>
      <c r="W604" s="1">
        <v>42962</v>
      </c>
      <c r="X604">
        <v>244</v>
      </c>
      <c r="Y604" s="3">
        <v>44986</v>
      </c>
      <c r="Z604" t="s">
        <v>400</v>
      </c>
      <c r="AA604" t="s">
        <v>401</v>
      </c>
      <c r="AC604" s="1">
        <v>43069</v>
      </c>
      <c r="AD604">
        <v>1</v>
      </c>
      <c r="AE604">
        <v>216</v>
      </c>
      <c r="AF604" s="1">
        <v>43347</v>
      </c>
      <c r="AG604">
        <v>385</v>
      </c>
      <c r="AH604">
        <v>306120</v>
      </c>
      <c r="AI604" t="s">
        <v>402</v>
      </c>
      <c r="AJ604" s="3">
        <v>44963</v>
      </c>
      <c r="AK604" t="s">
        <v>45</v>
      </c>
      <c r="AL604" s="1">
        <v>42962</v>
      </c>
    </row>
    <row r="605" spans="1:38" x14ac:dyDescent="0.25">
      <c r="A605" t="s">
        <v>78</v>
      </c>
      <c r="B605" s="1">
        <v>43193</v>
      </c>
      <c r="C605">
        <v>4</v>
      </c>
      <c r="D605">
        <v>2</v>
      </c>
      <c r="E605">
        <v>3</v>
      </c>
      <c r="F605" t="s">
        <v>39</v>
      </c>
      <c r="G605" t="s">
        <v>40</v>
      </c>
      <c r="H605" t="s">
        <v>41</v>
      </c>
      <c r="I605">
        <v>7</v>
      </c>
      <c r="J605" t="s">
        <v>42</v>
      </c>
      <c r="K605">
        <v>231</v>
      </c>
      <c r="L605">
        <v>10.9</v>
      </c>
      <c r="M605">
        <v>4.33</v>
      </c>
      <c r="N605">
        <v>0.47</v>
      </c>
      <c r="O605">
        <v>6.14</v>
      </c>
      <c r="P605">
        <v>0.67</v>
      </c>
      <c r="Q605">
        <v>5.27</v>
      </c>
      <c r="R605">
        <v>0.56999999999999995</v>
      </c>
      <c r="S605">
        <v>1.24</v>
      </c>
      <c r="T605">
        <v>304</v>
      </c>
      <c r="U605">
        <v>11.31</v>
      </c>
      <c r="V605">
        <v>15.56</v>
      </c>
      <c r="W605" s="1">
        <v>42962</v>
      </c>
      <c r="X605">
        <v>244</v>
      </c>
      <c r="Y605" s="3">
        <v>45018</v>
      </c>
      <c r="Z605" t="s">
        <v>400</v>
      </c>
      <c r="AA605" t="s">
        <v>401</v>
      </c>
      <c r="AC605" s="1">
        <v>43069</v>
      </c>
      <c r="AD605">
        <v>1</v>
      </c>
      <c r="AE605">
        <v>152</v>
      </c>
      <c r="AF605" s="1">
        <v>43347</v>
      </c>
      <c r="AG605">
        <v>385</v>
      </c>
      <c r="AH605">
        <v>306120</v>
      </c>
      <c r="AI605" t="s">
        <v>402</v>
      </c>
      <c r="AJ605" s="3">
        <v>44963</v>
      </c>
      <c r="AK605" t="s">
        <v>45</v>
      </c>
      <c r="AL605" s="1">
        <v>42962</v>
      </c>
    </row>
    <row r="606" spans="1:38" x14ac:dyDescent="0.25">
      <c r="A606" t="s">
        <v>284</v>
      </c>
      <c r="B606" s="1">
        <v>44298</v>
      </c>
      <c r="C606">
        <v>4</v>
      </c>
      <c r="D606">
        <v>141</v>
      </c>
      <c r="E606">
        <v>4</v>
      </c>
      <c r="F606" t="s">
        <v>39</v>
      </c>
      <c r="G606" t="s">
        <v>64</v>
      </c>
      <c r="H606" t="s">
        <v>64</v>
      </c>
      <c r="I606">
        <v>2</v>
      </c>
      <c r="J606">
        <v>1</v>
      </c>
      <c r="K606">
        <v>249</v>
      </c>
      <c r="L606">
        <v>12</v>
      </c>
      <c r="M606">
        <v>4.71</v>
      </c>
      <c r="N606">
        <v>0.56999999999999995</v>
      </c>
      <c r="O606">
        <v>6.14</v>
      </c>
      <c r="P606">
        <v>0.74</v>
      </c>
      <c r="Q606">
        <v>4.8499999999999996</v>
      </c>
      <c r="R606">
        <v>0.57999999999999996</v>
      </c>
      <c r="S606">
        <v>1.32</v>
      </c>
      <c r="T606">
        <v>70</v>
      </c>
      <c r="U606">
        <v>12.46</v>
      </c>
      <c r="V606">
        <v>16.78</v>
      </c>
      <c r="W606" s="1">
        <v>44049</v>
      </c>
    </row>
    <row r="607" spans="1:38" x14ac:dyDescent="0.25">
      <c r="A607" t="s">
        <v>284</v>
      </c>
      <c r="B607" s="1">
        <v>44166</v>
      </c>
      <c r="C607">
        <v>2</v>
      </c>
      <c r="D607">
        <v>239</v>
      </c>
      <c r="E607">
        <v>4</v>
      </c>
      <c r="F607" t="s">
        <v>39</v>
      </c>
      <c r="G607" t="s">
        <v>64</v>
      </c>
      <c r="H607" t="s">
        <v>64</v>
      </c>
      <c r="I607" t="s">
        <v>286</v>
      </c>
      <c r="J607" t="s">
        <v>42</v>
      </c>
      <c r="K607">
        <v>115</v>
      </c>
      <c r="L607">
        <v>15</v>
      </c>
      <c r="M607">
        <v>4.9000000000000004</v>
      </c>
      <c r="N607">
        <v>0.74</v>
      </c>
      <c r="O607">
        <v>5.9</v>
      </c>
      <c r="P607">
        <v>0.9</v>
      </c>
      <c r="Q607">
        <v>4.2</v>
      </c>
      <c r="R607">
        <v>0.6</v>
      </c>
      <c r="S607">
        <v>1.5</v>
      </c>
      <c r="T607">
        <v>210</v>
      </c>
      <c r="U607">
        <v>15.57</v>
      </c>
      <c r="V607">
        <v>19.77</v>
      </c>
      <c r="W607" s="1">
        <v>44051</v>
      </c>
      <c r="Z607">
        <v>27</v>
      </c>
      <c r="AA607">
        <v>53</v>
      </c>
    </row>
    <row r="608" spans="1:38" x14ac:dyDescent="0.25">
      <c r="A608" t="s">
        <v>284</v>
      </c>
      <c r="B608" s="1">
        <v>44230</v>
      </c>
      <c r="C608">
        <v>3</v>
      </c>
      <c r="D608">
        <v>239</v>
      </c>
      <c r="E608">
        <v>4</v>
      </c>
      <c r="F608" t="s">
        <v>39</v>
      </c>
      <c r="G608" t="s">
        <v>64</v>
      </c>
      <c r="H608" t="s">
        <v>64</v>
      </c>
      <c r="I608" t="s">
        <v>286</v>
      </c>
      <c r="J608" t="s">
        <v>42</v>
      </c>
      <c r="K608">
        <v>179</v>
      </c>
      <c r="L608">
        <v>14</v>
      </c>
      <c r="M608">
        <v>4.84</v>
      </c>
      <c r="N608">
        <v>0.68</v>
      </c>
      <c r="O608">
        <v>5.64</v>
      </c>
      <c r="P608">
        <v>0.79</v>
      </c>
      <c r="Q608">
        <v>4.29</v>
      </c>
      <c r="R608">
        <v>0.6</v>
      </c>
      <c r="S608">
        <v>1.39</v>
      </c>
      <c r="T608">
        <v>206</v>
      </c>
      <c r="U608">
        <v>14.53</v>
      </c>
      <c r="V608">
        <v>18.12</v>
      </c>
      <c r="W608" s="1">
        <v>44051</v>
      </c>
    </row>
    <row r="609" spans="1:27" x14ac:dyDescent="0.25">
      <c r="A609" t="s">
        <v>284</v>
      </c>
      <c r="B609" s="1">
        <v>44298</v>
      </c>
      <c r="C609">
        <v>4</v>
      </c>
      <c r="D609">
        <v>239</v>
      </c>
      <c r="E609">
        <v>4</v>
      </c>
      <c r="F609" t="s">
        <v>39</v>
      </c>
      <c r="G609" t="s">
        <v>64</v>
      </c>
      <c r="H609" t="s">
        <v>64</v>
      </c>
      <c r="I609" t="s">
        <v>286</v>
      </c>
      <c r="J609" t="s">
        <v>42</v>
      </c>
      <c r="K609">
        <v>247</v>
      </c>
      <c r="L609">
        <v>14</v>
      </c>
      <c r="M609">
        <v>4.84</v>
      </c>
      <c r="N609">
        <v>0.68</v>
      </c>
      <c r="O609">
        <v>5.64</v>
      </c>
      <c r="P609">
        <v>0.79</v>
      </c>
      <c r="Q609">
        <v>4.29</v>
      </c>
      <c r="R609">
        <v>0.6</v>
      </c>
      <c r="S609">
        <v>1.39</v>
      </c>
      <c r="T609">
        <v>206</v>
      </c>
      <c r="U609">
        <v>14.53</v>
      </c>
      <c r="V609">
        <v>18.12</v>
      </c>
      <c r="W609" s="1">
        <v>44051</v>
      </c>
    </row>
    <row r="610" spans="1:27" x14ac:dyDescent="0.25">
      <c r="A610" t="s">
        <v>284</v>
      </c>
      <c r="B610" s="1">
        <v>44111</v>
      </c>
      <c r="C610">
        <v>1</v>
      </c>
      <c r="D610">
        <v>239</v>
      </c>
      <c r="E610">
        <v>4</v>
      </c>
      <c r="F610" t="s">
        <v>39</v>
      </c>
      <c r="G610" t="s">
        <v>64</v>
      </c>
      <c r="H610" t="s">
        <v>64</v>
      </c>
      <c r="I610" t="s">
        <v>286</v>
      </c>
      <c r="J610" t="s">
        <v>42</v>
      </c>
      <c r="K610">
        <v>60</v>
      </c>
      <c r="L610">
        <v>16.600000000000001</v>
      </c>
      <c r="M610">
        <v>5.0199999999999996</v>
      </c>
      <c r="N610">
        <v>0.83</v>
      </c>
      <c r="O610">
        <v>3.63</v>
      </c>
      <c r="P610">
        <v>0.6</v>
      </c>
      <c r="Q610">
        <v>4.0199999999999996</v>
      </c>
      <c r="R610">
        <v>0.67</v>
      </c>
      <c r="S610">
        <v>1.27</v>
      </c>
      <c r="T610">
        <v>99</v>
      </c>
      <c r="U610">
        <v>17.23</v>
      </c>
      <c r="V610">
        <v>16.97</v>
      </c>
      <c r="W610" s="1">
        <v>44051</v>
      </c>
    </row>
    <row r="611" spans="1:27" x14ac:dyDescent="0.25">
      <c r="A611" t="s">
        <v>284</v>
      </c>
      <c r="B611" s="1">
        <v>44111</v>
      </c>
      <c r="C611">
        <v>1</v>
      </c>
      <c r="D611">
        <v>1</v>
      </c>
      <c r="E611">
        <v>4</v>
      </c>
      <c r="F611" t="s">
        <v>39</v>
      </c>
      <c r="G611" t="s">
        <v>64</v>
      </c>
      <c r="H611" t="s">
        <v>64</v>
      </c>
      <c r="I611">
        <v>2</v>
      </c>
      <c r="J611">
        <v>1</v>
      </c>
      <c r="K611">
        <v>41</v>
      </c>
      <c r="L611">
        <v>17.600000000000001</v>
      </c>
      <c r="M611">
        <v>5.03</v>
      </c>
      <c r="N611">
        <v>0.89</v>
      </c>
      <c r="O611">
        <v>5.39</v>
      </c>
      <c r="P611">
        <v>0.95</v>
      </c>
      <c r="Q611">
        <v>3.52</v>
      </c>
      <c r="R611">
        <v>0.62</v>
      </c>
      <c r="S611">
        <v>1.57</v>
      </c>
      <c r="T611">
        <v>91</v>
      </c>
      <c r="U611">
        <v>18.27</v>
      </c>
      <c r="V611">
        <v>21.22</v>
      </c>
      <c r="W611" s="1">
        <v>44070</v>
      </c>
    </row>
    <row r="612" spans="1:27" x14ac:dyDescent="0.25">
      <c r="A612" t="s">
        <v>284</v>
      </c>
      <c r="B612" s="1">
        <v>44230</v>
      </c>
      <c r="C612">
        <v>3</v>
      </c>
      <c r="D612">
        <v>1</v>
      </c>
      <c r="E612">
        <v>4</v>
      </c>
      <c r="F612" t="s">
        <v>39</v>
      </c>
      <c r="G612" t="s">
        <v>64</v>
      </c>
      <c r="H612" t="s">
        <v>64</v>
      </c>
      <c r="I612">
        <v>2</v>
      </c>
      <c r="J612">
        <v>1</v>
      </c>
      <c r="K612">
        <v>160</v>
      </c>
      <c r="L612">
        <v>13</v>
      </c>
      <c r="M612">
        <v>4.8499999999999996</v>
      </c>
      <c r="N612">
        <v>0.63</v>
      </c>
      <c r="O612">
        <v>4.83</v>
      </c>
      <c r="P612">
        <v>0.63</v>
      </c>
      <c r="Q612">
        <v>4.37</v>
      </c>
      <c r="R612">
        <v>0.56999999999999995</v>
      </c>
      <c r="S612">
        <v>1.2</v>
      </c>
      <c r="T612">
        <v>32</v>
      </c>
      <c r="U612">
        <v>13.49</v>
      </c>
      <c r="V612">
        <v>15.58</v>
      </c>
      <c r="W612" s="1">
        <v>44070</v>
      </c>
    </row>
    <row r="613" spans="1:27" x14ac:dyDescent="0.25">
      <c r="A613" t="s">
        <v>284</v>
      </c>
      <c r="B613" s="1">
        <v>44166</v>
      </c>
      <c r="C613">
        <v>2</v>
      </c>
      <c r="D613">
        <v>1</v>
      </c>
      <c r="E613">
        <v>4</v>
      </c>
      <c r="F613" t="s">
        <v>39</v>
      </c>
      <c r="G613" t="s">
        <v>64</v>
      </c>
      <c r="H613" t="s">
        <v>64</v>
      </c>
      <c r="I613">
        <v>2</v>
      </c>
      <c r="J613">
        <v>1</v>
      </c>
      <c r="K613">
        <v>96</v>
      </c>
      <c r="L613">
        <v>13.2</v>
      </c>
      <c r="M613">
        <v>4.97</v>
      </c>
      <c r="N613">
        <v>0.66</v>
      </c>
      <c r="O613">
        <v>4.2</v>
      </c>
      <c r="P613">
        <v>0.6</v>
      </c>
      <c r="Q613">
        <v>4.2</v>
      </c>
      <c r="R613">
        <v>0.6</v>
      </c>
      <c r="S613">
        <v>1.1000000000000001</v>
      </c>
      <c r="T613">
        <v>23</v>
      </c>
      <c r="U613">
        <v>13.7</v>
      </c>
      <c r="V613">
        <v>15.52</v>
      </c>
      <c r="W613" s="1">
        <v>44070</v>
      </c>
      <c r="Z613">
        <v>97</v>
      </c>
      <c r="AA613">
        <v>-1</v>
      </c>
    </row>
    <row r="614" spans="1:27" x14ac:dyDescent="0.25">
      <c r="A614" t="s">
        <v>284</v>
      </c>
      <c r="B614" s="1">
        <v>44298</v>
      </c>
      <c r="C614">
        <v>4</v>
      </c>
      <c r="D614">
        <v>1</v>
      </c>
      <c r="E614">
        <v>4</v>
      </c>
      <c r="F614" t="s">
        <v>39</v>
      </c>
      <c r="G614" t="s">
        <v>64</v>
      </c>
      <c r="H614" t="s">
        <v>64</v>
      </c>
      <c r="I614">
        <v>2</v>
      </c>
      <c r="J614">
        <v>1</v>
      </c>
      <c r="K614">
        <v>228</v>
      </c>
      <c r="L614">
        <v>11</v>
      </c>
      <c r="M614">
        <v>4.7</v>
      </c>
      <c r="N614">
        <v>0.52</v>
      </c>
      <c r="O614">
        <v>5.74</v>
      </c>
      <c r="P614">
        <v>0.63</v>
      </c>
      <c r="Q614">
        <v>5.49</v>
      </c>
      <c r="R614">
        <v>0.6</v>
      </c>
      <c r="S614">
        <v>1.24</v>
      </c>
      <c r="T614">
        <v>52</v>
      </c>
      <c r="U614">
        <v>11.42</v>
      </c>
      <c r="V614">
        <v>15.35</v>
      </c>
      <c r="W614" s="1">
        <v>44070</v>
      </c>
    </row>
    <row r="615" spans="1:27" x14ac:dyDescent="0.25">
      <c r="A615" t="s">
        <v>284</v>
      </c>
      <c r="B615" s="1">
        <v>44111</v>
      </c>
      <c r="C615">
        <v>1</v>
      </c>
      <c r="D615">
        <v>74</v>
      </c>
      <c r="E615">
        <v>4</v>
      </c>
      <c r="F615" t="s">
        <v>39</v>
      </c>
      <c r="G615" t="s">
        <v>64</v>
      </c>
      <c r="H615" t="s">
        <v>64</v>
      </c>
      <c r="I615">
        <v>3</v>
      </c>
      <c r="J615">
        <v>2</v>
      </c>
      <c r="K615">
        <v>19</v>
      </c>
      <c r="L615">
        <v>25</v>
      </c>
      <c r="M615">
        <v>5.07</v>
      </c>
      <c r="N615">
        <v>1.27</v>
      </c>
      <c r="O615">
        <v>4.72</v>
      </c>
      <c r="P615">
        <v>1.18</v>
      </c>
      <c r="Q615">
        <v>3.37</v>
      </c>
      <c r="R615">
        <v>0.84</v>
      </c>
      <c r="S615">
        <v>2.02</v>
      </c>
      <c r="T615">
        <v>76</v>
      </c>
      <c r="U615">
        <v>25.95</v>
      </c>
      <c r="V615">
        <v>27.77</v>
      </c>
      <c r="W615" s="1">
        <v>44092</v>
      </c>
    </row>
    <row r="616" spans="1:27" x14ac:dyDescent="0.25">
      <c r="A616" t="s">
        <v>284</v>
      </c>
      <c r="B616" s="1">
        <v>44230</v>
      </c>
      <c r="C616">
        <v>3</v>
      </c>
      <c r="D616">
        <v>74</v>
      </c>
      <c r="E616">
        <v>4</v>
      </c>
      <c r="F616" t="s">
        <v>39</v>
      </c>
      <c r="G616" t="s">
        <v>64</v>
      </c>
      <c r="H616" t="s">
        <v>64</v>
      </c>
      <c r="I616">
        <v>3</v>
      </c>
      <c r="J616">
        <v>2</v>
      </c>
      <c r="K616">
        <v>138</v>
      </c>
      <c r="L616">
        <v>20</v>
      </c>
      <c r="M616">
        <v>4.75</v>
      </c>
      <c r="N616">
        <v>0.95</v>
      </c>
      <c r="O616">
        <v>3.89</v>
      </c>
      <c r="P616">
        <v>0.78</v>
      </c>
      <c r="Q616">
        <v>3.68</v>
      </c>
      <c r="R616">
        <v>0.74</v>
      </c>
      <c r="S616">
        <v>1.51</v>
      </c>
      <c r="T616">
        <v>240</v>
      </c>
      <c r="U616">
        <v>20.76</v>
      </c>
      <c r="V616">
        <v>20.59</v>
      </c>
      <c r="W616" s="1">
        <v>44092</v>
      </c>
    </row>
    <row r="617" spans="1:27" x14ac:dyDescent="0.25">
      <c r="A617" t="s">
        <v>284</v>
      </c>
      <c r="B617" s="1">
        <v>44298</v>
      </c>
      <c r="C617">
        <v>4</v>
      </c>
      <c r="D617">
        <v>74</v>
      </c>
      <c r="E617">
        <v>4</v>
      </c>
      <c r="F617" t="s">
        <v>39</v>
      </c>
      <c r="G617" t="s">
        <v>64</v>
      </c>
      <c r="H617" t="s">
        <v>64</v>
      </c>
      <c r="I617">
        <v>3</v>
      </c>
      <c r="J617">
        <v>2</v>
      </c>
      <c r="K617">
        <v>206</v>
      </c>
      <c r="L617">
        <v>16</v>
      </c>
      <c r="M617">
        <v>4.53</v>
      </c>
      <c r="N617">
        <v>0.72</v>
      </c>
      <c r="O617">
        <v>4.26</v>
      </c>
      <c r="P617">
        <v>0.68</v>
      </c>
      <c r="Q617">
        <v>4.4800000000000004</v>
      </c>
      <c r="R617">
        <v>0.72</v>
      </c>
      <c r="S617">
        <v>1.4</v>
      </c>
      <c r="T617">
        <v>365</v>
      </c>
      <c r="U617">
        <v>16.61</v>
      </c>
      <c r="V617">
        <v>18.16</v>
      </c>
      <c r="W617" s="1">
        <v>44092</v>
      </c>
    </row>
    <row r="618" spans="1:27" x14ac:dyDescent="0.25">
      <c r="A618" t="s">
        <v>284</v>
      </c>
      <c r="B618" s="1">
        <v>44166</v>
      </c>
      <c r="C618">
        <v>2</v>
      </c>
      <c r="D618">
        <v>74</v>
      </c>
      <c r="E618">
        <v>4</v>
      </c>
      <c r="F618" t="s">
        <v>39</v>
      </c>
      <c r="G618" t="s">
        <v>64</v>
      </c>
      <c r="H618" t="s">
        <v>64</v>
      </c>
      <c r="I618">
        <v>3</v>
      </c>
      <c r="J618">
        <v>2</v>
      </c>
      <c r="K618">
        <v>74</v>
      </c>
      <c r="L618">
        <v>15.2</v>
      </c>
      <c r="M618">
        <v>5.01</v>
      </c>
      <c r="N618">
        <v>0.76</v>
      </c>
      <c r="O618">
        <v>4.2</v>
      </c>
      <c r="P618">
        <v>0.6</v>
      </c>
      <c r="Q618">
        <v>3.6</v>
      </c>
      <c r="R618">
        <v>0.6</v>
      </c>
      <c r="S618">
        <v>1.2</v>
      </c>
      <c r="T618">
        <v>30</v>
      </c>
      <c r="U618">
        <v>15.78</v>
      </c>
      <c r="V618">
        <v>16.059999999999999</v>
      </c>
      <c r="W618" s="1">
        <v>44092</v>
      </c>
      <c r="Z618">
        <v>-68</v>
      </c>
      <c r="AA618">
        <v>3</v>
      </c>
    </row>
    <row r="619" spans="1:27" x14ac:dyDescent="0.25">
      <c r="A619" t="s">
        <v>284</v>
      </c>
      <c r="B619" s="1">
        <v>44166</v>
      </c>
      <c r="C619">
        <v>2</v>
      </c>
      <c r="D619">
        <v>146</v>
      </c>
      <c r="E619">
        <v>4</v>
      </c>
      <c r="F619" t="s">
        <v>39</v>
      </c>
      <c r="G619" t="s">
        <v>285</v>
      </c>
      <c r="H619" t="s">
        <v>64</v>
      </c>
      <c r="I619" t="s">
        <v>286</v>
      </c>
      <c r="J619" t="s">
        <v>42</v>
      </c>
      <c r="K619">
        <v>63</v>
      </c>
      <c r="L619">
        <v>25</v>
      </c>
      <c r="M619">
        <v>5.01</v>
      </c>
      <c r="N619">
        <v>1.25</v>
      </c>
      <c r="O619">
        <v>5.9</v>
      </c>
      <c r="P619">
        <v>1.5</v>
      </c>
      <c r="Q619">
        <v>4</v>
      </c>
      <c r="R619">
        <v>1</v>
      </c>
      <c r="S619">
        <v>2.5</v>
      </c>
      <c r="T619">
        <v>12</v>
      </c>
      <c r="U619">
        <v>25.95</v>
      </c>
      <c r="V619">
        <v>32.950000000000003</v>
      </c>
      <c r="W619" s="1">
        <v>44103</v>
      </c>
      <c r="Z619">
        <v>318</v>
      </c>
      <c r="AA619">
        <v>113</v>
      </c>
    </row>
    <row r="620" spans="1:27" x14ac:dyDescent="0.25">
      <c r="A620" t="s">
        <v>284</v>
      </c>
      <c r="B620" s="1">
        <v>44111</v>
      </c>
      <c r="C620">
        <v>1</v>
      </c>
      <c r="D620">
        <v>146</v>
      </c>
      <c r="E620">
        <v>4</v>
      </c>
      <c r="F620" t="s">
        <v>39</v>
      </c>
      <c r="G620" t="s">
        <v>285</v>
      </c>
      <c r="H620" t="s">
        <v>64</v>
      </c>
      <c r="I620" t="s">
        <v>286</v>
      </c>
      <c r="J620" t="s">
        <v>42</v>
      </c>
      <c r="K620">
        <v>8</v>
      </c>
      <c r="L620">
        <v>25.4</v>
      </c>
      <c r="M620">
        <v>4.95</v>
      </c>
      <c r="N620">
        <v>1.26</v>
      </c>
      <c r="O620">
        <v>5.68</v>
      </c>
      <c r="P620">
        <v>1.44</v>
      </c>
      <c r="Q620">
        <v>4.21</v>
      </c>
      <c r="R620">
        <v>1.07</v>
      </c>
      <c r="S620">
        <v>2.5099999999999998</v>
      </c>
      <c r="T620">
        <v>73</v>
      </c>
      <c r="U620">
        <v>26.37</v>
      </c>
      <c r="V620">
        <v>32.85</v>
      </c>
      <c r="W620" s="1">
        <v>44103</v>
      </c>
    </row>
    <row r="621" spans="1:27" x14ac:dyDescent="0.25">
      <c r="A621" t="s">
        <v>284</v>
      </c>
      <c r="B621" s="1">
        <v>44230</v>
      </c>
      <c r="C621">
        <v>3</v>
      </c>
      <c r="D621">
        <v>146</v>
      </c>
      <c r="E621">
        <v>4</v>
      </c>
      <c r="F621" t="s">
        <v>39</v>
      </c>
      <c r="G621" t="s">
        <v>285</v>
      </c>
      <c r="H621" t="s">
        <v>64</v>
      </c>
      <c r="I621" t="s">
        <v>286</v>
      </c>
      <c r="J621" t="s">
        <v>42</v>
      </c>
      <c r="K621">
        <v>127</v>
      </c>
      <c r="L621">
        <v>20</v>
      </c>
      <c r="M621">
        <v>4.8499999999999996</v>
      </c>
      <c r="N621">
        <v>0.97</v>
      </c>
      <c r="O621">
        <v>6.65</v>
      </c>
      <c r="P621">
        <v>1.33</v>
      </c>
      <c r="Q621">
        <v>4.1500000000000004</v>
      </c>
      <c r="R621">
        <v>0.83</v>
      </c>
      <c r="S621">
        <v>2.16</v>
      </c>
      <c r="T621">
        <v>34</v>
      </c>
      <c r="U621">
        <v>20.76</v>
      </c>
      <c r="V621">
        <v>28.21</v>
      </c>
      <c r="W621" s="1">
        <v>44103</v>
      </c>
    </row>
    <row r="622" spans="1:27" x14ac:dyDescent="0.25">
      <c r="A622" t="s">
        <v>284</v>
      </c>
      <c r="B622" s="1">
        <v>44298</v>
      </c>
      <c r="C622">
        <v>4</v>
      </c>
      <c r="D622">
        <v>146</v>
      </c>
      <c r="E622">
        <v>4</v>
      </c>
      <c r="F622" t="s">
        <v>39</v>
      </c>
      <c r="G622" t="s">
        <v>285</v>
      </c>
      <c r="H622" t="s">
        <v>64</v>
      </c>
      <c r="I622" t="s">
        <v>286</v>
      </c>
      <c r="J622" t="s">
        <v>42</v>
      </c>
      <c r="K622">
        <v>195</v>
      </c>
      <c r="L622">
        <v>19</v>
      </c>
      <c r="M622">
        <v>4.6900000000000004</v>
      </c>
      <c r="N622">
        <v>0.89</v>
      </c>
      <c r="O622">
        <v>5.31</v>
      </c>
      <c r="P622">
        <v>1.01</v>
      </c>
      <c r="Q622">
        <v>5.03</v>
      </c>
      <c r="R622">
        <v>0.96</v>
      </c>
      <c r="S622">
        <v>1.96</v>
      </c>
      <c r="T622">
        <v>36</v>
      </c>
      <c r="U622">
        <v>19.72</v>
      </c>
      <c r="V622">
        <v>24.84</v>
      </c>
      <c r="W622" s="1">
        <v>44103</v>
      </c>
    </row>
    <row r="623" spans="1:27" x14ac:dyDescent="0.25">
      <c r="A623" t="s">
        <v>284</v>
      </c>
      <c r="B623" s="1">
        <v>44111</v>
      </c>
      <c r="C623">
        <v>1</v>
      </c>
      <c r="D623">
        <v>522</v>
      </c>
      <c r="E623">
        <v>4</v>
      </c>
      <c r="F623" t="s">
        <v>39</v>
      </c>
      <c r="G623" t="s">
        <v>285</v>
      </c>
      <c r="H623" t="s">
        <v>64</v>
      </c>
      <c r="I623">
        <v>4</v>
      </c>
      <c r="J623" t="s">
        <v>42</v>
      </c>
      <c r="K623">
        <v>21</v>
      </c>
      <c r="L623">
        <v>34</v>
      </c>
      <c r="M623">
        <v>5.24</v>
      </c>
      <c r="N623">
        <v>1.78</v>
      </c>
      <c r="O623">
        <v>4.8099999999999996</v>
      </c>
      <c r="P623">
        <v>1.64</v>
      </c>
      <c r="Q623">
        <v>3.66</v>
      </c>
      <c r="R623">
        <v>1.24</v>
      </c>
      <c r="S623">
        <v>2.88</v>
      </c>
      <c r="T623">
        <v>206</v>
      </c>
      <c r="U623">
        <v>35.29</v>
      </c>
      <c r="V623">
        <v>38.880000000000003</v>
      </c>
      <c r="W623" s="1">
        <v>44090</v>
      </c>
    </row>
    <row r="624" spans="1:27" x14ac:dyDescent="0.25">
      <c r="A624" t="s">
        <v>284</v>
      </c>
      <c r="B624" s="1">
        <v>44230</v>
      </c>
      <c r="C624">
        <v>3</v>
      </c>
      <c r="D624">
        <v>522</v>
      </c>
      <c r="E624">
        <v>4</v>
      </c>
      <c r="F624" t="s">
        <v>39</v>
      </c>
      <c r="G624" t="s">
        <v>285</v>
      </c>
      <c r="H624" t="s">
        <v>64</v>
      </c>
      <c r="I624">
        <v>4</v>
      </c>
      <c r="J624" t="s">
        <v>42</v>
      </c>
      <c r="K624">
        <v>140</v>
      </c>
      <c r="L624">
        <v>21</v>
      </c>
      <c r="M624">
        <v>5.04</v>
      </c>
      <c r="N624">
        <v>1.06</v>
      </c>
      <c r="O624">
        <v>6.19</v>
      </c>
      <c r="P624">
        <v>1.3</v>
      </c>
      <c r="Q624">
        <v>4.37</v>
      </c>
      <c r="R624">
        <v>0.92</v>
      </c>
      <c r="S624">
        <v>2.2200000000000002</v>
      </c>
      <c r="T624">
        <v>238</v>
      </c>
      <c r="U624">
        <v>21.8</v>
      </c>
      <c r="V624">
        <v>28.75</v>
      </c>
      <c r="W624" s="1">
        <v>44090</v>
      </c>
    </row>
    <row r="625" spans="1:38" x14ac:dyDescent="0.25">
      <c r="A625" t="s">
        <v>284</v>
      </c>
      <c r="B625" s="1">
        <v>44298</v>
      </c>
      <c r="C625">
        <v>4</v>
      </c>
      <c r="D625">
        <v>522</v>
      </c>
      <c r="E625">
        <v>4</v>
      </c>
      <c r="F625" t="s">
        <v>39</v>
      </c>
      <c r="G625" t="s">
        <v>285</v>
      </c>
      <c r="H625" t="s">
        <v>64</v>
      </c>
      <c r="I625">
        <v>4</v>
      </c>
      <c r="J625" t="s">
        <v>42</v>
      </c>
      <c r="K625">
        <v>208</v>
      </c>
      <c r="L625">
        <v>21</v>
      </c>
      <c r="M625">
        <v>5.04</v>
      </c>
      <c r="N625">
        <v>1.06</v>
      </c>
      <c r="O625">
        <v>6.19</v>
      </c>
      <c r="P625">
        <v>1.3</v>
      </c>
      <c r="Q625">
        <v>4.37</v>
      </c>
      <c r="R625">
        <v>0.92</v>
      </c>
      <c r="S625">
        <v>2.2200000000000002</v>
      </c>
      <c r="T625">
        <v>238</v>
      </c>
      <c r="U625">
        <v>21.8</v>
      </c>
      <c r="V625">
        <v>28.75</v>
      </c>
      <c r="W625" s="1">
        <v>44090</v>
      </c>
    </row>
    <row r="626" spans="1:38" x14ac:dyDescent="0.25">
      <c r="A626" t="s">
        <v>284</v>
      </c>
      <c r="B626" s="1">
        <v>44166</v>
      </c>
      <c r="C626">
        <v>2</v>
      </c>
      <c r="D626">
        <v>522</v>
      </c>
      <c r="E626">
        <v>4</v>
      </c>
      <c r="F626" t="s">
        <v>39</v>
      </c>
      <c r="G626" t="s">
        <v>285</v>
      </c>
      <c r="H626" t="s">
        <v>64</v>
      </c>
      <c r="I626">
        <v>4</v>
      </c>
      <c r="J626" t="s">
        <v>42</v>
      </c>
      <c r="K626">
        <v>76</v>
      </c>
      <c r="L626">
        <v>22</v>
      </c>
      <c r="M626">
        <v>4.96</v>
      </c>
      <c r="N626">
        <v>1.0900000000000001</v>
      </c>
      <c r="O626">
        <v>5.4</v>
      </c>
      <c r="P626">
        <v>1.2</v>
      </c>
      <c r="Q626">
        <v>3.8</v>
      </c>
      <c r="R626">
        <v>0.8</v>
      </c>
      <c r="S626">
        <v>2</v>
      </c>
      <c r="T626">
        <v>94</v>
      </c>
      <c r="U626">
        <v>22.84</v>
      </c>
      <c r="V626">
        <v>26.9</v>
      </c>
      <c r="W626" s="1">
        <v>44090</v>
      </c>
      <c r="Z626">
        <v>371</v>
      </c>
      <c r="AA626">
        <v>158</v>
      </c>
    </row>
    <row r="627" spans="1:38" x14ac:dyDescent="0.25">
      <c r="A627" t="s">
        <v>284</v>
      </c>
      <c r="B627" s="1">
        <v>44111</v>
      </c>
      <c r="C627">
        <v>1</v>
      </c>
      <c r="D627">
        <v>33</v>
      </c>
      <c r="E627">
        <v>4</v>
      </c>
      <c r="F627" t="s">
        <v>39</v>
      </c>
      <c r="G627" t="s">
        <v>64</v>
      </c>
      <c r="H627" t="s">
        <v>64</v>
      </c>
      <c r="I627" t="s">
        <v>286</v>
      </c>
      <c r="J627" t="s">
        <v>42</v>
      </c>
      <c r="K627">
        <v>39</v>
      </c>
      <c r="L627">
        <v>25</v>
      </c>
      <c r="M627">
        <v>5.23</v>
      </c>
      <c r="N627">
        <v>1.31</v>
      </c>
      <c r="O627">
        <v>4.53</v>
      </c>
      <c r="P627">
        <v>1.1299999999999999</v>
      </c>
      <c r="Q627">
        <v>3.04</v>
      </c>
      <c r="R627">
        <v>0.76</v>
      </c>
      <c r="S627">
        <v>1.89</v>
      </c>
      <c r="T627">
        <v>11</v>
      </c>
      <c r="U627">
        <v>25.95</v>
      </c>
      <c r="V627">
        <v>26.56</v>
      </c>
      <c r="W627" s="1">
        <v>44072</v>
      </c>
    </row>
    <row r="628" spans="1:38" x14ac:dyDescent="0.25">
      <c r="A628" t="s">
        <v>284</v>
      </c>
      <c r="B628" s="1">
        <v>44166</v>
      </c>
      <c r="C628">
        <v>2</v>
      </c>
      <c r="D628">
        <v>33</v>
      </c>
      <c r="E628">
        <v>4</v>
      </c>
      <c r="F628" t="s">
        <v>39</v>
      </c>
      <c r="G628" t="s">
        <v>64</v>
      </c>
      <c r="H628" t="s">
        <v>64</v>
      </c>
      <c r="I628" t="s">
        <v>286</v>
      </c>
      <c r="J628" t="s">
        <v>42</v>
      </c>
      <c r="K628">
        <v>94</v>
      </c>
      <c r="L628">
        <v>22.6</v>
      </c>
      <c r="M628">
        <v>5.04</v>
      </c>
      <c r="N628">
        <v>1.1399999999999999</v>
      </c>
      <c r="O628">
        <v>5</v>
      </c>
      <c r="P628">
        <v>1.1000000000000001</v>
      </c>
      <c r="Q628">
        <v>3.1</v>
      </c>
      <c r="R628">
        <v>0.7</v>
      </c>
      <c r="S628">
        <v>1.8</v>
      </c>
      <c r="T628">
        <v>9</v>
      </c>
      <c r="U628">
        <v>23.46</v>
      </c>
      <c r="V628">
        <v>25.07</v>
      </c>
      <c r="W628" s="1">
        <v>44072</v>
      </c>
      <c r="Z628">
        <v>-2</v>
      </c>
      <c r="AA628">
        <v>24</v>
      </c>
    </row>
    <row r="629" spans="1:38" x14ac:dyDescent="0.25">
      <c r="A629" t="s">
        <v>284</v>
      </c>
      <c r="B629" s="1">
        <v>44230</v>
      </c>
      <c r="C629">
        <v>3</v>
      </c>
      <c r="D629">
        <v>33</v>
      </c>
      <c r="E629">
        <v>4</v>
      </c>
      <c r="F629" t="s">
        <v>39</v>
      </c>
      <c r="G629" t="s">
        <v>64</v>
      </c>
      <c r="H629" t="s">
        <v>64</v>
      </c>
      <c r="I629" t="s">
        <v>286</v>
      </c>
      <c r="J629" t="s">
        <v>42</v>
      </c>
      <c r="K629">
        <v>158</v>
      </c>
      <c r="L629">
        <v>21.2</v>
      </c>
      <c r="M629">
        <v>5.0199999999999996</v>
      </c>
      <c r="N629">
        <v>1.06</v>
      </c>
      <c r="O629">
        <v>5.14</v>
      </c>
      <c r="P629">
        <v>1.0900000000000001</v>
      </c>
      <c r="Q629">
        <v>3.44</v>
      </c>
      <c r="R629">
        <v>0.73</v>
      </c>
      <c r="S629">
        <v>1.82</v>
      </c>
      <c r="T629">
        <v>36</v>
      </c>
      <c r="U629">
        <v>22.01</v>
      </c>
      <c r="V629">
        <v>24.78</v>
      </c>
      <c r="W629" s="1">
        <v>44072</v>
      </c>
    </row>
    <row r="630" spans="1:38" x14ac:dyDescent="0.25">
      <c r="A630" t="s">
        <v>284</v>
      </c>
      <c r="B630" s="1">
        <v>44298</v>
      </c>
      <c r="C630">
        <v>4</v>
      </c>
      <c r="D630">
        <v>33</v>
      </c>
      <c r="E630">
        <v>4</v>
      </c>
      <c r="F630" t="s">
        <v>39</v>
      </c>
      <c r="G630" t="s">
        <v>64</v>
      </c>
      <c r="H630" t="s">
        <v>64</v>
      </c>
      <c r="I630" t="s">
        <v>286</v>
      </c>
      <c r="J630" t="s">
        <v>42</v>
      </c>
      <c r="K630">
        <v>226</v>
      </c>
      <c r="L630">
        <v>15.6</v>
      </c>
      <c r="M630">
        <v>4.87</v>
      </c>
      <c r="N630">
        <v>0.76</v>
      </c>
      <c r="O630">
        <v>3.47</v>
      </c>
      <c r="P630">
        <v>0.54</v>
      </c>
      <c r="Q630">
        <v>3.9</v>
      </c>
      <c r="R630">
        <v>0.61</v>
      </c>
      <c r="S630">
        <v>1.1499999999999999</v>
      </c>
      <c r="T630">
        <v>223</v>
      </c>
      <c r="U630">
        <v>16.190000000000001</v>
      </c>
      <c r="V630">
        <v>15.49</v>
      </c>
      <c r="W630" s="1">
        <v>44072</v>
      </c>
    </row>
    <row r="631" spans="1:38" x14ac:dyDescent="0.25">
      <c r="A631" t="s">
        <v>284</v>
      </c>
      <c r="B631" s="1">
        <v>44111</v>
      </c>
      <c r="C631">
        <v>1</v>
      </c>
      <c r="D631">
        <v>464</v>
      </c>
      <c r="E631">
        <v>4</v>
      </c>
      <c r="F631" t="s">
        <v>39</v>
      </c>
      <c r="G631" t="s">
        <v>285</v>
      </c>
      <c r="H631" t="s">
        <v>64</v>
      </c>
      <c r="I631">
        <v>2</v>
      </c>
      <c r="J631">
        <v>1</v>
      </c>
      <c r="K631">
        <v>35</v>
      </c>
      <c r="L631">
        <v>23</v>
      </c>
      <c r="M631">
        <v>5.25</v>
      </c>
      <c r="N631">
        <v>1.21</v>
      </c>
      <c r="O631">
        <v>4.93</v>
      </c>
      <c r="P631">
        <v>1.1299999999999999</v>
      </c>
      <c r="Q631">
        <v>3.74</v>
      </c>
      <c r="R631">
        <v>0.86</v>
      </c>
      <c r="S631">
        <v>1.99</v>
      </c>
      <c r="T631">
        <v>92</v>
      </c>
      <c r="U631">
        <v>23.87</v>
      </c>
      <c r="V631">
        <v>26.78</v>
      </c>
      <c r="W631" s="1">
        <v>44076</v>
      </c>
    </row>
    <row r="632" spans="1:38" x14ac:dyDescent="0.25">
      <c r="A632" t="s">
        <v>284</v>
      </c>
      <c r="B632" s="1">
        <v>44166</v>
      </c>
      <c r="C632">
        <v>2</v>
      </c>
      <c r="D632">
        <v>464</v>
      </c>
      <c r="E632">
        <v>4</v>
      </c>
      <c r="F632" t="s">
        <v>39</v>
      </c>
      <c r="G632" t="s">
        <v>285</v>
      </c>
      <c r="H632" t="s">
        <v>64</v>
      </c>
      <c r="I632">
        <v>2</v>
      </c>
      <c r="J632">
        <v>1</v>
      </c>
      <c r="K632">
        <v>90</v>
      </c>
      <c r="L632">
        <v>16</v>
      </c>
      <c r="M632">
        <v>5.08</v>
      </c>
      <c r="N632">
        <v>0.81</v>
      </c>
      <c r="O632">
        <v>4</v>
      </c>
      <c r="P632">
        <v>0.6</v>
      </c>
      <c r="Q632">
        <v>4.2</v>
      </c>
      <c r="R632">
        <v>0.7</v>
      </c>
      <c r="S632">
        <v>1.3</v>
      </c>
      <c r="T632">
        <v>117</v>
      </c>
      <c r="U632">
        <v>16.61</v>
      </c>
      <c r="V632">
        <v>17.010000000000002</v>
      </c>
      <c r="W632" s="1">
        <v>44076</v>
      </c>
      <c r="Z632">
        <v>223</v>
      </c>
      <c r="AA632">
        <v>108</v>
      </c>
    </row>
    <row r="633" spans="1:38" x14ac:dyDescent="0.25">
      <c r="A633" t="s">
        <v>284</v>
      </c>
      <c r="B633" s="1">
        <v>44230</v>
      </c>
      <c r="C633">
        <v>3</v>
      </c>
      <c r="D633">
        <v>464</v>
      </c>
      <c r="E633">
        <v>4</v>
      </c>
      <c r="F633" t="s">
        <v>39</v>
      </c>
      <c r="G633" t="s">
        <v>285</v>
      </c>
      <c r="H633" t="s">
        <v>64</v>
      </c>
      <c r="I633">
        <v>2</v>
      </c>
      <c r="J633">
        <v>1</v>
      </c>
      <c r="K633">
        <v>154</v>
      </c>
      <c r="L633">
        <v>13</v>
      </c>
      <c r="M633">
        <v>4.91</v>
      </c>
      <c r="N633">
        <v>0.64</v>
      </c>
      <c r="O633">
        <v>4.72</v>
      </c>
      <c r="P633">
        <v>0.61</v>
      </c>
      <c r="Q633">
        <v>4.63</v>
      </c>
      <c r="R633">
        <v>0.6</v>
      </c>
      <c r="S633">
        <v>1.22</v>
      </c>
      <c r="T633">
        <v>207</v>
      </c>
      <c r="U633">
        <v>13.49</v>
      </c>
      <c r="V633">
        <v>15.65</v>
      </c>
      <c r="W633" s="1">
        <v>44076</v>
      </c>
    </row>
    <row r="634" spans="1:38" x14ac:dyDescent="0.25">
      <c r="A634" t="s">
        <v>284</v>
      </c>
      <c r="B634" s="1">
        <v>44298</v>
      </c>
      <c r="C634">
        <v>4</v>
      </c>
      <c r="D634">
        <v>464</v>
      </c>
      <c r="E634">
        <v>4</v>
      </c>
      <c r="F634" t="s">
        <v>39</v>
      </c>
      <c r="G634" t="s">
        <v>285</v>
      </c>
      <c r="H634" t="s">
        <v>64</v>
      </c>
      <c r="I634">
        <v>2</v>
      </c>
      <c r="J634">
        <v>1</v>
      </c>
      <c r="K634">
        <v>222</v>
      </c>
      <c r="L634">
        <v>13</v>
      </c>
      <c r="M634">
        <v>4.91</v>
      </c>
      <c r="N634">
        <v>0.64</v>
      </c>
      <c r="O634">
        <v>4.72</v>
      </c>
      <c r="P634">
        <v>0.61</v>
      </c>
      <c r="Q634">
        <v>4.63</v>
      </c>
      <c r="R634">
        <v>0.6</v>
      </c>
      <c r="S634">
        <v>1.22</v>
      </c>
      <c r="T634">
        <v>207</v>
      </c>
      <c r="U634">
        <v>13.49</v>
      </c>
      <c r="V634">
        <v>15.65</v>
      </c>
      <c r="W634" s="1">
        <v>44076</v>
      </c>
    </row>
    <row r="635" spans="1:38" x14ac:dyDescent="0.25">
      <c r="A635" t="s">
        <v>51</v>
      </c>
      <c r="B635" s="1">
        <v>43109</v>
      </c>
      <c r="C635">
        <v>3</v>
      </c>
      <c r="D635">
        <v>145</v>
      </c>
      <c r="E635">
        <v>4</v>
      </c>
      <c r="F635" t="s">
        <v>39</v>
      </c>
      <c r="G635" t="s">
        <v>56</v>
      </c>
      <c r="H635" t="s">
        <v>41</v>
      </c>
      <c r="I635">
        <v>2</v>
      </c>
      <c r="J635">
        <v>1</v>
      </c>
      <c r="K635">
        <v>125</v>
      </c>
      <c r="L635">
        <v>9.1</v>
      </c>
      <c r="M635">
        <v>5.18</v>
      </c>
      <c r="N635">
        <v>0.47</v>
      </c>
      <c r="O635">
        <v>5.9</v>
      </c>
      <c r="P635">
        <v>0.54</v>
      </c>
      <c r="Q635">
        <v>4.28</v>
      </c>
      <c r="R635">
        <v>0.39</v>
      </c>
      <c r="S635">
        <v>0.93</v>
      </c>
      <c r="T635">
        <v>37</v>
      </c>
      <c r="U635">
        <v>9.4499999999999993</v>
      </c>
      <c r="V635">
        <v>12.11</v>
      </c>
      <c r="W635" s="1">
        <v>42984</v>
      </c>
      <c r="X635">
        <v>238</v>
      </c>
      <c r="Y635" s="3">
        <v>44986</v>
      </c>
      <c r="Z635" t="s">
        <v>403</v>
      </c>
      <c r="AA635" t="s">
        <v>404</v>
      </c>
      <c r="AC635" s="1">
        <v>43060</v>
      </c>
      <c r="AD635">
        <v>1</v>
      </c>
      <c r="AE635">
        <v>190</v>
      </c>
      <c r="AF635" s="1">
        <v>43342</v>
      </c>
      <c r="AG635">
        <v>358</v>
      </c>
      <c r="AH635" t="s">
        <v>305</v>
      </c>
      <c r="AI635">
        <v>6</v>
      </c>
      <c r="AJ635" s="3">
        <v>45025</v>
      </c>
      <c r="AK635" t="s">
        <v>45</v>
      </c>
      <c r="AL635" s="1">
        <v>42984</v>
      </c>
    </row>
    <row r="636" spans="1:38" x14ac:dyDescent="0.25">
      <c r="A636" t="s">
        <v>51</v>
      </c>
      <c r="B636" s="1">
        <v>42990</v>
      </c>
      <c r="C636">
        <v>1</v>
      </c>
      <c r="D636">
        <v>145</v>
      </c>
      <c r="E636">
        <v>4</v>
      </c>
      <c r="F636" t="s">
        <v>39</v>
      </c>
      <c r="G636" t="s">
        <v>56</v>
      </c>
      <c r="H636" t="s">
        <v>41</v>
      </c>
      <c r="I636">
        <v>2</v>
      </c>
      <c r="J636">
        <v>1</v>
      </c>
      <c r="K636">
        <v>6</v>
      </c>
      <c r="L636">
        <v>8.8000000000000007</v>
      </c>
      <c r="M636">
        <v>4.62</v>
      </c>
      <c r="N636">
        <v>0.41</v>
      </c>
      <c r="O636">
        <v>5.1100000000000003</v>
      </c>
      <c r="P636">
        <v>0.45</v>
      </c>
      <c r="Q636">
        <v>4.5</v>
      </c>
      <c r="R636">
        <v>0.4</v>
      </c>
      <c r="S636">
        <v>0.85</v>
      </c>
      <c r="T636">
        <v>391</v>
      </c>
      <c r="U636">
        <v>9.1300000000000008</v>
      </c>
      <c r="V636">
        <v>10.97</v>
      </c>
      <c r="W636" s="1">
        <v>42984</v>
      </c>
      <c r="X636">
        <v>238</v>
      </c>
      <c r="Y636" s="3">
        <v>44927</v>
      </c>
      <c r="Z636" t="s">
        <v>403</v>
      </c>
      <c r="AA636" t="s">
        <v>404</v>
      </c>
      <c r="AC636" t="s">
        <v>49</v>
      </c>
      <c r="AH636" t="s">
        <v>305</v>
      </c>
      <c r="AI636">
        <v>6</v>
      </c>
      <c r="AJ636" s="3">
        <v>45025</v>
      </c>
      <c r="AK636" t="s">
        <v>45</v>
      </c>
      <c r="AL636" s="1">
        <v>42984</v>
      </c>
    </row>
    <row r="637" spans="1:38" x14ac:dyDescent="0.25">
      <c r="A637" t="s">
        <v>51</v>
      </c>
      <c r="B637" s="1">
        <v>43048</v>
      </c>
      <c r="C637">
        <v>2</v>
      </c>
      <c r="D637">
        <v>145</v>
      </c>
      <c r="E637">
        <v>4</v>
      </c>
      <c r="F637" t="s">
        <v>39</v>
      </c>
      <c r="G637" t="s">
        <v>56</v>
      </c>
      <c r="H637" t="s">
        <v>41</v>
      </c>
      <c r="I637">
        <v>2</v>
      </c>
      <c r="J637">
        <v>1</v>
      </c>
      <c r="K637">
        <v>64</v>
      </c>
      <c r="L637">
        <v>8.3000000000000007</v>
      </c>
      <c r="M637">
        <v>5.14</v>
      </c>
      <c r="N637">
        <v>0.43</v>
      </c>
      <c r="O637">
        <v>5.75</v>
      </c>
      <c r="P637">
        <v>0.48</v>
      </c>
      <c r="Q637">
        <v>4.22</v>
      </c>
      <c r="R637">
        <v>0.35</v>
      </c>
      <c r="S637">
        <v>0.83</v>
      </c>
      <c r="T637">
        <v>51</v>
      </c>
      <c r="U637">
        <v>8.6199999999999992</v>
      </c>
      <c r="V637">
        <v>10.85</v>
      </c>
      <c r="W637" s="1">
        <v>42984</v>
      </c>
      <c r="X637">
        <v>238</v>
      </c>
      <c r="Y637" s="3">
        <v>44958</v>
      </c>
      <c r="Z637" t="s">
        <v>403</v>
      </c>
      <c r="AA637" t="s">
        <v>404</v>
      </c>
      <c r="AC637" t="s">
        <v>49</v>
      </c>
      <c r="AH637" t="s">
        <v>305</v>
      </c>
      <c r="AI637">
        <v>6</v>
      </c>
      <c r="AJ637" s="3">
        <v>45025</v>
      </c>
      <c r="AK637" t="s">
        <v>45</v>
      </c>
      <c r="AL637" s="1">
        <v>42984</v>
      </c>
    </row>
    <row r="638" spans="1:38" x14ac:dyDescent="0.25">
      <c r="A638" t="s">
        <v>51</v>
      </c>
      <c r="B638" s="1">
        <v>43157</v>
      </c>
      <c r="C638">
        <v>4</v>
      </c>
      <c r="D638">
        <v>145</v>
      </c>
      <c r="E638">
        <v>4</v>
      </c>
      <c r="F638" t="s">
        <v>39</v>
      </c>
      <c r="G638" t="s">
        <v>56</v>
      </c>
      <c r="H638" t="s">
        <v>41</v>
      </c>
      <c r="I638">
        <v>2</v>
      </c>
      <c r="J638">
        <v>1</v>
      </c>
      <c r="K638">
        <v>173</v>
      </c>
      <c r="L638">
        <v>7.4</v>
      </c>
      <c r="M638">
        <v>5.04</v>
      </c>
      <c r="N638">
        <v>0.37</v>
      </c>
      <c r="O638">
        <v>6.62</v>
      </c>
      <c r="P638">
        <v>0.49</v>
      </c>
      <c r="Q638">
        <v>4.7</v>
      </c>
      <c r="R638">
        <v>0.35</v>
      </c>
      <c r="S638">
        <v>0.84</v>
      </c>
      <c r="T638">
        <v>45</v>
      </c>
      <c r="U638">
        <v>7.68</v>
      </c>
      <c r="V638">
        <v>10.73</v>
      </c>
      <c r="W638" s="1">
        <v>42984</v>
      </c>
      <c r="X638">
        <v>238</v>
      </c>
      <c r="Y638" s="3">
        <v>45017</v>
      </c>
      <c r="Z638" t="s">
        <v>403</v>
      </c>
      <c r="AA638" t="s">
        <v>404</v>
      </c>
      <c r="AC638" s="1">
        <v>43060</v>
      </c>
      <c r="AD638">
        <v>1</v>
      </c>
      <c r="AE638">
        <v>184</v>
      </c>
      <c r="AF638" s="1">
        <v>43342</v>
      </c>
      <c r="AG638">
        <v>358</v>
      </c>
      <c r="AH638" t="s">
        <v>305</v>
      </c>
      <c r="AI638">
        <v>6</v>
      </c>
      <c r="AJ638" s="3">
        <v>45025</v>
      </c>
      <c r="AK638" t="s">
        <v>45</v>
      </c>
      <c r="AL638" s="1">
        <v>42984</v>
      </c>
    </row>
    <row r="639" spans="1:38" x14ac:dyDescent="0.25">
      <c r="A639" t="s">
        <v>51</v>
      </c>
      <c r="B639" s="1">
        <v>43209</v>
      </c>
      <c r="C639">
        <v>5</v>
      </c>
      <c r="D639">
        <v>145</v>
      </c>
      <c r="E639">
        <v>4</v>
      </c>
      <c r="F639" t="s">
        <v>39</v>
      </c>
      <c r="G639" t="s">
        <v>56</v>
      </c>
      <c r="H639" t="s">
        <v>41</v>
      </c>
      <c r="I639">
        <v>2</v>
      </c>
      <c r="J639">
        <v>1</v>
      </c>
      <c r="K639">
        <v>225</v>
      </c>
      <c r="L639">
        <v>6.3</v>
      </c>
      <c r="M639">
        <v>4.9000000000000004</v>
      </c>
      <c r="N639">
        <v>0.31</v>
      </c>
      <c r="O639">
        <v>7.69</v>
      </c>
      <c r="P639">
        <v>0.48</v>
      </c>
      <c r="Q639">
        <v>5.01</v>
      </c>
      <c r="R639">
        <v>0.32</v>
      </c>
      <c r="S639">
        <v>0.8</v>
      </c>
      <c r="T639">
        <v>87</v>
      </c>
      <c r="U639">
        <v>6.54</v>
      </c>
      <c r="V639">
        <v>10.09</v>
      </c>
      <c r="W639" s="1">
        <v>42984</v>
      </c>
      <c r="X639">
        <v>238</v>
      </c>
      <c r="Y639" s="3">
        <v>45047</v>
      </c>
      <c r="Z639" t="s">
        <v>403</v>
      </c>
      <c r="AA639" t="s">
        <v>404</v>
      </c>
      <c r="AC639" t="s">
        <v>49</v>
      </c>
      <c r="AH639" t="s">
        <v>305</v>
      </c>
      <c r="AI639" t="s">
        <v>405</v>
      </c>
      <c r="AJ639" s="3">
        <v>45025</v>
      </c>
      <c r="AK639" t="s">
        <v>45</v>
      </c>
      <c r="AL639" s="1">
        <v>42984</v>
      </c>
    </row>
    <row r="640" spans="1:38" x14ac:dyDescent="0.25">
      <c r="A640" t="s">
        <v>284</v>
      </c>
      <c r="B640" s="1">
        <v>44111</v>
      </c>
      <c r="C640">
        <v>1</v>
      </c>
      <c r="D640">
        <v>485</v>
      </c>
      <c r="E640">
        <v>4</v>
      </c>
      <c r="F640" t="s">
        <v>39</v>
      </c>
      <c r="G640" t="s">
        <v>64</v>
      </c>
      <c r="H640" t="s">
        <v>64</v>
      </c>
      <c r="I640">
        <v>4</v>
      </c>
      <c r="J640" t="s">
        <v>42</v>
      </c>
      <c r="K640">
        <v>41</v>
      </c>
      <c r="L640">
        <v>32</v>
      </c>
      <c r="M640">
        <v>5.07</v>
      </c>
      <c r="N640">
        <v>1.62</v>
      </c>
      <c r="O640">
        <v>3.84</v>
      </c>
      <c r="P640">
        <v>1.23</v>
      </c>
      <c r="Q640">
        <v>3.58</v>
      </c>
      <c r="R640">
        <v>1.1499999999999999</v>
      </c>
      <c r="S640">
        <v>2.37</v>
      </c>
      <c r="T640">
        <v>539</v>
      </c>
      <c r="U640">
        <v>33.22</v>
      </c>
      <c r="V640">
        <v>32.51</v>
      </c>
      <c r="W640" s="1">
        <v>44070</v>
      </c>
    </row>
    <row r="641" spans="1:38" x14ac:dyDescent="0.25">
      <c r="A641" t="s">
        <v>284</v>
      </c>
      <c r="B641" s="1">
        <v>44166</v>
      </c>
      <c r="C641">
        <v>2</v>
      </c>
      <c r="D641">
        <v>485</v>
      </c>
      <c r="E641">
        <v>4</v>
      </c>
      <c r="F641" t="s">
        <v>39</v>
      </c>
      <c r="G641" t="s">
        <v>64</v>
      </c>
      <c r="H641" t="s">
        <v>64</v>
      </c>
      <c r="I641">
        <v>4</v>
      </c>
      <c r="J641" t="s">
        <v>42</v>
      </c>
      <c r="K641">
        <v>96</v>
      </c>
      <c r="L641">
        <v>21.6</v>
      </c>
      <c r="M641">
        <v>4.91</v>
      </c>
      <c r="N641">
        <v>1.06</v>
      </c>
      <c r="O641">
        <v>4.7</v>
      </c>
      <c r="P641">
        <v>1</v>
      </c>
      <c r="Q641">
        <v>3.7</v>
      </c>
      <c r="R641">
        <v>0.8</v>
      </c>
      <c r="S641">
        <v>1.8</v>
      </c>
      <c r="T641">
        <v>193</v>
      </c>
      <c r="U641">
        <v>22.42</v>
      </c>
      <c r="V641">
        <v>24.28</v>
      </c>
      <c r="W641" s="1">
        <v>44070</v>
      </c>
      <c r="Z641">
        <v>-5</v>
      </c>
      <c r="AA641">
        <v>27</v>
      </c>
    </row>
    <row r="642" spans="1:38" x14ac:dyDescent="0.25">
      <c r="A642" t="s">
        <v>284</v>
      </c>
      <c r="B642" s="1">
        <v>44230</v>
      </c>
      <c r="C642">
        <v>3</v>
      </c>
      <c r="D642">
        <v>485</v>
      </c>
      <c r="E642">
        <v>4</v>
      </c>
      <c r="F642" t="s">
        <v>39</v>
      </c>
      <c r="G642" t="s">
        <v>64</v>
      </c>
      <c r="H642" t="s">
        <v>64</v>
      </c>
      <c r="I642">
        <v>4</v>
      </c>
      <c r="J642" t="s">
        <v>42</v>
      </c>
      <c r="K642">
        <v>160</v>
      </c>
      <c r="L642">
        <v>19.600000000000001</v>
      </c>
      <c r="M642">
        <v>4.88</v>
      </c>
      <c r="N642">
        <v>0.96</v>
      </c>
      <c r="O642">
        <v>3.83</v>
      </c>
      <c r="P642">
        <v>0.75</v>
      </c>
      <c r="Q642">
        <v>3.96</v>
      </c>
      <c r="R642">
        <v>0.78</v>
      </c>
      <c r="S642">
        <v>1.53</v>
      </c>
      <c r="T642">
        <v>2034</v>
      </c>
      <c r="U642">
        <v>20.34</v>
      </c>
      <c r="V642">
        <v>20.440000000000001</v>
      </c>
      <c r="W642" s="1">
        <v>44070</v>
      </c>
    </row>
    <row r="643" spans="1:38" x14ac:dyDescent="0.25">
      <c r="A643" t="s">
        <v>284</v>
      </c>
      <c r="B643" s="1">
        <v>44298</v>
      </c>
      <c r="C643">
        <v>4</v>
      </c>
      <c r="D643">
        <v>485</v>
      </c>
      <c r="E643">
        <v>4</v>
      </c>
      <c r="F643" t="s">
        <v>39</v>
      </c>
      <c r="G643" t="s">
        <v>64</v>
      </c>
      <c r="H643" t="s">
        <v>64</v>
      </c>
      <c r="I643">
        <v>4</v>
      </c>
      <c r="J643" t="s">
        <v>42</v>
      </c>
      <c r="K643">
        <v>228</v>
      </c>
      <c r="L643">
        <v>19.600000000000001</v>
      </c>
      <c r="M643">
        <v>4.88</v>
      </c>
      <c r="N643">
        <v>0.96</v>
      </c>
      <c r="O643">
        <v>3.83</v>
      </c>
      <c r="P643">
        <v>0.75</v>
      </c>
      <c r="Q643">
        <v>3.96</v>
      </c>
      <c r="R643">
        <v>0.78</v>
      </c>
      <c r="S643">
        <v>1.53</v>
      </c>
      <c r="T643">
        <v>2034</v>
      </c>
      <c r="U643">
        <v>20.34</v>
      </c>
      <c r="V643">
        <v>20.440000000000001</v>
      </c>
      <c r="W643" s="1">
        <v>44070</v>
      </c>
    </row>
    <row r="644" spans="1:38" x14ac:dyDescent="0.25">
      <c r="A644" t="s">
        <v>284</v>
      </c>
      <c r="B644" s="1">
        <v>44111</v>
      </c>
      <c r="C644">
        <v>1</v>
      </c>
      <c r="D644">
        <v>183</v>
      </c>
      <c r="E644">
        <v>4</v>
      </c>
      <c r="F644" t="s">
        <v>39</v>
      </c>
      <c r="G644" t="s">
        <v>285</v>
      </c>
      <c r="H644" t="s">
        <v>64</v>
      </c>
      <c r="I644" t="s">
        <v>286</v>
      </c>
      <c r="J644" t="s">
        <v>42</v>
      </c>
      <c r="K644">
        <v>64</v>
      </c>
      <c r="L644">
        <v>24</v>
      </c>
      <c r="M644">
        <v>5</v>
      </c>
      <c r="N644">
        <v>1.2</v>
      </c>
      <c r="O644">
        <v>4.63</v>
      </c>
      <c r="P644">
        <v>1.1100000000000001</v>
      </c>
      <c r="Q644">
        <v>3.8</v>
      </c>
      <c r="R644">
        <v>0.91</v>
      </c>
      <c r="S644">
        <v>2.02</v>
      </c>
      <c r="T644">
        <v>38</v>
      </c>
      <c r="U644">
        <v>24.91</v>
      </c>
      <c r="V644">
        <v>27.15</v>
      </c>
      <c r="W644" s="1">
        <v>44047</v>
      </c>
    </row>
    <row r="645" spans="1:38" x14ac:dyDescent="0.25">
      <c r="A645" t="s">
        <v>284</v>
      </c>
      <c r="B645" s="1">
        <v>44166</v>
      </c>
      <c r="C645">
        <v>2</v>
      </c>
      <c r="D645">
        <v>183</v>
      </c>
      <c r="E645">
        <v>4</v>
      </c>
      <c r="F645" t="s">
        <v>39</v>
      </c>
      <c r="G645" t="s">
        <v>285</v>
      </c>
      <c r="H645" t="s">
        <v>64</v>
      </c>
      <c r="I645" t="s">
        <v>286</v>
      </c>
      <c r="J645" t="s">
        <v>42</v>
      </c>
      <c r="K645">
        <v>119</v>
      </c>
      <c r="L645">
        <v>21</v>
      </c>
      <c r="M645">
        <v>4.8899999999999997</v>
      </c>
      <c r="N645">
        <v>1.03</v>
      </c>
      <c r="O645">
        <v>5.7</v>
      </c>
      <c r="P645">
        <v>1.2</v>
      </c>
      <c r="Q645">
        <v>3.9</v>
      </c>
      <c r="R645">
        <v>0.8</v>
      </c>
      <c r="S645">
        <v>2</v>
      </c>
      <c r="T645">
        <v>32</v>
      </c>
      <c r="U645">
        <v>21.8</v>
      </c>
      <c r="V645">
        <v>26.63</v>
      </c>
      <c r="W645" s="1">
        <v>44047</v>
      </c>
      <c r="Z645">
        <v>215</v>
      </c>
      <c r="AA645">
        <v>118</v>
      </c>
    </row>
    <row r="646" spans="1:38" x14ac:dyDescent="0.25">
      <c r="A646" t="s">
        <v>284</v>
      </c>
      <c r="B646" s="1">
        <v>44230</v>
      </c>
      <c r="C646">
        <v>3</v>
      </c>
      <c r="D646">
        <v>183</v>
      </c>
      <c r="E646">
        <v>4</v>
      </c>
      <c r="F646" t="s">
        <v>39</v>
      </c>
      <c r="G646" t="s">
        <v>285</v>
      </c>
      <c r="H646" t="s">
        <v>64</v>
      </c>
      <c r="I646" t="s">
        <v>286</v>
      </c>
      <c r="J646" t="s">
        <v>42</v>
      </c>
      <c r="K646">
        <v>183</v>
      </c>
      <c r="L646">
        <v>17</v>
      </c>
      <c r="M646">
        <v>4.8899999999999997</v>
      </c>
      <c r="N646">
        <v>0.83</v>
      </c>
      <c r="O646">
        <v>5</v>
      </c>
      <c r="P646">
        <v>0.85</v>
      </c>
      <c r="Q646">
        <v>4.0999999999999996</v>
      </c>
      <c r="R646">
        <v>0.7</v>
      </c>
      <c r="S646">
        <v>1.55</v>
      </c>
      <c r="T646">
        <v>53</v>
      </c>
      <c r="U646">
        <v>17.649999999999999</v>
      </c>
      <c r="V646">
        <v>20.399999999999999</v>
      </c>
      <c r="W646" s="1">
        <v>44047</v>
      </c>
    </row>
    <row r="647" spans="1:38" x14ac:dyDescent="0.25">
      <c r="A647" t="s">
        <v>38</v>
      </c>
      <c r="B647" s="1">
        <v>43075</v>
      </c>
      <c r="C647">
        <v>2</v>
      </c>
      <c r="D647">
        <v>303</v>
      </c>
      <c r="E647">
        <v>4</v>
      </c>
      <c r="F647" t="s">
        <v>39</v>
      </c>
      <c r="G647" t="s">
        <v>69</v>
      </c>
      <c r="H647" t="s">
        <v>70</v>
      </c>
      <c r="I647">
        <v>4</v>
      </c>
      <c r="J647" t="s">
        <v>42</v>
      </c>
      <c r="K647">
        <v>35</v>
      </c>
      <c r="L647">
        <v>24.7</v>
      </c>
      <c r="M647">
        <v>5.18</v>
      </c>
      <c r="N647">
        <v>1.28</v>
      </c>
      <c r="O647">
        <v>4.7300000000000004</v>
      </c>
      <c r="P647">
        <v>1.17</v>
      </c>
      <c r="Q647">
        <v>3.37</v>
      </c>
      <c r="R647">
        <v>0.83</v>
      </c>
      <c r="S647">
        <v>2</v>
      </c>
      <c r="T647">
        <v>9</v>
      </c>
      <c r="U647">
        <v>25.64</v>
      </c>
      <c r="V647">
        <v>27.47</v>
      </c>
      <c r="W647" s="1">
        <v>43040</v>
      </c>
      <c r="X647">
        <v>173</v>
      </c>
      <c r="Y647" t="s">
        <v>43</v>
      </c>
      <c r="Z647" t="s">
        <v>406</v>
      </c>
      <c r="AA647" t="s">
        <v>407</v>
      </c>
      <c r="AB647">
        <v>211</v>
      </c>
      <c r="AC647" t="s">
        <v>49</v>
      </c>
      <c r="AH647">
        <v>508077</v>
      </c>
      <c r="AI647">
        <v>85</v>
      </c>
      <c r="AJ647" s="2">
        <v>34639</v>
      </c>
      <c r="AK647" t="s">
        <v>45</v>
      </c>
      <c r="AL647" s="1">
        <v>43040</v>
      </c>
    </row>
    <row r="648" spans="1:38" x14ac:dyDescent="0.25">
      <c r="A648" t="s">
        <v>38</v>
      </c>
      <c r="B648" s="1">
        <v>43146</v>
      </c>
      <c r="C648">
        <v>3</v>
      </c>
      <c r="D648">
        <v>303</v>
      </c>
      <c r="E648">
        <v>4</v>
      </c>
      <c r="F648" t="s">
        <v>39</v>
      </c>
      <c r="G648" t="s">
        <v>69</v>
      </c>
      <c r="H648" t="s">
        <v>70</v>
      </c>
      <c r="I648">
        <v>4</v>
      </c>
      <c r="J648" t="s">
        <v>42</v>
      </c>
      <c r="K648">
        <v>106</v>
      </c>
      <c r="L648">
        <v>15.9</v>
      </c>
      <c r="M648">
        <v>5.01</v>
      </c>
      <c r="N648">
        <v>0.8</v>
      </c>
      <c r="O648">
        <v>5.57</v>
      </c>
      <c r="P648">
        <v>0.89</v>
      </c>
      <c r="Q648">
        <v>3.9</v>
      </c>
      <c r="R648">
        <v>0.62</v>
      </c>
      <c r="S648">
        <v>1.51</v>
      </c>
      <c r="T648">
        <v>24</v>
      </c>
      <c r="U648">
        <v>16.5</v>
      </c>
      <c r="V648">
        <v>20.03</v>
      </c>
      <c r="W648" s="1">
        <v>43040</v>
      </c>
      <c r="X648">
        <v>173</v>
      </c>
      <c r="Y648" t="s">
        <v>46</v>
      </c>
      <c r="Z648" t="s">
        <v>406</v>
      </c>
      <c r="AA648" t="s">
        <v>407</v>
      </c>
      <c r="AB648">
        <v>211</v>
      </c>
      <c r="AC648" t="s">
        <v>49</v>
      </c>
      <c r="AH648">
        <v>508077</v>
      </c>
      <c r="AI648">
        <v>85</v>
      </c>
      <c r="AJ648" s="2">
        <v>34639</v>
      </c>
      <c r="AK648" t="s">
        <v>45</v>
      </c>
      <c r="AL648" s="1">
        <v>43040</v>
      </c>
    </row>
    <row r="649" spans="1:38" x14ac:dyDescent="0.25">
      <c r="A649" t="s">
        <v>38</v>
      </c>
      <c r="B649" s="1">
        <v>43200</v>
      </c>
      <c r="C649">
        <v>4</v>
      </c>
      <c r="D649">
        <v>303</v>
      </c>
      <c r="E649">
        <v>4</v>
      </c>
      <c r="F649" t="s">
        <v>39</v>
      </c>
      <c r="G649" t="s">
        <v>69</v>
      </c>
      <c r="H649" t="s">
        <v>70</v>
      </c>
      <c r="I649">
        <v>4</v>
      </c>
      <c r="J649" t="s">
        <v>42</v>
      </c>
      <c r="K649">
        <v>160</v>
      </c>
      <c r="L649">
        <v>11.8</v>
      </c>
      <c r="M649">
        <v>4.96</v>
      </c>
      <c r="N649">
        <v>0.59</v>
      </c>
      <c r="O649">
        <v>6.06</v>
      </c>
      <c r="P649">
        <v>0.72</v>
      </c>
      <c r="Q649">
        <v>4.46</v>
      </c>
      <c r="R649">
        <v>0.53</v>
      </c>
      <c r="S649">
        <v>1.24</v>
      </c>
      <c r="T649">
        <v>11</v>
      </c>
      <c r="U649">
        <v>12.25</v>
      </c>
      <c r="V649">
        <v>16.13</v>
      </c>
      <c r="W649" s="1">
        <v>43040</v>
      </c>
      <c r="X649">
        <v>173</v>
      </c>
      <c r="Y649" t="s">
        <v>47</v>
      </c>
      <c r="Z649" t="s">
        <v>406</v>
      </c>
      <c r="AA649" t="s">
        <v>407</v>
      </c>
      <c r="AB649">
        <v>211</v>
      </c>
      <c r="AC649" t="s">
        <v>49</v>
      </c>
      <c r="AH649">
        <v>508077</v>
      </c>
      <c r="AI649">
        <v>85</v>
      </c>
      <c r="AJ649" s="2">
        <v>34639</v>
      </c>
      <c r="AK649" t="s">
        <v>50</v>
      </c>
      <c r="AL649" s="1">
        <v>43241</v>
      </c>
    </row>
    <row r="650" spans="1:38" x14ac:dyDescent="0.25">
      <c r="A650" t="s">
        <v>51</v>
      </c>
      <c r="B650" s="1">
        <v>43048</v>
      </c>
      <c r="C650">
        <v>2</v>
      </c>
      <c r="D650">
        <v>100</v>
      </c>
      <c r="E650">
        <v>4</v>
      </c>
      <c r="F650" t="s">
        <v>39</v>
      </c>
      <c r="G650" t="s">
        <v>56</v>
      </c>
      <c r="H650" t="s">
        <v>41</v>
      </c>
      <c r="I650">
        <v>2</v>
      </c>
      <c r="J650">
        <v>1</v>
      </c>
      <c r="K650">
        <v>82</v>
      </c>
      <c r="L650">
        <v>12.3</v>
      </c>
      <c r="M650">
        <v>5.18</v>
      </c>
      <c r="N650">
        <v>0.64</v>
      </c>
      <c r="O650">
        <v>6.21</v>
      </c>
      <c r="P650">
        <v>0.76</v>
      </c>
      <c r="Q650">
        <v>4.43</v>
      </c>
      <c r="R650">
        <v>0.54</v>
      </c>
      <c r="S650">
        <v>1.31</v>
      </c>
      <c r="T650">
        <v>86</v>
      </c>
      <c r="U650">
        <v>12.77</v>
      </c>
      <c r="V650">
        <v>16.84</v>
      </c>
      <c r="W650" s="1">
        <v>42966</v>
      </c>
      <c r="X650">
        <v>256</v>
      </c>
      <c r="Y650" t="s">
        <v>46</v>
      </c>
      <c r="Z650" t="s">
        <v>408</v>
      </c>
      <c r="AA650" t="s">
        <v>409</v>
      </c>
      <c r="AC650" t="s">
        <v>49</v>
      </c>
      <c r="AH650">
        <v>309084</v>
      </c>
      <c r="AI650" t="s">
        <v>44</v>
      </c>
      <c r="AJ650" s="2">
        <v>12298</v>
      </c>
      <c r="AK650" t="s">
        <v>45</v>
      </c>
      <c r="AL650" s="1">
        <v>42966</v>
      </c>
    </row>
    <row r="651" spans="1:38" x14ac:dyDescent="0.25">
      <c r="A651" t="s">
        <v>51</v>
      </c>
      <c r="B651" s="1">
        <v>43109</v>
      </c>
      <c r="C651">
        <v>3</v>
      </c>
      <c r="D651">
        <v>100</v>
      </c>
      <c r="E651">
        <v>4</v>
      </c>
      <c r="F651" t="s">
        <v>39</v>
      </c>
      <c r="G651" t="s">
        <v>56</v>
      </c>
      <c r="H651" t="s">
        <v>41</v>
      </c>
      <c r="I651">
        <v>2</v>
      </c>
      <c r="J651">
        <v>1</v>
      </c>
      <c r="K651">
        <v>143</v>
      </c>
      <c r="L651">
        <v>11.2</v>
      </c>
      <c r="M651">
        <v>5.0599999999999996</v>
      </c>
      <c r="N651">
        <v>0.56999999999999995</v>
      </c>
      <c r="O651">
        <v>6.26</v>
      </c>
      <c r="P651">
        <v>0.7</v>
      </c>
      <c r="Q651">
        <v>4.45</v>
      </c>
      <c r="R651">
        <v>0.5</v>
      </c>
      <c r="S651">
        <v>1.2</v>
      </c>
      <c r="T651">
        <v>50</v>
      </c>
      <c r="U651">
        <v>11.63</v>
      </c>
      <c r="V651">
        <v>15.5</v>
      </c>
      <c r="W651" s="1">
        <v>42966</v>
      </c>
      <c r="X651">
        <v>256</v>
      </c>
      <c r="Y651" t="s">
        <v>47</v>
      </c>
      <c r="Z651" t="s">
        <v>408</v>
      </c>
      <c r="AA651" t="s">
        <v>409</v>
      </c>
      <c r="AC651" s="1">
        <v>43087</v>
      </c>
      <c r="AD651">
        <v>3</v>
      </c>
      <c r="AE651">
        <v>216</v>
      </c>
      <c r="AF651" s="1">
        <v>43368</v>
      </c>
      <c r="AG651">
        <v>402</v>
      </c>
      <c r="AH651">
        <v>309084</v>
      </c>
      <c r="AI651" t="s">
        <v>44</v>
      </c>
      <c r="AJ651" s="2">
        <v>12298</v>
      </c>
      <c r="AK651" t="s">
        <v>45</v>
      </c>
      <c r="AL651" s="1">
        <v>42966</v>
      </c>
    </row>
    <row r="652" spans="1:38" x14ac:dyDescent="0.25">
      <c r="A652" t="s">
        <v>51</v>
      </c>
      <c r="B652" s="1">
        <v>42990</v>
      </c>
      <c r="C652">
        <v>1</v>
      </c>
      <c r="D652">
        <v>100</v>
      </c>
      <c r="E652">
        <v>4</v>
      </c>
      <c r="F652" t="s">
        <v>39</v>
      </c>
      <c r="G652" t="s">
        <v>56</v>
      </c>
      <c r="H652" t="s">
        <v>41</v>
      </c>
      <c r="I652">
        <v>2</v>
      </c>
      <c r="J652">
        <v>1</v>
      </c>
      <c r="K652">
        <v>24</v>
      </c>
      <c r="L652">
        <v>10.8</v>
      </c>
      <c r="M652">
        <v>4.97</v>
      </c>
      <c r="N652">
        <v>0.54</v>
      </c>
      <c r="O652">
        <v>6.48</v>
      </c>
      <c r="P652">
        <v>0.7</v>
      </c>
      <c r="Q652">
        <v>4.29</v>
      </c>
      <c r="R652">
        <v>0.46</v>
      </c>
      <c r="S652">
        <v>1.1599999999999999</v>
      </c>
      <c r="T652">
        <v>108</v>
      </c>
      <c r="U652">
        <v>11.21</v>
      </c>
      <c r="V652">
        <v>15.09</v>
      </c>
      <c r="W652" s="1">
        <v>42966</v>
      </c>
      <c r="X652">
        <v>256</v>
      </c>
      <c r="Y652" t="s">
        <v>43</v>
      </c>
      <c r="Z652" t="s">
        <v>408</v>
      </c>
      <c r="AA652" t="s">
        <v>409</v>
      </c>
      <c r="AC652" t="s">
        <v>49</v>
      </c>
      <c r="AH652">
        <v>309084</v>
      </c>
      <c r="AI652" t="s">
        <v>44</v>
      </c>
      <c r="AJ652" s="2">
        <v>12298</v>
      </c>
      <c r="AK652" t="s">
        <v>45</v>
      </c>
      <c r="AL652" s="1">
        <v>42966</v>
      </c>
    </row>
    <row r="653" spans="1:38" x14ac:dyDescent="0.25">
      <c r="A653" t="s">
        <v>51</v>
      </c>
      <c r="B653" s="1">
        <v>43157</v>
      </c>
      <c r="C653">
        <v>4</v>
      </c>
      <c r="D653">
        <v>100</v>
      </c>
      <c r="E653">
        <v>4</v>
      </c>
      <c r="F653" t="s">
        <v>39</v>
      </c>
      <c r="G653" t="s">
        <v>56</v>
      </c>
      <c r="H653" t="s">
        <v>41</v>
      </c>
      <c r="I653">
        <v>2</v>
      </c>
      <c r="J653">
        <v>1</v>
      </c>
      <c r="K653">
        <v>191</v>
      </c>
      <c r="L653">
        <v>8.4</v>
      </c>
      <c r="M653">
        <v>5.03</v>
      </c>
      <c r="N653">
        <v>0.42</v>
      </c>
      <c r="O653">
        <v>7</v>
      </c>
      <c r="P653">
        <v>0.59</v>
      </c>
      <c r="Q653">
        <v>5.0199999999999996</v>
      </c>
      <c r="R653">
        <v>0.42</v>
      </c>
      <c r="S653">
        <v>1.01</v>
      </c>
      <c r="T653">
        <v>65</v>
      </c>
      <c r="U653">
        <v>8.7200000000000006</v>
      </c>
      <c r="V653">
        <v>12.77</v>
      </c>
      <c r="W653" s="1">
        <v>42966</v>
      </c>
      <c r="X653">
        <v>256</v>
      </c>
      <c r="Y653" t="s">
        <v>48</v>
      </c>
      <c r="Z653" t="s">
        <v>408</v>
      </c>
      <c r="AA653" t="s">
        <v>409</v>
      </c>
      <c r="AC653" s="1">
        <v>43087</v>
      </c>
      <c r="AD653">
        <v>3</v>
      </c>
      <c r="AE653">
        <v>210</v>
      </c>
      <c r="AF653" s="1">
        <v>43368</v>
      </c>
      <c r="AG653">
        <v>402</v>
      </c>
      <c r="AH653">
        <v>309084</v>
      </c>
      <c r="AI653" t="s">
        <v>44</v>
      </c>
      <c r="AJ653" s="2">
        <v>12298</v>
      </c>
      <c r="AK653" t="s">
        <v>45</v>
      </c>
      <c r="AL653" s="1">
        <v>42966</v>
      </c>
    </row>
    <row r="654" spans="1:38" x14ac:dyDescent="0.25">
      <c r="A654" t="s">
        <v>51</v>
      </c>
      <c r="B654" s="1">
        <v>43209</v>
      </c>
      <c r="C654">
        <v>5</v>
      </c>
      <c r="D654">
        <v>100</v>
      </c>
      <c r="E654">
        <v>4</v>
      </c>
      <c r="F654" t="s">
        <v>39</v>
      </c>
      <c r="G654" t="s">
        <v>56</v>
      </c>
      <c r="H654" t="s">
        <v>41</v>
      </c>
      <c r="I654">
        <v>2</v>
      </c>
      <c r="J654">
        <v>1</v>
      </c>
      <c r="K654">
        <v>243</v>
      </c>
      <c r="L654">
        <v>6</v>
      </c>
      <c r="M654">
        <v>4.9000000000000004</v>
      </c>
      <c r="N654">
        <v>0.28999999999999998</v>
      </c>
      <c r="O654">
        <v>7.74</v>
      </c>
      <c r="P654">
        <v>0.46</v>
      </c>
      <c r="Q654">
        <v>5.75</v>
      </c>
      <c r="R654">
        <v>0.34</v>
      </c>
      <c r="S654">
        <v>0.81</v>
      </c>
      <c r="T654">
        <v>126</v>
      </c>
      <c r="U654">
        <v>6.23</v>
      </c>
      <c r="V654">
        <v>9.9</v>
      </c>
      <c r="W654" s="1">
        <v>42966</v>
      </c>
      <c r="X654">
        <v>256</v>
      </c>
      <c r="Y654" s="3">
        <v>45047</v>
      </c>
      <c r="Z654" t="s">
        <v>408</v>
      </c>
      <c r="AA654" t="s">
        <v>409</v>
      </c>
      <c r="AC654" s="1">
        <v>43087</v>
      </c>
      <c r="AD654">
        <v>3</v>
      </c>
      <c r="AE654">
        <v>13</v>
      </c>
      <c r="AF654" s="1">
        <v>43368</v>
      </c>
      <c r="AG654">
        <v>402</v>
      </c>
      <c r="AH654">
        <v>309084</v>
      </c>
      <c r="AI654" t="s">
        <v>44</v>
      </c>
      <c r="AJ654" s="2">
        <v>12298</v>
      </c>
      <c r="AK654" t="s">
        <v>45</v>
      </c>
      <c r="AL654" s="1">
        <v>42966</v>
      </c>
    </row>
    <row r="655" spans="1:38" x14ac:dyDescent="0.25">
      <c r="A655" t="s">
        <v>284</v>
      </c>
      <c r="B655" s="1">
        <v>44111</v>
      </c>
      <c r="C655">
        <v>1</v>
      </c>
      <c r="D655">
        <v>475</v>
      </c>
      <c r="E655">
        <v>4</v>
      </c>
      <c r="F655" t="s">
        <v>39</v>
      </c>
      <c r="G655" t="s">
        <v>64</v>
      </c>
      <c r="H655" t="s">
        <v>64</v>
      </c>
      <c r="I655" t="s">
        <v>286</v>
      </c>
      <c r="J655" t="s">
        <v>42</v>
      </c>
      <c r="K655">
        <v>41</v>
      </c>
      <c r="L655">
        <v>23</v>
      </c>
      <c r="M655">
        <v>4.8</v>
      </c>
      <c r="N655">
        <v>1.1000000000000001</v>
      </c>
      <c r="O655">
        <v>5.54</v>
      </c>
      <c r="P655">
        <v>1.27</v>
      </c>
      <c r="Q655">
        <v>3.3</v>
      </c>
      <c r="R655">
        <v>0.76</v>
      </c>
      <c r="S655">
        <v>2.0299999999999998</v>
      </c>
      <c r="T655">
        <v>20</v>
      </c>
      <c r="U655">
        <v>23.87</v>
      </c>
      <c r="V655">
        <v>27.8</v>
      </c>
      <c r="W655" s="1">
        <v>44070</v>
      </c>
    </row>
    <row r="656" spans="1:38" x14ac:dyDescent="0.25">
      <c r="A656" t="s">
        <v>284</v>
      </c>
      <c r="B656" s="1">
        <v>44166</v>
      </c>
      <c r="C656">
        <v>2</v>
      </c>
      <c r="D656">
        <v>475</v>
      </c>
      <c r="E656">
        <v>4</v>
      </c>
      <c r="F656" t="s">
        <v>39</v>
      </c>
      <c r="G656" t="s">
        <v>64</v>
      </c>
      <c r="H656" t="s">
        <v>64</v>
      </c>
      <c r="I656" t="s">
        <v>286</v>
      </c>
      <c r="J656" t="s">
        <v>42</v>
      </c>
      <c r="K656">
        <v>96</v>
      </c>
      <c r="L656">
        <v>21</v>
      </c>
      <c r="M656">
        <v>4.87</v>
      </c>
      <c r="N656">
        <v>1.02</v>
      </c>
      <c r="O656">
        <v>6</v>
      </c>
      <c r="P656">
        <v>1.2</v>
      </c>
      <c r="Q656">
        <v>3.3</v>
      </c>
      <c r="R656">
        <v>0.7</v>
      </c>
      <c r="S656">
        <v>1.9</v>
      </c>
      <c r="T656">
        <v>181</v>
      </c>
      <c r="U656">
        <v>21.8</v>
      </c>
      <c r="V656">
        <v>25.89</v>
      </c>
      <c r="W656" s="1">
        <v>44070</v>
      </c>
      <c r="Z656">
        <v>18</v>
      </c>
      <c r="AA656">
        <v>-3</v>
      </c>
    </row>
    <row r="657" spans="1:27" x14ac:dyDescent="0.25">
      <c r="A657" t="s">
        <v>284</v>
      </c>
      <c r="B657" s="1">
        <v>44230</v>
      </c>
      <c r="C657">
        <v>3</v>
      </c>
      <c r="D657">
        <v>475</v>
      </c>
      <c r="E657">
        <v>4</v>
      </c>
      <c r="F657" t="s">
        <v>39</v>
      </c>
      <c r="G657" t="s">
        <v>64</v>
      </c>
      <c r="H657" t="s">
        <v>64</v>
      </c>
      <c r="I657" t="s">
        <v>286</v>
      </c>
      <c r="J657" t="s">
        <v>42</v>
      </c>
      <c r="K657">
        <v>160</v>
      </c>
      <c r="L657">
        <v>21</v>
      </c>
      <c r="M657">
        <v>4.9400000000000004</v>
      </c>
      <c r="N657">
        <v>1.04</v>
      </c>
      <c r="O657">
        <v>4.1500000000000004</v>
      </c>
      <c r="P657">
        <v>0.87</v>
      </c>
      <c r="Q657">
        <v>3.61</v>
      </c>
      <c r="R657">
        <v>0.76</v>
      </c>
      <c r="S657">
        <v>1.63</v>
      </c>
      <c r="T657">
        <v>120</v>
      </c>
      <c r="U657">
        <v>21.8</v>
      </c>
      <c r="V657">
        <v>22.2</v>
      </c>
      <c r="W657" s="1">
        <v>44070</v>
      </c>
    </row>
    <row r="658" spans="1:27" x14ac:dyDescent="0.25">
      <c r="A658" t="s">
        <v>284</v>
      </c>
      <c r="B658" s="1">
        <v>44298</v>
      </c>
      <c r="C658">
        <v>4</v>
      </c>
      <c r="D658">
        <v>475</v>
      </c>
      <c r="E658">
        <v>4</v>
      </c>
      <c r="F658" t="s">
        <v>39</v>
      </c>
      <c r="G658" t="s">
        <v>64</v>
      </c>
      <c r="H658" t="s">
        <v>64</v>
      </c>
      <c r="I658" t="s">
        <v>286</v>
      </c>
      <c r="J658" t="s">
        <v>42</v>
      </c>
      <c r="K658">
        <v>228</v>
      </c>
      <c r="L658">
        <v>21</v>
      </c>
      <c r="M658">
        <v>4.9400000000000004</v>
      </c>
      <c r="N658">
        <v>1.04</v>
      </c>
      <c r="O658">
        <v>4.1500000000000004</v>
      </c>
      <c r="P658">
        <v>0.87</v>
      </c>
      <c r="Q658">
        <v>3.61</v>
      </c>
      <c r="R658">
        <v>0.76</v>
      </c>
      <c r="S658">
        <v>1.63</v>
      </c>
      <c r="T658">
        <v>120</v>
      </c>
      <c r="U658">
        <v>21.8</v>
      </c>
      <c r="V658">
        <v>22.2</v>
      </c>
      <c r="W658" s="1">
        <v>44070</v>
      </c>
    </row>
    <row r="659" spans="1:27" x14ac:dyDescent="0.25">
      <c r="A659" t="s">
        <v>284</v>
      </c>
      <c r="B659" s="1">
        <v>44111</v>
      </c>
      <c r="C659">
        <v>1</v>
      </c>
      <c r="D659">
        <v>528</v>
      </c>
      <c r="E659">
        <v>4</v>
      </c>
      <c r="F659" t="s">
        <v>39</v>
      </c>
      <c r="G659" t="s">
        <v>285</v>
      </c>
      <c r="H659" t="s">
        <v>64</v>
      </c>
      <c r="I659" t="s">
        <v>286</v>
      </c>
      <c r="J659" t="s">
        <v>42</v>
      </c>
      <c r="K659">
        <v>33</v>
      </c>
      <c r="L659">
        <v>24</v>
      </c>
      <c r="M659">
        <v>5.1100000000000003</v>
      </c>
      <c r="N659">
        <v>1.23</v>
      </c>
      <c r="O659">
        <v>4.74</v>
      </c>
      <c r="P659">
        <v>1.1399999999999999</v>
      </c>
      <c r="Q659">
        <v>3.87</v>
      </c>
      <c r="R659">
        <v>0.93</v>
      </c>
      <c r="S659">
        <v>2.0699999999999998</v>
      </c>
      <c r="T659">
        <v>24</v>
      </c>
      <c r="U659">
        <v>24.91</v>
      </c>
      <c r="V659">
        <v>27.61</v>
      </c>
      <c r="W659" s="1">
        <v>44078</v>
      </c>
    </row>
    <row r="660" spans="1:27" x14ac:dyDescent="0.25">
      <c r="A660" t="s">
        <v>284</v>
      </c>
      <c r="B660" s="1">
        <v>44230</v>
      </c>
      <c r="C660">
        <v>3</v>
      </c>
      <c r="D660">
        <v>528</v>
      </c>
      <c r="E660">
        <v>4</v>
      </c>
      <c r="F660" t="s">
        <v>39</v>
      </c>
      <c r="G660" t="s">
        <v>285</v>
      </c>
      <c r="H660" t="s">
        <v>64</v>
      </c>
      <c r="I660" t="s">
        <v>286</v>
      </c>
      <c r="J660" t="s">
        <v>42</v>
      </c>
      <c r="K660">
        <v>152</v>
      </c>
      <c r="L660">
        <v>18</v>
      </c>
      <c r="M660">
        <v>4.74</v>
      </c>
      <c r="N660">
        <v>0.85</v>
      </c>
      <c r="O660">
        <v>5.32</v>
      </c>
      <c r="P660">
        <v>0.96</v>
      </c>
      <c r="Q660">
        <v>4.41</v>
      </c>
      <c r="R660">
        <v>0.79</v>
      </c>
      <c r="S660">
        <v>1.75</v>
      </c>
      <c r="T660">
        <v>143</v>
      </c>
      <c r="U660">
        <v>18.68</v>
      </c>
      <c r="V660">
        <v>22.73</v>
      </c>
      <c r="W660" s="1">
        <v>44078</v>
      </c>
    </row>
    <row r="661" spans="1:27" x14ac:dyDescent="0.25">
      <c r="A661" t="s">
        <v>284</v>
      </c>
      <c r="B661" s="1">
        <v>44166</v>
      </c>
      <c r="C661">
        <v>2</v>
      </c>
      <c r="D661">
        <v>528</v>
      </c>
      <c r="E661">
        <v>4</v>
      </c>
      <c r="F661" t="s">
        <v>39</v>
      </c>
      <c r="G661" t="s">
        <v>285</v>
      </c>
      <c r="H661" t="s">
        <v>64</v>
      </c>
      <c r="I661" t="s">
        <v>286</v>
      </c>
      <c r="J661" t="s">
        <v>42</v>
      </c>
      <c r="K661">
        <v>88</v>
      </c>
      <c r="L661">
        <v>18</v>
      </c>
      <c r="M661">
        <v>4.82</v>
      </c>
      <c r="N661">
        <v>0.87</v>
      </c>
      <c r="O661">
        <v>4.8</v>
      </c>
      <c r="P661">
        <v>0.9</v>
      </c>
      <c r="Q661">
        <v>4.3</v>
      </c>
      <c r="R661">
        <v>0.8</v>
      </c>
      <c r="S661">
        <v>1.6</v>
      </c>
      <c r="T661">
        <v>101</v>
      </c>
      <c r="U661">
        <v>18.68</v>
      </c>
      <c r="V661">
        <v>22.06</v>
      </c>
      <c r="W661" s="1">
        <v>44078</v>
      </c>
      <c r="Z661">
        <v>-86</v>
      </c>
      <c r="AA661">
        <v>-81</v>
      </c>
    </row>
    <row r="662" spans="1:27" x14ac:dyDescent="0.25">
      <c r="A662" t="s">
        <v>284</v>
      </c>
      <c r="B662" s="1">
        <v>44111</v>
      </c>
      <c r="C662">
        <v>1</v>
      </c>
      <c r="D662">
        <v>329</v>
      </c>
      <c r="E662">
        <v>4</v>
      </c>
      <c r="F662" t="s">
        <v>39</v>
      </c>
      <c r="G662" t="s">
        <v>64</v>
      </c>
      <c r="H662" t="s">
        <v>64</v>
      </c>
      <c r="I662">
        <v>4</v>
      </c>
      <c r="J662" t="s">
        <v>42</v>
      </c>
      <c r="K662">
        <v>68</v>
      </c>
      <c r="L662">
        <v>25.4</v>
      </c>
      <c r="M662">
        <v>5.29</v>
      </c>
      <c r="N662">
        <v>1.34</v>
      </c>
      <c r="O662">
        <v>4.55</v>
      </c>
      <c r="P662">
        <v>1.1599999999999999</v>
      </c>
      <c r="Q662">
        <v>3.62</v>
      </c>
      <c r="R662">
        <v>0.92</v>
      </c>
      <c r="S662">
        <v>2.08</v>
      </c>
      <c r="T662">
        <v>41</v>
      </c>
      <c r="U662">
        <v>26.37</v>
      </c>
      <c r="V662">
        <v>28.14</v>
      </c>
      <c r="W662" s="1">
        <v>44043</v>
      </c>
    </row>
    <row r="663" spans="1:27" x14ac:dyDescent="0.25">
      <c r="A663" t="s">
        <v>284</v>
      </c>
      <c r="B663" s="1">
        <v>44166</v>
      </c>
      <c r="C663">
        <v>2</v>
      </c>
      <c r="D663">
        <v>329</v>
      </c>
      <c r="E663">
        <v>4</v>
      </c>
      <c r="F663" t="s">
        <v>39</v>
      </c>
      <c r="G663" t="s">
        <v>64</v>
      </c>
      <c r="H663" t="s">
        <v>64</v>
      </c>
      <c r="I663">
        <v>4</v>
      </c>
      <c r="J663" t="s">
        <v>42</v>
      </c>
      <c r="K663">
        <v>123</v>
      </c>
      <c r="L663">
        <v>20</v>
      </c>
      <c r="M663">
        <v>4.97</v>
      </c>
      <c r="N663">
        <v>0.99</v>
      </c>
      <c r="O663">
        <v>5.7</v>
      </c>
      <c r="P663">
        <v>1.1000000000000001</v>
      </c>
      <c r="Q663">
        <v>4</v>
      </c>
      <c r="R663">
        <v>0.8</v>
      </c>
      <c r="S663">
        <v>1.9</v>
      </c>
      <c r="T663">
        <v>37</v>
      </c>
      <c r="U663">
        <v>20.76</v>
      </c>
      <c r="V663">
        <v>25.1</v>
      </c>
      <c r="W663" s="1">
        <v>44043</v>
      </c>
      <c r="Z663">
        <v>96</v>
      </c>
      <c r="AA663">
        <v>85</v>
      </c>
    </row>
    <row r="664" spans="1:27" x14ac:dyDescent="0.25">
      <c r="A664" t="s">
        <v>284</v>
      </c>
      <c r="B664" s="1">
        <v>44230</v>
      </c>
      <c r="C664">
        <v>3</v>
      </c>
      <c r="D664">
        <v>329</v>
      </c>
      <c r="E664">
        <v>4</v>
      </c>
      <c r="F664" t="s">
        <v>39</v>
      </c>
      <c r="G664" t="s">
        <v>64</v>
      </c>
      <c r="H664" t="s">
        <v>64</v>
      </c>
      <c r="I664">
        <v>4</v>
      </c>
      <c r="J664" t="s">
        <v>42</v>
      </c>
      <c r="K664">
        <v>187</v>
      </c>
      <c r="L664">
        <v>15</v>
      </c>
      <c r="M664">
        <v>5.01</v>
      </c>
      <c r="N664">
        <v>0.75</v>
      </c>
      <c r="O664">
        <v>5.77</v>
      </c>
      <c r="P664">
        <v>0.87</v>
      </c>
      <c r="Q664">
        <v>4.1500000000000004</v>
      </c>
      <c r="R664">
        <v>0.62</v>
      </c>
      <c r="S664">
        <v>1.49</v>
      </c>
      <c r="T664">
        <v>38</v>
      </c>
      <c r="U664">
        <v>15.57</v>
      </c>
      <c r="V664">
        <v>19.5</v>
      </c>
      <c r="W664" s="1">
        <v>44043</v>
      </c>
    </row>
    <row r="665" spans="1:27" x14ac:dyDescent="0.25">
      <c r="A665" t="s">
        <v>284</v>
      </c>
      <c r="B665" s="1">
        <v>44298</v>
      </c>
      <c r="C665">
        <v>4</v>
      </c>
      <c r="D665">
        <v>329</v>
      </c>
      <c r="E665">
        <v>4</v>
      </c>
      <c r="F665" t="s">
        <v>39</v>
      </c>
      <c r="G665" t="s">
        <v>64</v>
      </c>
      <c r="H665" t="s">
        <v>64</v>
      </c>
      <c r="I665">
        <v>4</v>
      </c>
      <c r="J665" t="s">
        <v>42</v>
      </c>
      <c r="K665">
        <v>255</v>
      </c>
      <c r="L665">
        <v>15</v>
      </c>
      <c r="M665">
        <v>5.01</v>
      </c>
      <c r="N665">
        <v>0.75</v>
      </c>
      <c r="O665">
        <v>5.77</v>
      </c>
      <c r="P665">
        <v>0.87</v>
      </c>
      <c r="Q665">
        <v>4.1500000000000004</v>
      </c>
      <c r="R665">
        <v>0.62</v>
      </c>
      <c r="S665">
        <v>1.49</v>
      </c>
      <c r="T665">
        <v>38</v>
      </c>
      <c r="U665">
        <v>15.57</v>
      </c>
      <c r="V665">
        <v>19.5</v>
      </c>
      <c r="W665" s="1">
        <v>44043</v>
      </c>
    </row>
    <row r="666" spans="1:27" x14ac:dyDescent="0.25">
      <c r="A666" t="s">
        <v>284</v>
      </c>
      <c r="B666" s="1">
        <v>44111</v>
      </c>
      <c r="C666">
        <v>1</v>
      </c>
      <c r="D666">
        <v>51</v>
      </c>
      <c r="E666">
        <v>4</v>
      </c>
      <c r="F666" t="s">
        <v>39</v>
      </c>
      <c r="G666" t="s">
        <v>64</v>
      </c>
      <c r="H666" t="s">
        <v>64</v>
      </c>
      <c r="I666" t="s">
        <v>286</v>
      </c>
      <c r="J666" t="s">
        <v>42</v>
      </c>
      <c r="K666">
        <v>54</v>
      </c>
      <c r="L666">
        <v>29.6</v>
      </c>
      <c r="M666">
        <v>5.14</v>
      </c>
      <c r="N666">
        <v>1.52</v>
      </c>
      <c r="O666">
        <v>5.53</v>
      </c>
      <c r="P666">
        <v>1.64</v>
      </c>
      <c r="Q666">
        <v>3.75</v>
      </c>
      <c r="R666">
        <v>1.1100000000000001</v>
      </c>
      <c r="S666">
        <v>2.75</v>
      </c>
      <c r="T666">
        <v>56</v>
      </c>
      <c r="U666">
        <v>30.72</v>
      </c>
      <c r="V666">
        <v>36.72</v>
      </c>
      <c r="W666" s="1">
        <v>44057</v>
      </c>
    </row>
    <row r="667" spans="1:27" x14ac:dyDescent="0.25">
      <c r="A667" t="s">
        <v>284</v>
      </c>
      <c r="B667" s="1">
        <v>44166</v>
      </c>
      <c r="C667">
        <v>2</v>
      </c>
      <c r="D667">
        <v>51</v>
      </c>
      <c r="E667">
        <v>4</v>
      </c>
      <c r="F667" t="s">
        <v>39</v>
      </c>
      <c r="G667" t="s">
        <v>64</v>
      </c>
      <c r="H667" t="s">
        <v>64</v>
      </c>
      <c r="I667" t="s">
        <v>286</v>
      </c>
      <c r="J667" t="s">
        <v>42</v>
      </c>
      <c r="K667">
        <v>109</v>
      </c>
      <c r="L667">
        <v>23</v>
      </c>
      <c r="M667">
        <v>5.0199999999999996</v>
      </c>
      <c r="N667">
        <v>1.1499999999999999</v>
      </c>
      <c r="O667">
        <v>5.7</v>
      </c>
      <c r="P667">
        <v>1.3</v>
      </c>
      <c r="Q667">
        <v>4.3</v>
      </c>
      <c r="R667">
        <v>1</v>
      </c>
      <c r="S667">
        <v>2.2999999999999998</v>
      </c>
      <c r="T667">
        <v>13</v>
      </c>
      <c r="U667">
        <v>23.87</v>
      </c>
      <c r="V667">
        <v>29.9</v>
      </c>
      <c r="W667" s="1">
        <v>44057</v>
      </c>
      <c r="Z667">
        <v>290</v>
      </c>
      <c r="AA667">
        <v>92</v>
      </c>
    </row>
    <row r="668" spans="1:27" x14ac:dyDescent="0.25">
      <c r="A668" t="s">
        <v>284</v>
      </c>
      <c r="B668" s="1">
        <v>44298</v>
      </c>
      <c r="C668">
        <v>4</v>
      </c>
      <c r="D668">
        <v>51</v>
      </c>
      <c r="E668">
        <v>4</v>
      </c>
      <c r="F668" t="s">
        <v>39</v>
      </c>
      <c r="G668" t="s">
        <v>64</v>
      </c>
      <c r="H668" t="s">
        <v>64</v>
      </c>
      <c r="I668" t="s">
        <v>286</v>
      </c>
      <c r="J668" t="s">
        <v>42</v>
      </c>
      <c r="K668">
        <v>241</v>
      </c>
      <c r="L668">
        <v>16</v>
      </c>
      <c r="M668">
        <v>4.83</v>
      </c>
      <c r="N668">
        <v>0.77</v>
      </c>
      <c r="O668">
        <v>7.5</v>
      </c>
      <c r="P668">
        <v>1.2</v>
      </c>
      <c r="Q668">
        <v>5.31</v>
      </c>
      <c r="R668">
        <v>0.85</v>
      </c>
      <c r="S668">
        <v>2.0499999999999998</v>
      </c>
      <c r="T668">
        <v>37</v>
      </c>
      <c r="U668">
        <v>16.61</v>
      </c>
      <c r="V668">
        <v>25.65</v>
      </c>
      <c r="W668" s="1">
        <v>44057</v>
      </c>
    </row>
    <row r="669" spans="1:27" x14ac:dyDescent="0.25">
      <c r="A669" t="s">
        <v>284</v>
      </c>
      <c r="B669" s="1">
        <v>44230</v>
      </c>
      <c r="C669">
        <v>3</v>
      </c>
      <c r="D669">
        <v>51</v>
      </c>
      <c r="E669">
        <v>4</v>
      </c>
      <c r="F669" t="s">
        <v>39</v>
      </c>
      <c r="G669" t="s">
        <v>64</v>
      </c>
      <c r="H669" t="s">
        <v>64</v>
      </c>
      <c r="I669" t="s">
        <v>286</v>
      </c>
      <c r="J669" t="s">
        <v>42</v>
      </c>
      <c r="K669">
        <v>173</v>
      </c>
      <c r="L669">
        <v>19</v>
      </c>
      <c r="M669">
        <v>5</v>
      </c>
      <c r="N669">
        <v>0.95</v>
      </c>
      <c r="O669">
        <v>5.84</v>
      </c>
      <c r="P669">
        <v>1.1100000000000001</v>
      </c>
      <c r="Q669">
        <v>4.5</v>
      </c>
      <c r="R669">
        <v>0.86</v>
      </c>
      <c r="S669">
        <v>1.96</v>
      </c>
      <c r="T669">
        <v>10</v>
      </c>
      <c r="U669">
        <v>19.72</v>
      </c>
      <c r="V669">
        <v>25.36</v>
      </c>
      <c r="W669" s="1">
        <v>44057</v>
      </c>
    </row>
    <row r="670" spans="1:27" x14ac:dyDescent="0.25">
      <c r="A670" t="s">
        <v>284</v>
      </c>
      <c r="B670" s="1">
        <v>44111</v>
      </c>
      <c r="C670">
        <v>1</v>
      </c>
      <c r="D670">
        <v>545</v>
      </c>
      <c r="E670">
        <v>4</v>
      </c>
      <c r="F670" t="s">
        <v>39</v>
      </c>
      <c r="G670" t="s">
        <v>64</v>
      </c>
      <c r="H670" t="s">
        <v>64</v>
      </c>
      <c r="I670" t="s">
        <v>286</v>
      </c>
      <c r="J670" t="s">
        <v>42</v>
      </c>
      <c r="K670">
        <v>47</v>
      </c>
      <c r="L670">
        <v>23.2</v>
      </c>
      <c r="M670">
        <v>4.88</v>
      </c>
      <c r="N670">
        <v>1.1299999999999999</v>
      </c>
      <c r="O670">
        <v>5.99</v>
      </c>
      <c r="P670">
        <v>1.39</v>
      </c>
      <c r="Q670">
        <v>4.04</v>
      </c>
      <c r="R670">
        <v>0.94</v>
      </c>
      <c r="S670">
        <v>2.33</v>
      </c>
      <c r="T670">
        <v>959</v>
      </c>
      <c r="U670">
        <v>24.08</v>
      </c>
      <c r="V670">
        <v>30.62</v>
      </c>
      <c r="W670" s="1">
        <v>44064</v>
      </c>
    </row>
    <row r="671" spans="1:27" x14ac:dyDescent="0.25">
      <c r="A671" t="s">
        <v>284</v>
      </c>
      <c r="B671" s="1">
        <v>44166</v>
      </c>
      <c r="C671">
        <v>2</v>
      </c>
      <c r="D671">
        <v>545</v>
      </c>
      <c r="E671">
        <v>4</v>
      </c>
      <c r="F671" t="s">
        <v>39</v>
      </c>
      <c r="G671" t="s">
        <v>64</v>
      </c>
      <c r="H671" t="s">
        <v>64</v>
      </c>
      <c r="I671" t="s">
        <v>286</v>
      </c>
      <c r="J671" t="s">
        <v>42</v>
      </c>
      <c r="K671">
        <v>102</v>
      </c>
      <c r="L671">
        <v>16.600000000000001</v>
      </c>
      <c r="M671">
        <v>4.67</v>
      </c>
      <c r="N671">
        <v>0.78</v>
      </c>
      <c r="O671">
        <v>6.3</v>
      </c>
      <c r="P671">
        <v>1</v>
      </c>
      <c r="Q671">
        <v>4.5</v>
      </c>
      <c r="R671">
        <v>0.7</v>
      </c>
      <c r="S671">
        <v>1.8</v>
      </c>
      <c r="T671">
        <v>423</v>
      </c>
      <c r="U671">
        <v>17.23</v>
      </c>
      <c r="V671">
        <v>22.19</v>
      </c>
      <c r="W671" s="1">
        <v>44064</v>
      </c>
      <c r="Z671">
        <v>160</v>
      </c>
      <c r="AA671">
        <v>22</v>
      </c>
    </row>
    <row r="672" spans="1:27" x14ac:dyDescent="0.25">
      <c r="A672" t="s">
        <v>284</v>
      </c>
      <c r="B672" s="1">
        <v>44230</v>
      </c>
      <c r="C672">
        <v>3</v>
      </c>
      <c r="D672">
        <v>545</v>
      </c>
      <c r="E672">
        <v>4</v>
      </c>
      <c r="F672" t="s">
        <v>39</v>
      </c>
      <c r="G672" t="s">
        <v>64</v>
      </c>
      <c r="H672" t="s">
        <v>64</v>
      </c>
      <c r="I672" t="s">
        <v>286</v>
      </c>
      <c r="J672" t="s">
        <v>42</v>
      </c>
      <c r="K672">
        <v>166</v>
      </c>
      <c r="L672">
        <v>13</v>
      </c>
      <c r="M672">
        <v>4.7</v>
      </c>
      <c r="N672">
        <v>0.61</v>
      </c>
      <c r="O672">
        <v>5.88</v>
      </c>
      <c r="P672">
        <v>0.76</v>
      </c>
      <c r="Q672">
        <v>4.8099999999999996</v>
      </c>
      <c r="R672">
        <v>0.63</v>
      </c>
      <c r="S672">
        <v>1.39</v>
      </c>
      <c r="T672">
        <v>1662</v>
      </c>
      <c r="U672">
        <v>13.49</v>
      </c>
      <c r="V672">
        <v>17.72</v>
      </c>
      <c r="W672" s="1">
        <v>44064</v>
      </c>
    </row>
    <row r="673" spans="1:38" x14ac:dyDescent="0.25">
      <c r="A673" t="s">
        <v>284</v>
      </c>
      <c r="B673" s="1">
        <v>44298</v>
      </c>
      <c r="C673">
        <v>4</v>
      </c>
      <c r="D673">
        <v>545</v>
      </c>
      <c r="E673">
        <v>4</v>
      </c>
      <c r="F673" t="s">
        <v>39</v>
      </c>
      <c r="G673" t="s">
        <v>64</v>
      </c>
      <c r="H673" t="s">
        <v>64</v>
      </c>
      <c r="I673" t="s">
        <v>286</v>
      </c>
      <c r="J673" t="s">
        <v>42</v>
      </c>
      <c r="K673">
        <v>234</v>
      </c>
      <c r="L673">
        <v>11</v>
      </c>
      <c r="M673">
        <v>4.54</v>
      </c>
      <c r="N673">
        <v>0.5</v>
      </c>
      <c r="O673">
        <v>7.1</v>
      </c>
      <c r="P673">
        <v>0.78</v>
      </c>
      <c r="Q673">
        <v>5.42</v>
      </c>
      <c r="R673">
        <v>0.6</v>
      </c>
      <c r="S673">
        <v>1.38</v>
      </c>
      <c r="T673">
        <v>1069</v>
      </c>
      <c r="U673">
        <v>11.42</v>
      </c>
      <c r="V673">
        <v>17.170000000000002</v>
      </c>
      <c r="W673" s="1">
        <v>44064</v>
      </c>
    </row>
    <row r="674" spans="1:38" x14ac:dyDescent="0.25">
      <c r="A674" t="s">
        <v>38</v>
      </c>
      <c r="B674" s="1">
        <v>43010</v>
      </c>
      <c r="C674">
        <v>1</v>
      </c>
      <c r="D674">
        <v>277</v>
      </c>
      <c r="E674">
        <v>4</v>
      </c>
      <c r="F674" t="s">
        <v>39</v>
      </c>
      <c r="G674" t="s">
        <v>104</v>
      </c>
      <c r="H674" t="s">
        <v>105</v>
      </c>
      <c r="I674">
        <v>4</v>
      </c>
      <c r="J674" t="s">
        <v>42</v>
      </c>
      <c r="K674">
        <v>40</v>
      </c>
      <c r="L674">
        <v>22.2</v>
      </c>
      <c r="M674">
        <v>5.3</v>
      </c>
      <c r="N674">
        <v>1.18</v>
      </c>
      <c r="O674">
        <v>5.74</v>
      </c>
      <c r="P674">
        <v>1.27</v>
      </c>
      <c r="Q674">
        <v>4.03</v>
      </c>
      <c r="R674">
        <v>0.89</v>
      </c>
      <c r="S674">
        <v>2.17</v>
      </c>
      <c r="T674">
        <v>7</v>
      </c>
      <c r="U674">
        <v>23.04</v>
      </c>
      <c r="V674">
        <v>28.5</v>
      </c>
      <c r="W674" s="1">
        <v>42970</v>
      </c>
      <c r="X674">
        <v>243</v>
      </c>
      <c r="Y674" t="s">
        <v>43</v>
      </c>
      <c r="Z674" t="s">
        <v>410</v>
      </c>
      <c r="AA674" t="s">
        <v>411</v>
      </c>
      <c r="AC674" s="1">
        <v>43064</v>
      </c>
      <c r="AD674">
        <v>1</v>
      </c>
      <c r="AE674">
        <v>269</v>
      </c>
      <c r="AF674" s="1">
        <v>43346</v>
      </c>
      <c r="AG674">
        <v>376</v>
      </c>
      <c r="AH674">
        <v>308080</v>
      </c>
      <c r="AI674" t="s">
        <v>253</v>
      </c>
      <c r="AJ674" s="2">
        <v>31929</v>
      </c>
      <c r="AK674" t="s">
        <v>45</v>
      </c>
      <c r="AL674" s="1">
        <v>42970</v>
      </c>
    </row>
    <row r="675" spans="1:38" x14ac:dyDescent="0.25">
      <c r="A675" t="s">
        <v>38</v>
      </c>
      <c r="B675" s="1">
        <v>43075</v>
      </c>
      <c r="C675">
        <v>2</v>
      </c>
      <c r="D675">
        <v>277</v>
      </c>
      <c r="E675">
        <v>4</v>
      </c>
      <c r="F675" t="s">
        <v>39</v>
      </c>
      <c r="G675" t="s">
        <v>104</v>
      </c>
      <c r="H675" t="s">
        <v>105</v>
      </c>
      <c r="I675">
        <v>4</v>
      </c>
      <c r="J675" t="s">
        <v>42</v>
      </c>
      <c r="K675">
        <v>105</v>
      </c>
      <c r="L675">
        <v>17</v>
      </c>
      <c r="M675">
        <v>5.17</v>
      </c>
      <c r="N675">
        <v>0.88</v>
      </c>
      <c r="O675">
        <v>6</v>
      </c>
      <c r="P675">
        <v>1.02</v>
      </c>
      <c r="Q675">
        <v>4.24</v>
      </c>
      <c r="R675">
        <v>0.72</v>
      </c>
      <c r="S675">
        <v>1.74</v>
      </c>
      <c r="T675">
        <v>20</v>
      </c>
      <c r="U675">
        <v>17.649999999999999</v>
      </c>
      <c r="V675">
        <v>22.7</v>
      </c>
      <c r="W675" s="1">
        <v>42970</v>
      </c>
      <c r="X675">
        <v>243</v>
      </c>
      <c r="Y675" t="s">
        <v>46</v>
      </c>
      <c r="Z675" t="s">
        <v>410</v>
      </c>
      <c r="AA675" t="s">
        <v>411</v>
      </c>
      <c r="AC675" s="1">
        <v>43064</v>
      </c>
      <c r="AD675">
        <v>1</v>
      </c>
      <c r="AE675">
        <v>231</v>
      </c>
      <c r="AF675" s="1">
        <v>43346</v>
      </c>
      <c r="AG675">
        <v>376</v>
      </c>
      <c r="AH675">
        <v>308080</v>
      </c>
      <c r="AI675" t="s">
        <v>253</v>
      </c>
      <c r="AJ675" s="2">
        <v>31929</v>
      </c>
      <c r="AK675" t="s">
        <v>45</v>
      </c>
      <c r="AL675" s="1">
        <v>42970</v>
      </c>
    </row>
    <row r="676" spans="1:38" x14ac:dyDescent="0.25">
      <c r="A676" t="s">
        <v>38</v>
      </c>
      <c r="B676" s="1">
        <v>43146</v>
      </c>
      <c r="C676">
        <v>3</v>
      </c>
      <c r="D676">
        <v>277</v>
      </c>
      <c r="E676">
        <v>4</v>
      </c>
      <c r="F676" t="s">
        <v>39</v>
      </c>
      <c r="G676" t="s">
        <v>104</v>
      </c>
      <c r="H676" t="s">
        <v>105</v>
      </c>
      <c r="I676">
        <v>4</v>
      </c>
      <c r="J676" t="s">
        <v>42</v>
      </c>
      <c r="K676">
        <v>176</v>
      </c>
      <c r="L676">
        <v>13</v>
      </c>
      <c r="M676">
        <v>4.96</v>
      </c>
      <c r="N676">
        <v>0.64</v>
      </c>
      <c r="O676">
        <v>6.56</v>
      </c>
      <c r="P676">
        <v>0.85</v>
      </c>
      <c r="Q676">
        <v>4.66</v>
      </c>
      <c r="R676">
        <v>0.61</v>
      </c>
      <c r="S676">
        <v>1.46</v>
      </c>
      <c r="T676">
        <v>21</v>
      </c>
      <c r="U676">
        <v>13.49</v>
      </c>
      <c r="V676">
        <v>18.68</v>
      </c>
      <c r="W676" s="1">
        <v>42970</v>
      </c>
      <c r="X676">
        <v>243</v>
      </c>
      <c r="Y676" t="s">
        <v>47</v>
      </c>
      <c r="Z676" t="s">
        <v>410</v>
      </c>
      <c r="AA676" t="s">
        <v>411</v>
      </c>
      <c r="AC676" s="1">
        <v>43064</v>
      </c>
      <c r="AD676">
        <v>1</v>
      </c>
      <c r="AE676">
        <v>195</v>
      </c>
      <c r="AF676" s="1">
        <v>43346</v>
      </c>
      <c r="AG676">
        <v>376</v>
      </c>
      <c r="AH676">
        <v>308080</v>
      </c>
      <c r="AI676" t="s">
        <v>253</v>
      </c>
      <c r="AJ676" s="2">
        <v>31929</v>
      </c>
      <c r="AK676" t="s">
        <v>45</v>
      </c>
      <c r="AL676" s="1">
        <v>42970</v>
      </c>
    </row>
    <row r="677" spans="1:38" x14ac:dyDescent="0.25">
      <c r="A677" t="s">
        <v>38</v>
      </c>
      <c r="B677" s="1">
        <v>43200</v>
      </c>
      <c r="C677">
        <v>4</v>
      </c>
      <c r="D677">
        <v>277</v>
      </c>
      <c r="E677">
        <v>4</v>
      </c>
      <c r="F677" t="s">
        <v>39</v>
      </c>
      <c r="G677" t="s">
        <v>104</v>
      </c>
      <c r="H677" t="s">
        <v>105</v>
      </c>
      <c r="I677">
        <v>4</v>
      </c>
      <c r="J677" t="s">
        <v>42</v>
      </c>
      <c r="K677">
        <v>230</v>
      </c>
      <c r="L677">
        <v>10.8</v>
      </c>
      <c r="M677">
        <v>5.3</v>
      </c>
      <c r="N677">
        <v>0.56999999999999995</v>
      </c>
      <c r="O677">
        <v>5.69</v>
      </c>
      <c r="P677">
        <v>0.61</v>
      </c>
      <c r="Q677">
        <v>5.0999999999999996</v>
      </c>
      <c r="R677">
        <v>0.55000000000000004</v>
      </c>
      <c r="S677">
        <v>1.17</v>
      </c>
      <c r="T677">
        <v>39</v>
      </c>
      <c r="U677">
        <v>11.21</v>
      </c>
      <c r="V677">
        <v>14.63</v>
      </c>
      <c r="W677" s="1">
        <v>42970</v>
      </c>
      <c r="X677">
        <v>243</v>
      </c>
      <c r="Y677" t="s">
        <v>48</v>
      </c>
      <c r="Z677" t="s">
        <v>410</v>
      </c>
      <c r="AA677" t="s">
        <v>411</v>
      </c>
      <c r="AC677" t="s">
        <v>49</v>
      </c>
      <c r="AH677">
        <v>308080</v>
      </c>
      <c r="AI677" t="s">
        <v>253</v>
      </c>
      <c r="AJ677" s="2">
        <v>31929</v>
      </c>
      <c r="AK677" t="s">
        <v>50</v>
      </c>
      <c r="AL677" s="1">
        <v>43241</v>
      </c>
    </row>
    <row r="678" spans="1:38" x14ac:dyDescent="0.25">
      <c r="A678" t="s">
        <v>284</v>
      </c>
      <c r="B678" s="1">
        <v>44111</v>
      </c>
      <c r="C678">
        <v>1</v>
      </c>
      <c r="D678">
        <v>455</v>
      </c>
      <c r="E678">
        <v>4</v>
      </c>
      <c r="F678" t="s">
        <v>39</v>
      </c>
      <c r="G678" t="s">
        <v>40</v>
      </c>
      <c r="H678" t="s">
        <v>41</v>
      </c>
      <c r="I678">
        <v>2</v>
      </c>
      <c r="J678">
        <v>1</v>
      </c>
      <c r="K678">
        <v>60</v>
      </c>
      <c r="L678">
        <v>19.600000000000001</v>
      </c>
      <c r="M678">
        <v>5.14</v>
      </c>
      <c r="N678">
        <v>1.01</v>
      </c>
      <c r="O678">
        <v>4.05</v>
      </c>
      <c r="P678">
        <v>0.79</v>
      </c>
      <c r="Q678">
        <v>3.37</v>
      </c>
      <c r="R678">
        <v>0.66</v>
      </c>
      <c r="S678">
        <v>1.45</v>
      </c>
      <c r="T678">
        <v>19</v>
      </c>
      <c r="U678">
        <v>20.34</v>
      </c>
      <c r="V678">
        <v>20.12</v>
      </c>
      <c r="W678" s="1">
        <v>44051</v>
      </c>
    </row>
    <row r="679" spans="1:38" x14ac:dyDescent="0.25">
      <c r="A679" t="s">
        <v>284</v>
      </c>
      <c r="B679" s="1">
        <v>44166</v>
      </c>
      <c r="C679">
        <v>2</v>
      </c>
      <c r="D679">
        <v>455</v>
      </c>
      <c r="E679">
        <v>4</v>
      </c>
      <c r="F679" t="s">
        <v>39</v>
      </c>
      <c r="G679" t="s">
        <v>40</v>
      </c>
      <c r="H679" t="s">
        <v>41</v>
      </c>
      <c r="I679">
        <v>2</v>
      </c>
      <c r="J679">
        <v>1</v>
      </c>
      <c r="K679">
        <v>115</v>
      </c>
      <c r="L679">
        <v>14</v>
      </c>
      <c r="M679">
        <v>5.12</v>
      </c>
      <c r="N679">
        <v>0.72</v>
      </c>
      <c r="O679">
        <v>4.3</v>
      </c>
      <c r="P679">
        <v>0.6</v>
      </c>
      <c r="Q679">
        <v>4.0999999999999996</v>
      </c>
      <c r="R679">
        <v>0.6</v>
      </c>
      <c r="S679">
        <v>1.2</v>
      </c>
      <c r="T679">
        <v>24</v>
      </c>
      <c r="U679">
        <v>14.53</v>
      </c>
      <c r="V679">
        <v>15.74</v>
      </c>
      <c r="W679" s="1">
        <v>44051</v>
      </c>
      <c r="Z679">
        <v>217</v>
      </c>
      <c r="AA679">
        <v>181</v>
      </c>
    </row>
    <row r="680" spans="1:38" x14ac:dyDescent="0.25">
      <c r="A680" t="s">
        <v>284</v>
      </c>
      <c r="B680" s="1">
        <v>44230</v>
      </c>
      <c r="C680">
        <v>3</v>
      </c>
      <c r="D680">
        <v>455</v>
      </c>
      <c r="E680">
        <v>4</v>
      </c>
      <c r="F680" t="s">
        <v>39</v>
      </c>
      <c r="G680" t="s">
        <v>40</v>
      </c>
      <c r="H680" t="s">
        <v>41</v>
      </c>
      <c r="I680">
        <v>2</v>
      </c>
      <c r="J680">
        <v>1</v>
      </c>
      <c r="K680">
        <v>179</v>
      </c>
      <c r="L680">
        <v>13.4</v>
      </c>
      <c r="M680">
        <v>5.05</v>
      </c>
      <c r="N680">
        <v>0.68</v>
      </c>
      <c r="O680">
        <v>3.83</v>
      </c>
      <c r="P680">
        <v>0.51</v>
      </c>
      <c r="Q680">
        <v>4.2699999999999996</v>
      </c>
      <c r="R680">
        <v>0.56999999999999995</v>
      </c>
      <c r="S680">
        <v>1.0900000000000001</v>
      </c>
      <c r="T680">
        <v>30</v>
      </c>
      <c r="U680">
        <v>13.91</v>
      </c>
      <c r="V680">
        <v>14.28</v>
      </c>
      <c r="W680" s="1">
        <v>44051</v>
      </c>
    </row>
    <row r="681" spans="1:38" x14ac:dyDescent="0.25">
      <c r="A681" t="s">
        <v>284</v>
      </c>
      <c r="B681" s="1">
        <v>44298</v>
      </c>
      <c r="C681">
        <v>4</v>
      </c>
      <c r="D681">
        <v>455</v>
      </c>
      <c r="E681">
        <v>4</v>
      </c>
      <c r="F681" t="s">
        <v>39</v>
      </c>
      <c r="G681" t="s">
        <v>40</v>
      </c>
      <c r="H681" t="s">
        <v>41</v>
      </c>
      <c r="I681">
        <v>2</v>
      </c>
      <c r="J681">
        <v>1</v>
      </c>
      <c r="K681">
        <v>247</v>
      </c>
      <c r="L681">
        <v>13.4</v>
      </c>
      <c r="M681">
        <v>5.05</v>
      </c>
      <c r="N681">
        <v>0.68</v>
      </c>
      <c r="O681">
        <v>3.83</v>
      </c>
      <c r="P681">
        <v>0.51</v>
      </c>
      <c r="Q681">
        <v>4.2699999999999996</v>
      </c>
      <c r="R681">
        <v>0.56999999999999995</v>
      </c>
      <c r="S681">
        <v>1.0900000000000001</v>
      </c>
      <c r="T681">
        <v>30</v>
      </c>
      <c r="U681">
        <v>13.91</v>
      </c>
      <c r="V681">
        <v>14.28</v>
      </c>
      <c r="W681" s="1">
        <v>44051</v>
      </c>
    </row>
    <row r="682" spans="1:38" x14ac:dyDescent="0.25">
      <c r="A682" t="s">
        <v>284</v>
      </c>
      <c r="B682" s="1">
        <v>44166</v>
      </c>
      <c r="C682">
        <v>2</v>
      </c>
      <c r="D682">
        <v>55</v>
      </c>
      <c r="E682">
        <v>4</v>
      </c>
      <c r="F682" t="s">
        <v>39</v>
      </c>
      <c r="G682" t="s">
        <v>64</v>
      </c>
      <c r="H682" t="s">
        <v>64</v>
      </c>
      <c r="I682" t="s">
        <v>304</v>
      </c>
      <c r="J682" t="s">
        <v>42</v>
      </c>
      <c r="K682">
        <v>73</v>
      </c>
      <c r="L682">
        <v>29</v>
      </c>
      <c r="M682">
        <v>4.9400000000000004</v>
      </c>
      <c r="N682">
        <v>1.43</v>
      </c>
      <c r="O682">
        <v>6.1</v>
      </c>
      <c r="P682">
        <v>1.8</v>
      </c>
      <c r="Q682">
        <v>3.5</v>
      </c>
      <c r="R682">
        <v>1</v>
      </c>
      <c r="S682">
        <v>2.8</v>
      </c>
      <c r="T682">
        <v>33</v>
      </c>
      <c r="U682">
        <v>30.1</v>
      </c>
      <c r="V682">
        <v>37.79</v>
      </c>
      <c r="W682" s="1">
        <v>44093</v>
      </c>
      <c r="Z682">
        <v>250</v>
      </c>
      <c r="AA682">
        <v>100</v>
      </c>
    </row>
    <row r="683" spans="1:38" x14ac:dyDescent="0.25">
      <c r="A683" t="s">
        <v>284</v>
      </c>
      <c r="B683" s="1">
        <v>44111</v>
      </c>
      <c r="C683">
        <v>1</v>
      </c>
      <c r="D683">
        <v>55</v>
      </c>
      <c r="E683">
        <v>4</v>
      </c>
      <c r="F683" t="s">
        <v>39</v>
      </c>
      <c r="G683" t="s">
        <v>64</v>
      </c>
      <c r="H683" t="s">
        <v>64</v>
      </c>
      <c r="I683" t="s">
        <v>304</v>
      </c>
      <c r="J683" t="s">
        <v>42</v>
      </c>
      <c r="K683">
        <v>18</v>
      </c>
      <c r="L683">
        <v>29.2</v>
      </c>
      <c r="M683">
        <v>5.0599999999999996</v>
      </c>
      <c r="N683">
        <v>1.48</v>
      </c>
      <c r="O683">
        <v>5.37</v>
      </c>
      <c r="P683">
        <v>1.57</v>
      </c>
      <c r="Q683">
        <v>3.6</v>
      </c>
      <c r="R683">
        <v>1.05</v>
      </c>
      <c r="S683">
        <v>2.62</v>
      </c>
      <c r="T683">
        <v>46</v>
      </c>
      <c r="U683">
        <v>30.31</v>
      </c>
      <c r="V683">
        <v>35.31</v>
      </c>
      <c r="W683" s="1">
        <v>44093</v>
      </c>
    </row>
    <row r="684" spans="1:38" x14ac:dyDescent="0.25">
      <c r="A684" t="s">
        <v>284</v>
      </c>
      <c r="B684" s="1">
        <v>44230</v>
      </c>
      <c r="C684">
        <v>3</v>
      </c>
      <c r="D684">
        <v>55</v>
      </c>
      <c r="E684">
        <v>4</v>
      </c>
      <c r="F684" t="s">
        <v>39</v>
      </c>
      <c r="G684" t="s">
        <v>64</v>
      </c>
      <c r="H684" t="s">
        <v>64</v>
      </c>
      <c r="I684" t="s">
        <v>304</v>
      </c>
      <c r="J684" t="s">
        <v>42</v>
      </c>
      <c r="K684">
        <v>137</v>
      </c>
      <c r="L684">
        <v>23</v>
      </c>
      <c r="M684">
        <v>4.9000000000000004</v>
      </c>
      <c r="N684">
        <v>1.1299999999999999</v>
      </c>
      <c r="O684">
        <v>5.83</v>
      </c>
      <c r="P684">
        <v>1.34</v>
      </c>
      <c r="Q684">
        <v>4.05</v>
      </c>
      <c r="R684">
        <v>0.93</v>
      </c>
      <c r="S684">
        <v>2.27</v>
      </c>
      <c r="T684">
        <v>20</v>
      </c>
      <c r="U684">
        <v>23.87</v>
      </c>
      <c r="V684">
        <v>29.91</v>
      </c>
      <c r="W684" s="1">
        <v>44093</v>
      </c>
    </row>
    <row r="685" spans="1:38" x14ac:dyDescent="0.25">
      <c r="A685" t="s">
        <v>284</v>
      </c>
      <c r="B685" s="1">
        <v>44298</v>
      </c>
      <c r="C685">
        <v>4</v>
      </c>
      <c r="D685">
        <v>55</v>
      </c>
      <c r="E685">
        <v>4</v>
      </c>
      <c r="F685" t="s">
        <v>39</v>
      </c>
      <c r="G685" t="s">
        <v>64</v>
      </c>
      <c r="H685" t="s">
        <v>64</v>
      </c>
      <c r="I685" t="s">
        <v>304</v>
      </c>
      <c r="J685" t="s">
        <v>42</v>
      </c>
      <c r="K685">
        <v>205</v>
      </c>
      <c r="L685">
        <v>18</v>
      </c>
      <c r="M685">
        <v>4.7300000000000004</v>
      </c>
      <c r="N685">
        <v>0.85</v>
      </c>
      <c r="O685">
        <v>5.71</v>
      </c>
      <c r="P685">
        <v>1.03</v>
      </c>
      <c r="Q685">
        <v>4.66</v>
      </c>
      <c r="R685">
        <v>0.84</v>
      </c>
      <c r="S685">
        <v>1.87</v>
      </c>
      <c r="T685">
        <v>55</v>
      </c>
      <c r="U685">
        <v>18.68</v>
      </c>
      <c r="V685">
        <v>23.95</v>
      </c>
      <c r="W685" s="1">
        <v>44093</v>
      </c>
    </row>
    <row r="686" spans="1:38" x14ac:dyDescent="0.25">
      <c r="A686" t="s">
        <v>284</v>
      </c>
      <c r="B686" s="1">
        <v>44111</v>
      </c>
      <c r="C686">
        <v>1</v>
      </c>
      <c r="D686">
        <v>680</v>
      </c>
      <c r="E686">
        <v>4</v>
      </c>
      <c r="F686" t="s">
        <v>39</v>
      </c>
      <c r="G686" t="s">
        <v>64</v>
      </c>
      <c r="H686" t="s">
        <v>64</v>
      </c>
      <c r="I686">
        <v>2</v>
      </c>
      <c r="J686">
        <v>1</v>
      </c>
      <c r="K686">
        <v>49</v>
      </c>
      <c r="L686">
        <v>21.8</v>
      </c>
      <c r="M686">
        <v>5.22</v>
      </c>
      <c r="N686">
        <v>1.1399999999999999</v>
      </c>
      <c r="O686">
        <v>4.79</v>
      </c>
      <c r="P686">
        <v>1.04</v>
      </c>
      <c r="Q686">
        <v>3.92</v>
      </c>
      <c r="R686">
        <v>0.85</v>
      </c>
      <c r="S686">
        <v>1.9</v>
      </c>
      <c r="T686">
        <v>48</v>
      </c>
      <c r="U686">
        <v>22.63</v>
      </c>
      <c r="V686">
        <v>25.29</v>
      </c>
      <c r="W686" s="1">
        <v>44062</v>
      </c>
    </row>
    <row r="687" spans="1:38" x14ac:dyDescent="0.25">
      <c r="A687" t="s">
        <v>284</v>
      </c>
      <c r="B687" s="1">
        <v>44230</v>
      </c>
      <c r="C687">
        <v>3</v>
      </c>
      <c r="D687">
        <v>680</v>
      </c>
      <c r="E687">
        <v>4</v>
      </c>
      <c r="F687" t="s">
        <v>39</v>
      </c>
      <c r="G687" t="s">
        <v>64</v>
      </c>
      <c r="H687" t="s">
        <v>64</v>
      </c>
      <c r="I687">
        <v>2</v>
      </c>
      <c r="J687">
        <v>1</v>
      </c>
      <c r="K687">
        <v>168</v>
      </c>
      <c r="L687">
        <v>12.4</v>
      </c>
      <c r="M687">
        <v>4.96</v>
      </c>
      <c r="N687">
        <v>0.62</v>
      </c>
      <c r="O687">
        <v>6.16</v>
      </c>
      <c r="P687">
        <v>0.76</v>
      </c>
      <c r="Q687">
        <v>4.49</v>
      </c>
      <c r="R687">
        <v>0.56000000000000005</v>
      </c>
      <c r="S687">
        <v>1.32</v>
      </c>
      <c r="T687">
        <v>21</v>
      </c>
      <c r="U687">
        <v>12.87</v>
      </c>
      <c r="V687">
        <v>17.04</v>
      </c>
      <c r="W687" s="1">
        <v>44062</v>
      </c>
    </row>
    <row r="688" spans="1:38" x14ac:dyDescent="0.25">
      <c r="A688" t="s">
        <v>284</v>
      </c>
      <c r="B688" s="1">
        <v>44166</v>
      </c>
      <c r="C688">
        <v>2</v>
      </c>
      <c r="D688">
        <v>680</v>
      </c>
      <c r="E688">
        <v>4</v>
      </c>
      <c r="F688" t="s">
        <v>39</v>
      </c>
      <c r="G688" t="s">
        <v>64</v>
      </c>
      <c r="H688" t="s">
        <v>64</v>
      </c>
      <c r="I688">
        <v>2</v>
      </c>
      <c r="J688">
        <v>1</v>
      </c>
      <c r="K688">
        <v>104</v>
      </c>
      <c r="L688">
        <v>16</v>
      </c>
      <c r="M688">
        <v>5.25</v>
      </c>
      <c r="N688">
        <v>0.84</v>
      </c>
      <c r="O688">
        <v>4</v>
      </c>
      <c r="P688">
        <v>0.6</v>
      </c>
      <c r="Q688">
        <v>4.2</v>
      </c>
      <c r="R688">
        <v>0.7</v>
      </c>
      <c r="S688">
        <v>1.3</v>
      </c>
      <c r="T688">
        <v>12</v>
      </c>
      <c r="U688">
        <v>16.61</v>
      </c>
      <c r="V688">
        <v>17.010000000000002</v>
      </c>
      <c r="W688" s="1">
        <v>44062</v>
      </c>
      <c r="Z688">
        <v>359</v>
      </c>
      <c r="AA688">
        <v>187</v>
      </c>
    </row>
    <row r="689" spans="1:27" x14ac:dyDescent="0.25">
      <c r="A689" t="s">
        <v>284</v>
      </c>
      <c r="B689" s="1">
        <v>44298</v>
      </c>
      <c r="C689">
        <v>4</v>
      </c>
      <c r="D689">
        <v>680</v>
      </c>
      <c r="E689">
        <v>4</v>
      </c>
      <c r="F689" t="s">
        <v>39</v>
      </c>
      <c r="G689" t="s">
        <v>64</v>
      </c>
      <c r="H689" t="s">
        <v>64</v>
      </c>
      <c r="I689">
        <v>2</v>
      </c>
      <c r="J689">
        <v>1</v>
      </c>
      <c r="K689">
        <v>236</v>
      </c>
      <c r="L689">
        <v>10</v>
      </c>
      <c r="M689">
        <v>4.72</v>
      </c>
      <c r="N689">
        <v>0.47</v>
      </c>
      <c r="O689">
        <v>7.33</v>
      </c>
      <c r="P689">
        <v>0.73</v>
      </c>
      <c r="Q689">
        <v>5.24</v>
      </c>
      <c r="R689">
        <v>0.52</v>
      </c>
      <c r="S689">
        <v>1.26</v>
      </c>
      <c r="T689">
        <v>44</v>
      </c>
      <c r="U689">
        <v>10.38</v>
      </c>
      <c r="V689">
        <v>15.77</v>
      </c>
      <c r="W689" s="1">
        <v>44062</v>
      </c>
    </row>
    <row r="690" spans="1:27" x14ac:dyDescent="0.25">
      <c r="A690" t="s">
        <v>284</v>
      </c>
      <c r="B690" s="1">
        <v>44111</v>
      </c>
      <c r="C690">
        <v>1</v>
      </c>
      <c r="D690">
        <v>84</v>
      </c>
      <c r="E690">
        <v>4</v>
      </c>
      <c r="F690" t="s">
        <v>39</v>
      </c>
      <c r="G690" t="s">
        <v>412</v>
      </c>
      <c r="H690" t="s">
        <v>52</v>
      </c>
      <c r="I690">
        <v>4</v>
      </c>
      <c r="J690" t="s">
        <v>42</v>
      </c>
      <c r="K690">
        <v>64</v>
      </c>
      <c r="L690">
        <v>24.4</v>
      </c>
      <c r="M690">
        <v>5.0599999999999996</v>
      </c>
      <c r="N690">
        <v>1.23</v>
      </c>
      <c r="O690">
        <v>4.91</v>
      </c>
      <c r="P690">
        <v>1.2</v>
      </c>
      <c r="Q690">
        <v>3.53</v>
      </c>
      <c r="R690">
        <v>0.86</v>
      </c>
      <c r="S690">
        <v>2.06</v>
      </c>
      <c r="T690">
        <v>36</v>
      </c>
      <c r="U690">
        <v>25.33</v>
      </c>
      <c r="V690">
        <v>27.97</v>
      </c>
      <c r="W690" s="1">
        <v>44047</v>
      </c>
    </row>
    <row r="691" spans="1:27" x14ac:dyDescent="0.25">
      <c r="A691" t="s">
        <v>284</v>
      </c>
      <c r="B691" s="1">
        <v>44166</v>
      </c>
      <c r="C691">
        <v>2</v>
      </c>
      <c r="D691">
        <v>84</v>
      </c>
      <c r="E691">
        <v>4</v>
      </c>
      <c r="F691" t="s">
        <v>39</v>
      </c>
      <c r="G691" t="s">
        <v>412</v>
      </c>
      <c r="H691" t="s">
        <v>52</v>
      </c>
      <c r="I691">
        <v>4</v>
      </c>
      <c r="J691" t="s">
        <v>42</v>
      </c>
      <c r="K691">
        <v>119</v>
      </c>
      <c r="L691">
        <v>18</v>
      </c>
      <c r="M691">
        <v>4.88</v>
      </c>
      <c r="N691">
        <v>0.88</v>
      </c>
      <c r="O691">
        <v>4.7</v>
      </c>
      <c r="P691">
        <v>0.8</v>
      </c>
      <c r="Q691">
        <v>3.8</v>
      </c>
      <c r="R691">
        <v>0.7</v>
      </c>
      <c r="S691">
        <v>1.5</v>
      </c>
      <c r="T691">
        <v>61</v>
      </c>
      <c r="U691">
        <v>18.68</v>
      </c>
      <c r="V691">
        <v>20.059999999999999</v>
      </c>
      <c r="W691" s="1">
        <v>44047</v>
      </c>
      <c r="Z691">
        <v>-134</v>
      </c>
      <c r="AA691">
        <v>29</v>
      </c>
    </row>
    <row r="692" spans="1:27" x14ac:dyDescent="0.25">
      <c r="A692" t="s">
        <v>284</v>
      </c>
      <c r="B692" s="1">
        <v>44230</v>
      </c>
      <c r="C692">
        <v>3</v>
      </c>
      <c r="D692">
        <v>84</v>
      </c>
      <c r="E692">
        <v>4</v>
      </c>
      <c r="F692" t="s">
        <v>39</v>
      </c>
      <c r="G692" t="s">
        <v>412</v>
      </c>
      <c r="H692" t="s">
        <v>52</v>
      </c>
      <c r="I692">
        <v>4</v>
      </c>
      <c r="J692" t="s">
        <v>42</v>
      </c>
      <c r="K692">
        <v>183</v>
      </c>
      <c r="L692">
        <v>17</v>
      </c>
      <c r="M692">
        <v>4.76</v>
      </c>
      <c r="N692">
        <v>0.81</v>
      </c>
      <c r="O692">
        <v>3.96</v>
      </c>
      <c r="P692">
        <v>0.67</v>
      </c>
      <c r="Q692">
        <v>3.86</v>
      </c>
      <c r="R692">
        <v>0.66</v>
      </c>
      <c r="S692">
        <v>1.33</v>
      </c>
      <c r="T692">
        <v>51</v>
      </c>
      <c r="U692">
        <v>17.649999999999999</v>
      </c>
      <c r="V692">
        <v>17.88</v>
      </c>
      <c r="W692" s="1">
        <v>44047</v>
      </c>
    </row>
    <row r="693" spans="1:27" x14ac:dyDescent="0.25">
      <c r="A693" t="s">
        <v>284</v>
      </c>
      <c r="B693" s="1">
        <v>44298</v>
      </c>
      <c r="C693">
        <v>4</v>
      </c>
      <c r="D693">
        <v>84</v>
      </c>
      <c r="E693">
        <v>4</v>
      </c>
      <c r="F693" t="s">
        <v>39</v>
      </c>
      <c r="G693" t="s">
        <v>412</v>
      </c>
      <c r="H693" t="s">
        <v>52</v>
      </c>
      <c r="I693">
        <v>4</v>
      </c>
      <c r="J693" t="s">
        <v>42</v>
      </c>
      <c r="K693">
        <v>251</v>
      </c>
      <c r="L693">
        <v>12.8</v>
      </c>
      <c r="M693">
        <v>4.67</v>
      </c>
      <c r="N693">
        <v>0.6</v>
      </c>
      <c r="O693">
        <v>4.63</v>
      </c>
      <c r="P693">
        <v>0.59</v>
      </c>
      <c r="Q693">
        <v>4</v>
      </c>
      <c r="R693">
        <v>0.51</v>
      </c>
      <c r="S693">
        <v>1.1000000000000001</v>
      </c>
      <c r="T693">
        <v>102</v>
      </c>
      <c r="U693">
        <v>13.29</v>
      </c>
      <c r="V693">
        <v>14.67</v>
      </c>
      <c r="W693" s="1">
        <v>44047</v>
      </c>
    </row>
    <row r="694" spans="1:27" x14ac:dyDescent="0.25">
      <c r="A694" t="s">
        <v>284</v>
      </c>
      <c r="B694" s="1">
        <v>44298</v>
      </c>
      <c r="C694">
        <v>4</v>
      </c>
      <c r="D694">
        <v>638</v>
      </c>
      <c r="E694">
        <v>4</v>
      </c>
      <c r="F694" t="s">
        <v>39</v>
      </c>
      <c r="G694" t="s">
        <v>64</v>
      </c>
      <c r="H694" t="s">
        <v>64</v>
      </c>
      <c r="I694">
        <v>2</v>
      </c>
      <c r="J694">
        <v>1</v>
      </c>
      <c r="K694">
        <v>230</v>
      </c>
      <c r="L694">
        <v>12.4</v>
      </c>
      <c r="M694">
        <v>4.87</v>
      </c>
      <c r="N694">
        <v>0.6</v>
      </c>
      <c r="O694">
        <v>5.34</v>
      </c>
      <c r="P694">
        <v>0.66</v>
      </c>
      <c r="Q694">
        <v>4.8899999999999997</v>
      </c>
      <c r="R694">
        <v>0.61</v>
      </c>
      <c r="S694">
        <v>1.27</v>
      </c>
      <c r="T694">
        <v>141</v>
      </c>
      <c r="U694">
        <v>12.87</v>
      </c>
      <c r="V694">
        <v>16.13</v>
      </c>
      <c r="W694" s="1">
        <v>44068</v>
      </c>
    </row>
    <row r="695" spans="1:27" x14ac:dyDescent="0.25">
      <c r="A695" t="s">
        <v>284</v>
      </c>
      <c r="B695" s="1">
        <v>44111</v>
      </c>
      <c r="C695">
        <v>1</v>
      </c>
      <c r="D695">
        <v>638</v>
      </c>
      <c r="E695">
        <v>4</v>
      </c>
      <c r="F695" t="s">
        <v>39</v>
      </c>
      <c r="G695" t="s">
        <v>64</v>
      </c>
      <c r="H695" t="s">
        <v>64</v>
      </c>
      <c r="I695">
        <v>2</v>
      </c>
      <c r="J695">
        <v>1</v>
      </c>
      <c r="K695">
        <v>43</v>
      </c>
      <c r="L695">
        <v>15</v>
      </c>
      <c r="M695">
        <v>5.14</v>
      </c>
      <c r="N695">
        <v>0.77</v>
      </c>
      <c r="O695">
        <v>4.42</v>
      </c>
      <c r="P695">
        <v>0.66</v>
      </c>
      <c r="Q695">
        <v>3.31</v>
      </c>
      <c r="R695">
        <v>0.5</v>
      </c>
      <c r="S695">
        <v>1.1599999999999999</v>
      </c>
      <c r="T695">
        <v>53</v>
      </c>
      <c r="U695">
        <v>15.57</v>
      </c>
      <c r="V695">
        <v>16.03</v>
      </c>
      <c r="W695" s="1">
        <v>44068</v>
      </c>
    </row>
    <row r="696" spans="1:27" x14ac:dyDescent="0.25">
      <c r="A696" t="s">
        <v>284</v>
      </c>
      <c r="B696" s="1">
        <v>44166</v>
      </c>
      <c r="C696">
        <v>2</v>
      </c>
      <c r="D696">
        <v>638</v>
      </c>
      <c r="E696">
        <v>4</v>
      </c>
      <c r="F696" t="s">
        <v>39</v>
      </c>
      <c r="G696" t="s">
        <v>64</v>
      </c>
      <c r="H696" t="s">
        <v>64</v>
      </c>
      <c r="I696">
        <v>2</v>
      </c>
      <c r="J696">
        <v>1</v>
      </c>
      <c r="K696">
        <v>98</v>
      </c>
      <c r="L696">
        <v>15</v>
      </c>
      <c r="M696">
        <v>5.0999999999999996</v>
      </c>
      <c r="N696">
        <v>0.77</v>
      </c>
      <c r="O696">
        <v>4.0999999999999996</v>
      </c>
      <c r="P696">
        <v>0.6</v>
      </c>
      <c r="Q696">
        <v>3.8</v>
      </c>
      <c r="R696">
        <v>0.6</v>
      </c>
      <c r="S696">
        <v>1.2</v>
      </c>
      <c r="T696">
        <v>103</v>
      </c>
      <c r="U696">
        <v>15.57</v>
      </c>
      <c r="V696">
        <v>16</v>
      </c>
      <c r="W696" s="1">
        <v>44068</v>
      </c>
      <c r="Z696">
        <v>142</v>
      </c>
      <c r="AA696">
        <v>143</v>
      </c>
    </row>
    <row r="697" spans="1:27" x14ac:dyDescent="0.25">
      <c r="A697" t="s">
        <v>284</v>
      </c>
      <c r="B697" s="1">
        <v>44230</v>
      </c>
      <c r="C697">
        <v>3</v>
      </c>
      <c r="D697">
        <v>638</v>
      </c>
      <c r="E697">
        <v>4</v>
      </c>
      <c r="F697" t="s">
        <v>39</v>
      </c>
      <c r="G697" t="s">
        <v>64</v>
      </c>
      <c r="H697" t="s">
        <v>64</v>
      </c>
      <c r="I697">
        <v>2</v>
      </c>
      <c r="J697">
        <v>1</v>
      </c>
      <c r="K697">
        <v>162</v>
      </c>
      <c r="L697">
        <v>14</v>
      </c>
      <c r="M697">
        <v>5</v>
      </c>
      <c r="N697">
        <v>0.7</v>
      </c>
      <c r="O697">
        <v>4.25</v>
      </c>
      <c r="P697">
        <v>0.6</v>
      </c>
      <c r="Q697">
        <v>4.1900000000000004</v>
      </c>
      <c r="R697">
        <v>0.59</v>
      </c>
      <c r="S697">
        <v>1.18</v>
      </c>
      <c r="T697">
        <v>293</v>
      </c>
      <c r="U697">
        <v>14.53</v>
      </c>
      <c r="V697">
        <v>15.57</v>
      </c>
      <c r="W697" s="1">
        <v>44068</v>
      </c>
    </row>
    <row r="698" spans="1:27" x14ac:dyDescent="0.25">
      <c r="A698" t="s">
        <v>284</v>
      </c>
      <c r="B698" s="1">
        <v>44111</v>
      </c>
      <c r="C698">
        <v>1</v>
      </c>
      <c r="D698">
        <v>579</v>
      </c>
      <c r="E698">
        <v>4</v>
      </c>
      <c r="F698" t="s">
        <v>39</v>
      </c>
      <c r="G698" t="s">
        <v>412</v>
      </c>
      <c r="H698" t="s">
        <v>52</v>
      </c>
      <c r="I698">
        <v>2</v>
      </c>
      <c r="J698">
        <v>1</v>
      </c>
      <c r="K698">
        <v>48</v>
      </c>
      <c r="L698">
        <v>17</v>
      </c>
      <c r="M698">
        <v>5.14</v>
      </c>
      <c r="N698">
        <v>0.87</v>
      </c>
      <c r="O698">
        <v>4.9000000000000004</v>
      </c>
      <c r="P698">
        <v>0.83</v>
      </c>
      <c r="Q698">
        <v>3.61</v>
      </c>
      <c r="R698">
        <v>0.61</v>
      </c>
      <c r="S698">
        <v>1.45</v>
      </c>
      <c r="T698">
        <v>144</v>
      </c>
      <c r="U698">
        <v>17.649999999999999</v>
      </c>
      <c r="V698">
        <v>19.57</v>
      </c>
      <c r="W698" s="1">
        <v>44063</v>
      </c>
    </row>
    <row r="699" spans="1:27" x14ac:dyDescent="0.25">
      <c r="A699" t="s">
        <v>284</v>
      </c>
      <c r="B699" s="1">
        <v>44298</v>
      </c>
      <c r="C699">
        <v>4</v>
      </c>
      <c r="D699">
        <v>579</v>
      </c>
      <c r="E699">
        <v>4</v>
      </c>
      <c r="F699" t="s">
        <v>39</v>
      </c>
      <c r="G699" t="s">
        <v>412</v>
      </c>
      <c r="H699" t="s">
        <v>52</v>
      </c>
      <c r="I699">
        <v>2</v>
      </c>
      <c r="J699">
        <v>1</v>
      </c>
      <c r="K699">
        <v>235</v>
      </c>
      <c r="L699">
        <v>11</v>
      </c>
      <c r="M699">
        <v>4.68</v>
      </c>
      <c r="N699">
        <v>0.51</v>
      </c>
      <c r="O699">
        <v>5.8</v>
      </c>
      <c r="P699">
        <v>0.64</v>
      </c>
      <c r="Q699">
        <v>5.24</v>
      </c>
      <c r="R699">
        <v>0.57999999999999996</v>
      </c>
      <c r="S699">
        <v>1.21</v>
      </c>
      <c r="T699">
        <v>315</v>
      </c>
      <c r="U699">
        <v>11.42</v>
      </c>
      <c r="V699">
        <v>15.23</v>
      </c>
      <c r="W699" s="1">
        <v>44063</v>
      </c>
    </row>
    <row r="700" spans="1:27" x14ac:dyDescent="0.25">
      <c r="A700" t="s">
        <v>284</v>
      </c>
      <c r="B700" s="1">
        <v>44230</v>
      </c>
      <c r="C700">
        <v>3</v>
      </c>
      <c r="D700">
        <v>579</v>
      </c>
      <c r="E700">
        <v>4</v>
      </c>
      <c r="F700" t="s">
        <v>39</v>
      </c>
      <c r="G700" t="s">
        <v>412</v>
      </c>
      <c r="H700" t="s">
        <v>52</v>
      </c>
      <c r="I700">
        <v>2</v>
      </c>
      <c r="J700">
        <v>1</v>
      </c>
      <c r="K700">
        <v>167</v>
      </c>
      <c r="L700">
        <v>12</v>
      </c>
      <c r="M700">
        <v>5</v>
      </c>
      <c r="N700">
        <v>0.6</v>
      </c>
      <c r="O700">
        <v>4.21</v>
      </c>
      <c r="P700">
        <v>0.51</v>
      </c>
      <c r="Q700">
        <v>4.5999999999999996</v>
      </c>
      <c r="R700">
        <v>0.55000000000000004</v>
      </c>
      <c r="S700">
        <v>1.06</v>
      </c>
      <c r="T700">
        <v>182</v>
      </c>
      <c r="U700">
        <v>12.46</v>
      </c>
      <c r="V700">
        <v>13.65</v>
      </c>
      <c r="W700" s="1">
        <v>44063</v>
      </c>
    </row>
    <row r="701" spans="1:27" x14ac:dyDescent="0.25">
      <c r="A701" t="s">
        <v>284</v>
      </c>
      <c r="B701" s="1">
        <v>44166</v>
      </c>
      <c r="C701">
        <v>2</v>
      </c>
      <c r="D701">
        <v>579</v>
      </c>
      <c r="E701">
        <v>4</v>
      </c>
      <c r="F701" t="s">
        <v>39</v>
      </c>
      <c r="G701" t="s">
        <v>412</v>
      </c>
      <c r="H701" t="s">
        <v>52</v>
      </c>
      <c r="I701">
        <v>2</v>
      </c>
      <c r="J701">
        <v>1</v>
      </c>
      <c r="K701">
        <v>103</v>
      </c>
      <c r="L701">
        <v>12</v>
      </c>
      <c r="M701">
        <v>4.9000000000000004</v>
      </c>
      <c r="N701">
        <v>0.59</v>
      </c>
      <c r="O701">
        <v>3.7</v>
      </c>
      <c r="P701">
        <v>0.4</v>
      </c>
      <c r="Q701">
        <v>4.3</v>
      </c>
      <c r="R701">
        <v>0.5</v>
      </c>
      <c r="S701">
        <v>1</v>
      </c>
      <c r="T701">
        <v>134</v>
      </c>
      <c r="U701">
        <v>12.46</v>
      </c>
      <c r="V701">
        <v>11.95</v>
      </c>
      <c r="W701" s="1">
        <v>44063</v>
      </c>
      <c r="Z701">
        <v>74</v>
      </c>
      <c r="AA701">
        <v>127</v>
      </c>
    </row>
    <row r="702" spans="1:27" x14ac:dyDescent="0.25">
      <c r="A702" t="s">
        <v>284</v>
      </c>
      <c r="B702" s="1">
        <v>44111</v>
      </c>
      <c r="C702">
        <v>1</v>
      </c>
      <c r="D702">
        <v>72</v>
      </c>
      <c r="E702">
        <v>4</v>
      </c>
      <c r="F702" t="s">
        <v>39</v>
      </c>
      <c r="G702" t="s">
        <v>285</v>
      </c>
      <c r="H702" t="s">
        <v>64</v>
      </c>
      <c r="I702" t="s">
        <v>286</v>
      </c>
      <c r="J702" t="s">
        <v>42</v>
      </c>
      <c r="K702">
        <v>51</v>
      </c>
      <c r="L702">
        <v>23</v>
      </c>
      <c r="M702">
        <v>5.05</v>
      </c>
      <c r="N702">
        <v>1.1599999999999999</v>
      </c>
      <c r="O702">
        <v>4.04</v>
      </c>
      <c r="P702">
        <v>0.93</v>
      </c>
      <c r="Q702">
        <v>3.74</v>
      </c>
      <c r="R702">
        <v>0.86</v>
      </c>
      <c r="S702">
        <v>1.79</v>
      </c>
      <c r="T702">
        <v>22</v>
      </c>
      <c r="U702">
        <v>23.87</v>
      </c>
      <c r="V702">
        <v>24.21</v>
      </c>
      <c r="W702" s="1">
        <v>44060</v>
      </c>
    </row>
    <row r="703" spans="1:27" x14ac:dyDescent="0.25">
      <c r="A703" t="s">
        <v>284</v>
      </c>
      <c r="B703" s="1">
        <v>44166</v>
      </c>
      <c r="C703">
        <v>2</v>
      </c>
      <c r="D703">
        <v>72</v>
      </c>
      <c r="E703">
        <v>4</v>
      </c>
      <c r="F703" t="s">
        <v>39</v>
      </c>
      <c r="G703" t="s">
        <v>285</v>
      </c>
      <c r="H703" t="s">
        <v>64</v>
      </c>
      <c r="I703" t="s">
        <v>286</v>
      </c>
      <c r="J703" t="s">
        <v>42</v>
      </c>
      <c r="K703">
        <v>106</v>
      </c>
      <c r="L703">
        <v>19</v>
      </c>
      <c r="M703">
        <v>4.8600000000000003</v>
      </c>
      <c r="N703">
        <v>0.92</v>
      </c>
      <c r="O703">
        <v>4.4000000000000004</v>
      </c>
      <c r="P703">
        <v>0.8</v>
      </c>
      <c r="Q703">
        <v>3.9</v>
      </c>
      <c r="R703">
        <v>0.7</v>
      </c>
      <c r="S703">
        <v>1.6</v>
      </c>
      <c r="T703">
        <v>358</v>
      </c>
      <c r="U703">
        <v>19.72</v>
      </c>
      <c r="V703">
        <v>20.329999999999998</v>
      </c>
      <c r="W703" s="1">
        <v>44060</v>
      </c>
      <c r="Z703">
        <v>-32</v>
      </c>
      <c r="AA703">
        <v>36</v>
      </c>
    </row>
    <row r="704" spans="1:27" x14ac:dyDescent="0.25">
      <c r="A704" t="s">
        <v>284</v>
      </c>
      <c r="B704" s="1">
        <v>44298</v>
      </c>
      <c r="C704">
        <v>4</v>
      </c>
      <c r="D704">
        <v>72</v>
      </c>
      <c r="E704">
        <v>4</v>
      </c>
      <c r="F704" t="s">
        <v>39</v>
      </c>
      <c r="G704" t="s">
        <v>285</v>
      </c>
      <c r="H704" t="s">
        <v>64</v>
      </c>
      <c r="I704" t="s">
        <v>286</v>
      </c>
      <c r="J704" t="s">
        <v>42</v>
      </c>
      <c r="K704">
        <v>238</v>
      </c>
      <c r="L704">
        <v>13</v>
      </c>
      <c r="M704">
        <v>4.63</v>
      </c>
      <c r="N704">
        <v>0.6</v>
      </c>
      <c r="O704">
        <v>6.41</v>
      </c>
      <c r="P704">
        <v>0.83</v>
      </c>
      <c r="Q704">
        <v>4.84</v>
      </c>
      <c r="R704">
        <v>0.63</v>
      </c>
      <c r="S704">
        <v>1.46</v>
      </c>
      <c r="T704">
        <v>833</v>
      </c>
      <c r="U704">
        <v>13.49</v>
      </c>
      <c r="V704">
        <v>18.61</v>
      </c>
      <c r="W704" s="1">
        <v>44060</v>
      </c>
    </row>
    <row r="705" spans="1:27" x14ac:dyDescent="0.25">
      <c r="A705" t="s">
        <v>284</v>
      </c>
      <c r="B705" s="1">
        <v>44230</v>
      </c>
      <c r="C705">
        <v>3</v>
      </c>
      <c r="D705">
        <v>72</v>
      </c>
      <c r="E705">
        <v>4</v>
      </c>
      <c r="F705" t="s">
        <v>39</v>
      </c>
      <c r="G705" t="s">
        <v>285</v>
      </c>
      <c r="H705" t="s">
        <v>64</v>
      </c>
      <c r="I705" t="s">
        <v>286</v>
      </c>
      <c r="J705" t="s">
        <v>42</v>
      </c>
      <c r="K705">
        <v>170</v>
      </c>
      <c r="L705">
        <v>13.6</v>
      </c>
      <c r="M705">
        <v>4.9000000000000004</v>
      </c>
      <c r="N705">
        <v>0.67</v>
      </c>
      <c r="O705">
        <v>6.22</v>
      </c>
      <c r="P705">
        <v>0.85</v>
      </c>
      <c r="Q705">
        <v>4.25</v>
      </c>
      <c r="R705">
        <v>0.57999999999999996</v>
      </c>
      <c r="S705">
        <v>1.42</v>
      </c>
      <c r="T705">
        <v>71</v>
      </c>
      <c r="U705">
        <v>14.12</v>
      </c>
      <c r="V705">
        <v>18.55</v>
      </c>
      <c r="W705" s="1">
        <v>44060</v>
      </c>
    </row>
    <row r="706" spans="1:27" x14ac:dyDescent="0.25">
      <c r="A706" t="s">
        <v>284</v>
      </c>
      <c r="B706" s="1">
        <v>44111</v>
      </c>
      <c r="C706">
        <v>1</v>
      </c>
      <c r="D706">
        <v>581</v>
      </c>
      <c r="E706">
        <v>4</v>
      </c>
      <c r="F706" t="s">
        <v>39</v>
      </c>
      <c r="G706" t="s">
        <v>64</v>
      </c>
      <c r="H706" t="s">
        <v>64</v>
      </c>
      <c r="I706" t="s">
        <v>286</v>
      </c>
      <c r="J706" t="s">
        <v>42</v>
      </c>
      <c r="K706">
        <v>40</v>
      </c>
      <c r="L706">
        <v>30.2</v>
      </c>
      <c r="M706">
        <v>4.97</v>
      </c>
      <c r="N706">
        <v>1.5</v>
      </c>
      <c r="O706">
        <v>5.65</v>
      </c>
      <c r="P706">
        <v>1.71</v>
      </c>
      <c r="Q706">
        <v>3.91</v>
      </c>
      <c r="R706">
        <v>1.18</v>
      </c>
      <c r="S706">
        <v>2.89</v>
      </c>
      <c r="T706">
        <v>194</v>
      </c>
      <c r="U706">
        <v>31.35</v>
      </c>
      <c r="V706">
        <v>38.28</v>
      </c>
      <c r="W706" s="1">
        <v>44071</v>
      </c>
    </row>
    <row r="707" spans="1:27" x14ac:dyDescent="0.25">
      <c r="A707" t="s">
        <v>284</v>
      </c>
      <c r="B707" s="1">
        <v>44166</v>
      </c>
      <c r="C707">
        <v>2</v>
      </c>
      <c r="D707">
        <v>581</v>
      </c>
      <c r="E707">
        <v>4</v>
      </c>
      <c r="F707" t="s">
        <v>39</v>
      </c>
      <c r="G707" t="s">
        <v>64</v>
      </c>
      <c r="H707" t="s">
        <v>64</v>
      </c>
      <c r="I707" t="s">
        <v>286</v>
      </c>
      <c r="J707" t="s">
        <v>42</v>
      </c>
      <c r="K707">
        <v>95</v>
      </c>
      <c r="L707">
        <v>24</v>
      </c>
      <c r="M707">
        <v>4.87</v>
      </c>
      <c r="N707">
        <v>1.17</v>
      </c>
      <c r="O707">
        <v>5.4</v>
      </c>
      <c r="P707">
        <v>1.3</v>
      </c>
      <c r="Q707">
        <v>4</v>
      </c>
      <c r="R707">
        <v>1</v>
      </c>
      <c r="S707">
        <v>2.2000000000000002</v>
      </c>
      <c r="T707">
        <v>67</v>
      </c>
      <c r="U707">
        <v>24.91</v>
      </c>
      <c r="V707">
        <v>30.17</v>
      </c>
      <c r="W707" s="1">
        <v>44071</v>
      </c>
      <c r="Z707">
        <v>284</v>
      </c>
      <c r="AA707">
        <v>83</v>
      </c>
    </row>
    <row r="708" spans="1:27" x14ac:dyDescent="0.25">
      <c r="A708" t="s">
        <v>284</v>
      </c>
      <c r="B708" s="1">
        <v>44230</v>
      </c>
      <c r="C708">
        <v>3</v>
      </c>
      <c r="D708">
        <v>581</v>
      </c>
      <c r="E708">
        <v>4</v>
      </c>
      <c r="F708" t="s">
        <v>39</v>
      </c>
      <c r="G708" t="s">
        <v>64</v>
      </c>
      <c r="H708" t="s">
        <v>64</v>
      </c>
      <c r="I708" t="s">
        <v>286</v>
      </c>
      <c r="J708" t="s">
        <v>42</v>
      </c>
      <c r="K708">
        <v>159</v>
      </c>
      <c r="L708">
        <v>22</v>
      </c>
      <c r="M708">
        <v>4.8</v>
      </c>
      <c r="N708">
        <v>1.06</v>
      </c>
      <c r="O708">
        <v>5.53</v>
      </c>
      <c r="P708">
        <v>1.22</v>
      </c>
      <c r="Q708">
        <v>4.22</v>
      </c>
      <c r="R708">
        <v>0.93</v>
      </c>
      <c r="S708">
        <v>2.15</v>
      </c>
      <c r="T708">
        <v>77</v>
      </c>
      <c r="U708">
        <v>22.84</v>
      </c>
      <c r="V708">
        <v>28.06</v>
      </c>
      <c r="W708" s="1">
        <v>44071</v>
      </c>
    </row>
    <row r="709" spans="1:27" x14ac:dyDescent="0.25">
      <c r="A709" t="s">
        <v>284</v>
      </c>
      <c r="B709" s="1">
        <v>44298</v>
      </c>
      <c r="C709">
        <v>4</v>
      </c>
      <c r="D709">
        <v>581</v>
      </c>
      <c r="E709">
        <v>4</v>
      </c>
      <c r="F709" t="s">
        <v>39</v>
      </c>
      <c r="G709" t="s">
        <v>64</v>
      </c>
      <c r="H709" t="s">
        <v>64</v>
      </c>
      <c r="I709" t="s">
        <v>286</v>
      </c>
      <c r="J709" t="s">
        <v>42</v>
      </c>
      <c r="K709">
        <v>227</v>
      </c>
      <c r="L709">
        <v>17</v>
      </c>
      <c r="M709">
        <v>4.76</v>
      </c>
      <c r="N709">
        <v>0.81</v>
      </c>
      <c r="O709">
        <v>4.74</v>
      </c>
      <c r="P709">
        <v>0.81</v>
      </c>
      <c r="Q709">
        <v>4.97</v>
      </c>
      <c r="R709">
        <v>0.84</v>
      </c>
      <c r="S709">
        <v>1.65</v>
      </c>
      <c r="T709">
        <v>72</v>
      </c>
      <c r="U709">
        <v>17.649999999999999</v>
      </c>
      <c r="V709">
        <v>20.94</v>
      </c>
      <c r="W709" s="1">
        <v>44071</v>
      </c>
    </row>
    <row r="710" spans="1:27" x14ac:dyDescent="0.25">
      <c r="A710" t="s">
        <v>284</v>
      </c>
      <c r="B710" s="1">
        <v>44230</v>
      </c>
      <c r="C710">
        <v>3</v>
      </c>
      <c r="D710">
        <v>637</v>
      </c>
      <c r="E710">
        <v>4</v>
      </c>
      <c r="F710" t="s">
        <v>39</v>
      </c>
      <c r="G710" t="s">
        <v>285</v>
      </c>
      <c r="H710" t="s">
        <v>64</v>
      </c>
      <c r="I710">
        <v>2</v>
      </c>
      <c r="J710">
        <v>1</v>
      </c>
      <c r="K710">
        <v>134</v>
      </c>
      <c r="L710">
        <v>14.4</v>
      </c>
      <c r="M710">
        <v>5.0199999999999996</v>
      </c>
      <c r="N710">
        <v>0.72</v>
      </c>
      <c r="O710">
        <v>5</v>
      </c>
      <c r="P710">
        <v>0.72</v>
      </c>
      <c r="Q710">
        <v>4.1900000000000004</v>
      </c>
      <c r="R710">
        <v>0.6</v>
      </c>
      <c r="S710">
        <v>1.32</v>
      </c>
      <c r="T710">
        <v>59</v>
      </c>
      <c r="U710">
        <v>14.95</v>
      </c>
      <c r="V710">
        <v>17.37</v>
      </c>
      <c r="W710" s="1">
        <v>44096</v>
      </c>
    </row>
    <row r="711" spans="1:27" x14ac:dyDescent="0.25">
      <c r="A711" t="s">
        <v>284</v>
      </c>
      <c r="B711" s="1">
        <v>44166</v>
      </c>
      <c r="C711">
        <v>2</v>
      </c>
      <c r="D711">
        <v>637</v>
      </c>
      <c r="E711">
        <v>4</v>
      </c>
      <c r="F711" t="s">
        <v>39</v>
      </c>
      <c r="G711" t="s">
        <v>285</v>
      </c>
      <c r="H711" t="s">
        <v>64</v>
      </c>
      <c r="I711">
        <v>2</v>
      </c>
      <c r="J711">
        <v>1</v>
      </c>
      <c r="K711">
        <v>70</v>
      </c>
      <c r="L711">
        <v>13.4</v>
      </c>
      <c r="M711">
        <v>5.16</v>
      </c>
      <c r="N711">
        <v>0.69</v>
      </c>
      <c r="O711">
        <v>5.7</v>
      </c>
      <c r="P711">
        <v>0.8</v>
      </c>
      <c r="Q711">
        <v>3.8</v>
      </c>
      <c r="R711">
        <v>0.5</v>
      </c>
      <c r="S711">
        <v>1.3</v>
      </c>
      <c r="T711">
        <v>198</v>
      </c>
      <c r="U711">
        <v>13.91</v>
      </c>
      <c r="V711">
        <v>17.34</v>
      </c>
      <c r="W711" s="1">
        <v>44096</v>
      </c>
      <c r="Z711">
        <v>83</v>
      </c>
      <c r="AA711">
        <v>-44</v>
      </c>
    </row>
    <row r="712" spans="1:27" x14ac:dyDescent="0.25">
      <c r="A712" t="s">
        <v>284</v>
      </c>
      <c r="B712" s="1">
        <v>44111</v>
      </c>
      <c r="C712">
        <v>1</v>
      </c>
      <c r="D712">
        <v>637</v>
      </c>
      <c r="E712">
        <v>4</v>
      </c>
      <c r="F712" t="s">
        <v>39</v>
      </c>
      <c r="G712" t="s">
        <v>285</v>
      </c>
      <c r="H712" t="s">
        <v>64</v>
      </c>
      <c r="I712">
        <v>2</v>
      </c>
      <c r="J712">
        <v>1</v>
      </c>
      <c r="K712">
        <v>15</v>
      </c>
      <c r="L712">
        <v>17</v>
      </c>
      <c r="M712">
        <v>5.07</v>
      </c>
      <c r="N712">
        <v>0.86</v>
      </c>
      <c r="O712">
        <v>3.27</v>
      </c>
      <c r="P712">
        <v>0.56000000000000005</v>
      </c>
      <c r="Q712">
        <v>3.71</v>
      </c>
      <c r="R712">
        <v>0.63</v>
      </c>
      <c r="S712">
        <v>1.19</v>
      </c>
      <c r="T712">
        <v>57</v>
      </c>
      <c r="U712">
        <v>17.649999999999999</v>
      </c>
      <c r="V712">
        <v>16.22</v>
      </c>
      <c r="W712" s="1">
        <v>44096</v>
      </c>
    </row>
    <row r="713" spans="1:27" x14ac:dyDescent="0.25">
      <c r="A713" t="s">
        <v>284</v>
      </c>
      <c r="B713" s="1">
        <v>44298</v>
      </c>
      <c r="C713">
        <v>4</v>
      </c>
      <c r="D713">
        <v>637</v>
      </c>
      <c r="E713">
        <v>4</v>
      </c>
      <c r="F713" t="s">
        <v>39</v>
      </c>
      <c r="G713" t="s">
        <v>285</v>
      </c>
      <c r="H713" t="s">
        <v>64</v>
      </c>
      <c r="I713">
        <v>2</v>
      </c>
      <c r="J713">
        <v>1</v>
      </c>
      <c r="K713">
        <v>202</v>
      </c>
      <c r="L713">
        <v>12</v>
      </c>
      <c r="M713">
        <v>4.7699999999999996</v>
      </c>
      <c r="N713">
        <v>0.56999999999999995</v>
      </c>
      <c r="O713">
        <v>5.35</v>
      </c>
      <c r="P713">
        <v>0.64</v>
      </c>
      <c r="Q713">
        <v>4.8899999999999997</v>
      </c>
      <c r="R713">
        <v>0.59</v>
      </c>
      <c r="S713">
        <v>1.23</v>
      </c>
      <c r="T713">
        <v>50</v>
      </c>
      <c r="U713">
        <v>12.46</v>
      </c>
      <c r="V713">
        <v>15.63</v>
      </c>
      <c r="W713" s="1">
        <v>44096</v>
      </c>
    </row>
    <row r="714" spans="1:27" x14ac:dyDescent="0.25">
      <c r="A714" t="s">
        <v>284</v>
      </c>
      <c r="B714" s="1">
        <v>44111</v>
      </c>
      <c r="C714">
        <v>1</v>
      </c>
      <c r="D714">
        <v>176</v>
      </c>
      <c r="E714">
        <v>4</v>
      </c>
      <c r="F714" t="s">
        <v>39</v>
      </c>
      <c r="G714" t="s">
        <v>285</v>
      </c>
      <c r="H714" t="s">
        <v>64</v>
      </c>
      <c r="I714" t="s">
        <v>286</v>
      </c>
      <c r="J714" t="s">
        <v>42</v>
      </c>
      <c r="K714">
        <v>43</v>
      </c>
      <c r="L714">
        <v>28.4</v>
      </c>
      <c r="M714">
        <v>5.04</v>
      </c>
      <c r="N714">
        <v>1.43</v>
      </c>
      <c r="O714">
        <v>4.7699999999999996</v>
      </c>
      <c r="P714">
        <v>1.35</v>
      </c>
      <c r="Q714">
        <v>3.39</v>
      </c>
      <c r="R714">
        <v>0.96</v>
      </c>
      <c r="S714">
        <v>2.3199999999999998</v>
      </c>
      <c r="T714">
        <v>80</v>
      </c>
      <c r="U714">
        <v>29.48</v>
      </c>
      <c r="V714">
        <v>31.77</v>
      </c>
      <c r="W714" s="1">
        <v>44068</v>
      </c>
    </row>
    <row r="715" spans="1:27" x14ac:dyDescent="0.25">
      <c r="A715" t="s">
        <v>284</v>
      </c>
      <c r="B715" s="1">
        <v>44166</v>
      </c>
      <c r="C715">
        <v>2</v>
      </c>
      <c r="D715">
        <v>176</v>
      </c>
      <c r="E715">
        <v>4</v>
      </c>
      <c r="F715" t="s">
        <v>39</v>
      </c>
      <c r="G715" t="s">
        <v>285</v>
      </c>
      <c r="H715" t="s">
        <v>64</v>
      </c>
      <c r="I715" t="s">
        <v>286</v>
      </c>
      <c r="J715" t="s">
        <v>42</v>
      </c>
      <c r="K715">
        <v>98</v>
      </c>
      <c r="L715">
        <v>21</v>
      </c>
      <c r="M715">
        <v>5.05</v>
      </c>
      <c r="N715">
        <v>1.06</v>
      </c>
      <c r="O715">
        <v>5.8</v>
      </c>
      <c r="P715">
        <v>1.2</v>
      </c>
      <c r="Q715">
        <v>3.6</v>
      </c>
      <c r="R715">
        <v>0.8</v>
      </c>
      <c r="S715">
        <v>2</v>
      </c>
      <c r="T715">
        <v>68</v>
      </c>
      <c r="U715">
        <v>21.8</v>
      </c>
      <c r="V715">
        <v>26.63</v>
      </c>
      <c r="W715" s="1">
        <v>44068</v>
      </c>
      <c r="Z715">
        <v>6</v>
      </c>
      <c r="AA715">
        <v>-32</v>
      </c>
    </row>
    <row r="716" spans="1:27" x14ac:dyDescent="0.25">
      <c r="A716" t="s">
        <v>284</v>
      </c>
      <c r="B716" s="1">
        <v>44230</v>
      </c>
      <c r="C716">
        <v>3</v>
      </c>
      <c r="D716">
        <v>176</v>
      </c>
      <c r="E716">
        <v>4</v>
      </c>
      <c r="F716" t="s">
        <v>39</v>
      </c>
      <c r="G716" t="s">
        <v>285</v>
      </c>
      <c r="H716" t="s">
        <v>64</v>
      </c>
      <c r="I716" t="s">
        <v>286</v>
      </c>
      <c r="J716" t="s">
        <v>42</v>
      </c>
      <c r="K716">
        <v>162</v>
      </c>
      <c r="L716">
        <v>20.2</v>
      </c>
      <c r="M716">
        <v>5</v>
      </c>
      <c r="N716">
        <v>1.01</v>
      </c>
      <c r="O716">
        <v>4.91</v>
      </c>
      <c r="P716">
        <v>0.99</v>
      </c>
      <c r="Q716">
        <v>3.77</v>
      </c>
      <c r="R716">
        <v>0.76</v>
      </c>
      <c r="S716">
        <v>1.75</v>
      </c>
      <c r="T716">
        <v>69</v>
      </c>
      <c r="U716">
        <v>20.97</v>
      </c>
      <c r="V716">
        <v>23.52</v>
      </c>
      <c r="W716" s="1">
        <v>44068</v>
      </c>
    </row>
    <row r="717" spans="1:27" x14ac:dyDescent="0.25">
      <c r="A717" t="s">
        <v>284</v>
      </c>
      <c r="B717" s="1">
        <v>44298</v>
      </c>
      <c r="C717">
        <v>4</v>
      </c>
      <c r="D717">
        <v>176</v>
      </c>
      <c r="E717">
        <v>4</v>
      </c>
      <c r="F717" t="s">
        <v>39</v>
      </c>
      <c r="G717" t="s">
        <v>285</v>
      </c>
      <c r="H717" t="s">
        <v>64</v>
      </c>
      <c r="I717" t="s">
        <v>286</v>
      </c>
      <c r="J717" t="s">
        <v>42</v>
      </c>
      <c r="K717">
        <v>230</v>
      </c>
      <c r="L717">
        <v>16</v>
      </c>
      <c r="M717">
        <v>4.84</v>
      </c>
      <c r="N717">
        <v>0.77</v>
      </c>
      <c r="O717">
        <v>4.1399999999999997</v>
      </c>
      <c r="P717">
        <v>0.66</v>
      </c>
      <c r="Q717">
        <v>4.75</v>
      </c>
      <c r="R717">
        <v>0.76</v>
      </c>
      <c r="S717">
        <v>1.42</v>
      </c>
      <c r="T717">
        <v>77</v>
      </c>
      <c r="U717">
        <v>16.61</v>
      </c>
      <c r="V717">
        <v>18.239999999999998</v>
      </c>
      <c r="W717" s="1">
        <v>44068</v>
      </c>
    </row>
    <row r="718" spans="1:27" x14ac:dyDescent="0.25">
      <c r="A718" t="s">
        <v>284</v>
      </c>
      <c r="B718" s="1">
        <v>44111</v>
      </c>
      <c r="C718">
        <v>1</v>
      </c>
      <c r="D718">
        <v>4</v>
      </c>
      <c r="E718">
        <v>4</v>
      </c>
      <c r="F718" t="s">
        <v>39</v>
      </c>
      <c r="G718" t="s">
        <v>64</v>
      </c>
      <c r="H718" t="s">
        <v>64</v>
      </c>
      <c r="I718" t="s">
        <v>286</v>
      </c>
      <c r="J718" t="s">
        <v>42</v>
      </c>
      <c r="K718">
        <v>40</v>
      </c>
      <c r="L718">
        <v>25.4</v>
      </c>
      <c r="M718">
        <v>5.12</v>
      </c>
      <c r="N718">
        <v>1.3</v>
      </c>
      <c r="O718">
        <v>4.95</v>
      </c>
      <c r="P718">
        <v>1.26</v>
      </c>
      <c r="Q718">
        <v>3.22</v>
      </c>
      <c r="R718">
        <v>0.82</v>
      </c>
      <c r="S718">
        <v>2.08</v>
      </c>
      <c r="T718">
        <v>385</v>
      </c>
      <c r="U718">
        <v>26.37</v>
      </c>
      <c r="V718">
        <v>28.67</v>
      </c>
      <c r="W718" s="1">
        <v>44071</v>
      </c>
    </row>
    <row r="719" spans="1:27" x14ac:dyDescent="0.25">
      <c r="A719" t="s">
        <v>284</v>
      </c>
      <c r="B719" s="1">
        <v>44166</v>
      </c>
      <c r="C719">
        <v>2</v>
      </c>
      <c r="D719">
        <v>4</v>
      </c>
      <c r="E719">
        <v>4</v>
      </c>
      <c r="F719" t="s">
        <v>39</v>
      </c>
      <c r="G719" t="s">
        <v>64</v>
      </c>
      <c r="H719" t="s">
        <v>64</v>
      </c>
      <c r="I719" t="s">
        <v>286</v>
      </c>
      <c r="J719" t="s">
        <v>42</v>
      </c>
      <c r="K719">
        <v>95</v>
      </c>
      <c r="L719">
        <v>21</v>
      </c>
      <c r="M719">
        <v>4.96</v>
      </c>
      <c r="N719">
        <v>1.04</v>
      </c>
      <c r="O719">
        <v>5.5</v>
      </c>
      <c r="P719">
        <v>1.2</v>
      </c>
      <c r="Q719">
        <v>3.8</v>
      </c>
      <c r="R719">
        <v>0.8</v>
      </c>
      <c r="S719">
        <v>2</v>
      </c>
      <c r="T719">
        <v>48</v>
      </c>
      <c r="U719">
        <v>21.8</v>
      </c>
      <c r="V719">
        <v>26.63</v>
      </c>
      <c r="W719" s="1">
        <v>44071</v>
      </c>
      <c r="Z719">
        <v>63</v>
      </c>
      <c r="AA719">
        <v>86</v>
      </c>
    </row>
    <row r="720" spans="1:27" x14ac:dyDescent="0.25">
      <c r="A720" t="s">
        <v>284</v>
      </c>
      <c r="B720" s="1">
        <v>44298</v>
      </c>
      <c r="C720">
        <v>4</v>
      </c>
      <c r="D720">
        <v>4</v>
      </c>
      <c r="E720">
        <v>4</v>
      </c>
      <c r="F720" t="s">
        <v>39</v>
      </c>
      <c r="G720" t="s">
        <v>64</v>
      </c>
      <c r="H720" t="s">
        <v>64</v>
      </c>
      <c r="I720" t="s">
        <v>286</v>
      </c>
      <c r="J720" t="s">
        <v>42</v>
      </c>
      <c r="K720">
        <v>227</v>
      </c>
      <c r="L720">
        <v>15</v>
      </c>
      <c r="M720">
        <v>4.8</v>
      </c>
      <c r="N720">
        <v>0.72</v>
      </c>
      <c r="O720">
        <v>6.54</v>
      </c>
      <c r="P720">
        <v>0.98</v>
      </c>
      <c r="Q720">
        <v>4.58</v>
      </c>
      <c r="R720">
        <v>0.69</v>
      </c>
      <c r="S720">
        <v>1.67</v>
      </c>
      <c r="T720">
        <v>129</v>
      </c>
      <c r="U720">
        <v>15.57</v>
      </c>
      <c r="V720">
        <v>21.43</v>
      </c>
      <c r="W720" s="1">
        <v>44071</v>
      </c>
    </row>
    <row r="721" spans="1:38" x14ac:dyDescent="0.25">
      <c r="A721" t="s">
        <v>284</v>
      </c>
      <c r="B721" s="1">
        <v>44230</v>
      </c>
      <c r="C721">
        <v>3</v>
      </c>
      <c r="D721">
        <v>4</v>
      </c>
      <c r="E721">
        <v>4</v>
      </c>
      <c r="F721" t="s">
        <v>39</v>
      </c>
      <c r="G721" t="s">
        <v>64</v>
      </c>
      <c r="H721" t="s">
        <v>64</v>
      </c>
      <c r="I721" t="s">
        <v>286</v>
      </c>
      <c r="J721" t="s">
        <v>42</v>
      </c>
      <c r="K721">
        <v>159</v>
      </c>
      <c r="L721">
        <v>19</v>
      </c>
      <c r="M721">
        <v>4.83</v>
      </c>
      <c r="N721">
        <v>0.92</v>
      </c>
      <c r="O721">
        <v>4.28</v>
      </c>
      <c r="P721">
        <v>0.81</v>
      </c>
      <c r="Q721">
        <v>4.01</v>
      </c>
      <c r="R721">
        <v>0.76</v>
      </c>
      <c r="S721">
        <v>1.58</v>
      </c>
      <c r="T721">
        <v>106</v>
      </c>
      <c r="U721">
        <v>19.72</v>
      </c>
      <c r="V721">
        <v>20.95</v>
      </c>
      <c r="W721" s="1">
        <v>44071</v>
      </c>
    </row>
    <row r="722" spans="1:38" x14ac:dyDescent="0.25">
      <c r="A722" t="s">
        <v>68</v>
      </c>
      <c r="B722" s="1">
        <v>43018</v>
      </c>
      <c r="C722">
        <v>1</v>
      </c>
      <c r="D722">
        <v>307</v>
      </c>
      <c r="E722">
        <v>4</v>
      </c>
      <c r="F722" t="s">
        <v>39</v>
      </c>
      <c r="G722" t="s">
        <v>69</v>
      </c>
      <c r="H722" t="s">
        <v>70</v>
      </c>
      <c r="I722">
        <v>6</v>
      </c>
      <c r="J722" t="s">
        <v>42</v>
      </c>
      <c r="K722">
        <v>55</v>
      </c>
      <c r="L722">
        <v>22.8</v>
      </c>
      <c r="M722">
        <v>4.9800000000000004</v>
      </c>
      <c r="N722">
        <v>1.1399999999999999</v>
      </c>
      <c r="O722">
        <v>5.29</v>
      </c>
      <c r="P722">
        <v>1.21</v>
      </c>
      <c r="Q722">
        <v>4.0999999999999996</v>
      </c>
      <c r="R722">
        <v>0.93</v>
      </c>
      <c r="S722">
        <v>2.14</v>
      </c>
      <c r="T722">
        <v>13</v>
      </c>
      <c r="U722">
        <v>23.67</v>
      </c>
      <c r="V722">
        <v>28.2</v>
      </c>
      <c r="W722" s="1">
        <v>42963</v>
      </c>
      <c r="X722">
        <v>269</v>
      </c>
      <c r="Y722" t="s">
        <v>43</v>
      </c>
      <c r="AC722" s="1">
        <v>43044</v>
      </c>
      <c r="AD722">
        <v>1</v>
      </c>
      <c r="AE722">
        <v>259</v>
      </c>
      <c r="AF722" s="1">
        <v>43326</v>
      </c>
      <c r="AG722">
        <v>363</v>
      </c>
      <c r="AH722">
        <v>310516</v>
      </c>
      <c r="AI722" t="s">
        <v>413</v>
      </c>
      <c r="AJ722" s="4">
        <v>982000000000000</v>
      </c>
      <c r="AK722" t="s">
        <v>45</v>
      </c>
      <c r="AL722" s="1">
        <v>42963</v>
      </c>
    </row>
    <row r="723" spans="1:38" x14ac:dyDescent="0.25">
      <c r="A723" t="s">
        <v>68</v>
      </c>
      <c r="B723" s="1">
        <v>43073</v>
      </c>
      <c r="C723">
        <v>2</v>
      </c>
      <c r="D723">
        <v>307</v>
      </c>
      <c r="E723">
        <v>4</v>
      </c>
      <c r="F723" t="s">
        <v>39</v>
      </c>
      <c r="G723" t="s">
        <v>69</v>
      </c>
      <c r="H723" t="s">
        <v>70</v>
      </c>
      <c r="I723">
        <v>6</v>
      </c>
      <c r="J723" t="s">
        <v>42</v>
      </c>
      <c r="K723">
        <v>110</v>
      </c>
      <c r="L723">
        <v>18.100000000000001</v>
      </c>
      <c r="M723">
        <v>4.7</v>
      </c>
      <c r="N723">
        <v>0.85</v>
      </c>
      <c r="O723">
        <v>5.35</v>
      </c>
      <c r="P723">
        <v>0.97</v>
      </c>
      <c r="Q723">
        <v>3.85</v>
      </c>
      <c r="R723">
        <v>0.7</v>
      </c>
      <c r="S723">
        <v>1.67</v>
      </c>
      <c r="T723">
        <v>15</v>
      </c>
      <c r="U723">
        <v>18.79</v>
      </c>
      <c r="V723">
        <v>22.22</v>
      </c>
      <c r="W723" s="1">
        <v>42963</v>
      </c>
      <c r="X723">
        <v>269</v>
      </c>
      <c r="Y723" t="s">
        <v>46</v>
      </c>
      <c r="AC723" s="1">
        <v>43044</v>
      </c>
      <c r="AD723">
        <v>1</v>
      </c>
      <c r="AE723">
        <v>251</v>
      </c>
      <c r="AF723" s="1">
        <v>43326</v>
      </c>
      <c r="AG723">
        <v>363</v>
      </c>
      <c r="AH723">
        <v>310516</v>
      </c>
      <c r="AI723" t="s">
        <v>413</v>
      </c>
      <c r="AJ723" s="4">
        <v>982000000000000</v>
      </c>
      <c r="AK723" t="s">
        <v>45</v>
      </c>
      <c r="AL723" s="1">
        <v>42963</v>
      </c>
    </row>
    <row r="724" spans="1:38" x14ac:dyDescent="0.25">
      <c r="A724" t="s">
        <v>68</v>
      </c>
      <c r="B724" s="1">
        <v>43144</v>
      </c>
      <c r="C724">
        <v>3</v>
      </c>
      <c r="D724">
        <v>307</v>
      </c>
      <c r="E724">
        <v>4</v>
      </c>
      <c r="F724" t="s">
        <v>39</v>
      </c>
      <c r="G724" t="s">
        <v>69</v>
      </c>
      <c r="H724" t="s">
        <v>70</v>
      </c>
      <c r="I724">
        <v>6</v>
      </c>
      <c r="J724" t="s">
        <v>42</v>
      </c>
      <c r="K724">
        <v>181</v>
      </c>
      <c r="L724">
        <v>15.8</v>
      </c>
      <c r="M724">
        <v>4.92</v>
      </c>
      <c r="N724">
        <v>0.78</v>
      </c>
      <c r="O724">
        <v>6.28</v>
      </c>
      <c r="P724">
        <v>0.99</v>
      </c>
      <c r="Q724">
        <v>4.0999999999999996</v>
      </c>
      <c r="R724">
        <v>0.65</v>
      </c>
      <c r="S724">
        <v>1.64</v>
      </c>
      <c r="T724">
        <v>26</v>
      </c>
      <c r="U724">
        <v>16.399999999999999</v>
      </c>
      <c r="V724">
        <v>21.48</v>
      </c>
      <c r="W724" s="1">
        <v>42963</v>
      </c>
      <c r="X724">
        <v>269</v>
      </c>
      <c r="Y724" t="s">
        <v>47</v>
      </c>
      <c r="AC724" s="1">
        <v>43044</v>
      </c>
      <c r="AD724">
        <v>1</v>
      </c>
      <c r="AE724">
        <v>180</v>
      </c>
      <c r="AF724" s="1">
        <v>43326</v>
      </c>
      <c r="AG724">
        <v>363</v>
      </c>
      <c r="AH724">
        <v>310516</v>
      </c>
      <c r="AI724" t="s">
        <v>413</v>
      </c>
      <c r="AJ724" s="4">
        <v>982000000000000</v>
      </c>
      <c r="AK724" t="s">
        <v>45</v>
      </c>
      <c r="AL724" s="1">
        <v>42963</v>
      </c>
    </row>
    <row r="725" spans="1:38" x14ac:dyDescent="0.25">
      <c r="A725" t="s">
        <v>68</v>
      </c>
      <c r="B725" s="1">
        <v>43219</v>
      </c>
      <c r="C725">
        <v>4</v>
      </c>
      <c r="D725">
        <v>307</v>
      </c>
      <c r="E725">
        <v>4</v>
      </c>
      <c r="F725" t="s">
        <v>39</v>
      </c>
      <c r="G725" t="s">
        <v>69</v>
      </c>
      <c r="H725" t="s">
        <v>70</v>
      </c>
      <c r="I725">
        <v>6</v>
      </c>
      <c r="J725" t="s">
        <v>42</v>
      </c>
      <c r="K725">
        <v>256</v>
      </c>
      <c r="L725">
        <v>7.2</v>
      </c>
      <c r="M725">
        <v>4.0999999999999996</v>
      </c>
      <c r="N725">
        <v>0.3</v>
      </c>
      <c r="O725">
        <v>8.61</v>
      </c>
      <c r="P725">
        <v>0.62</v>
      </c>
      <c r="Q725">
        <v>5.9</v>
      </c>
      <c r="R725">
        <v>0.42</v>
      </c>
      <c r="S725">
        <v>1.04</v>
      </c>
      <c r="T725">
        <v>166</v>
      </c>
      <c r="U725">
        <v>7.47</v>
      </c>
      <c r="V725">
        <v>12.82</v>
      </c>
      <c r="W725" s="1">
        <v>42963</v>
      </c>
      <c r="X725">
        <v>269</v>
      </c>
      <c r="Y725" s="3">
        <v>45017</v>
      </c>
      <c r="AC725" s="1">
        <v>43044</v>
      </c>
      <c r="AD725">
        <v>1</v>
      </c>
      <c r="AF725" s="1">
        <v>43326</v>
      </c>
      <c r="AH725">
        <v>310516</v>
      </c>
      <c r="AI725" t="s">
        <v>413</v>
      </c>
      <c r="AJ725" s="4">
        <v>982000000000000</v>
      </c>
      <c r="AK725" t="s">
        <v>126</v>
      </c>
      <c r="AL725" s="1">
        <v>43321</v>
      </c>
    </row>
    <row r="726" spans="1:38" x14ac:dyDescent="0.25">
      <c r="A726" t="s">
        <v>284</v>
      </c>
      <c r="B726" s="1">
        <v>44111</v>
      </c>
      <c r="C726">
        <v>1</v>
      </c>
      <c r="D726">
        <v>222</v>
      </c>
      <c r="E726">
        <v>4</v>
      </c>
      <c r="F726" t="s">
        <v>39</v>
      </c>
      <c r="G726" t="s">
        <v>64</v>
      </c>
      <c r="H726" t="s">
        <v>64</v>
      </c>
      <c r="I726" t="s">
        <v>286</v>
      </c>
      <c r="J726" t="s">
        <v>42</v>
      </c>
      <c r="K726">
        <v>56</v>
      </c>
      <c r="L726">
        <v>26</v>
      </c>
      <c r="M726">
        <v>5.08</v>
      </c>
      <c r="N726">
        <v>1.32</v>
      </c>
      <c r="O726">
        <v>5.62</v>
      </c>
      <c r="P726">
        <v>1.46</v>
      </c>
      <c r="Q726">
        <v>3.84</v>
      </c>
      <c r="R726">
        <v>1</v>
      </c>
      <c r="S726">
        <v>2.46</v>
      </c>
      <c r="T726">
        <v>423</v>
      </c>
      <c r="U726">
        <v>26.99</v>
      </c>
      <c r="V726">
        <v>32.72</v>
      </c>
      <c r="W726" s="1">
        <v>44055</v>
      </c>
    </row>
    <row r="727" spans="1:38" x14ac:dyDescent="0.25">
      <c r="A727" t="s">
        <v>284</v>
      </c>
      <c r="B727" s="1">
        <v>44166</v>
      </c>
      <c r="C727">
        <v>2</v>
      </c>
      <c r="D727">
        <v>222</v>
      </c>
      <c r="E727">
        <v>4</v>
      </c>
      <c r="F727" t="s">
        <v>39</v>
      </c>
      <c r="G727" t="s">
        <v>64</v>
      </c>
      <c r="H727" t="s">
        <v>64</v>
      </c>
      <c r="I727" t="s">
        <v>286</v>
      </c>
      <c r="J727" t="s">
        <v>42</v>
      </c>
      <c r="K727">
        <v>111</v>
      </c>
      <c r="L727">
        <v>22</v>
      </c>
      <c r="M727">
        <v>4.95</v>
      </c>
      <c r="N727">
        <v>1.0900000000000001</v>
      </c>
      <c r="O727">
        <v>5.2</v>
      </c>
      <c r="P727">
        <v>1.1000000000000001</v>
      </c>
      <c r="Q727">
        <v>4.3</v>
      </c>
      <c r="R727">
        <v>0.9</v>
      </c>
      <c r="S727">
        <v>2.1</v>
      </c>
      <c r="T727">
        <v>257</v>
      </c>
      <c r="U727">
        <v>22.84</v>
      </c>
      <c r="V727">
        <v>26.38</v>
      </c>
      <c r="W727" s="1">
        <v>44055</v>
      </c>
      <c r="Z727">
        <v>190</v>
      </c>
      <c r="AA727">
        <v>90</v>
      </c>
    </row>
    <row r="728" spans="1:38" x14ac:dyDescent="0.25">
      <c r="A728" t="s">
        <v>284</v>
      </c>
      <c r="B728" s="1">
        <v>44230</v>
      </c>
      <c r="C728">
        <v>3</v>
      </c>
      <c r="D728">
        <v>222</v>
      </c>
      <c r="E728">
        <v>4</v>
      </c>
      <c r="F728" t="s">
        <v>39</v>
      </c>
      <c r="G728" t="s">
        <v>64</v>
      </c>
      <c r="H728" t="s">
        <v>64</v>
      </c>
      <c r="I728" t="s">
        <v>286</v>
      </c>
      <c r="J728" t="s">
        <v>42</v>
      </c>
      <c r="K728">
        <v>175</v>
      </c>
      <c r="L728">
        <v>17</v>
      </c>
      <c r="M728">
        <v>4.84</v>
      </c>
      <c r="N728">
        <v>0.82</v>
      </c>
      <c r="O728">
        <v>5.3</v>
      </c>
      <c r="P728">
        <v>0.9</v>
      </c>
      <c r="Q728">
        <v>4.3099999999999996</v>
      </c>
      <c r="R728">
        <v>0.73</v>
      </c>
      <c r="S728">
        <v>1.63</v>
      </c>
      <c r="T728">
        <v>292</v>
      </c>
      <c r="U728">
        <v>17.649999999999999</v>
      </c>
      <c r="V728">
        <v>21.3</v>
      </c>
      <c r="W728" s="1">
        <v>44055</v>
      </c>
    </row>
    <row r="729" spans="1:38" x14ac:dyDescent="0.25">
      <c r="A729" t="s">
        <v>284</v>
      </c>
      <c r="B729" s="1">
        <v>44298</v>
      </c>
      <c r="C729">
        <v>4</v>
      </c>
      <c r="D729">
        <v>222</v>
      </c>
      <c r="E729">
        <v>4</v>
      </c>
      <c r="F729" t="s">
        <v>39</v>
      </c>
      <c r="G729" t="s">
        <v>64</v>
      </c>
      <c r="H729" t="s">
        <v>64</v>
      </c>
      <c r="I729" t="s">
        <v>286</v>
      </c>
      <c r="J729" t="s">
        <v>42</v>
      </c>
      <c r="K729">
        <v>243</v>
      </c>
      <c r="L729">
        <v>17</v>
      </c>
      <c r="M729">
        <v>4.84</v>
      </c>
      <c r="N729">
        <v>0.82</v>
      </c>
      <c r="O729">
        <v>5.3</v>
      </c>
      <c r="P729">
        <v>0.9</v>
      </c>
      <c r="Q729">
        <v>4.3099999999999996</v>
      </c>
      <c r="R729">
        <v>0.73</v>
      </c>
      <c r="S729">
        <v>1.63</v>
      </c>
      <c r="T729">
        <v>292</v>
      </c>
      <c r="U729">
        <v>17.649999999999999</v>
      </c>
      <c r="V729">
        <v>21.3</v>
      </c>
      <c r="W729" s="1">
        <v>44055</v>
      </c>
    </row>
    <row r="730" spans="1:38" x14ac:dyDescent="0.25">
      <c r="A730" t="s">
        <v>284</v>
      </c>
      <c r="B730" s="1">
        <v>44111</v>
      </c>
      <c r="C730">
        <v>1</v>
      </c>
      <c r="D730">
        <v>151</v>
      </c>
      <c r="E730">
        <v>4</v>
      </c>
      <c r="F730" t="s">
        <v>39</v>
      </c>
      <c r="G730" t="s">
        <v>64</v>
      </c>
      <c r="H730" t="s">
        <v>64</v>
      </c>
      <c r="I730">
        <v>4</v>
      </c>
      <c r="J730" t="s">
        <v>42</v>
      </c>
      <c r="K730">
        <v>16</v>
      </c>
      <c r="L730">
        <v>27</v>
      </c>
      <c r="M730">
        <v>5.05</v>
      </c>
      <c r="N730">
        <v>1.36</v>
      </c>
      <c r="O730">
        <v>5.34</v>
      </c>
      <c r="P730">
        <v>1.44</v>
      </c>
      <c r="Q730">
        <v>3.89</v>
      </c>
      <c r="R730">
        <v>1.05</v>
      </c>
      <c r="S730">
        <v>2.4900000000000002</v>
      </c>
      <c r="T730">
        <v>55</v>
      </c>
      <c r="U730">
        <v>28.03</v>
      </c>
      <c r="V730">
        <v>33.130000000000003</v>
      </c>
      <c r="W730" s="1">
        <v>44095</v>
      </c>
    </row>
    <row r="731" spans="1:38" x14ac:dyDescent="0.25">
      <c r="A731" t="s">
        <v>284</v>
      </c>
      <c r="B731" s="1">
        <v>44166</v>
      </c>
      <c r="C731">
        <v>2</v>
      </c>
      <c r="D731">
        <v>151</v>
      </c>
      <c r="E731">
        <v>4</v>
      </c>
      <c r="F731" t="s">
        <v>39</v>
      </c>
      <c r="G731" t="s">
        <v>64</v>
      </c>
      <c r="H731" t="s">
        <v>64</v>
      </c>
      <c r="I731">
        <v>4</v>
      </c>
      <c r="J731" t="s">
        <v>42</v>
      </c>
      <c r="K731">
        <v>71</v>
      </c>
      <c r="L731">
        <v>24</v>
      </c>
      <c r="M731">
        <v>4.96</v>
      </c>
      <c r="N731">
        <v>1.19</v>
      </c>
      <c r="O731">
        <v>5</v>
      </c>
      <c r="P731">
        <v>1.2</v>
      </c>
      <c r="Q731">
        <v>3.8</v>
      </c>
      <c r="R731">
        <v>0.9</v>
      </c>
      <c r="S731">
        <v>2.1</v>
      </c>
      <c r="T731">
        <v>22</v>
      </c>
      <c r="U731">
        <v>24.91</v>
      </c>
      <c r="V731">
        <v>28.18</v>
      </c>
      <c r="W731" s="1">
        <v>44095</v>
      </c>
      <c r="Z731">
        <v>208</v>
      </c>
      <c r="AA731">
        <v>141</v>
      </c>
    </row>
    <row r="732" spans="1:38" x14ac:dyDescent="0.25">
      <c r="A732" t="s">
        <v>284</v>
      </c>
      <c r="B732" s="1">
        <v>44230</v>
      </c>
      <c r="C732">
        <v>3</v>
      </c>
      <c r="D732">
        <v>151</v>
      </c>
      <c r="E732">
        <v>4</v>
      </c>
      <c r="F732" t="s">
        <v>39</v>
      </c>
      <c r="G732" t="s">
        <v>64</v>
      </c>
      <c r="H732" t="s">
        <v>64</v>
      </c>
      <c r="I732">
        <v>4</v>
      </c>
      <c r="J732" t="s">
        <v>42</v>
      </c>
      <c r="K732">
        <v>135</v>
      </c>
      <c r="L732">
        <v>22</v>
      </c>
      <c r="M732">
        <v>4.9800000000000004</v>
      </c>
      <c r="N732">
        <v>1.1000000000000001</v>
      </c>
      <c r="O732">
        <v>5.24</v>
      </c>
      <c r="P732">
        <v>1.1499999999999999</v>
      </c>
      <c r="Q732">
        <v>4.0999999999999996</v>
      </c>
      <c r="R732">
        <v>0.9</v>
      </c>
      <c r="S732">
        <v>2.0499999999999998</v>
      </c>
      <c r="T732">
        <v>17</v>
      </c>
      <c r="U732">
        <v>22.84</v>
      </c>
      <c r="V732">
        <v>27.06</v>
      </c>
      <c r="W732" s="1">
        <v>44095</v>
      </c>
    </row>
    <row r="733" spans="1:38" x14ac:dyDescent="0.25">
      <c r="A733" t="s">
        <v>284</v>
      </c>
      <c r="B733" s="1">
        <v>44298</v>
      </c>
      <c r="C733">
        <v>4</v>
      </c>
      <c r="D733">
        <v>151</v>
      </c>
      <c r="E733">
        <v>4</v>
      </c>
      <c r="F733" t="s">
        <v>39</v>
      </c>
      <c r="G733" t="s">
        <v>64</v>
      </c>
      <c r="H733" t="s">
        <v>64</v>
      </c>
      <c r="I733">
        <v>4</v>
      </c>
      <c r="J733" t="s">
        <v>42</v>
      </c>
      <c r="K733">
        <v>203</v>
      </c>
      <c r="L733">
        <v>15.6</v>
      </c>
      <c r="M733">
        <v>4.7</v>
      </c>
      <c r="N733">
        <v>0.73</v>
      </c>
      <c r="O733">
        <v>6.16</v>
      </c>
      <c r="P733">
        <v>0.96</v>
      </c>
      <c r="Q733">
        <v>5.27</v>
      </c>
      <c r="R733">
        <v>0.82</v>
      </c>
      <c r="S733">
        <v>1.78</v>
      </c>
      <c r="T733">
        <v>161</v>
      </c>
      <c r="U733">
        <v>16.190000000000001</v>
      </c>
      <c r="V733">
        <v>22.34</v>
      </c>
      <c r="W733" s="1">
        <v>44095</v>
      </c>
    </row>
    <row r="734" spans="1:38" x14ac:dyDescent="0.25">
      <c r="A734" t="s">
        <v>284</v>
      </c>
      <c r="B734" s="1">
        <v>44111</v>
      </c>
      <c r="C734">
        <v>1</v>
      </c>
      <c r="D734">
        <v>500</v>
      </c>
      <c r="E734">
        <v>4</v>
      </c>
      <c r="F734" t="s">
        <v>39</v>
      </c>
      <c r="G734" t="s">
        <v>285</v>
      </c>
      <c r="H734" t="s">
        <v>64</v>
      </c>
      <c r="I734">
        <v>4</v>
      </c>
      <c r="J734" t="s">
        <v>42</v>
      </c>
      <c r="K734">
        <v>8</v>
      </c>
      <c r="L734">
        <v>28</v>
      </c>
      <c r="M734">
        <v>4.9800000000000004</v>
      </c>
      <c r="N734">
        <v>1.39</v>
      </c>
      <c r="O734">
        <v>4.83</v>
      </c>
      <c r="P734">
        <v>1.35</v>
      </c>
      <c r="Q734">
        <v>4.05</v>
      </c>
      <c r="R734">
        <v>1.1299999999999999</v>
      </c>
      <c r="S734">
        <v>2.4900000000000002</v>
      </c>
      <c r="T734">
        <v>37</v>
      </c>
      <c r="U734">
        <v>29.06</v>
      </c>
      <c r="V734">
        <v>32.89</v>
      </c>
      <c r="W734" s="1">
        <v>44103</v>
      </c>
    </row>
    <row r="735" spans="1:38" x14ac:dyDescent="0.25">
      <c r="A735" t="s">
        <v>284</v>
      </c>
      <c r="B735" s="1">
        <v>44166</v>
      </c>
      <c r="C735">
        <v>2</v>
      </c>
      <c r="D735">
        <v>500</v>
      </c>
      <c r="E735">
        <v>4</v>
      </c>
      <c r="F735" t="s">
        <v>39</v>
      </c>
      <c r="G735" t="s">
        <v>285</v>
      </c>
      <c r="H735" t="s">
        <v>64</v>
      </c>
      <c r="I735">
        <v>4</v>
      </c>
      <c r="J735" t="s">
        <v>42</v>
      </c>
      <c r="K735">
        <v>63</v>
      </c>
      <c r="L735">
        <v>26</v>
      </c>
      <c r="M735">
        <v>4.93</v>
      </c>
      <c r="N735">
        <v>1.28</v>
      </c>
      <c r="O735">
        <v>5.0999999999999996</v>
      </c>
      <c r="P735">
        <v>1.3</v>
      </c>
      <c r="Q735">
        <v>3.6</v>
      </c>
      <c r="R735">
        <v>0.9</v>
      </c>
      <c r="S735">
        <v>2.2999999999999998</v>
      </c>
      <c r="T735">
        <v>26</v>
      </c>
      <c r="U735">
        <v>26.99</v>
      </c>
      <c r="V735">
        <v>29.97</v>
      </c>
      <c r="W735" s="1">
        <v>44103</v>
      </c>
      <c r="Z735">
        <v>249</v>
      </c>
      <c r="AA735">
        <v>114</v>
      </c>
    </row>
    <row r="736" spans="1:38" x14ac:dyDescent="0.25">
      <c r="A736" t="s">
        <v>284</v>
      </c>
      <c r="B736" s="1">
        <v>44230</v>
      </c>
      <c r="C736">
        <v>3</v>
      </c>
      <c r="D736">
        <v>500</v>
      </c>
      <c r="E736">
        <v>4</v>
      </c>
      <c r="F736" t="s">
        <v>39</v>
      </c>
      <c r="G736" t="s">
        <v>285</v>
      </c>
      <c r="H736" t="s">
        <v>64</v>
      </c>
      <c r="I736">
        <v>4</v>
      </c>
      <c r="J736" t="s">
        <v>42</v>
      </c>
      <c r="K736">
        <v>127</v>
      </c>
      <c r="L736">
        <v>21.4</v>
      </c>
      <c r="M736">
        <v>4.91</v>
      </c>
      <c r="N736">
        <v>1.05</v>
      </c>
      <c r="O736">
        <v>3.98</v>
      </c>
      <c r="P736">
        <v>0.85</v>
      </c>
      <c r="Q736">
        <v>4.21</v>
      </c>
      <c r="R736">
        <v>0.9</v>
      </c>
      <c r="S736">
        <v>1.75</v>
      </c>
      <c r="T736">
        <v>28</v>
      </c>
      <c r="U736">
        <v>22.21</v>
      </c>
      <c r="V736">
        <v>23.11</v>
      </c>
      <c r="W736" s="1">
        <v>44103</v>
      </c>
    </row>
    <row r="737" spans="1:38" x14ac:dyDescent="0.25">
      <c r="A737" t="s">
        <v>284</v>
      </c>
      <c r="B737" s="1">
        <v>44298</v>
      </c>
      <c r="C737">
        <v>4</v>
      </c>
      <c r="D737">
        <v>500</v>
      </c>
      <c r="E737">
        <v>4</v>
      </c>
      <c r="F737" t="s">
        <v>39</v>
      </c>
      <c r="G737" t="s">
        <v>285</v>
      </c>
      <c r="H737" t="s">
        <v>64</v>
      </c>
      <c r="I737">
        <v>4</v>
      </c>
      <c r="J737" t="s">
        <v>42</v>
      </c>
      <c r="K737">
        <v>195</v>
      </c>
      <c r="L737">
        <v>21.4</v>
      </c>
      <c r="M737">
        <v>4.91</v>
      </c>
      <c r="N737">
        <v>1.05</v>
      </c>
      <c r="O737">
        <v>3.98</v>
      </c>
      <c r="P737">
        <v>0.85</v>
      </c>
      <c r="Q737">
        <v>4.21</v>
      </c>
      <c r="R737">
        <v>0.9</v>
      </c>
      <c r="S737">
        <v>1.75</v>
      </c>
      <c r="T737">
        <v>28</v>
      </c>
      <c r="U737">
        <v>22.21</v>
      </c>
      <c r="V737">
        <v>23.11</v>
      </c>
      <c r="W737" s="1">
        <v>44103</v>
      </c>
    </row>
    <row r="738" spans="1:38" x14ac:dyDescent="0.25">
      <c r="A738" t="s">
        <v>40</v>
      </c>
      <c r="B738" s="1">
        <v>44117</v>
      </c>
      <c r="C738">
        <v>1</v>
      </c>
      <c r="D738">
        <v>354</v>
      </c>
      <c r="E738">
        <v>4</v>
      </c>
      <c r="F738" t="s">
        <v>39</v>
      </c>
      <c r="G738" t="s">
        <v>104</v>
      </c>
      <c r="H738" t="s">
        <v>105</v>
      </c>
      <c r="I738">
        <v>2</v>
      </c>
      <c r="J738">
        <v>1</v>
      </c>
      <c r="K738">
        <v>71</v>
      </c>
      <c r="L738">
        <v>16.3</v>
      </c>
      <c r="M738">
        <v>5.3</v>
      </c>
      <c r="N738">
        <v>0.86</v>
      </c>
      <c r="O738">
        <v>5.07</v>
      </c>
      <c r="P738">
        <v>0.83</v>
      </c>
      <c r="Q738">
        <v>4.1500000000000004</v>
      </c>
      <c r="R738">
        <v>0.68</v>
      </c>
      <c r="S738">
        <v>1.5</v>
      </c>
      <c r="T738">
        <v>97</v>
      </c>
      <c r="U738">
        <v>16.920000000000002</v>
      </c>
      <c r="V738">
        <v>19.829999999999998</v>
      </c>
      <c r="W738" s="1">
        <v>44046</v>
      </c>
      <c r="Y738" t="s">
        <v>43</v>
      </c>
      <c r="Z738" t="s">
        <v>414</v>
      </c>
      <c r="AA738" t="s">
        <v>415</v>
      </c>
      <c r="AB738">
        <v>298</v>
      </c>
      <c r="AC738" s="1">
        <v>44137</v>
      </c>
      <c r="AD738">
        <v>1</v>
      </c>
      <c r="AE738">
        <v>211</v>
      </c>
      <c r="AF738" s="1">
        <v>44415</v>
      </c>
      <c r="AG738">
        <v>369</v>
      </c>
      <c r="AH738">
        <v>513066</v>
      </c>
      <c r="AI738">
        <v>511</v>
      </c>
      <c r="AJ738" s="3">
        <v>44939</v>
      </c>
      <c r="AK738" t="s">
        <v>45</v>
      </c>
      <c r="AL738" s="1">
        <v>44046</v>
      </c>
    </row>
    <row r="739" spans="1:38" x14ac:dyDescent="0.25">
      <c r="A739" t="s">
        <v>40</v>
      </c>
      <c r="B739" s="1">
        <v>44222</v>
      </c>
      <c r="C739">
        <v>2</v>
      </c>
      <c r="D739">
        <v>354</v>
      </c>
      <c r="E739">
        <v>4</v>
      </c>
      <c r="F739" t="s">
        <v>39</v>
      </c>
      <c r="G739" t="s">
        <v>104</v>
      </c>
      <c r="H739" t="s">
        <v>105</v>
      </c>
      <c r="I739">
        <v>2</v>
      </c>
      <c r="J739">
        <v>1</v>
      </c>
      <c r="K739">
        <v>176</v>
      </c>
      <c r="L739">
        <v>13.5</v>
      </c>
      <c r="M739">
        <v>5.14</v>
      </c>
      <c r="N739">
        <v>0.69</v>
      </c>
      <c r="O739">
        <v>5.67</v>
      </c>
      <c r="P739">
        <v>0.77</v>
      </c>
      <c r="Q739">
        <v>4.24</v>
      </c>
      <c r="R739">
        <v>0.56999999999999995</v>
      </c>
      <c r="S739">
        <v>1.34</v>
      </c>
      <c r="T739">
        <v>43</v>
      </c>
      <c r="U739">
        <v>14.01</v>
      </c>
      <c r="V739">
        <v>17.510000000000002</v>
      </c>
      <c r="W739" s="1">
        <v>44046</v>
      </c>
      <c r="Y739" t="s">
        <v>46</v>
      </c>
      <c r="Z739" t="s">
        <v>414</v>
      </c>
      <c r="AA739" t="s">
        <v>415</v>
      </c>
      <c r="AB739">
        <v>298</v>
      </c>
      <c r="AC739" s="1">
        <v>44137</v>
      </c>
      <c r="AD739">
        <v>1</v>
      </c>
      <c r="AE739">
        <v>156</v>
      </c>
      <c r="AF739" s="1">
        <v>44415</v>
      </c>
      <c r="AG739">
        <v>369</v>
      </c>
      <c r="AH739">
        <v>513066</v>
      </c>
      <c r="AI739">
        <v>511</v>
      </c>
      <c r="AJ739" s="3">
        <v>44939</v>
      </c>
      <c r="AK739" t="s">
        <v>45</v>
      </c>
      <c r="AL739" s="1">
        <v>44046</v>
      </c>
    </row>
    <row r="740" spans="1:38" x14ac:dyDescent="0.25">
      <c r="A740" t="s">
        <v>40</v>
      </c>
      <c r="B740" s="1">
        <v>44280</v>
      </c>
      <c r="C740">
        <v>3</v>
      </c>
      <c r="D740">
        <v>354</v>
      </c>
      <c r="E740">
        <v>4</v>
      </c>
      <c r="F740" t="s">
        <v>39</v>
      </c>
      <c r="G740" t="s">
        <v>104</v>
      </c>
      <c r="H740" t="s">
        <v>105</v>
      </c>
      <c r="I740">
        <v>2</v>
      </c>
      <c r="J740">
        <v>1</v>
      </c>
      <c r="K740">
        <v>234</v>
      </c>
      <c r="L740">
        <v>12.1</v>
      </c>
      <c r="M740">
        <v>5.1100000000000003</v>
      </c>
      <c r="N740">
        <v>0.62</v>
      </c>
      <c r="O740">
        <v>5.59</v>
      </c>
      <c r="P740">
        <v>0.68</v>
      </c>
      <c r="Q740">
        <v>4.6900000000000004</v>
      </c>
      <c r="R740">
        <v>0.56999999999999995</v>
      </c>
      <c r="S740">
        <v>1.24</v>
      </c>
      <c r="T740">
        <v>79</v>
      </c>
      <c r="U740">
        <v>12.56</v>
      </c>
      <c r="V740">
        <v>16.010000000000002</v>
      </c>
      <c r="W740" s="1">
        <v>44046</v>
      </c>
      <c r="Y740" t="s">
        <v>47</v>
      </c>
      <c r="Z740" t="s">
        <v>414</v>
      </c>
      <c r="AA740" t="s">
        <v>415</v>
      </c>
      <c r="AB740">
        <v>298</v>
      </c>
      <c r="AC740" s="1">
        <v>44137</v>
      </c>
      <c r="AD740">
        <v>1</v>
      </c>
      <c r="AE740">
        <v>134</v>
      </c>
      <c r="AF740" s="1">
        <v>44415</v>
      </c>
      <c r="AG740">
        <v>369</v>
      </c>
      <c r="AH740">
        <v>513066</v>
      </c>
      <c r="AI740">
        <v>511</v>
      </c>
      <c r="AJ740" s="3">
        <v>44939</v>
      </c>
      <c r="AK740" t="s">
        <v>45</v>
      </c>
      <c r="AL740" s="1">
        <v>44046</v>
      </c>
    </row>
    <row r="741" spans="1:38" x14ac:dyDescent="0.25">
      <c r="A741" t="s">
        <v>284</v>
      </c>
      <c r="B741" s="1">
        <v>44111</v>
      </c>
      <c r="C741">
        <v>1</v>
      </c>
      <c r="D741">
        <v>654</v>
      </c>
      <c r="E741">
        <v>4</v>
      </c>
      <c r="F741" t="s">
        <v>39</v>
      </c>
      <c r="G741" t="s">
        <v>285</v>
      </c>
      <c r="H741" t="s">
        <v>64</v>
      </c>
      <c r="I741">
        <v>3</v>
      </c>
      <c r="J741">
        <v>2</v>
      </c>
      <c r="K741">
        <v>54</v>
      </c>
      <c r="L741">
        <v>20.399999999999999</v>
      </c>
      <c r="M741">
        <v>5.15</v>
      </c>
      <c r="N741">
        <v>1.05</v>
      </c>
      <c r="O741">
        <v>5.3</v>
      </c>
      <c r="P741">
        <v>1.08</v>
      </c>
      <c r="Q741">
        <v>3.65</v>
      </c>
      <c r="R741">
        <v>0.74</v>
      </c>
      <c r="S741">
        <v>1.83</v>
      </c>
      <c r="T741">
        <v>49</v>
      </c>
      <c r="U741">
        <v>21.18</v>
      </c>
      <c r="V741">
        <v>24.57</v>
      </c>
      <c r="W741" s="1">
        <v>44057</v>
      </c>
    </row>
    <row r="742" spans="1:38" x14ac:dyDescent="0.25">
      <c r="A742" t="s">
        <v>284</v>
      </c>
      <c r="B742" s="1">
        <v>44166</v>
      </c>
      <c r="C742">
        <v>2</v>
      </c>
      <c r="D742">
        <v>654</v>
      </c>
      <c r="E742">
        <v>4</v>
      </c>
      <c r="F742" t="s">
        <v>39</v>
      </c>
      <c r="G742" t="s">
        <v>285</v>
      </c>
      <c r="H742" t="s">
        <v>64</v>
      </c>
      <c r="I742">
        <v>3</v>
      </c>
      <c r="J742">
        <v>2</v>
      </c>
      <c r="K742">
        <v>109</v>
      </c>
      <c r="L742">
        <v>20</v>
      </c>
      <c r="M742">
        <v>5.0199999999999996</v>
      </c>
      <c r="N742">
        <v>1</v>
      </c>
      <c r="O742">
        <v>3.9</v>
      </c>
      <c r="P742">
        <v>0.8</v>
      </c>
      <c r="Q742">
        <v>4</v>
      </c>
      <c r="R742">
        <v>0.8</v>
      </c>
      <c r="S742">
        <v>1.6</v>
      </c>
      <c r="T742">
        <v>32</v>
      </c>
      <c r="U742">
        <v>20.76</v>
      </c>
      <c r="V742">
        <v>21.34</v>
      </c>
      <c r="W742" s="1">
        <v>44057</v>
      </c>
    </row>
    <row r="743" spans="1:38" x14ac:dyDescent="0.25">
      <c r="A743" t="s">
        <v>284</v>
      </c>
      <c r="B743" s="1">
        <v>44298</v>
      </c>
      <c r="C743">
        <v>4</v>
      </c>
      <c r="D743">
        <v>654</v>
      </c>
      <c r="E743">
        <v>4</v>
      </c>
      <c r="F743" t="s">
        <v>39</v>
      </c>
      <c r="G743" t="s">
        <v>285</v>
      </c>
      <c r="H743" t="s">
        <v>64</v>
      </c>
      <c r="I743">
        <v>3</v>
      </c>
      <c r="J743">
        <v>2</v>
      </c>
      <c r="K743">
        <v>241</v>
      </c>
      <c r="L743">
        <v>14</v>
      </c>
      <c r="M743">
        <v>4.62</v>
      </c>
      <c r="N743">
        <v>0.65</v>
      </c>
      <c r="O743">
        <v>6.28</v>
      </c>
      <c r="P743">
        <v>0.88</v>
      </c>
      <c r="Q743">
        <v>4.59</v>
      </c>
      <c r="R743">
        <v>0.64</v>
      </c>
      <c r="S743">
        <v>1.52</v>
      </c>
      <c r="T743">
        <v>237</v>
      </c>
      <c r="U743">
        <v>14.53</v>
      </c>
      <c r="V743">
        <v>19.55</v>
      </c>
      <c r="W743" s="1">
        <v>44057</v>
      </c>
    </row>
    <row r="744" spans="1:38" x14ac:dyDescent="0.25">
      <c r="A744" t="s">
        <v>284</v>
      </c>
      <c r="B744" s="1">
        <v>44230</v>
      </c>
      <c r="C744">
        <v>3</v>
      </c>
      <c r="D744">
        <v>654</v>
      </c>
      <c r="E744">
        <v>4</v>
      </c>
      <c r="F744" t="s">
        <v>39</v>
      </c>
      <c r="G744" t="s">
        <v>285</v>
      </c>
      <c r="H744" t="s">
        <v>64</v>
      </c>
      <c r="I744">
        <v>3</v>
      </c>
      <c r="J744">
        <v>2</v>
      </c>
      <c r="K744">
        <v>173</v>
      </c>
      <c r="L744">
        <v>15.4</v>
      </c>
      <c r="M744">
        <v>5.01</v>
      </c>
      <c r="N744">
        <v>0.77</v>
      </c>
      <c r="O744">
        <v>3.4</v>
      </c>
      <c r="P744">
        <v>0.52</v>
      </c>
      <c r="Q744">
        <v>4.13</v>
      </c>
      <c r="R744">
        <v>0.64</v>
      </c>
      <c r="S744">
        <v>1.1599999999999999</v>
      </c>
      <c r="T744">
        <v>86</v>
      </c>
      <c r="U744">
        <v>15.99</v>
      </c>
      <c r="V744">
        <v>15.42</v>
      </c>
      <c r="W744" s="1">
        <v>44057</v>
      </c>
    </row>
    <row r="745" spans="1:38" x14ac:dyDescent="0.25">
      <c r="A745" t="s">
        <v>284</v>
      </c>
      <c r="B745" s="1">
        <v>44166</v>
      </c>
      <c r="C745">
        <v>2</v>
      </c>
      <c r="D745">
        <v>481</v>
      </c>
      <c r="E745">
        <v>4</v>
      </c>
      <c r="F745" t="s">
        <v>39</v>
      </c>
      <c r="G745" t="s">
        <v>416</v>
      </c>
      <c r="H745" t="s">
        <v>417</v>
      </c>
      <c r="I745">
        <v>3</v>
      </c>
      <c r="J745">
        <v>2</v>
      </c>
      <c r="K745">
        <v>81</v>
      </c>
      <c r="L745">
        <v>22</v>
      </c>
      <c r="M745">
        <v>5.0199999999999996</v>
      </c>
      <c r="N745">
        <v>1.1000000000000001</v>
      </c>
      <c r="O745">
        <v>5.4</v>
      </c>
      <c r="P745">
        <v>1.2</v>
      </c>
      <c r="Q745">
        <v>3.5</v>
      </c>
      <c r="R745">
        <v>0.8</v>
      </c>
      <c r="S745">
        <v>1.9</v>
      </c>
      <c r="T745">
        <v>57</v>
      </c>
      <c r="U745">
        <v>22.84</v>
      </c>
      <c r="V745">
        <v>26.9</v>
      </c>
      <c r="W745" s="1">
        <v>44085</v>
      </c>
      <c r="Z745">
        <v>67</v>
      </c>
      <c r="AA745">
        <v>-116</v>
      </c>
    </row>
    <row r="746" spans="1:38" x14ac:dyDescent="0.25">
      <c r="A746" t="s">
        <v>284</v>
      </c>
      <c r="B746" s="1">
        <v>44111</v>
      </c>
      <c r="C746">
        <v>1</v>
      </c>
      <c r="D746">
        <v>481</v>
      </c>
      <c r="E746">
        <v>4</v>
      </c>
      <c r="F746" t="s">
        <v>39</v>
      </c>
      <c r="G746" t="s">
        <v>416</v>
      </c>
      <c r="H746" t="s">
        <v>417</v>
      </c>
      <c r="I746">
        <v>3</v>
      </c>
      <c r="J746">
        <v>2</v>
      </c>
      <c r="K746">
        <v>26</v>
      </c>
      <c r="L746">
        <v>23</v>
      </c>
      <c r="M746">
        <v>5.0999999999999996</v>
      </c>
      <c r="N746">
        <v>1.17</v>
      </c>
      <c r="O746">
        <v>4.3899999999999997</v>
      </c>
      <c r="P746">
        <v>1.01</v>
      </c>
      <c r="Q746">
        <v>3.48</v>
      </c>
      <c r="R746">
        <v>0.8</v>
      </c>
      <c r="S746">
        <v>1.81</v>
      </c>
      <c r="T746">
        <v>90</v>
      </c>
      <c r="U746">
        <v>23.87</v>
      </c>
      <c r="V746">
        <v>24.78</v>
      </c>
      <c r="W746" s="1">
        <v>44085</v>
      </c>
    </row>
    <row r="747" spans="1:38" x14ac:dyDescent="0.25">
      <c r="A747" t="s">
        <v>284</v>
      </c>
      <c r="B747" s="1">
        <v>44230</v>
      </c>
      <c r="C747">
        <v>3</v>
      </c>
      <c r="D747">
        <v>481</v>
      </c>
      <c r="E747">
        <v>4</v>
      </c>
      <c r="F747" t="s">
        <v>39</v>
      </c>
      <c r="G747" t="s">
        <v>416</v>
      </c>
      <c r="H747" t="s">
        <v>417</v>
      </c>
      <c r="I747">
        <v>3</v>
      </c>
      <c r="J747">
        <v>2</v>
      </c>
      <c r="K747">
        <v>145</v>
      </c>
      <c r="L747">
        <v>18</v>
      </c>
      <c r="M747">
        <v>5.0199999999999996</v>
      </c>
      <c r="N747">
        <v>0.9</v>
      </c>
      <c r="O747">
        <v>5.5</v>
      </c>
      <c r="P747">
        <v>0.99</v>
      </c>
      <c r="Q747">
        <v>3.59</v>
      </c>
      <c r="R747">
        <v>0.65</v>
      </c>
      <c r="S747">
        <v>1.64</v>
      </c>
      <c r="T747">
        <v>55</v>
      </c>
      <c r="U747">
        <v>18.68</v>
      </c>
      <c r="V747">
        <v>22.05</v>
      </c>
      <c r="W747" s="1">
        <v>44085</v>
      </c>
    </row>
    <row r="748" spans="1:38" x14ac:dyDescent="0.25">
      <c r="A748" t="s">
        <v>284</v>
      </c>
      <c r="B748" s="1">
        <v>44298</v>
      </c>
      <c r="C748">
        <v>4</v>
      </c>
      <c r="D748">
        <v>481</v>
      </c>
      <c r="E748">
        <v>4</v>
      </c>
      <c r="F748" t="s">
        <v>39</v>
      </c>
      <c r="G748" t="s">
        <v>416</v>
      </c>
      <c r="H748" t="s">
        <v>417</v>
      </c>
      <c r="I748">
        <v>3</v>
      </c>
      <c r="J748">
        <v>2</v>
      </c>
      <c r="K748">
        <v>213</v>
      </c>
      <c r="L748">
        <v>18</v>
      </c>
      <c r="M748">
        <v>5.0199999999999996</v>
      </c>
      <c r="N748">
        <v>0.9</v>
      </c>
      <c r="O748">
        <v>5.5</v>
      </c>
      <c r="P748">
        <v>0.99</v>
      </c>
      <c r="Q748">
        <v>3.59</v>
      </c>
      <c r="R748">
        <v>0.65</v>
      </c>
      <c r="S748">
        <v>1.64</v>
      </c>
      <c r="T748">
        <v>55</v>
      </c>
      <c r="U748">
        <v>18.68</v>
      </c>
      <c r="V748">
        <v>22.05</v>
      </c>
      <c r="W748" s="1">
        <v>44085</v>
      </c>
    </row>
    <row r="749" spans="1:38" x14ac:dyDescent="0.25">
      <c r="A749" t="s">
        <v>51</v>
      </c>
      <c r="B749" s="1">
        <v>43048</v>
      </c>
      <c r="C749">
        <v>2</v>
      </c>
      <c r="D749">
        <v>17</v>
      </c>
      <c r="E749">
        <v>4</v>
      </c>
      <c r="F749" t="s">
        <v>39</v>
      </c>
      <c r="G749" t="s">
        <v>56</v>
      </c>
      <c r="H749" t="s">
        <v>41</v>
      </c>
      <c r="I749">
        <v>6</v>
      </c>
      <c r="J749" t="s">
        <v>42</v>
      </c>
      <c r="K749">
        <v>65</v>
      </c>
      <c r="L749">
        <v>20.9</v>
      </c>
      <c r="M749">
        <v>5.3</v>
      </c>
      <c r="N749">
        <v>1.1100000000000001</v>
      </c>
      <c r="O749">
        <v>5.82</v>
      </c>
      <c r="P749">
        <v>1.22</v>
      </c>
      <c r="Q749">
        <v>4.34</v>
      </c>
      <c r="R749">
        <v>0.91</v>
      </c>
      <c r="S749">
        <v>2.12</v>
      </c>
      <c r="T749">
        <v>18</v>
      </c>
      <c r="U749">
        <v>21.69</v>
      </c>
      <c r="V749">
        <v>27.67</v>
      </c>
      <c r="W749" s="1">
        <v>42983</v>
      </c>
      <c r="X749">
        <v>239</v>
      </c>
      <c r="Y749" s="3">
        <v>44958</v>
      </c>
      <c r="AC749" t="s">
        <v>49</v>
      </c>
      <c r="AH749">
        <v>309084</v>
      </c>
      <c r="AI749" t="s">
        <v>418</v>
      </c>
      <c r="AJ749" s="2">
        <v>42887</v>
      </c>
      <c r="AK749" t="s">
        <v>45</v>
      </c>
      <c r="AL749" s="1">
        <v>42983</v>
      </c>
    </row>
    <row r="750" spans="1:38" x14ac:dyDescent="0.25">
      <c r="A750" t="s">
        <v>51</v>
      </c>
      <c r="B750" s="1">
        <v>42990</v>
      </c>
      <c r="C750">
        <v>1</v>
      </c>
      <c r="D750">
        <v>17</v>
      </c>
      <c r="E750">
        <v>4</v>
      </c>
      <c r="F750" t="s">
        <v>39</v>
      </c>
      <c r="G750" t="s">
        <v>56</v>
      </c>
      <c r="H750" t="s">
        <v>41</v>
      </c>
      <c r="I750">
        <v>6</v>
      </c>
      <c r="J750" t="s">
        <v>42</v>
      </c>
      <c r="K750">
        <v>7</v>
      </c>
      <c r="L750">
        <v>21.3</v>
      </c>
      <c r="M750">
        <v>5.03</v>
      </c>
      <c r="N750">
        <v>1.07</v>
      </c>
      <c r="O750">
        <v>4.55</v>
      </c>
      <c r="P750">
        <v>0.97</v>
      </c>
      <c r="Q750">
        <v>4.66</v>
      </c>
      <c r="R750">
        <v>0.99</v>
      </c>
      <c r="S750">
        <v>1.96</v>
      </c>
      <c r="T750">
        <v>167</v>
      </c>
      <c r="U750">
        <v>22.11</v>
      </c>
      <c r="V750">
        <v>25.23</v>
      </c>
      <c r="W750" s="1">
        <v>42983</v>
      </c>
      <c r="X750">
        <v>239</v>
      </c>
      <c r="Y750" s="3">
        <v>44927</v>
      </c>
      <c r="AC750" t="s">
        <v>49</v>
      </c>
      <c r="AH750">
        <v>309084</v>
      </c>
      <c r="AI750" t="s">
        <v>418</v>
      </c>
      <c r="AJ750" s="2">
        <v>42887</v>
      </c>
      <c r="AK750" t="s">
        <v>45</v>
      </c>
      <c r="AL750" s="1">
        <v>42983</v>
      </c>
    </row>
    <row r="751" spans="1:38" x14ac:dyDescent="0.25">
      <c r="A751" t="s">
        <v>51</v>
      </c>
      <c r="B751" s="1">
        <v>43109</v>
      </c>
      <c r="C751">
        <v>3</v>
      </c>
      <c r="D751">
        <v>17</v>
      </c>
      <c r="E751">
        <v>4</v>
      </c>
      <c r="F751" t="s">
        <v>39</v>
      </c>
      <c r="G751" t="s">
        <v>56</v>
      </c>
      <c r="H751" t="s">
        <v>41</v>
      </c>
      <c r="I751">
        <v>6</v>
      </c>
      <c r="J751" t="s">
        <v>42</v>
      </c>
      <c r="K751">
        <v>126</v>
      </c>
      <c r="L751">
        <v>16.399999999999999</v>
      </c>
      <c r="M751">
        <v>4.95</v>
      </c>
      <c r="N751">
        <v>0.81</v>
      </c>
      <c r="O751">
        <v>6.24</v>
      </c>
      <c r="P751">
        <v>1.02</v>
      </c>
      <c r="Q751">
        <v>4.42</v>
      </c>
      <c r="R751">
        <v>0.72</v>
      </c>
      <c r="S751">
        <v>1.75</v>
      </c>
      <c r="T751">
        <v>35</v>
      </c>
      <c r="U751">
        <v>17.02</v>
      </c>
      <c r="V751">
        <v>22.54</v>
      </c>
      <c r="W751" s="1">
        <v>42983</v>
      </c>
      <c r="X751">
        <v>239</v>
      </c>
      <c r="Y751" s="3">
        <v>44986</v>
      </c>
      <c r="AC751" s="1">
        <v>43081</v>
      </c>
      <c r="AD751">
        <v>2</v>
      </c>
      <c r="AE751">
        <v>209</v>
      </c>
      <c r="AF751" s="1">
        <v>43361</v>
      </c>
      <c r="AG751">
        <v>378</v>
      </c>
      <c r="AH751">
        <v>309084</v>
      </c>
      <c r="AI751" t="s">
        <v>418</v>
      </c>
      <c r="AJ751" s="2">
        <v>42887</v>
      </c>
      <c r="AK751" t="s">
        <v>45</v>
      </c>
      <c r="AL751" s="1">
        <v>42983</v>
      </c>
    </row>
    <row r="752" spans="1:38" x14ac:dyDescent="0.25">
      <c r="A752" t="s">
        <v>51</v>
      </c>
      <c r="B752" s="1">
        <v>43157</v>
      </c>
      <c r="C752">
        <v>4</v>
      </c>
      <c r="D752">
        <v>17</v>
      </c>
      <c r="E752">
        <v>4</v>
      </c>
      <c r="F752" t="s">
        <v>39</v>
      </c>
      <c r="G752" t="s">
        <v>56</v>
      </c>
      <c r="H752" t="s">
        <v>41</v>
      </c>
      <c r="I752">
        <v>6</v>
      </c>
      <c r="J752" t="s">
        <v>42</v>
      </c>
      <c r="K752">
        <v>174</v>
      </c>
      <c r="L752">
        <v>15.4</v>
      </c>
      <c r="M752">
        <v>5.05</v>
      </c>
      <c r="N752">
        <v>0.78</v>
      </c>
      <c r="O752">
        <v>6.29</v>
      </c>
      <c r="P752">
        <v>0.97</v>
      </c>
      <c r="Q752">
        <v>4.84</v>
      </c>
      <c r="R752">
        <v>0.75</v>
      </c>
      <c r="S752">
        <v>1.71</v>
      </c>
      <c r="T752">
        <v>31</v>
      </c>
      <c r="U752">
        <v>15.99</v>
      </c>
      <c r="V752">
        <v>21.86</v>
      </c>
      <c r="W752" s="1">
        <v>42983</v>
      </c>
      <c r="X752">
        <v>239</v>
      </c>
      <c r="Y752" s="3">
        <v>45017</v>
      </c>
      <c r="AC752" s="1">
        <v>43081</v>
      </c>
      <c r="AD752">
        <v>2</v>
      </c>
      <c r="AE752">
        <v>203</v>
      </c>
      <c r="AF752" s="1">
        <v>43361</v>
      </c>
      <c r="AG752">
        <v>378</v>
      </c>
      <c r="AH752">
        <v>309084</v>
      </c>
      <c r="AI752" t="s">
        <v>418</v>
      </c>
      <c r="AJ752" s="2">
        <v>42887</v>
      </c>
      <c r="AK752" t="s">
        <v>45</v>
      </c>
      <c r="AL752" s="1">
        <v>42983</v>
      </c>
    </row>
    <row r="753" spans="1:38" x14ac:dyDescent="0.25">
      <c r="A753" t="s">
        <v>51</v>
      </c>
      <c r="B753" s="1">
        <v>42990</v>
      </c>
      <c r="C753">
        <v>1</v>
      </c>
      <c r="D753">
        <v>112</v>
      </c>
      <c r="E753">
        <v>4</v>
      </c>
      <c r="F753" t="s">
        <v>39</v>
      </c>
      <c r="G753" t="s">
        <v>56</v>
      </c>
      <c r="H753" t="s">
        <v>41</v>
      </c>
      <c r="I753">
        <v>2</v>
      </c>
      <c r="J753">
        <v>1</v>
      </c>
      <c r="K753">
        <v>31</v>
      </c>
      <c r="L753">
        <v>14</v>
      </c>
      <c r="M753">
        <v>5.16</v>
      </c>
      <c r="N753">
        <v>0.72</v>
      </c>
      <c r="O753">
        <v>6.04</v>
      </c>
      <c r="P753">
        <v>0.85</v>
      </c>
      <c r="Q753">
        <v>4.0999999999999996</v>
      </c>
      <c r="R753">
        <v>0.56999999999999995</v>
      </c>
      <c r="S753">
        <v>1.42</v>
      </c>
      <c r="T753">
        <v>51</v>
      </c>
      <c r="U753">
        <v>14.53</v>
      </c>
      <c r="V753">
        <v>18.649999999999999</v>
      </c>
      <c r="W753" s="1">
        <v>42959</v>
      </c>
      <c r="X753">
        <v>263</v>
      </c>
      <c r="Y753" t="s">
        <v>43</v>
      </c>
      <c r="Z753" t="s">
        <v>419</v>
      </c>
      <c r="AA753" t="s">
        <v>420</v>
      </c>
      <c r="AC753" t="s">
        <v>49</v>
      </c>
      <c r="AH753" t="s">
        <v>96</v>
      </c>
      <c r="AI753">
        <v>99</v>
      </c>
      <c r="AJ753" t="s">
        <v>421</v>
      </c>
      <c r="AK753" t="s">
        <v>45</v>
      </c>
      <c r="AL753" s="1">
        <v>42959</v>
      </c>
    </row>
    <row r="754" spans="1:38" x14ac:dyDescent="0.25">
      <c r="A754" t="s">
        <v>51</v>
      </c>
      <c r="B754" s="1">
        <v>43209</v>
      </c>
      <c r="C754">
        <v>5</v>
      </c>
      <c r="D754">
        <v>17</v>
      </c>
      <c r="E754">
        <v>4</v>
      </c>
      <c r="F754" t="s">
        <v>39</v>
      </c>
      <c r="G754" t="s">
        <v>56</v>
      </c>
      <c r="H754" t="s">
        <v>41</v>
      </c>
      <c r="I754">
        <v>6</v>
      </c>
      <c r="J754" t="s">
        <v>42</v>
      </c>
      <c r="K754">
        <v>226</v>
      </c>
      <c r="L754">
        <v>9.6</v>
      </c>
      <c r="M754">
        <v>4.91</v>
      </c>
      <c r="N754">
        <v>0.47</v>
      </c>
      <c r="O754">
        <v>7.29</v>
      </c>
      <c r="P754">
        <v>0.7</v>
      </c>
      <c r="Q754">
        <v>5.6</v>
      </c>
      <c r="R754">
        <v>0.54</v>
      </c>
      <c r="S754">
        <v>1.24</v>
      </c>
      <c r="T754">
        <v>58</v>
      </c>
      <c r="U754">
        <v>9.9600000000000009</v>
      </c>
      <c r="V754">
        <v>15.36</v>
      </c>
      <c r="W754" s="1">
        <v>42983</v>
      </c>
      <c r="X754">
        <v>239</v>
      </c>
      <c r="Y754" s="3">
        <v>45047</v>
      </c>
      <c r="AC754" s="1">
        <v>43081</v>
      </c>
      <c r="AD754">
        <v>2</v>
      </c>
      <c r="AE754">
        <v>6</v>
      </c>
      <c r="AF754" s="1">
        <v>43361</v>
      </c>
      <c r="AG754">
        <v>378</v>
      </c>
      <c r="AH754">
        <v>309084</v>
      </c>
      <c r="AI754" t="s">
        <v>418</v>
      </c>
      <c r="AJ754" s="2">
        <v>42887</v>
      </c>
      <c r="AK754" t="s">
        <v>45</v>
      </c>
      <c r="AL754" s="1">
        <v>42983</v>
      </c>
    </row>
    <row r="755" spans="1:38" x14ac:dyDescent="0.25">
      <c r="A755" t="s">
        <v>51</v>
      </c>
      <c r="B755" s="1">
        <v>43048</v>
      </c>
      <c r="C755">
        <v>2</v>
      </c>
      <c r="D755">
        <v>112</v>
      </c>
      <c r="E755">
        <v>4</v>
      </c>
      <c r="F755" t="s">
        <v>39</v>
      </c>
      <c r="G755" t="s">
        <v>56</v>
      </c>
      <c r="H755" t="s">
        <v>41</v>
      </c>
      <c r="I755">
        <v>2</v>
      </c>
      <c r="J755">
        <v>1</v>
      </c>
      <c r="K755">
        <v>89</v>
      </c>
      <c r="L755">
        <v>12.2</v>
      </c>
      <c r="M755">
        <v>5.27</v>
      </c>
      <c r="N755">
        <v>0.64</v>
      </c>
      <c r="O755">
        <v>5.14</v>
      </c>
      <c r="P755">
        <v>0.63</v>
      </c>
      <c r="Q755">
        <v>4.4400000000000004</v>
      </c>
      <c r="R755">
        <v>0.54</v>
      </c>
      <c r="S755">
        <v>1.17</v>
      </c>
      <c r="T755">
        <v>186</v>
      </c>
      <c r="U755">
        <v>12.66</v>
      </c>
      <c r="V755">
        <v>15.18</v>
      </c>
      <c r="W755" s="1">
        <v>42959</v>
      </c>
      <c r="X755">
        <v>263</v>
      </c>
      <c r="Y755" s="3">
        <v>44958</v>
      </c>
      <c r="Z755" t="s">
        <v>419</v>
      </c>
      <c r="AA755" t="s">
        <v>420</v>
      </c>
      <c r="AC755" t="s">
        <v>49</v>
      </c>
      <c r="AH755" t="s">
        <v>96</v>
      </c>
      <c r="AI755">
        <v>99</v>
      </c>
      <c r="AJ755" t="s">
        <v>421</v>
      </c>
      <c r="AK755" t="s">
        <v>45</v>
      </c>
      <c r="AL755" s="1">
        <v>42959</v>
      </c>
    </row>
    <row r="756" spans="1:38" x14ac:dyDescent="0.25">
      <c r="A756" t="s">
        <v>51</v>
      </c>
      <c r="B756" s="1">
        <v>43109</v>
      </c>
      <c r="C756">
        <v>3</v>
      </c>
      <c r="D756">
        <v>112</v>
      </c>
      <c r="E756">
        <v>4</v>
      </c>
      <c r="F756" t="s">
        <v>39</v>
      </c>
      <c r="G756" t="s">
        <v>56</v>
      </c>
      <c r="H756" t="s">
        <v>41</v>
      </c>
      <c r="I756">
        <v>2</v>
      </c>
      <c r="J756">
        <v>1</v>
      </c>
      <c r="K756">
        <v>150</v>
      </c>
      <c r="L756">
        <v>10.4</v>
      </c>
      <c r="M756">
        <v>5.21</v>
      </c>
      <c r="N756">
        <v>0.54</v>
      </c>
      <c r="O756">
        <v>5.8</v>
      </c>
      <c r="P756">
        <v>0.6</v>
      </c>
      <c r="Q756">
        <v>4.3499999999999996</v>
      </c>
      <c r="R756">
        <v>0.45</v>
      </c>
      <c r="S756">
        <v>1.06</v>
      </c>
      <c r="T756">
        <v>69</v>
      </c>
      <c r="U756">
        <v>10.8</v>
      </c>
      <c r="V756">
        <v>13.66</v>
      </c>
      <c r="W756" s="1">
        <v>42959</v>
      </c>
      <c r="X756">
        <v>263</v>
      </c>
      <c r="Y756" s="3">
        <v>44986</v>
      </c>
      <c r="Z756" t="s">
        <v>419</v>
      </c>
      <c r="AA756" t="s">
        <v>420</v>
      </c>
      <c r="AC756" s="1">
        <v>43053</v>
      </c>
      <c r="AD756">
        <v>1</v>
      </c>
      <c r="AE756">
        <v>182</v>
      </c>
      <c r="AF756" s="1">
        <v>43334</v>
      </c>
      <c r="AG756">
        <v>375</v>
      </c>
      <c r="AH756" t="s">
        <v>96</v>
      </c>
      <c r="AI756">
        <v>99</v>
      </c>
      <c r="AJ756" t="s">
        <v>421</v>
      </c>
      <c r="AK756" t="s">
        <v>45</v>
      </c>
      <c r="AL756" s="1">
        <v>42959</v>
      </c>
    </row>
    <row r="757" spans="1:38" x14ac:dyDescent="0.25">
      <c r="A757" t="s">
        <v>51</v>
      </c>
      <c r="B757" s="1">
        <v>43157</v>
      </c>
      <c r="C757">
        <v>4</v>
      </c>
      <c r="D757">
        <v>112</v>
      </c>
      <c r="E757">
        <v>4</v>
      </c>
      <c r="F757" t="s">
        <v>39</v>
      </c>
      <c r="G757" t="s">
        <v>56</v>
      </c>
      <c r="H757" t="s">
        <v>41</v>
      </c>
      <c r="I757">
        <v>2</v>
      </c>
      <c r="J757">
        <v>1</v>
      </c>
      <c r="K757">
        <v>198</v>
      </c>
      <c r="L757">
        <v>8.9</v>
      </c>
      <c r="M757">
        <v>5.07</v>
      </c>
      <c r="N757">
        <v>0.45</v>
      </c>
      <c r="O757">
        <v>6.15</v>
      </c>
      <c r="P757">
        <v>0.55000000000000004</v>
      </c>
      <c r="Q757">
        <v>4.7699999999999996</v>
      </c>
      <c r="R757">
        <v>0.42</v>
      </c>
      <c r="S757">
        <v>0.97</v>
      </c>
      <c r="T757">
        <v>43</v>
      </c>
      <c r="U757">
        <v>9.24</v>
      </c>
      <c r="V757">
        <v>12.4</v>
      </c>
      <c r="W757" s="1">
        <v>42959</v>
      </c>
      <c r="X757">
        <v>263</v>
      </c>
      <c r="Y757" s="3">
        <v>45017</v>
      </c>
      <c r="Z757" t="s">
        <v>419</v>
      </c>
      <c r="AA757" t="s">
        <v>420</v>
      </c>
      <c r="AC757" s="1">
        <v>43053</v>
      </c>
      <c r="AD757">
        <v>1</v>
      </c>
      <c r="AE757">
        <v>176</v>
      </c>
      <c r="AF757" s="1">
        <v>43334</v>
      </c>
      <c r="AG757">
        <v>375</v>
      </c>
      <c r="AH757" t="s">
        <v>96</v>
      </c>
      <c r="AI757">
        <v>99</v>
      </c>
      <c r="AJ757" t="s">
        <v>421</v>
      </c>
      <c r="AK757" t="s">
        <v>45</v>
      </c>
      <c r="AL757" s="1">
        <v>42959</v>
      </c>
    </row>
    <row r="758" spans="1:38" x14ac:dyDescent="0.25">
      <c r="A758" t="s">
        <v>51</v>
      </c>
      <c r="B758" s="1">
        <v>43209</v>
      </c>
      <c r="C758">
        <v>5</v>
      </c>
      <c r="D758">
        <v>112</v>
      </c>
      <c r="E758">
        <v>4</v>
      </c>
      <c r="F758" t="s">
        <v>39</v>
      </c>
      <c r="G758" t="s">
        <v>56</v>
      </c>
      <c r="H758" t="s">
        <v>41</v>
      </c>
      <c r="I758">
        <v>2</v>
      </c>
      <c r="J758">
        <v>1</v>
      </c>
      <c r="K758">
        <v>250</v>
      </c>
      <c r="L758">
        <v>6.9</v>
      </c>
      <c r="M758">
        <v>5.13</v>
      </c>
      <c r="N758">
        <v>0.35</v>
      </c>
      <c r="O758">
        <v>6.8</v>
      </c>
      <c r="P758">
        <v>0.47</v>
      </c>
      <c r="Q758">
        <v>5.21</v>
      </c>
      <c r="R758">
        <v>0.36</v>
      </c>
      <c r="S758">
        <v>0.83</v>
      </c>
      <c r="T758">
        <v>115</v>
      </c>
      <c r="U758">
        <v>7.16</v>
      </c>
      <c r="V758">
        <v>10.42</v>
      </c>
      <c r="W758" s="1">
        <v>42959</v>
      </c>
      <c r="X758">
        <v>263</v>
      </c>
      <c r="Y758" s="3">
        <v>45047</v>
      </c>
      <c r="Z758" t="s">
        <v>419</v>
      </c>
      <c r="AA758" t="s">
        <v>420</v>
      </c>
      <c r="AC758" t="s">
        <v>49</v>
      </c>
      <c r="AH758" t="s">
        <v>96</v>
      </c>
      <c r="AI758">
        <v>99</v>
      </c>
      <c r="AJ758" t="s">
        <v>421</v>
      </c>
      <c r="AK758" t="s">
        <v>45</v>
      </c>
      <c r="AL758" s="1">
        <v>42959</v>
      </c>
    </row>
    <row r="759" spans="1:38" x14ac:dyDescent="0.25">
      <c r="A759" t="s">
        <v>38</v>
      </c>
      <c r="B759" s="1">
        <v>43010</v>
      </c>
      <c r="C759">
        <v>1</v>
      </c>
      <c r="D759">
        <v>190</v>
      </c>
      <c r="E759">
        <v>4</v>
      </c>
      <c r="F759" t="s">
        <v>39</v>
      </c>
      <c r="G759" t="s">
        <v>40</v>
      </c>
      <c r="H759" t="s">
        <v>41</v>
      </c>
      <c r="I759">
        <v>8</v>
      </c>
      <c r="J759" t="s">
        <v>42</v>
      </c>
      <c r="K759">
        <v>23</v>
      </c>
      <c r="L759">
        <v>26.5</v>
      </c>
      <c r="M759">
        <v>5.18</v>
      </c>
      <c r="N759">
        <v>1.37</v>
      </c>
      <c r="O759">
        <v>5.18</v>
      </c>
      <c r="P759">
        <v>1.37</v>
      </c>
      <c r="Q759">
        <v>3.95</v>
      </c>
      <c r="R759">
        <v>1.05</v>
      </c>
      <c r="S759">
        <v>2.42</v>
      </c>
      <c r="T759">
        <v>49</v>
      </c>
      <c r="U759">
        <v>27.51</v>
      </c>
      <c r="V759">
        <v>32.090000000000003</v>
      </c>
      <c r="W759" s="1">
        <v>42987</v>
      </c>
      <c r="X759">
        <v>226</v>
      </c>
      <c r="Y759" t="s">
        <v>43</v>
      </c>
      <c r="AC759" t="s">
        <v>49</v>
      </c>
      <c r="AH759">
        <v>303029</v>
      </c>
      <c r="AI759" t="s">
        <v>116</v>
      </c>
      <c r="AJ759" t="s">
        <v>117</v>
      </c>
      <c r="AK759" t="s">
        <v>45</v>
      </c>
      <c r="AL759" s="1">
        <v>42987</v>
      </c>
    </row>
    <row r="760" spans="1:38" x14ac:dyDescent="0.25">
      <c r="A760" t="s">
        <v>38</v>
      </c>
      <c r="B760" s="1">
        <v>43075</v>
      </c>
      <c r="C760">
        <v>2</v>
      </c>
      <c r="D760">
        <v>190</v>
      </c>
      <c r="E760">
        <v>4</v>
      </c>
      <c r="F760" t="s">
        <v>39</v>
      </c>
      <c r="G760" t="s">
        <v>40</v>
      </c>
      <c r="H760" t="s">
        <v>41</v>
      </c>
      <c r="I760">
        <v>8</v>
      </c>
      <c r="J760" t="s">
        <v>42</v>
      </c>
      <c r="K760">
        <v>88</v>
      </c>
      <c r="L760">
        <v>21.3</v>
      </c>
      <c r="M760">
        <v>5.23</v>
      </c>
      <c r="N760">
        <v>1.1100000000000001</v>
      </c>
      <c r="O760">
        <v>4.5599999999999996</v>
      </c>
      <c r="P760">
        <v>0.97</v>
      </c>
      <c r="Q760">
        <v>3.85</v>
      </c>
      <c r="R760">
        <v>0.82</v>
      </c>
      <c r="S760">
        <v>1.79</v>
      </c>
      <c r="T760">
        <v>26</v>
      </c>
      <c r="U760">
        <v>22.11</v>
      </c>
      <c r="V760">
        <v>23.97</v>
      </c>
      <c r="W760" s="1">
        <v>42987</v>
      </c>
      <c r="X760">
        <v>226</v>
      </c>
      <c r="Y760" t="s">
        <v>46</v>
      </c>
      <c r="AC760" t="s">
        <v>49</v>
      </c>
      <c r="AH760">
        <v>303029</v>
      </c>
      <c r="AI760" t="s">
        <v>116</v>
      </c>
      <c r="AJ760" t="s">
        <v>117</v>
      </c>
      <c r="AK760" t="s">
        <v>45</v>
      </c>
      <c r="AL760" s="1">
        <v>42987</v>
      </c>
    </row>
    <row r="761" spans="1:38" x14ac:dyDescent="0.25">
      <c r="A761" t="s">
        <v>38</v>
      </c>
      <c r="B761" s="1">
        <v>43146</v>
      </c>
      <c r="C761">
        <v>3</v>
      </c>
      <c r="D761">
        <v>190</v>
      </c>
      <c r="E761">
        <v>4</v>
      </c>
      <c r="F761" t="s">
        <v>39</v>
      </c>
      <c r="G761" t="s">
        <v>40</v>
      </c>
      <c r="H761" t="s">
        <v>41</v>
      </c>
      <c r="I761">
        <v>8</v>
      </c>
      <c r="J761" t="s">
        <v>42</v>
      </c>
      <c r="K761">
        <v>159</v>
      </c>
      <c r="L761">
        <v>17.7</v>
      </c>
      <c r="M761">
        <v>5.08</v>
      </c>
      <c r="N761">
        <v>0.9</v>
      </c>
      <c r="O761">
        <v>5.86</v>
      </c>
      <c r="P761">
        <v>1.04</v>
      </c>
      <c r="Q761">
        <v>4.08</v>
      </c>
      <c r="R761">
        <v>0.72</v>
      </c>
      <c r="S761">
        <v>1.76</v>
      </c>
      <c r="T761">
        <v>104</v>
      </c>
      <c r="U761">
        <v>18.37</v>
      </c>
      <c r="V761">
        <v>23.14</v>
      </c>
      <c r="W761" s="1">
        <v>42987</v>
      </c>
      <c r="X761">
        <v>226</v>
      </c>
      <c r="Y761" t="s">
        <v>47</v>
      </c>
      <c r="AC761" t="s">
        <v>49</v>
      </c>
      <c r="AH761">
        <v>303029</v>
      </c>
      <c r="AI761" t="s">
        <v>116</v>
      </c>
      <c r="AJ761" t="s">
        <v>117</v>
      </c>
      <c r="AK761" t="s">
        <v>45</v>
      </c>
      <c r="AL761" s="1">
        <v>42987</v>
      </c>
    </row>
    <row r="762" spans="1:38" x14ac:dyDescent="0.25">
      <c r="A762" t="s">
        <v>38</v>
      </c>
      <c r="B762" s="1">
        <v>43200</v>
      </c>
      <c r="C762">
        <v>4</v>
      </c>
      <c r="D762">
        <v>190</v>
      </c>
      <c r="E762">
        <v>4</v>
      </c>
      <c r="F762" t="s">
        <v>39</v>
      </c>
      <c r="G762" t="s">
        <v>40</v>
      </c>
      <c r="H762" t="s">
        <v>41</v>
      </c>
      <c r="I762">
        <v>8</v>
      </c>
      <c r="J762" t="s">
        <v>42</v>
      </c>
      <c r="K762">
        <v>213</v>
      </c>
      <c r="L762">
        <v>12.6</v>
      </c>
      <c r="M762">
        <v>5.16</v>
      </c>
      <c r="N762">
        <v>0.65</v>
      </c>
      <c r="O762">
        <v>6.35</v>
      </c>
      <c r="P762">
        <v>0.8</v>
      </c>
      <c r="Q762">
        <v>5.0599999999999996</v>
      </c>
      <c r="R762">
        <v>0.64</v>
      </c>
      <c r="S762">
        <v>1.44</v>
      </c>
      <c r="T762">
        <v>24</v>
      </c>
      <c r="U762">
        <v>13.08</v>
      </c>
      <c r="V762">
        <v>18.16</v>
      </c>
      <c r="W762" s="1">
        <v>42987</v>
      </c>
      <c r="X762">
        <v>226</v>
      </c>
      <c r="Y762" t="s">
        <v>48</v>
      </c>
      <c r="AC762" t="s">
        <v>142</v>
      </c>
      <c r="AH762">
        <v>303029</v>
      </c>
      <c r="AI762" t="s">
        <v>116</v>
      </c>
      <c r="AJ762" t="s">
        <v>117</v>
      </c>
      <c r="AK762" t="s">
        <v>143</v>
      </c>
      <c r="AL762" s="1">
        <v>43265</v>
      </c>
    </row>
    <row r="763" spans="1:38" x14ac:dyDescent="0.25">
      <c r="A763" t="s">
        <v>284</v>
      </c>
      <c r="B763" s="1">
        <v>44111</v>
      </c>
      <c r="C763">
        <v>1</v>
      </c>
      <c r="D763">
        <v>171</v>
      </c>
      <c r="E763">
        <v>4</v>
      </c>
      <c r="F763" t="s">
        <v>39</v>
      </c>
      <c r="G763" t="s">
        <v>64</v>
      </c>
      <c r="H763" t="s">
        <v>64</v>
      </c>
      <c r="I763">
        <v>3</v>
      </c>
      <c r="J763">
        <v>2</v>
      </c>
      <c r="K763">
        <v>49</v>
      </c>
      <c r="L763">
        <v>23</v>
      </c>
      <c r="M763">
        <v>5.05</v>
      </c>
      <c r="N763">
        <v>1.1599999999999999</v>
      </c>
      <c r="O763">
        <v>4.3899999999999997</v>
      </c>
      <c r="P763">
        <v>1.01</v>
      </c>
      <c r="Q763">
        <v>3.9</v>
      </c>
      <c r="R763">
        <v>0.9</v>
      </c>
      <c r="S763">
        <v>1.91</v>
      </c>
      <c r="T763">
        <v>23</v>
      </c>
      <c r="U763">
        <v>23.87</v>
      </c>
      <c r="V763">
        <v>25.5</v>
      </c>
      <c r="W763" s="1">
        <v>44062</v>
      </c>
    </row>
    <row r="764" spans="1:38" x14ac:dyDescent="0.25">
      <c r="A764" t="s">
        <v>284</v>
      </c>
      <c r="B764" s="1">
        <v>44166</v>
      </c>
      <c r="C764">
        <v>2</v>
      </c>
      <c r="D764">
        <v>171</v>
      </c>
      <c r="E764">
        <v>4</v>
      </c>
      <c r="F764" t="s">
        <v>39</v>
      </c>
      <c r="G764" t="s">
        <v>64</v>
      </c>
      <c r="H764" t="s">
        <v>64</v>
      </c>
      <c r="I764">
        <v>3</v>
      </c>
      <c r="J764">
        <v>2</v>
      </c>
      <c r="K764">
        <v>104</v>
      </c>
      <c r="L764">
        <v>18</v>
      </c>
      <c r="M764">
        <v>5.1100000000000003</v>
      </c>
      <c r="N764">
        <v>0.92</v>
      </c>
      <c r="O764">
        <v>4.2</v>
      </c>
      <c r="P764">
        <v>0.8</v>
      </c>
      <c r="Q764">
        <v>4.0999999999999996</v>
      </c>
      <c r="R764">
        <v>0.7</v>
      </c>
      <c r="S764">
        <v>1.5</v>
      </c>
      <c r="T764">
        <v>21</v>
      </c>
      <c r="U764">
        <v>18.68</v>
      </c>
      <c r="V764">
        <v>20.059999999999999</v>
      </c>
      <c r="W764" s="1">
        <v>44062</v>
      </c>
      <c r="Z764">
        <v>237</v>
      </c>
      <c r="AA764">
        <v>116</v>
      </c>
    </row>
    <row r="765" spans="1:38" x14ac:dyDescent="0.25">
      <c r="A765" t="s">
        <v>284</v>
      </c>
      <c r="B765" s="1">
        <v>44230</v>
      </c>
      <c r="C765">
        <v>3</v>
      </c>
      <c r="D765">
        <v>171</v>
      </c>
      <c r="E765">
        <v>4</v>
      </c>
      <c r="F765" t="s">
        <v>39</v>
      </c>
      <c r="G765" t="s">
        <v>64</v>
      </c>
      <c r="H765" t="s">
        <v>64</v>
      </c>
      <c r="I765">
        <v>3</v>
      </c>
      <c r="J765">
        <v>2</v>
      </c>
      <c r="K765">
        <v>168</v>
      </c>
      <c r="L765">
        <v>15.8</v>
      </c>
      <c r="M765">
        <v>5.04</v>
      </c>
      <c r="N765">
        <v>0.8</v>
      </c>
      <c r="O765">
        <v>4.87</v>
      </c>
      <c r="P765">
        <v>0.77</v>
      </c>
      <c r="Q765">
        <v>4.37</v>
      </c>
      <c r="R765">
        <v>0.69</v>
      </c>
      <c r="S765">
        <v>1.46</v>
      </c>
      <c r="T765">
        <v>33</v>
      </c>
      <c r="U765">
        <v>16.399999999999999</v>
      </c>
      <c r="V765">
        <v>19.02</v>
      </c>
      <c r="W765" s="1">
        <v>44062</v>
      </c>
    </row>
    <row r="766" spans="1:38" x14ac:dyDescent="0.25">
      <c r="A766" t="s">
        <v>284</v>
      </c>
      <c r="B766" s="1">
        <v>44298</v>
      </c>
      <c r="C766">
        <v>4</v>
      </c>
      <c r="D766">
        <v>171</v>
      </c>
      <c r="E766">
        <v>4</v>
      </c>
      <c r="F766" t="s">
        <v>39</v>
      </c>
      <c r="G766" t="s">
        <v>64</v>
      </c>
      <c r="H766" t="s">
        <v>64</v>
      </c>
      <c r="I766">
        <v>3</v>
      </c>
      <c r="J766">
        <v>2</v>
      </c>
      <c r="K766">
        <v>236</v>
      </c>
      <c r="L766">
        <v>14</v>
      </c>
      <c r="M766">
        <v>4.7699999999999996</v>
      </c>
      <c r="N766">
        <v>0.67</v>
      </c>
      <c r="O766">
        <v>5.43</v>
      </c>
      <c r="P766">
        <v>0.76</v>
      </c>
      <c r="Q766">
        <v>5.42</v>
      </c>
      <c r="R766">
        <v>0.76</v>
      </c>
      <c r="S766">
        <v>1.52</v>
      </c>
      <c r="T766">
        <v>25</v>
      </c>
      <c r="U766">
        <v>14.53</v>
      </c>
      <c r="V766">
        <v>18.920000000000002</v>
      </c>
      <c r="W766" s="1">
        <v>44062</v>
      </c>
    </row>
    <row r="767" spans="1:38" x14ac:dyDescent="0.25">
      <c r="A767" t="s">
        <v>284</v>
      </c>
      <c r="B767" s="1">
        <v>44111</v>
      </c>
      <c r="C767">
        <v>1</v>
      </c>
      <c r="D767">
        <v>154</v>
      </c>
      <c r="E767">
        <v>4</v>
      </c>
      <c r="F767" t="s">
        <v>39</v>
      </c>
      <c r="G767" t="s">
        <v>285</v>
      </c>
      <c r="H767" t="s">
        <v>64</v>
      </c>
      <c r="I767" t="s">
        <v>286</v>
      </c>
      <c r="J767" t="s">
        <v>42</v>
      </c>
      <c r="K767">
        <v>44</v>
      </c>
      <c r="L767">
        <v>34</v>
      </c>
      <c r="M767">
        <v>5.0199999999999996</v>
      </c>
      <c r="N767">
        <v>1.71</v>
      </c>
      <c r="O767">
        <v>4.93</v>
      </c>
      <c r="P767">
        <v>1.68</v>
      </c>
      <c r="Q767">
        <v>3.51</v>
      </c>
      <c r="R767">
        <v>1.19</v>
      </c>
      <c r="S767">
        <v>2.87</v>
      </c>
      <c r="T767">
        <v>58</v>
      </c>
      <c r="U767">
        <v>35.29</v>
      </c>
      <c r="V767">
        <v>39.01</v>
      </c>
      <c r="W767" s="1">
        <v>44067</v>
      </c>
    </row>
    <row r="768" spans="1:38" x14ac:dyDescent="0.25">
      <c r="A768" t="s">
        <v>284</v>
      </c>
      <c r="B768" s="1">
        <v>44166</v>
      </c>
      <c r="C768">
        <v>2</v>
      </c>
      <c r="D768">
        <v>154</v>
      </c>
      <c r="E768">
        <v>4</v>
      </c>
      <c r="F768" t="s">
        <v>39</v>
      </c>
      <c r="G768" t="s">
        <v>285</v>
      </c>
      <c r="H768" t="s">
        <v>64</v>
      </c>
      <c r="I768" t="s">
        <v>286</v>
      </c>
      <c r="J768" t="s">
        <v>42</v>
      </c>
      <c r="K768">
        <v>99</v>
      </c>
      <c r="L768">
        <v>25</v>
      </c>
      <c r="M768">
        <v>4.8600000000000003</v>
      </c>
      <c r="N768">
        <v>1.22</v>
      </c>
      <c r="O768">
        <v>5</v>
      </c>
      <c r="P768">
        <v>1.2</v>
      </c>
      <c r="Q768">
        <v>3.8</v>
      </c>
      <c r="R768">
        <v>0.9</v>
      </c>
      <c r="S768">
        <v>2.2000000000000002</v>
      </c>
      <c r="T768">
        <v>55</v>
      </c>
      <c r="U768">
        <v>25.95</v>
      </c>
      <c r="V768">
        <v>28.45</v>
      </c>
      <c r="W768" s="1">
        <v>44067</v>
      </c>
      <c r="Z768">
        <v>126</v>
      </c>
      <c r="AA768">
        <v>6</v>
      </c>
    </row>
    <row r="769" spans="1:38" x14ac:dyDescent="0.25">
      <c r="A769" t="s">
        <v>284</v>
      </c>
      <c r="B769" s="1">
        <v>44230</v>
      </c>
      <c r="C769">
        <v>3</v>
      </c>
      <c r="D769">
        <v>154</v>
      </c>
      <c r="E769">
        <v>4</v>
      </c>
      <c r="F769" t="s">
        <v>39</v>
      </c>
      <c r="G769" t="s">
        <v>285</v>
      </c>
      <c r="H769" t="s">
        <v>64</v>
      </c>
      <c r="I769" t="s">
        <v>286</v>
      </c>
      <c r="J769" t="s">
        <v>42</v>
      </c>
      <c r="K769">
        <v>163</v>
      </c>
      <c r="L769">
        <v>22</v>
      </c>
      <c r="M769">
        <v>4.8</v>
      </c>
      <c r="N769">
        <v>1.06</v>
      </c>
      <c r="O769">
        <v>5.8</v>
      </c>
      <c r="P769">
        <v>1.28</v>
      </c>
      <c r="Q769">
        <v>3.89</v>
      </c>
      <c r="R769">
        <v>0.86</v>
      </c>
      <c r="S769">
        <v>2.13</v>
      </c>
      <c r="T769">
        <v>114</v>
      </c>
      <c r="U769">
        <v>22.84</v>
      </c>
      <c r="V769">
        <v>28.26</v>
      </c>
      <c r="W769" s="1">
        <v>44067</v>
      </c>
    </row>
    <row r="770" spans="1:38" x14ac:dyDescent="0.25">
      <c r="A770" t="s">
        <v>284</v>
      </c>
      <c r="B770" s="1">
        <v>44298</v>
      </c>
      <c r="C770">
        <v>4</v>
      </c>
      <c r="D770">
        <v>154</v>
      </c>
      <c r="E770">
        <v>4</v>
      </c>
      <c r="F770" t="s">
        <v>39</v>
      </c>
      <c r="G770" t="s">
        <v>285</v>
      </c>
      <c r="H770" t="s">
        <v>64</v>
      </c>
      <c r="I770" t="s">
        <v>286</v>
      </c>
      <c r="J770" t="s">
        <v>42</v>
      </c>
      <c r="K770">
        <v>231</v>
      </c>
      <c r="L770">
        <v>18</v>
      </c>
      <c r="M770">
        <v>4.6900000000000004</v>
      </c>
      <c r="N770">
        <v>0.84</v>
      </c>
      <c r="O770">
        <v>4.1100000000000003</v>
      </c>
      <c r="P770">
        <v>0.74</v>
      </c>
      <c r="Q770">
        <v>4.5</v>
      </c>
      <c r="R770">
        <v>0.81</v>
      </c>
      <c r="S770">
        <v>1.55</v>
      </c>
      <c r="T770">
        <v>85</v>
      </c>
      <c r="U770">
        <v>18.68</v>
      </c>
      <c r="V770">
        <v>20.12</v>
      </c>
      <c r="W770" s="1">
        <v>44067</v>
      </c>
    </row>
    <row r="771" spans="1:38" x14ac:dyDescent="0.25">
      <c r="A771" t="s">
        <v>284</v>
      </c>
      <c r="B771" s="1">
        <v>44111</v>
      </c>
      <c r="C771">
        <v>1</v>
      </c>
      <c r="D771">
        <v>445</v>
      </c>
      <c r="E771">
        <v>4</v>
      </c>
      <c r="F771" t="s">
        <v>39</v>
      </c>
      <c r="G771" t="s">
        <v>285</v>
      </c>
      <c r="H771" t="s">
        <v>64</v>
      </c>
      <c r="I771" t="s">
        <v>286</v>
      </c>
      <c r="J771" t="s">
        <v>42</v>
      </c>
      <c r="K771">
        <v>25</v>
      </c>
      <c r="L771">
        <v>25.4</v>
      </c>
      <c r="M771">
        <v>5.0599999999999996</v>
      </c>
      <c r="N771">
        <v>1.29</v>
      </c>
      <c r="O771">
        <v>4.93</v>
      </c>
      <c r="P771">
        <v>1.25</v>
      </c>
      <c r="Q771">
        <v>3.48</v>
      </c>
      <c r="R771">
        <v>0.88</v>
      </c>
      <c r="S771">
        <v>2.14</v>
      </c>
      <c r="T771">
        <v>1138</v>
      </c>
      <c r="U771">
        <v>26.37</v>
      </c>
      <c r="V771">
        <v>29.09</v>
      </c>
      <c r="W771" s="1">
        <v>44086</v>
      </c>
    </row>
    <row r="772" spans="1:38" x14ac:dyDescent="0.25">
      <c r="A772" t="s">
        <v>284</v>
      </c>
      <c r="B772" s="1">
        <v>44166</v>
      </c>
      <c r="C772">
        <v>2</v>
      </c>
      <c r="D772">
        <v>445</v>
      </c>
      <c r="E772">
        <v>4</v>
      </c>
      <c r="F772" t="s">
        <v>39</v>
      </c>
      <c r="G772" t="s">
        <v>285</v>
      </c>
      <c r="H772" t="s">
        <v>64</v>
      </c>
      <c r="I772" t="s">
        <v>286</v>
      </c>
      <c r="J772" t="s">
        <v>42</v>
      </c>
      <c r="K772">
        <v>80</v>
      </c>
      <c r="L772">
        <v>20</v>
      </c>
      <c r="M772">
        <v>4.9800000000000004</v>
      </c>
      <c r="N772">
        <v>1</v>
      </c>
      <c r="O772">
        <v>6.1</v>
      </c>
      <c r="P772">
        <v>1.2</v>
      </c>
      <c r="Q772">
        <v>3.5</v>
      </c>
      <c r="R772">
        <v>0.7</v>
      </c>
      <c r="S772">
        <v>1.9</v>
      </c>
      <c r="T772">
        <v>310</v>
      </c>
      <c r="U772">
        <v>20.76</v>
      </c>
      <c r="V772">
        <v>25.62</v>
      </c>
      <c r="W772" s="1">
        <v>44086</v>
      </c>
      <c r="Z772">
        <v>89</v>
      </c>
      <c r="AA772">
        <v>8</v>
      </c>
    </row>
    <row r="773" spans="1:38" x14ac:dyDescent="0.25">
      <c r="A773" t="s">
        <v>284</v>
      </c>
      <c r="B773" s="1">
        <v>44230</v>
      </c>
      <c r="C773">
        <v>3</v>
      </c>
      <c r="D773">
        <v>445</v>
      </c>
      <c r="E773">
        <v>4</v>
      </c>
      <c r="F773" t="s">
        <v>39</v>
      </c>
      <c r="G773" t="s">
        <v>285</v>
      </c>
      <c r="H773" t="s">
        <v>64</v>
      </c>
      <c r="I773" t="s">
        <v>286</v>
      </c>
      <c r="J773" t="s">
        <v>42</v>
      </c>
      <c r="K773">
        <v>144</v>
      </c>
      <c r="L773">
        <v>20</v>
      </c>
      <c r="M773">
        <v>4.91</v>
      </c>
      <c r="N773">
        <v>0.98</v>
      </c>
      <c r="O773">
        <v>4.92</v>
      </c>
      <c r="P773">
        <v>0.98</v>
      </c>
      <c r="Q773">
        <v>3.9</v>
      </c>
      <c r="R773">
        <v>0.78</v>
      </c>
      <c r="S773">
        <v>1.76</v>
      </c>
      <c r="T773">
        <v>365</v>
      </c>
      <c r="U773">
        <v>20.76</v>
      </c>
      <c r="V773">
        <v>23.5</v>
      </c>
      <c r="W773" s="1">
        <v>44086</v>
      </c>
    </row>
    <row r="774" spans="1:38" x14ac:dyDescent="0.25">
      <c r="A774" t="s">
        <v>284</v>
      </c>
      <c r="B774" s="1">
        <v>44298</v>
      </c>
      <c r="C774">
        <v>4</v>
      </c>
      <c r="D774">
        <v>445</v>
      </c>
      <c r="E774">
        <v>4</v>
      </c>
      <c r="F774" t="s">
        <v>39</v>
      </c>
      <c r="G774" t="s">
        <v>285</v>
      </c>
      <c r="H774" t="s">
        <v>64</v>
      </c>
      <c r="I774" t="s">
        <v>286</v>
      </c>
      <c r="J774" t="s">
        <v>42</v>
      </c>
      <c r="K774">
        <v>212</v>
      </c>
      <c r="L774">
        <v>20</v>
      </c>
      <c r="M774">
        <v>4.91</v>
      </c>
      <c r="N774">
        <v>0.98</v>
      </c>
      <c r="O774">
        <v>4.92</v>
      </c>
      <c r="P774">
        <v>0.98</v>
      </c>
      <c r="Q774">
        <v>3.9</v>
      </c>
      <c r="R774">
        <v>0.78</v>
      </c>
      <c r="S774">
        <v>1.76</v>
      </c>
      <c r="T774">
        <v>365</v>
      </c>
      <c r="U774">
        <v>20.76</v>
      </c>
      <c r="V774">
        <v>23.5</v>
      </c>
      <c r="W774" s="1">
        <v>44086</v>
      </c>
    </row>
    <row r="775" spans="1:38" x14ac:dyDescent="0.25">
      <c r="A775" t="s">
        <v>284</v>
      </c>
      <c r="B775" s="1">
        <v>44111</v>
      </c>
      <c r="C775">
        <v>1</v>
      </c>
      <c r="D775">
        <v>562</v>
      </c>
      <c r="E775">
        <v>4</v>
      </c>
      <c r="F775" t="s">
        <v>39</v>
      </c>
      <c r="G775" t="s">
        <v>64</v>
      </c>
      <c r="H775" t="s">
        <v>64</v>
      </c>
      <c r="I775">
        <v>4</v>
      </c>
      <c r="J775" t="s">
        <v>42</v>
      </c>
      <c r="K775">
        <v>47</v>
      </c>
      <c r="L775">
        <v>23</v>
      </c>
      <c r="M775">
        <v>5.21</v>
      </c>
      <c r="N775">
        <v>1.2</v>
      </c>
      <c r="O775">
        <v>5.0199999999999996</v>
      </c>
      <c r="P775">
        <v>1.1499999999999999</v>
      </c>
      <c r="Q775">
        <v>4.2300000000000004</v>
      </c>
      <c r="R775">
        <v>0.97</v>
      </c>
      <c r="S775">
        <v>2.13</v>
      </c>
      <c r="T775">
        <v>49</v>
      </c>
      <c r="U775">
        <v>23.87</v>
      </c>
      <c r="V775">
        <v>27.88</v>
      </c>
      <c r="W775" s="1">
        <v>44064</v>
      </c>
    </row>
    <row r="776" spans="1:38" x14ac:dyDescent="0.25">
      <c r="A776" t="s">
        <v>284</v>
      </c>
      <c r="B776" s="1">
        <v>44166</v>
      </c>
      <c r="C776">
        <v>2</v>
      </c>
      <c r="D776">
        <v>562</v>
      </c>
      <c r="E776">
        <v>4</v>
      </c>
      <c r="F776" t="s">
        <v>39</v>
      </c>
      <c r="G776" t="s">
        <v>64</v>
      </c>
      <c r="H776" t="s">
        <v>64</v>
      </c>
      <c r="I776">
        <v>4</v>
      </c>
      <c r="J776" t="s">
        <v>42</v>
      </c>
      <c r="K776">
        <v>102</v>
      </c>
      <c r="L776">
        <v>18</v>
      </c>
      <c r="M776">
        <v>4.9000000000000004</v>
      </c>
      <c r="N776">
        <v>0.88</v>
      </c>
      <c r="O776">
        <v>5.6</v>
      </c>
      <c r="P776">
        <v>1</v>
      </c>
      <c r="Q776">
        <v>4.3</v>
      </c>
      <c r="R776">
        <v>0.8</v>
      </c>
      <c r="S776">
        <v>1.8</v>
      </c>
      <c r="T776">
        <v>14</v>
      </c>
      <c r="U776">
        <v>18.68</v>
      </c>
      <c r="V776">
        <v>23.31</v>
      </c>
      <c r="W776" s="1">
        <v>44064</v>
      </c>
      <c r="Z776">
        <v>-3</v>
      </c>
      <c r="AA776">
        <v>86</v>
      </c>
    </row>
    <row r="777" spans="1:38" x14ac:dyDescent="0.25">
      <c r="A777" t="s">
        <v>284</v>
      </c>
      <c r="B777" s="1">
        <v>44230</v>
      </c>
      <c r="C777">
        <v>3</v>
      </c>
      <c r="D777">
        <v>562</v>
      </c>
      <c r="E777">
        <v>4</v>
      </c>
      <c r="F777" t="s">
        <v>39</v>
      </c>
      <c r="G777" t="s">
        <v>64</v>
      </c>
      <c r="H777" t="s">
        <v>64</v>
      </c>
      <c r="I777">
        <v>4</v>
      </c>
      <c r="J777" t="s">
        <v>42</v>
      </c>
      <c r="K777">
        <v>166</v>
      </c>
      <c r="L777">
        <v>15</v>
      </c>
      <c r="M777">
        <v>4.9800000000000004</v>
      </c>
      <c r="N777">
        <v>0.75</v>
      </c>
      <c r="O777">
        <v>4.79</v>
      </c>
      <c r="P777">
        <v>0.72</v>
      </c>
      <c r="Q777">
        <v>4.6399999999999997</v>
      </c>
      <c r="R777">
        <v>0.7</v>
      </c>
      <c r="S777">
        <v>1.41</v>
      </c>
      <c r="T777">
        <v>16</v>
      </c>
      <c r="U777">
        <v>15.57</v>
      </c>
      <c r="V777">
        <v>18.2</v>
      </c>
      <c r="W777" s="1">
        <v>44064</v>
      </c>
    </row>
    <row r="778" spans="1:38" x14ac:dyDescent="0.25">
      <c r="A778" t="s">
        <v>284</v>
      </c>
      <c r="B778" s="1">
        <v>44298</v>
      </c>
      <c r="C778">
        <v>4</v>
      </c>
      <c r="D778">
        <v>562</v>
      </c>
      <c r="E778">
        <v>4</v>
      </c>
      <c r="F778" t="s">
        <v>39</v>
      </c>
      <c r="G778" t="s">
        <v>64</v>
      </c>
      <c r="H778" t="s">
        <v>64</v>
      </c>
      <c r="I778">
        <v>4</v>
      </c>
      <c r="J778" t="s">
        <v>42</v>
      </c>
      <c r="K778">
        <v>234</v>
      </c>
      <c r="L778">
        <v>11</v>
      </c>
      <c r="M778">
        <v>4.7</v>
      </c>
      <c r="N778">
        <v>0.52</v>
      </c>
      <c r="O778">
        <v>4.03</v>
      </c>
      <c r="P778">
        <v>0.44</v>
      </c>
      <c r="Q778">
        <v>5.51</v>
      </c>
      <c r="R778">
        <v>0.61</v>
      </c>
      <c r="S778">
        <v>1.05</v>
      </c>
      <c r="T778">
        <v>64</v>
      </c>
      <c r="U778">
        <v>11.42</v>
      </c>
      <c r="V778">
        <v>13.01</v>
      </c>
      <c r="W778" s="1">
        <v>44064</v>
      </c>
    </row>
    <row r="779" spans="1:38" x14ac:dyDescent="0.25">
      <c r="A779" t="s">
        <v>51</v>
      </c>
      <c r="B779" s="1">
        <v>42990</v>
      </c>
      <c r="C779">
        <v>1</v>
      </c>
      <c r="D779">
        <v>49</v>
      </c>
      <c r="E779">
        <v>4</v>
      </c>
      <c r="F779" t="s">
        <v>39</v>
      </c>
      <c r="G779" t="s">
        <v>56</v>
      </c>
      <c r="H779" t="s">
        <v>41</v>
      </c>
      <c r="I779">
        <v>6</v>
      </c>
      <c r="J779" t="s">
        <v>42</v>
      </c>
      <c r="K779">
        <v>28</v>
      </c>
      <c r="L779">
        <v>22.4</v>
      </c>
      <c r="M779">
        <v>5.0199999999999996</v>
      </c>
      <c r="N779">
        <v>1.1200000000000001</v>
      </c>
      <c r="O779">
        <v>5.73</v>
      </c>
      <c r="P779">
        <v>1.28</v>
      </c>
      <c r="Q779">
        <v>4.22</v>
      </c>
      <c r="R779">
        <v>0.95</v>
      </c>
      <c r="S779">
        <v>2.23</v>
      </c>
      <c r="T779">
        <v>45</v>
      </c>
      <c r="U779">
        <v>23.25</v>
      </c>
      <c r="V779">
        <v>29.12</v>
      </c>
      <c r="W779" s="1">
        <v>42962</v>
      </c>
      <c r="X779">
        <v>260</v>
      </c>
      <c r="Y779" t="s">
        <v>43</v>
      </c>
      <c r="AC779" t="s">
        <v>49</v>
      </c>
      <c r="AH779">
        <v>306041</v>
      </c>
      <c r="AI779" t="s">
        <v>422</v>
      </c>
      <c r="AJ779" s="2">
        <v>15220</v>
      </c>
      <c r="AK779" t="s">
        <v>45</v>
      </c>
      <c r="AL779" s="1">
        <v>42962</v>
      </c>
    </row>
    <row r="780" spans="1:38" x14ac:dyDescent="0.25">
      <c r="A780" t="s">
        <v>51</v>
      </c>
      <c r="B780" s="1">
        <v>43048</v>
      </c>
      <c r="C780">
        <v>2</v>
      </c>
      <c r="D780">
        <v>49</v>
      </c>
      <c r="E780">
        <v>4</v>
      </c>
      <c r="F780" t="s">
        <v>39</v>
      </c>
      <c r="G780" t="s">
        <v>56</v>
      </c>
      <c r="H780" t="s">
        <v>41</v>
      </c>
      <c r="I780">
        <v>6</v>
      </c>
      <c r="J780" t="s">
        <v>42</v>
      </c>
      <c r="K780">
        <v>86</v>
      </c>
      <c r="L780">
        <v>18.399999999999999</v>
      </c>
      <c r="M780">
        <v>5.35</v>
      </c>
      <c r="N780">
        <v>0.98</v>
      </c>
      <c r="O780">
        <v>6.13</v>
      </c>
      <c r="P780">
        <v>1.1299999999999999</v>
      </c>
      <c r="Q780">
        <v>4.07</v>
      </c>
      <c r="R780">
        <v>0.75</v>
      </c>
      <c r="S780">
        <v>1.88</v>
      </c>
      <c r="T780">
        <v>27</v>
      </c>
      <c r="U780">
        <v>19.100000000000001</v>
      </c>
      <c r="V780">
        <v>24.68</v>
      </c>
      <c r="W780" s="1">
        <v>42962</v>
      </c>
      <c r="X780">
        <v>260</v>
      </c>
      <c r="Y780" t="s">
        <v>46</v>
      </c>
      <c r="AC780" t="s">
        <v>49</v>
      </c>
      <c r="AH780">
        <v>306041</v>
      </c>
      <c r="AI780" t="s">
        <v>422</v>
      </c>
      <c r="AJ780" s="2">
        <v>15220</v>
      </c>
      <c r="AK780" t="s">
        <v>45</v>
      </c>
      <c r="AL780" s="1">
        <v>42962</v>
      </c>
    </row>
    <row r="781" spans="1:38" x14ac:dyDescent="0.25">
      <c r="A781" t="s">
        <v>51</v>
      </c>
      <c r="B781" s="1">
        <v>43109</v>
      </c>
      <c r="C781">
        <v>3</v>
      </c>
      <c r="D781">
        <v>49</v>
      </c>
      <c r="E781">
        <v>4</v>
      </c>
      <c r="F781" t="s">
        <v>39</v>
      </c>
      <c r="G781" t="s">
        <v>56</v>
      </c>
      <c r="H781" t="s">
        <v>41</v>
      </c>
      <c r="I781">
        <v>6</v>
      </c>
      <c r="J781" t="s">
        <v>42</v>
      </c>
      <c r="K781">
        <v>147</v>
      </c>
      <c r="L781">
        <v>16.899999999999999</v>
      </c>
      <c r="M781">
        <v>4.93</v>
      </c>
      <c r="N781">
        <v>0.83</v>
      </c>
      <c r="O781">
        <v>6.22</v>
      </c>
      <c r="P781">
        <v>1.05</v>
      </c>
      <c r="Q781">
        <v>4.01</v>
      </c>
      <c r="R781">
        <v>0.68</v>
      </c>
      <c r="S781">
        <v>1.73</v>
      </c>
      <c r="T781">
        <v>14</v>
      </c>
      <c r="U781">
        <v>17.54</v>
      </c>
      <c r="V781">
        <v>22.75</v>
      </c>
      <c r="W781" s="1">
        <v>42962</v>
      </c>
      <c r="X781">
        <v>260</v>
      </c>
      <c r="Y781" t="s">
        <v>47</v>
      </c>
      <c r="AC781" s="1">
        <v>43049</v>
      </c>
      <c r="AD781">
        <v>1</v>
      </c>
      <c r="AE781">
        <v>177</v>
      </c>
      <c r="AF781" s="1">
        <v>43329</v>
      </c>
      <c r="AG781">
        <v>367</v>
      </c>
      <c r="AH781">
        <v>306041</v>
      </c>
      <c r="AI781" t="s">
        <v>422</v>
      </c>
      <c r="AJ781" s="2">
        <v>15220</v>
      </c>
      <c r="AK781" t="s">
        <v>45</v>
      </c>
      <c r="AL781" s="1">
        <v>42962</v>
      </c>
    </row>
    <row r="782" spans="1:38" x14ac:dyDescent="0.25">
      <c r="A782" t="s">
        <v>51</v>
      </c>
      <c r="B782" s="1">
        <v>43157</v>
      </c>
      <c r="C782">
        <v>4</v>
      </c>
      <c r="D782">
        <v>49</v>
      </c>
      <c r="E782">
        <v>4</v>
      </c>
      <c r="F782" t="s">
        <v>39</v>
      </c>
      <c r="G782" t="s">
        <v>56</v>
      </c>
      <c r="H782" t="s">
        <v>41</v>
      </c>
      <c r="I782">
        <v>6</v>
      </c>
      <c r="J782" t="s">
        <v>42</v>
      </c>
      <c r="K782">
        <v>195</v>
      </c>
      <c r="L782">
        <v>13.8</v>
      </c>
      <c r="M782">
        <v>4.8600000000000003</v>
      </c>
      <c r="N782">
        <v>0.67</v>
      </c>
      <c r="O782">
        <v>6.4</v>
      </c>
      <c r="P782">
        <v>0.88</v>
      </c>
      <c r="Q782">
        <v>4.53</v>
      </c>
      <c r="R782">
        <v>0.63</v>
      </c>
      <c r="S782">
        <v>1.51</v>
      </c>
      <c r="T782">
        <v>34</v>
      </c>
      <c r="U782">
        <v>14.32</v>
      </c>
      <c r="V782">
        <v>19.420000000000002</v>
      </c>
      <c r="W782" s="1">
        <v>42962</v>
      </c>
      <c r="X782">
        <v>260</v>
      </c>
      <c r="Y782" t="s">
        <v>48</v>
      </c>
      <c r="AC782" s="1">
        <v>43049</v>
      </c>
      <c r="AD782">
        <v>1</v>
      </c>
      <c r="AE782">
        <v>171</v>
      </c>
      <c r="AF782" s="1">
        <v>43329</v>
      </c>
      <c r="AG782">
        <v>367</v>
      </c>
      <c r="AH782">
        <v>306041</v>
      </c>
      <c r="AI782" t="s">
        <v>422</v>
      </c>
      <c r="AJ782" s="2">
        <v>15220</v>
      </c>
      <c r="AK782" t="s">
        <v>45</v>
      </c>
      <c r="AL782" s="1">
        <v>42962</v>
      </c>
    </row>
    <row r="783" spans="1:38" x14ac:dyDescent="0.25">
      <c r="A783" t="s">
        <v>51</v>
      </c>
      <c r="B783" s="1">
        <v>43209</v>
      </c>
      <c r="C783">
        <v>5</v>
      </c>
      <c r="D783">
        <v>49</v>
      </c>
      <c r="E783">
        <v>4</v>
      </c>
      <c r="F783" t="s">
        <v>39</v>
      </c>
      <c r="G783" t="s">
        <v>56</v>
      </c>
      <c r="H783" t="s">
        <v>41</v>
      </c>
      <c r="I783">
        <v>6</v>
      </c>
      <c r="J783" t="s">
        <v>42</v>
      </c>
      <c r="K783">
        <v>247</v>
      </c>
      <c r="L783">
        <v>11.7</v>
      </c>
      <c r="M783">
        <v>4.87</v>
      </c>
      <c r="N783">
        <v>0.56999999999999995</v>
      </c>
      <c r="O783">
        <v>7.39</v>
      </c>
      <c r="P783">
        <v>0.86</v>
      </c>
      <c r="Q783">
        <v>4.92</v>
      </c>
      <c r="R783">
        <v>0.57999999999999996</v>
      </c>
      <c r="S783">
        <v>1.44</v>
      </c>
      <c r="T783">
        <v>63</v>
      </c>
      <c r="U783">
        <v>12.14</v>
      </c>
      <c r="V783">
        <v>18.23</v>
      </c>
      <c r="W783" s="1">
        <v>42962</v>
      </c>
      <c r="X783">
        <v>260</v>
      </c>
      <c r="Y783" t="s">
        <v>77</v>
      </c>
      <c r="AC783" t="s">
        <v>49</v>
      </c>
      <c r="AH783">
        <v>306041</v>
      </c>
      <c r="AI783" t="s">
        <v>422</v>
      </c>
      <c r="AJ783" s="2">
        <v>15220</v>
      </c>
      <c r="AK783" t="s">
        <v>45</v>
      </c>
      <c r="AL783" s="1">
        <v>42962</v>
      </c>
    </row>
    <row r="784" spans="1:38" x14ac:dyDescent="0.25">
      <c r="A784" t="s">
        <v>38</v>
      </c>
      <c r="B784" s="1">
        <v>43010</v>
      </c>
      <c r="C784">
        <v>1</v>
      </c>
      <c r="D784">
        <v>160</v>
      </c>
      <c r="E784">
        <v>4</v>
      </c>
      <c r="F784" t="s">
        <v>39</v>
      </c>
      <c r="G784" t="s">
        <v>104</v>
      </c>
      <c r="H784" t="s">
        <v>105</v>
      </c>
      <c r="I784">
        <v>2</v>
      </c>
      <c r="J784">
        <v>1</v>
      </c>
      <c r="K784">
        <v>51</v>
      </c>
      <c r="L784">
        <v>23.6</v>
      </c>
      <c r="M784">
        <v>5.2</v>
      </c>
      <c r="N784">
        <v>1.23</v>
      </c>
      <c r="O784">
        <v>4.92</v>
      </c>
      <c r="P784">
        <v>1.1599999999999999</v>
      </c>
      <c r="Q784">
        <v>3.65</v>
      </c>
      <c r="R784">
        <v>0.86</v>
      </c>
      <c r="S784">
        <v>2.02</v>
      </c>
      <c r="T784">
        <v>19</v>
      </c>
      <c r="U784">
        <v>24.5</v>
      </c>
      <c r="V784">
        <v>27.27</v>
      </c>
      <c r="W784" s="1">
        <v>42959</v>
      </c>
      <c r="X784">
        <v>254</v>
      </c>
      <c r="Y784" t="s">
        <v>43</v>
      </c>
      <c r="Z784" t="s">
        <v>423</v>
      </c>
      <c r="AA784" t="s">
        <v>424</v>
      </c>
      <c r="AC784" s="1">
        <v>43064</v>
      </c>
      <c r="AD784">
        <v>1</v>
      </c>
      <c r="AE784">
        <v>268</v>
      </c>
      <c r="AF784" s="1">
        <v>43345</v>
      </c>
      <c r="AG784">
        <v>386</v>
      </c>
      <c r="AH784" t="s">
        <v>425</v>
      </c>
      <c r="AI784">
        <v>52</v>
      </c>
      <c r="AJ784" s="2">
        <v>19541</v>
      </c>
      <c r="AK784" t="s">
        <v>45</v>
      </c>
      <c r="AL784" s="1">
        <v>42959</v>
      </c>
    </row>
    <row r="785" spans="1:38" x14ac:dyDescent="0.25">
      <c r="A785" t="s">
        <v>38</v>
      </c>
      <c r="B785" s="1">
        <v>43075</v>
      </c>
      <c r="C785">
        <v>2</v>
      </c>
      <c r="D785">
        <v>160</v>
      </c>
      <c r="E785">
        <v>4</v>
      </c>
      <c r="F785" t="s">
        <v>39</v>
      </c>
      <c r="G785" t="s">
        <v>104</v>
      </c>
      <c r="H785" t="s">
        <v>105</v>
      </c>
      <c r="I785">
        <v>2</v>
      </c>
      <c r="J785">
        <v>1</v>
      </c>
      <c r="K785">
        <v>116</v>
      </c>
      <c r="L785">
        <v>17.600000000000001</v>
      </c>
      <c r="M785">
        <v>4.96</v>
      </c>
      <c r="N785">
        <v>0.87</v>
      </c>
      <c r="O785">
        <v>4.6900000000000004</v>
      </c>
      <c r="P785">
        <v>0.83</v>
      </c>
      <c r="Q785">
        <v>3.64</v>
      </c>
      <c r="R785">
        <v>0.64</v>
      </c>
      <c r="S785">
        <v>1.47</v>
      </c>
      <c r="T785">
        <v>18</v>
      </c>
      <c r="U785">
        <v>18.27</v>
      </c>
      <c r="V785">
        <v>19.89</v>
      </c>
      <c r="W785" s="1">
        <v>42959</v>
      </c>
      <c r="X785">
        <v>254</v>
      </c>
      <c r="Y785" t="s">
        <v>46</v>
      </c>
      <c r="Z785" t="s">
        <v>423</v>
      </c>
      <c r="AA785" t="s">
        <v>424</v>
      </c>
      <c r="AC785" s="1">
        <v>43064</v>
      </c>
      <c r="AD785">
        <v>1</v>
      </c>
      <c r="AE785">
        <v>230</v>
      </c>
      <c r="AF785" s="1">
        <v>43345</v>
      </c>
      <c r="AG785">
        <v>386</v>
      </c>
      <c r="AH785" t="s">
        <v>425</v>
      </c>
      <c r="AI785">
        <v>52</v>
      </c>
      <c r="AJ785" s="2">
        <v>19541</v>
      </c>
      <c r="AK785" t="s">
        <v>45</v>
      </c>
      <c r="AL785" s="1">
        <v>42959</v>
      </c>
    </row>
    <row r="786" spans="1:38" x14ac:dyDescent="0.25">
      <c r="A786" t="s">
        <v>38</v>
      </c>
      <c r="B786" s="1">
        <v>43146</v>
      </c>
      <c r="C786">
        <v>3</v>
      </c>
      <c r="D786">
        <v>160</v>
      </c>
      <c r="E786">
        <v>4</v>
      </c>
      <c r="F786" t="s">
        <v>39</v>
      </c>
      <c r="G786" t="s">
        <v>104</v>
      </c>
      <c r="H786" t="s">
        <v>105</v>
      </c>
      <c r="I786">
        <v>2</v>
      </c>
      <c r="J786">
        <v>1</v>
      </c>
      <c r="K786">
        <v>187</v>
      </c>
      <c r="L786">
        <v>14.2</v>
      </c>
      <c r="M786">
        <v>4.87</v>
      </c>
      <c r="N786">
        <v>0.69</v>
      </c>
      <c r="O786">
        <v>5.57</v>
      </c>
      <c r="P786">
        <v>0.79</v>
      </c>
      <c r="Q786">
        <v>4.2</v>
      </c>
      <c r="R786">
        <v>0.6</v>
      </c>
      <c r="S786">
        <v>1.39</v>
      </c>
      <c r="T786">
        <v>44</v>
      </c>
      <c r="U786">
        <v>14.74</v>
      </c>
      <c r="V786">
        <v>18.170000000000002</v>
      </c>
      <c r="W786" s="1">
        <v>42959</v>
      </c>
      <c r="X786">
        <v>254</v>
      </c>
      <c r="Y786" t="s">
        <v>47</v>
      </c>
      <c r="Z786" t="s">
        <v>423</v>
      </c>
      <c r="AA786" t="s">
        <v>424</v>
      </c>
      <c r="AC786" s="1">
        <v>43064</v>
      </c>
      <c r="AD786">
        <v>1</v>
      </c>
      <c r="AE786">
        <v>194</v>
      </c>
      <c r="AF786" s="1">
        <v>43345</v>
      </c>
      <c r="AG786">
        <v>386</v>
      </c>
      <c r="AH786" t="s">
        <v>425</v>
      </c>
      <c r="AI786">
        <v>52</v>
      </c>
      <c r="AJ786" s="2">
        <v>19541</v>
      </c>
      <c r="AK786" t="s">
        <v>45</v>
      </c>
      <c r="AL786" s="1">
        <v>42959</v>
      </c>
    </row>
    <row r="787" spans="1:38" x14ac:dyDescent="0.25">
      <c r="A787" t="s">
        <v>38</v>
      </c>
      <c r="B787" s="1">
        <v>43200</v>
      </c>
      <c r="C787">
        <v>4</v>
      </c>
      <c r="D787">
        <v>160</v>
      </c>
      <c r="E787">
        <v>4</v>
      </c>
      <c r="F787" t="s">
        <v>39</v>
      </c>
      <c r="G787" t="s">
        <v>104</v>
      </c>
      <c r="H787" t="s">
        <v>105</v>
      </c>
      <c r="I787">
        <v>2</v>
      </c>
      <c r="J787">
        <v>1</v>
      </c>
      <c r="K787">
        <v>241</v>
      </c>
      <c r="L787">
        <v>10.3</v>
      </c>
      <c r="M787">
        <v>4.7</v>
      </c>
      <c r="N787">
        <v>0.48</v>
      </c>
      <c r="O787">
        <v>6.44</v>
      </c>
      <c r="P787">
        <v>0.66</v>
      </c>
      <c r="Q787">
        <v>5.12</v>
      </c>
      <c r="R787">
        <v>0.53</v>
      </c>
      <c r="S787">
        <v>1.19</v>
      </c>
      <c r="T787">
        <v>19</v>
      </c>
      <c r="U787">
        <v>10.69</v>
      </c>
      <c r="V787">
        <v>14.97</v>
      </c>
      <c r="W787" s="1">
        <v>42959</v>
      </c>
      <c r="X787">
        <v>254</v>
      </c>
      <c r="Y787" t="s">
        <v>48</v>
      </c>
      <c r="Z787" t="s">
        <v>423</v>
      </c>
      <c r="AA787" t="s">
        <v>424</v>
      </c>
      <c r="AC787" t="s">
        <v>49</v>
      </c>
      <c r="AH787" t="s">
        <v>425</v>
      </c>
      <c r="AI787">
        <v>52</v>
      </c>
      <c r="AJ787" s="2">
        <v>19541</v>
      </c>
      <c r="AK787" t="s">
        <v>50</v>
      </c>
      <c r="AL787" s="1">
        <v>43241</v>
      </c>
    </row>
    <row r="788" spans="1:38" x14ac:dyDescent="0.25">
      <c r="A788" t="s">
        <v>40</v>
      </c>
      <c r="B788" s="1">
        <v>44117</v>
      </c>
      <c r="C788">
        <v>1</v>
      </c>
      <c r="D788">
        <v>44</v>
      </c>
      <c r="E788">
        <v>4</v>
      </c>
      <c r="F788" t="s">
        <v>39</v>
      </c>
      <c r="G788" t="s">
        <v>104</v>
      </c>
      <c r="H788" t="s">
        <v>105</v>
      </c>
      <c r="I788">
        <v>3</v>
      </c>
      <c r="J788">
        <v>2</v>
      </c>
      <c r="K788">
        <v>26</v>
      </c>
      <c r="L788">
        <v>22.2</v>
      </c>
      <c r="M788">
        <v>5.23</v>
      </c>
      <c r="N788">
        <v>1.1599999999999999</v>
      </c>
      <c r="O788">
        <v>5.44</v>
      </c>
      <c r="P788">
        <v>1.21</v>
      </c>
      <c r="Q788">
        <v>4.3099999999999996</v>
      </c>
      <c r="R788">
        <v>0.96</v>
      </c>
      <c r="S788">
        <v>2.16</v>
      </c>
      <c r="T788">
        <v>5</v>
      </c>
      <c r="U788">
        <v>23.04</v>
      </c>
      <c r="V788">
        <v>28.26</v>
      </c>
      <c r="W788" s="1">
        <v>44091</v>
      </c>
      <c r="Y788" t="s">
        <v>43</v>
      </c>
      <c r="Z788" t="s">
        <v>426</v>
      </c>
      <c r="AA788" t="s">
        <v>427</v>
      </c>
      <c r="AB788">
        <v>214</v>
      </c>
      <c r="AC788" s="1">
        <v>44156</v>
      </c>
      <c r="AD788">
        <v>1</v>
      </c>
      <c r="AE788">
        <v>231</v>
      </c>
      <c r="AF788" s="1">
        <v>44435</v>
      </c>
      <c r="AG788">
        <v>344</v>
      </c>
      <c r="AI788">
        <v>335</v>
      </c>
      <c r="AJ788" t="s">
        <v>428</v>
      </c>
      <c r="AK788" t="s">
        <v>45</v>
      </c>
      <c r="AL788" s="1">
        <v>44091</v>
      </c>
    </row>
    <row r="789" spans="1:38" x14ac:dyDescent="0.25">
      <c r="A789" t="s">
        <v>40</v>
      </c>
      <c r="B789" s="1">
        <v>44222</v>
      </c>
      <c r="C789">
        <v>2</v>
      </c>
      <c r="D789">
        <v>44</v>
      </c>
      <c r="E789">
        <v>4</v>
      </c>
      <c r="F789" t="s">
        <v>39</v>
      </c>
      <c r="G789" t="s">
        <v>104</v>
      </c>
      <c r="H789" t="s">
        <v>105</v>
      </c>
      <c r="I789">
        <v>3</v>
      </c>
      <c r="J789">
        <v>2</v>
      </c>
      <c r="K789">
        <v>131</v>
      </c>
      <c r="L789">
        <v>14.7</v>
      </c>
      <c r="M789">
        <v>5.01</v>
      </c>
      <c r="N789">
        <v>0.74</v>
      </c>
      <c r="O789">
        <v>5.65</v>
      </c>
      <c r="P789">
        <v>0.83</v>
      </c>
      <c r="Q789">
        <v>4.51</v>
      </c>
      <c r="R789">
        <v>0.66</v>
      </c>
      <c r="S789">
        <v>1.49</v>
      </c>
      <c r="T789">
        <v>8</v>
      </c>
      <c r="U789">
        <v>15.26</v>
      </c>
      <c r="V789">
        <v>19.25</v>
      </c>
      <c r="W789" s="1">
        <v>44091</v>
      </c>
      <c r="Y789" t="s">
        <v>46</v>
      </c>
      <c r="Z789" t="s">
        <v>426</v>
      </c>
      <c r="AA789" t="s">
        <v>427</v>
      </c>
      <c r="AB789">
        <v>214</v>
      </c>
      <c r="AC789" s="1">
        <v>44156</v>
      </c>
      <c r="AD789">
        <v>1</v>
      </c>
      <c r="AE789">
        <v>176</v>
      </c>
      <c r="AF789" s="1">
        <v>44435</v>
      </c>
      <c r="AG789">
        <v>344</v>
      </c>
      <c r="AI789">
        <v>335</v>
      </c>
      <c r="AJ789" t="s">
        <v>428</v>
      </c>
      <c r="AK789" t="s">
        <v>45</v>
      </c>
      <c r="AL789" s="1">
        <v>44091</v>
      </c>
    </row>
    <row r="790" spans="1:38" x14ac:dyDescent="0.25">
      <c r="A790" t="s">
        <v>40</v>
      </c>
      <c r="B790" s="1">
        <v>44280</v>
      </c>
      <c r="C790">
        <v>3</v>
      </c>
      <c r="D790">
        <v>44</v>
      </c>
      <c r="E790">
        <v>4</v>
      </c>
      <c r="F790" t="s">
        <v>39</v>
      </c>
      <c r="G790" t="s">
        <v>104</v>
      </c>
      <c r="H790" t="s">
        <v>105</v>
      </c>
      <c r="I790">
        <v>3</v>
      </c>
      <c r="J790">
        <v>2</v>
      </c>
      <c r="K790">
        <v>189</v>
      </c>
      <c r="L790">
        <v>12.4</v>
      </c>
      <c r="M790">
        <v>4.8600000000000003</v>
      </c>
      <c r="N790">
        <v>0.6</v>
      </c>
      <c r="O790">
        <v>7.14</v>
      </c>
      <c r="P790">
        <v>0.89</v>
      </c>
      <c r="Q790">
        <v>4.93</v>
      </c>
      <c r="R790">
        <v>0.61</v>
      </c>
      <c r="S790">
        <v>1.5</v>
      </c>
      <c r="T790">
        <v>15</v>
      </c>
      <c r="U790">
        <v>12.87</v>
      </c>
      <c r="V790">
        <v>19.02</v>
      </c>
      <c r="W790" s="1">
        <v>44091</v>
      </c>
      <c r="Y790" t="s">
        <v>47</v>
      </c>
      <c r="Z790" t="s">
        <v>426</v>
      </c>
      <c r="AA790" t="s">
        <v>427</v>
      </c>
      <c r="AB790">
        <v>214</v>
      </c>
      <c r="AC790" s="1">
        <v>44156</v>
      </c>
      <c r="AD790">
        <v>1</v>
      </c>
      <c r="AE790">
        <v>154</v>
      </c>
      <c r="AF790" s="1">
        <v>44435</v>
      </c>
      <c r="AG790">
        <v>344</v>
      </c>
      <c r="AI790">
        <v>335</v>
      </c>
      <c r="AJ790" t="s">
        <v>428</v>
      </c>
      <c r="AK790" t="s">
        <v>45</v>
      </c>
      <c r="AL790" s="1">
        <v>44091</v>
      </c>
    </row>
    <row r="791" spans="1:38" x14ac:dyDescent="0.25">
      <c r="A791" t="s">
        <v>284</v>
      </c>
      <c r="B791" s="1">
        <v>44111</v>
      </c>
      <c r="C791">
        <v>1</v>
      </c>
      <c r="D791">
        <v>125</v>
      </c>
      <c r="E791">
        <v>4</v>
      </c>
      <c r="F791" t="s">
        <v>39</v>
      </c>
      <c r="G791" t="s">
        <v>64</v>
      </c>
      <c r="H791" t="s">
        <v>64</v>
      </c>
      <c r="I791">
        <v>2</v>
      </c>
      <c r="J791">
        <v>1</v>
      </c>
      <c r="K791">
        <v>51</v>
      </c>
      <c r="L791">
        <v>16</v>
      </c>
      <c r="M791">
        <v>5.27</v>
      </c>
      <c r="N791">
        <v>0.84</v>
      </c>
      <c r="O791">
        <v>4.76</v>
      </c>
      <c r="P791">
        <v>0.76</v>
      </c>
      <c r="Q791">
        <v>3.74</v>
      </c>
      <c r="R791">
        <v>0.6</v>
      </c>
      <c r="S791">
        <v>1.36</v>
      </c>
      <c r="T791">
        <v>28</v>
      </c>
      <c r="U791">
        <v>16.61</v>
      </c>
      <c r="V791">
        <v>18.29</v>
      </c>
      <c r="W791" s="1">
        <v>44060</v>
      </c>
    </row>
    <row r="792" spans="1:38" x14ac:dyDescent="0.25">
      <c r="A792" t="s">
        <v>284</v>
      </c>
      <c r="B792" s="1">
        <v>44166</v>
      </c>
      <c r="C792">
        <v>2</v>
      </c>
      <c r="D792">
        <v>125</v>
      </c>
      <c r="E792">
        <v>4</v>
      </c>
      <c r="F792" t="s">
        <v>39</v>
      </c>
      <c r="G792" t="s">
        <v>64</v>
      </c>
      <c r="H792" t="s">
        <v>64</v>
      </c>
      <c r="I792">
        <v>2</v>
      </c>
      <c r="J792">
        <v>1</v>
      </c>
      <c r="K792">
        <v>106</v>
      </c>
      <c r="L792">
        <v>12.2</v>
      </c>
      <c r="M792">
        <v>5.28</v>
      </c>
      <c r="N792">
        <v>0.64</v>
      </c>
      <c r="O792">
        <v>3.7</v>
      </c>
      <c r="P792">
        <v>0.5</v>
      </c>
      <c r="Q792">
        <v>4.2</v>
      </c>
      <c r="R792">
        <v>0.5</v>
      </c>
      <c r="S792">
        <v>1</v>
      </c>
      <c r="T792">
        <v>12</v>
      </c>
      <c r="U792">
        <v>12.66</v>
      </c>
      <c r="V792">
        <v>13.26</v>
      </c>
      <c r="W792" s="1">
        <v>44060</v>
      </c>
      <c r="Z792">
        <v>275</v>
      </c>
      <c r="AA792">
        <v>225</v>
      </c>
    </row>
    <row r="793" spans="1:38" x14ac:dyDescent="0.25">
      <c r="A793" t="s">
        <v>40</v>
      </c>
      <c r="B793" s="1">
        <v>44117</v>
      </c>
      <c r="C793">
        <v>1</v>
      </c>
      <c r="D793">
        <v>491</v>
      </c>
      <c r="E793">
        <v>4</v>
      </c>
      <c r="F793" t="s">
        <v>39</v>
      </c>
      <c r="G793" t="s">
        <v>69</v>
      </c>
      <c r="H793" t="s">
        <v>70</v>
      </c>
      <c r="I793">
        <v>2</v>
      </c>
      <c r="J793">
        <v>1</v>
      </c>
      <c r="K793">
        <v>54</v>
      </c>
      <c r="L793">
        <v>16.399999999999999</v>
      </c>
      <c r="M793">
        <v>5.29</v>
      </c>
      <c r="N793">
        <v>0.87</v>
      </c>
      <c r="O793">
        <v>5.37</v>
      </c>
      <c r="P793">
        <v>0.88</v>
      </c>
      <c r="Q793">
        <v>4.4400000000000004</v>
      </c>
      <c r="R793">
        <v>0.73</v>
      </c>
      <c r="S793">
        <v>1.61</v>
      </c>
      <c r="T793">
        <v>176</v>
      </c>
      <c r="U793">
        <v>17.02</v>
      </c>
      <c r="V793">
        <v>20.86</v>
      </c>
      <c r="W793" s="1">
        <v>44063</v>
      </c>
      <c r="Y793" s="3">
        <v>44927</v>
      </c>
      <c r="Z793" t="s">
        <v>429</v>
      </c>
      <c r="AA793">
        <f>-16/52</f>
        <v>-0.30769230769230771</v>
      </c>
      <c r="AB793">
        <v>42</v>
      </c>
      <c r="AC793" s="1">
        <v>44152</v>
      </c>
      <c r="AD793">
        <v>2</v>
      </c>
      <c r="AE793">
        <v>228</v>
      </c>
      <c r="AF793" s="1">
        <v>44432</v>
      </c>
      <c r="AG793">
        <v>369</v>
      </c>
      <c r="AH793">
        <v>514018</v>
      </c>
      <c r="AI793">
        <v>161</v>
      </c>
      <c r="AJ793" t="s">
        <v>430</v>
      </c>
      <c r="AK793" t="s">
        <v>45</v>
      </c>
      <c r="AL793" s="1">
        <v>44063</v>
      </c>
    </row>
    <row r="794" spans="1:38" x14ac:dyDescent="0.25">
      <c r="A794" t="s">
        <v>40</v>
      </c>
      <c r="B794" s="1">
        <v>44222</v>
      </c>
      <c r="C794">
        <v>2</v>
      </c>
      <c r="D794">
        <v>491</v>
      </c>
      <c r="E794">
        <v>4</v>
      </c>
      <c r="F794" t="s">
        <v>39</v>
      </c>
      <c r="G794" t="s">
        <v>69</v>
      </c>
      <c r="H794" t="s">
        <v>70</v>
      </c>
      <c r="I794">
        <v>2</v>
      </c>
      <c r="J794">
        <v>1</v>
      </c>
      <c r="K794">
        <v>159</v>
      </c>
      <c r="L794">
        <v>10.6</v>
      </c>
      <c r="M794">
        <v>5.05</v>
      </c>
      <c r="N794">
        <v>0.54</v>
      </c>
      <c r="O794">
        <v>5.2</v>
      </c>
      <c r="P794">
        <v>0.55000000000000004</v>
      </c>
      <c r="Q794">
        <v>4.6100000000000003</v>
      </c>
      <c r="R794">
        <v>0.49</v>
      </c>
      <c r="S794">
        <v>1.04</v>
      </c>
      <c r="T794">
        <v>137</v>
      </c>
      <c r="U794">
        <v>11</v>
      </c>
      <c r="V794">
        <v>13.38</v>
      </c>
      <c r="W794" s="1">
        <v>44063</v>
      </c>
      <c r="Y794" s="3">
        <v>44959</v>
      </c>
      <c r="Z794" t="s">
        <v>429</v>
      </c>
      <c r="AA794">
        <f>-16/52</f>
        <v>-0.30769230769230771</v>
      </c>
      <c r="AB794">
        <v>42</v>
      </c>
      <c r="AC794" s="1">
        <v>44152</v>
      </c>
      <c r="AD794">
        <v>2</v>
      </c>
      <c r="AE794">
        <v>173</v>
      </c>
      <c r="AF794" s="1">
        <v>44432</v>
      </c>
      <c r="AG794">
        <v>369</v>
      </c>
      <c r="AH794">
        <v>514018</v>
      </c>
      <c r="AI794">
        <v>161</v>
      </c>
      <c r="AJ794" t="s">
        <v>430</v>
      </c>
      <c r="AK794" t="s">
        <v>45</v>
      </c>
      <c r="AL794" s="1">
        <v>44063</v>
      </c>
    </row>
    <row r="795" spans="1:38" x14ac:dyDescent="0.25">
      <c r="A795" t="s">
        <v>40</v>
      </c>
      <c r="B795" s="1">
        <v>44280</v>
      </c>
      <c r="C795">
        <v>3</v>
      </c>
      <c r="D795">
        <v>491</v>
      </c>
      <c r="E795">
        <v>4</v>
      </c>
      <c r="F795" t="s">
        <v>39</v>
      </c>
      <c r="G795" t="s">
        <v>69</v>
      </c>
      <c r="H795" t="s">
        <v>70</v>
      </c>
      <c r="I795">
        <v>2</v>
      </c>
      <c r="J795">
        <v>1</v>
      </c>
      <c r="K795">
        <v>217</v>
      </c>
      <c r="L795">
        <v>9.6999999999999993</v>
      </c>
      <c r="M795">
        <v>4.83</v>
      </c>
      <c r="N795">
        <v>0.47</v>
      </c>
      <c r="O795">
        <v>5.4</v>
      </c>
      <c r="P795">
        <v>0.52</v>
      </c>
      <c r="Q795">
        <v>4.95</v>
      </c>
      <c r="R795">
        <v>0.48</v>
      </c>
      <c r="S795">
        <v>1</v>
      </c>
      <c r="T795">
        <v>346</v>
      </c>
      <c r="U795">
        <v>10.07</v>
      </c>
      <c r="V795">
        <v>12.69</v>
      </c>
      <c r="W795" s="1">
        <v>44063</v>
      </c>
      <c r="Y795" s="3">
        <v>44988</v>
      </c>
      <c r="Z795" t="s">
        <v>429</v>
      </c>
      <c r="AA795">
        <v>-0.30769230800000003</v>
      </c>
      <c r="AB795">
        <v>42</v>
      </c>
      <c r="AC795" s="1">
        <v>44152</v>
      </c>
      <c r="AD795">
        <v>2</v>
      </c>
      <c r="AE795">
        <v>151</v>
      </c>
      <c r="AF795" s="1">
        <v>44432</v>
      </c>
      <c r="AG795">
        <v>369</v>
      </c>
      <c r="AH795">
        <v>514018</v>
      </c>
      <c r="AI795">
        <v>161</v>
      </c>
      <c r="AJ795" t="s">
        <v>430</v>
      </c>
      <c r="AK795" t="s">
        <v>45</v>
      </c>
      <c r="AL795" s="1">
        <v>44063</v>
      </c>
    </row>
    <row r="796" spans="1:38" x14ac:dyDescent="0.25">
      <c r="A796" t="s">
        <v>51</v>
      </c>
      <c r="B796" s="1">
        <v>43048</v>
      </c>
      <c r="C796">
        <v>2</v>
      </c>
      <c r="D796">
        <v>79</v>
      </c>
      <c r="E796">
        <v>4</v>
      </c>
      <c r="F796" t="s">
        <v>39</v>
      </c>
      <c r="G796" t="s">
        <v>56</v>
      </c>
      <c r="H796" t="s">
        <v>41</v>
      </c>
      <c r="I796">
        <v>4</v>
      </c>
      <c r="J796" t="s">
        <v>42</v>
      </c>
      <c r="K796">
        <v>77</v>
      </c>
      <c r="L796">
        <v>18.3</v>
      </c>
      <c r="M796">
        <v>5.07</v>
      </c>
      <c r="N796">
        <v>0.93</v>
      </c>
      <c r="O796">
        <v>5.33</v>
      </c>
      <c r="P796">
        <v>0.98</v>
      </c>
      <c r="Q796">
        <v>4.0199999999999996</v>
      </c>
      <c r="R796">
        <v>0.74</v>
      </c>
      <c r="S796">
        <v>1.71</v>
      </c>
      <c r="T796">
        <v>28</v>
      </c>
      <c r="U796">
        <v>19</v>
      </c>
      <c r="V796">
        <v>22.7</v>
      </c>
      <c r="W796" s="1">
        <v>42971</v>
      </c>
      <c r="X796">
        <v>251</v>
      </c>
      <c r="Y796" t="s">
        <v>46</v>
      </c>
      <c r="AC796" t="s">
        <v>49</v>
      </c>
      <c r="AH796">
        <v>308066</v>
      </c>
      <c r="AI796" t="s">
        <v>431</v>
      </c>
      <c r="AJ796" s="2">
        <v>17654</v>
      </c>
      <c r="AK796" t="s">
        <v>45</v>
      </c>
      <c r="AL796" s="1">
        <v>42971</v>
      </c>
    </row>
    <row r="797" spans="1:38" x14ac:dyDescent="0.25">
      <c r="A797" t="s">
        <v>51</v>
      </c>
      <c r="B797" s="1">
        <v>42990</v>
      </c>
      <c r="C797">
        <v>1</v>
      </c>
      <c r="D797">
        <v>79</v>
      </c>
      <c r="E797">
        <v>4</v>
      </c>
      <c r="F797" t="s">
        <v>39</v>
      </c>
      <c r="G797" t="s">
        <v>56</v>
      </c>
      <c r="H797" t="s">
        <v>41</v>
      </c>
      <c r="I797">
        <v>4</v>
      </c>
      <c r="J797" t="s">
        <v>42</v>
      </c>
      <c r="K797">
        <v>19</v>
      </c>
      <c r="L797">
        <v>17.7</v>
      </c>
      <c r="M797">
        <v>5.24</v>
      </c>
      <c r="N797">
        <v>0.93</v>
      </c>
      <c r="O797">
        <v>4.5599999999999996</v>
      </c>
      <c r="P797">
        <v>0.81</v>
      </c>
      <c r="Q797">
        <v>4.1900000000000004</v>
      </c>
      <c r="R797">
        <v>0.74</v>
      </c>
      <c r="S797">
        <v>1.55</v>
      </c>
      <c r="T797">
        <v>18</v>
      </c>
      <c r="U797">
        <v>18.37</v>
      </c>
      <c r="V797">
        <v>20.399999999999999</v>
      </c>
      <c r="W797" s="1">
        <v>42971</v>
      </c>
      <c r="X797">
        <v>251</v>
      </c>
      <c r="Y797" t="s">
        <v>43</v>
      </c>
      <c r="AC797" t="s">
        <v>49</v>
      </c>
      <c r="AH797">
        <v>308066</v>
      </c>
      <c r="AI797" t="s">
        <v>431</v>
      </c>
      <c r="AJ797" s="2">
        <v>17654</v>
      </c>
      <c r="AK797" t="s">
        <v>45</v>
      </c>
      <c r="AL797" s="1">
        <v>42971</v>
      </c>
    </row>
    <row r="798" spans="1:38" x14ac:dyDescent="0.25">
      <c r="A798" t="s">
        <v>51</v>
      </c>
      <c r="B798" s="1">
        <v>43109</v>
      </c>
      <c r="C798">
        <v>3</v>
      </c>
      <c r="D798">
        <v>79</v>
      </c>
      <c r="E798">
        <v>4</v>
      </c>
      <c r="F798" t="s">
        <v>39</v>
      </c>
      <c r="G798" t="s">
        <v>56</v>
      </c>
      <c r="H798" t="s">
        <v>41</v>
      </c>
      <c r="I798">
        <v>4</v>
      </c>
      <c r="J798" t="s">
        <v>42</v>
      </c>
      <c r="K798">
        <v>138</v>
      </c>
      <c r="L798">
        <v>17.399999999999999</v>
      </c>
      <c r="M798">
        <v>5.01</v>
      </c>
      <c r="N798">
        <v>0.87</v>
      </c>
      <c r="O798">
        <v>4.34</v>
      </c>
      <c r="P798">
        <v>0.76</v>
      </c>
      <c r="Q798">
        <v>3.94</v>
      </c>
      <c r="R798">
        <v>0.69</v>
      </c>
      <c r="S798">
        <v>1.44</v>
      </c>
      <c r="T798">
        <v>15</v>
      </c>
      <c r="U798">
        <v>18.059999999999999</v>
      </c>
      <c r="V798">
        <v>19.32</v>
      </c>
      <c r="W798" s="1">
        <v>42971</v>
      </c>
      <c r="X798">
        <v>251</v>
      </c>
      <c r="Y798" t="s">
        <v>47</v>
      </c>
      <c r="AC798" s="1">
        <v>43075</v>
      </c>
      <c r="AD798">
        <v>1</v>
      </c>
      <c r="AE798">
        <v>203</v>
      </c>
      <c r="AF798" s="1">
        <v>43355</v>
      </c>
      <c r="AG798">
        <v>384</v>
      </c>
      <c r="AH798">
        <v>308066</v>
      </c>
      <c r="AI798" t="s">
        <v>431</v>
      </c>
      <c r="AJ798" s="2">
        <v>17654</v>
      </c>
      <c r="AK798" t="s">
        <v>45</v>
      </c>
      <c r="AL798" s="1">
        <v>42971</v>
      </c>
    </row>
    <row r="799" spans="1:38" x14ac:dyDescent="0.25">
      <c r="A799" t="s">
        <v>51</v>
      </c>
      <c r="B799" s="1">
        <v>43157</v>
      </c>
      <c r="C799">
        <v>4</v>
      </c>
      <c r="D799">
        <v>79</v>
      </c>
      <c r="E799">
        <v>4</v>
      </c>
      <c r="F799" t="s">
        <v>39</v>
      </c>
      <c r="G799" t="s">
        <v>56</v>
      </c>
      <c r="H799" t="s">
        <v>41</v>
      </c>
      <c r="I799">
        <v>4</v>
      </c>
      <c r="J799" t="s">
        <v>42</v>
      </c>
      <c r="K799">
        <v>186</v>
      </c>
      <c r="L799">
        <v>13</v>
      </c>
      <c r="M799">
        <v>4.9400000000000004</v>
      </c>
      <c r="N799">
        <v>0.64</v>
      </c>
      <c r="O799">
        <v>5.95</v>
      </c>
      <c r="P799">
        <v>0.77</v>
      </c>
      <c r="Q799">
        <v>4.57</v>
      </c>
      <c r="R799">
        <v>0.59</v>
      </c>
      <c r="S799">
        <v>1.37</v>
      </c>
      <c r="T799">
        <v>30</v>
      </c>
      <c r="U799">
        <v>13.49</v>
      </c>
      <c r="V799">
        <v>17.53</v>
      </c>
      <c r="W799" s="1">
        <v>42971</v>
      </c>
      <c r="X799">
        <v>251</v>
      </c>
      <c r="Y799" t="s">
        <v>48</v>
      </c>
      <c r="AC799" s="1">
        <v>43075</v>
      </c>
      <c r="AD799">
        <v>1</v>
      </c>
      <c r="AE799">
        <v>197</v>
      </c>
      <c r="AF799" s="1">
        <v>43355</v>
      </c>
      <c r="AG799">
        <v>384</v>
      </c>
      <c r="AH799">
        <v>308066</v>
      </c>
      <c r="AI799" t="s">
        <v>431</v>
      </c>
      <c r="AJ799" s="2">
        <v>17654</v>
      </c>
      <c r="AK799" t="s">
        <v>45</v>
      </c>
      <c r="AL799" s="1">
        <v>42971</v>
      </c>
    </row>
    <row r="800" spans="1:38" x14ac:dyDescent="0.25">
      <c r="A800" t="s">
        <v>51</v>
      </c>
      <c r="B800" s="1">
        <v>43209</v>
      </c>
      <c r="C800">
        <v>5</v>
      </c>
      <c r="D800">
        <v>79</v>
      </c>
      <c r="E800">
        <v>4</v>
      </c>
      <c r="F800" t="s">
        <v>39</v>
      </c>
      <c r="G800" t="s">
        <v>56</v>
      </c>
      <c r="H800" t="s">
        <v>41</v>
      </c>
      <c r="I800">
        <v>4</v>
      </c>
      <c r="J800" t="s">
        <v>42</v>
      </c>
      <c r="K800">
        <v>238</v>
      </c>
      <c r="L800">
        <v>11.5</v>
      </c>
      <c r="M800">
        <v>5.03</v>
      </c>
      <c r="N800">
        <v>0.57999999999999996</v>
      </c>
      <c r="O800">
        <v>5.43</v>
      </c>
      <c r="P800">
        <v>0.62</v>
      </c>
      <c r="Q800">
        <v>4.8600000000000003</v>
      </c>
      <c r="R800">
        <v>0.56000000000000005</v>
      </c>
      <c r="S800">
        <v>1.18</v>
      </c>
      <c r="T800">
        <v>62</v>
      </c>
      <c r="U800">
        <v>11.94</v>
      </c>
      <c r="V800">
        <v>15.02</v>
      </c>
      <c r="W800" s="1">
        <v>42971</v>
      </c>
      <c r="X800">
        <v>251</v>
      </c>
      <c r="Y800" t="s">
        <v>77</v>
      </c>
      <c r="AC800" t="s">
        <v>49</v>
      </c>
      <c r="AH800">
        <v>308066</v>
      </c>
      <c r="AI800" t="s">
        <v>431</v>
      </c>
      <c r="AJ800" s="2">
        <v>17654</v>
      </c>
      <c r="AK800" t="s">
        <v>45</v>
      </c>
      <c r="AL800" s="1">
        <v>42971</v>
      </c>
    </row>
    <row r="801" spans="1:38" x14ac:dyDescent="0.25">
      <c r="A801" t="s">
        <v>284</v>
      </c>
      <c r="B801" s="1">
        <v>44111</v>
      </c>
      <c r="C801">
        <v>1</v>
      </c>
      <c r="D801">
        <v>326</v>
      </c>
      <c r="E801">
        <v>4</v>
      </c>
      <c r="F801" t="s">
        <v>39</v>
      </c>
      <c r="G801" t="s">
        <v>64</v>
      </c>
      <c r="H801" t="s">
        <v>64</v>
      </c>
      <c r="I801" t="s">
        <v>286</v>
      </c>
      <c r="J801" t="s">
        <v>42</v>
      </c>
      <c r="K801">
        <v>11</v>
      </c>
      <c r="L801">
        <v>25</v>
      </c>
      <c r="M801">
        <v>5.05</v>
      </c>
      <c r="N801">
        <v>1.26</v>
      </c>
      <c r="O801">
        <v>5.09</v>
      </c>
      <c r="P801">
        <v>1.27</v>
      </c>
      <c r="Q801">
        <v>4.47</v>
      </c>
      <c r="R801">
        <v>1.1200000000000001</v>
      </c>
      <c r="S801">
        <v>2.39</v>
      </c>
      <c r="T801">
        <v>1297</v>
      </c>
      <c r="U801">
        <v>25.95</v>
      </c>
      <c r="V801">
        <v>30.96</v>
      </c>
      <c r="W801" s="1">
        <v>44100</v>
      </c>
    </row>
    <row r="802" spans="1:38" x14ac:dyDescent="0.25">
      <c r="A802" t="s">
        <v>284</v>
      </c>
      <c r="B802" s="1">
        <v>44166</v>
      </c>
      <c r="C802">
        <v>2</v>
      </c>
      <c r="D802">
        <v>326</v>
      </c>
      <c r="E802">
        <v>4</v>
      </c>
      <c r="F802" t="s">
        <v>39</v>
      </c>
      <c r="G802" t="s">
        <v>64</v>
      </c>
      <c r="H802" t="s">
        <v>64</v>
      </c>
      <c r="I802" t="s">
        <v>286</v>
      </c>
      <c r="J802" t="s">
        <v>42</v>
      </c>
      <c r="K802">
        <v>66</v>
      </c>
      <c r="L802">
        <v>22</v>
      </c>
      <c r="M802">
        <v>5.07</v>
      </c>
      <c r="N802">
        <v>1.1200000000000001</v>
      </c>
      <c r="O802">
        <v>6.5</v>
      </c>
      <c r="P802">
        <v>1.4</v>
      </c>
      <c r="Q802">
        <v>4</v>
      </c>
      <c r="R802">
        <v>0.9</v>
      </c>
      <c r="S802">
        <v>2.2999999999999998</v>
      </c>
      <c r="T802">
        <v>10</v>
      </c>
      <c r="U802">
        <v>22.84</v>
      </c>
      <c r="V802">
        <v>30.15</v>
      </c>
      <c r="W802" s="1">
        <v>44100</v>
      </c>
      <c r="Z802">
        <v>333</v>
      </c>
      <c r="AA802">
        <v>155</v>
      </c>
    </row>
    <row r="803" spans="1:38" x14ac:dyDescent="0.25">
      <c r="A803" t="s">
        <v>284</v>
      </c>
      <c r="B803" s="1">
        <v>44230</v>
      </c>
      <c r="C803">
        <v>3</v>
      </c>
      <c r="D803">
        <v>326</v>
      </c>
      <c r="E803">
        <v>4</v>
      </c>
      <c r="F803" t="s">
        <v>39</v>
      </c>
      <c r="G803" t="s">
        <v>64</v>
      </c>
      <c r="H803" t="s">
        <v>64</v>
      </c>
      <c r="I803" t="s">
        <v>286</v>
      </c>
      <c r="J803" t="s">
        <v>42</v>
      </c>
      <c r="K803">
        <v>130</v>
      </c>
      <c r="L803">
        <v>21</v>
      </c>
      <c r="M803">
        <v>4.97</v>
      </c>
      <c r="N803">
        <v>1.04</v>
      </c>
      <c r="O803">
        <v>6.35</v>
      </c>
      <c r="P803">
        <v>1.33</v>
      </c>
      <c r="Q803">
        <v>4.38</v>
      </c>
      <c r="R803">
        <v>0.92</v>
      </c>
      <c r="S803">
        <v>2.25</v>
      </c>
      <c r="T803">
        <v>10</v>
      </c>
      <c r="U803">
        <v>21.8</v>
      </c>
      <c r="V803">
        <v>29.19</v>
      </c>
      <c r="W803" s="1">
        <v>44100</v>
      </c>
    </row>
    <row r="804" spans="1:38" x14ac:dyDescent="0.25">
      <c r="A804" t="s">
        <v>284</v>
      </c>
      <c r="B804" s="1">
        <v>44298</v>
      </c>
      <c r="C804">
        <v>4</v>
      </c>
      <c r="D804">
        <v>326</v>
      </c>
      <c r="E804">
        <v>4</v>
      </c>
      <c r="F804" t="s">
        <v>39</v>
      </c>
      <c r="G804" t="s">
        <v>64</v>
      </c>
      <c r="H804" t="s">
        <v>64</v>
      </c>
      <c r="I804" t="s">
        <v>286</v>
      </c>
      <c r="J804" t="s">
        <v>42</v>
      </c>
      <c r="K804">
        <v>198</v>
      </c>
      <c r="L804">
        <v>21</v>
      </c>
      <c r="M804">
        <v>4.97</v>
      </c>
      <c r="N804">
        <v>1.04</v>
      </c>
      <c r="O804">
        <v>6.35</v>
      </c>
      <c r="P804">
        <v>1.33</v>
      </c>
      <c r="Q804">
        <v>4.38</v>
      </c>
      <c r="R804">
        <v>0.92</v>
      </c>
      <c r="S804">
        <v>2.25</v>
      </c>
      <c r="T804">
        <v>10</v>
      </c>
      <c r="U804">
        <v>21.8</v>
      </c>
      <c r="V804">
        <v>29.19</v>
      </c>
      <c r="W804" s="1">
        <v>44100</v>
      </c>
    </row>
    <row r="805" spans="1:38" x14ac:dyDescent="0.25">
      <c r="A805" t="s">
        <v>38</v>
      </c>
      <c r="B805" s="1">
        <v>43010</v>
      </c>
      <c r="C805">
        <v>1</v>
      </c>
      <c r="D805">
        <v>90</v>
      </c>
      <c r="E805">
        <v>4</v>
      </c>
      <c r="F805" t="s">
        <v>39</v>
      </c>
      <c r="G805" t="s">
        <v>40</v>
      </c>
      <c r="H805" t="s">
        <v>41</v>
      </c>
      <c r="I805">
        <v>5</v>
      </c>
      <c r="J805" t="s">
        <v>42</v>
      </c>
      <c r="K805">
        <v>20</v>
      </c>
      <c r="L805">
        <v>24.2</v>
      </c>
      <c r="M805">
        <v>5.1100000000000003</v>
      </c>
      <c r="N805">
        <v>1.24</v>
      </c>
      <c r="O805">
        <v>4.6500000000000004</v>
      </c>
      <c r="P805">
        <v>1.1299999999999999</v>
      </c>
      <c r="Q805">
        <v>3.66</v>
      </c>
      <c r="R805">
        <v>0.89</v>
      </c>
      <c r="S805">
        <v>2.0099999999999998</v>
      </c>
      <c r="T805">
        <v>8</v>
      </c>
      <c r="U805">
        <v>25.12</v>
      </c>
      <c r="V805">
        <v>27.28</v>
      </c>
      <c r="W805" s="1">
        <v>42990</v>
      </c>
      <c r="X805">
        <v>223</v>
      </c>
      <c r="Y805" t="s">
        <v>43</v>
      </c>
      <c r="Z805" t="s">
        <v>432</v>
      </c>
      <c r="AA805" t="s">
        <v>433</v>
      </c>
      <c r="AB805">
        <v>381</v>
      </c>
      <c r="AC805" s="1">
        <v>43061</v>
      </c>
      <c r="AD805">
        <v>1</v>
      </c>
      <c r="AE805">
        <v>263</v>
      </c>
      <c r="AF805" s="1">
        <v>43340</v>
      </c>
      <c r="AG805">
        <v>350</v>
      </c>
      <c r="AH805">
        <v>307055</v>
      </c>
      <c r="AI805" t="s">
        <v>159</v>
      </c>
      <c r="AJ805" s="2">
        <v>45170</v>
      </c>
      <c r="AK805" t="s">
        <v>45</v>
      </c>
      <c r="AL805" s="1">
        <v>42990</v>
      </c>
    </row>
    <row r="806" spans="1:38" x14ac:dyDescent="0.25">
      <c r="A806" t="s">
        <v>38</v>
      </c>
      <c r="B806" s="1">
        <v>43075</v>
      </c>
      <c r="C806">
        <v>2</v>
      </c>
      <c r="D806">
        <v>90</v>
      </c>
      <c r="E806">
        <v>4</v>
      </c>
      <c r="F806" t="s">
        <v>39</v>
      </c>
      <c r="G806" t="s">
        <v>40</v>
      </c>
      <c r="H806" t="s">
        <v>41</v>
      </c>
      <c r="I806">
        <v>5</v>
      </c>
      <c r="J806" t="s">
        <v>42</v>
      </c>
      <c r="K806">
        <v>85</v>
      </c>
      <c r="L806">
        <v>21.8</v>
      </c>
      <c r="M806">
        <v>4.91</v>
      </c>
      <c r="N806">
        <v>1.07</v>
      </c>
      <c r="O806">
        <v>4.76</v>
      </c>
      <c r="P806">
        <v>1.04</v>
      </c>
      <c r="Q806">
        <v>3.61</v>
      </c>
      <c r="R806">
        <v>0.79</v>
      </c>
      <c r="S806">
        <v>1.82</v>
      </c>
      <c r="T806">
        <v>4</v>
      </c>
      <c r="U806">
        <v>22.63</v>
      </c>
      <c r="V806">
        <v>24.76</v>
      </c>
      <c r="W806" s="1">
        <v>42990</v>
      </c>
      <c r="X806">
        <v>223</v>
      </c>
      <c r="Y806" t="s">
        <v>46</v>
      </c>
      <c r="Z806" t="s">
        <v>432</v>
      </c>
      <c r="AA806" t="s">
        <v>433</v>
      </c>
      <c r="AB806">
        <v>381</v>
      </c>
      <c r="AC806" s="1">
        <v>43083</v>
      </c>
      <c r="AD806">
        <v>2</v>
      </c>
      <c r="AE806">
        <v>250</v>
      </c>
      <c r="AF806" s="1">
        <v>43365</v>
      </c>
      <c r="AG806">
        <v>375</v>
      </c>
      <c r="AH806">
        <v>307055</v>
      </c>
      <c r="AI806" t="s">
        <v>159</v>
      </c>
      <c r="AJ806" s="2">
        <v>45170</v>
      </c>
      <c r="AK806" t="s">
        <v>45</v>
      </c>
      <c r="AL806" s="1">
        <v>42990</v>
      </c>
    </row>
    <row r="807" spans="1:38" x14ac:dyDescent="0.25">
      <c r="A807" t="s">
        <v>38</v>
      </c>
      <c r="B807" s="1">
        <v>43200</v>
      </c>
      <c r="C807">
        <v>4</v>
      </c>
      <c r="D807">
        <v>90</v>
      </c>
      <c r="E807">
        <v>4</v>
      </c>
      <c r="F807" t="s">
        <v>39</v>
      </c>
      <c r="G807" t="s">
        <v>40</v>
      </c>
      <c r="H807" t="s">
        <v>41</v>
      </c>
      <c r="I807">
        <v>5</v>
      </c>
      <c r="J807" t="s">
        <v>42</v>
      </c>
      <c r="K807">
        <v>210</v>
      </c>
      <c r="L807">
        <v>16.8</v>
      </c>
      <c r="M807">
        <v>5.03</v>
      </c>
      <c r="N807">
        <v>0.85</v>
      </c>
      <c r="O807">
        <v>5.54</v>
      </c>
      <c r="P807">
        <v>0.93</v>
      </c>
      <c r="Q807">
        <v>4.32</v>
      </c>
      <c r="R807">
        <v>0.73</v>
      </c>
      <c r="S807">
        <v>1.66</v>
      </c>
      <c r="T807">
        <v>13</v>
      </c>
      <c r="U807">
        <v>17.440000000000001</v>
      </c>
      <c r="V807">
        <v>21.59</v>
      </c>
      <c r="W807" s="1">
        <v>42990</v>
      </c>
      <c r="X807">
        <v>223</v>
      </c>
      <c r="Y807" t="s">
        <v>48</v>
      </c>
      <c r="Z807" t="s">
        <v>432</v>
      </c>
      <c r="AA807" t="s">
        <v>433</v>
      </c>
      <c r="AB807">
        <v>381</v>
      </c>
      <c r="AC807" t="s">
        <v>49</v>
      </c>
      <c r="AH807">
        <v>307055</v>
      </c>
      <c r="AI807" t="s">
        <v>159</v>
      </c>
      <c r="AJ807" s="2">
        <v>45170</v>
      </c>
      <c r="AK807" t="s">
        <v>50</v>
      </c>
      <c r="AL807" s="1">
        <v>43241</v>
      </c>
    </row>
    <row r="808" spans="1:38" x14ac:dyDescent="0.25">
      <c r="A808" t="s">
        <v>38</v>
      </c>
      <c r="B808" s="1">
        <v>43146</v>
      </c>
      <c r="C808">
        <v>3</v>
      </c>
      <c r="D808">
        <v>90</v>
      </c>
      <c r="E808">
        <v>4</v>
      </c>
      <c r="F808" t="s">
        <v>39</v>
      </c>
      <c r="G808" t="s">
        <v>40</v>
      </c>
      <c r="H808" t="s">
        <v>41</v>
      </c>
      <c r="I808">
        <v>5</v>
      </c>
      <c r="J808" t="s">
        <v>42</v>
      </c>
      <c r="K808">
        <v>156</v>
      </c>
      <c r="L808">
        <v>17.2</v>
      </c>
      <c r="M808">
        <v>4.91</v>
      </c>
      <c r="N808">
        <v>0.84</v>
      </c>
      <c r="O808">
        <v>5.07</v>
      </c>
      <c r="P808">
        <v>0.87</v>
      </c>
      <c r="Q808">
        <v>3.78</v>
      </c>
      <c r="R808">
        <v>0.65</v>
      </c>
      <c r="S808">
        <v>1.52</v>
      </c>
      <c r="T808">
        <v>24</v>
      </c>
      <c r="U808">
        <v>17.850000000000001</v>
      </c>
      <c r="V808">
        <v>20.36</v>
      </c>
      <c r="W808" s="1">
        <v>42990</v>
      </c>
      <c r="X808">
        <v>223</v>
      </c>
      <c r="Y808" t="s">
        <v>47</v>
      </c>
      <c r="Z808" t="s">
        <v>432</v>
      </c>
      <c r="AA808" t="s">
        <v>433</v>
      </c>
      <c r="AB808">
        <v>381</v>
      </c>
      <c r="AC808" s="1">
        <v>43083</v>
      </c>
      <c r="AD808">
        <v>2</v>
      </c>
      <c r="AE808">
        <v>214</v>
      </c>
      <c r="AF808" s="1">
        <v>43365</v>
      </c>
      <c r="AG808">
        <v>375</v>
      </c>
      <c r="AH808">
        <v>307055</v>
      </c>
      <c r="AI808" t="s">
        <v>159</v>
      </c>
      <c r="AJ808" s="2">
        <v>45170</v>
      </c>
      <c r="AK808" t="s">
        <v>45</v>
      </c>
      <c r="AL808" s="1">
        <v>42990</v>
      </c>
    </row>
    <row r="809" spans="1:38" x14ac:dyDescent="0.25">
      <c r="A809" t="s">
        <v>51</v>
      </c>
      <c r="B809" s="1">
        <v>42990</v>
      </c>
      <c r="C809">
        <v>1</v>
      </c>
      <c r="D809">
        <v>66</v>
      </c>
      <c r="E809">
        <v>4</v>
      </c>
      <c r="F809" t="s">
        <v>39</v>
      </c>
      <c r="G809" t="s">
        <v>56</v>
      </c>
      <c r="H809" t="s">
        <v>41</v>
      </c>
      <c r="I809">
        <v>6</v>
      </c>
      <c r="J809" t="s">
        <v>42</v>
      </c>
      <c r="K809">
        <v>4</v>
      </c>
      <c r="L809">
        <v>22.2</v>
      </c>
      <c r="M809">
        <v>4.8099999999999996</v>
      </c>
      <c r="N809">
        <v>1.07</v>
      </c>
      <c r="O809">
        <v>5.18</v>
      </c>
      <c r="P809">
        <v>1.1499999999999999</v>
      </c>
      <c r="Q809">
        <v>4.8899999999999997</v>
      </c>
      <c r="R809">
        <v>1.0900000000000001</v>
      </c>
      <c r="S809">
        <v>2.2400000000000002</v>
      </c>
      <c r="T809">
        <v>36</v>
      </c>
      <c r="U809">
        <v>23.04</v>
      </c>
      <c r="V809">
        <v>28.47</v>
      </c>
      <c r="W809" s="1">
        <v>42986</v>
      </c>
      <c r="X809">
        <v>236</v>
      </c>
      <c r="Y809" t="s">
        <v>43</v>
      </c>
      <c r="Z809" t="s">
        <v>434</v>
      </c>
      <c r="AA809" t="s">
        <v>435</v>
      </c>
      <c r="AC809" t="s">
        <v>49</v>
      </c>
      <c r="AH809">
        <v>306041</v>
      </c>
      <c r="AI809" t="s">
        <v>436</v>
      </c>
      <c r="AJ809" t="s">
        <v>437</v>
      </c>
      <c r="AK809" t="s">
        <v>45</v>
      </c>
      <c r="AL809" s="1">
        <v>42986</v>
      </c>
    </row>
    <row r="810" spans="1:38" x14ac:dyDescent="0.25">
      <c r="A810" t="s">
        <v>51</v>
      </c>
      <c r="B810" s="1">
        <v>43048</v>
      </c>
      <c r="C810">
        <v>2</v>
      </c>
      <c r="D810">
        <v>66</v>
      </c>
      <c r="E810">
        <v>4</v>
      </c>
      <c r="F810" t="s">
        <v>39</v>
      </c>
      <c r="G810" t="s">
        <v>56</v>
      </c>
      <c r="H810" t="s">
        <v>41</v>
      </c>
      <c r="I810">
        <v>6</v>
      </c>
      <c r="J810" t="s">
        <v>42</v>
      </c>
      <c r="K810">
        <v>62</v>
      </c>
      <c r="L810">
        <v>18.3</v>
      </c>
      <c r="M810">
        <v>5.01</v>
      </c>
      <c r="N810">
        <v>0.92</v>
      </c>
      <c r="O810">
        <v>6.3</v>
      </c>
      <c r="P810">
        <v>1.1499999999999999</v>
      </c>
      <c r="Q810">
        <v>4.4800000000000004</v>
      </c>
      <c r="R810">
        <v>0.82</v>
      </c>
      <c r="S810">
        <v>1.97</v>
      </c>
      <c r="T810">
        <v>16</v>
      </c>
      <c r="U810">
        <v>19</v>
      </c>
      <c r="V810">
        <v>25.42</v>
      </c>
      <c r="W810" s="1">
        <v>42986</v>
      </c>
      <c r="X810">
        <v>236</v>
      </c>
      <c r="Y810" t="s">
        <v>46</v>
      </c>
      <c r="Z810" t="s">
        <v>434</v>
      </c>
      <c r="AA810" t="s">
        <v>435</v>
      </c>
      <c r="AC810" t="s">
        <v>49</v>
      </c>
      <c r="AH810">
        <v>306041</v>
      </c>
      <c r="AI810" t="s">
        <v>436</v>
      </c>
      <c r="AJ810" t="s">
        <v>437</v>
      </c>
      <c r="AK810" t="s">
        <v>45</v>
      </c>
      <c r="AL810" s="1">
        <v>42986</v>
      </c>
    </row>
    <row r="811" spans="1:38" x14ac:dyDescent="0.25">
      <c r="A811" t="s">
        <v>51</v>
      </c>
      <c r="B811" s="1">
        <v>43157</v>
      </c>
      <c r="C811">
        <v>4</v>
      </c>
      <c r="D811">
        <v>66</v>
      </c>
      <c r="E811">
        <v>4</v>
      </c>
      <c r="F811" t="s">
        <v>39</v>
      </c>
      <c r="G811" t="s">
        <v>56</v>
      </c>
      <c r="H811" t="s">
        <v>41</v>
      </c>
      <c r="I811">
        <v>6</v>
      </c>
      <c r="J811" t="s">
        <v>42</v>
      </c>
      <c r="K811">
        <v>171</v>
      </c>
      <c r="L811">
        <v>13.7</v>
      </c>
      <c r="M811">
        <v>4.71</v>
      </c>
      <c r="N811">
        <v>0.65</v>
      </c>
      <c r="O811">
        <v>7.13</v>
      </c>
      <c r="P811">
        <v>0.98</v>
      </c>
      <c r="Q811">
        <v>4.78</v>
      </c>
      <c r="R811">
        <v>0.65</v>
      </c>
      <c r="S811">
        <v>1.63</v>
      </c>
      <c r="T811">
        <v>29</v>
      </c>
      <c r="U811">
        <v>14.22</v>
      </c>
      <c r="V811">
        <v>20.79</v>
      </c>
      <c r="W811" s="1">
        <v>42986</v>
      </c>
      <c r="X811">
        <v>236</v>
      </c>
      <c r="Y811" t="s">
        <v>48</v>
      </c>
      <c r="Z811" t="s">
        <v>434</v>
      </c>
      <c r="AA811" t="s">
        <v>435</v>
      </c>
      <c r="AC811" s="1">
        <v>43057</v>
      </c>
      <c r="AD811">
        <v>1</v>
      </c>
      <c r="AE811">
        <v>181</v>
      </c>
      <c r="AF811" s="1">
        <v>43339</v>
      </c>
      <c r="AG811">
        <v>353</v>
      </c>
      <c r="AH811">
        <v>306041</v>
      </c>
      <c r="AI811" t="s">
        <v>436</v>
      </c>
      <c r="AJ811" t="s">
        <v>437</v>
      </c>
      <c r="AK811" t="s">
        <v>45</v>
      </c>
      <c r="AL811" s="1">
        <v>42986</v>
      </c>
    </row>
    <row r="812" spans="1:38" x14ac:dyDescent="0.25">
      <c r="A812" t="s">
        <v>51</v>
      </c>
      <c r="B812" s="1">
        <v>43109</v>
      </c>
      <c r="C812">
        <v>3</v>
      </c>
      <c r="D812">
        <v>66</v>
      </c>
      <c r="E812">
        <v>4</v>
      </c>
      <c r="F812" t="s">
        <v>39</v>
      </c>
      <c r="G812" t="s">
        <v>56</v>
      </c>
      <c r="H812" t="s">
        <v>41</v>
      </c>
      <c r="I812">
        <v>6</v>
      </c>
      <c r="J812" t="s">
        <v>42</v>
      </c>
      <c r="K812">
        <v>123</v>
      </c>
      <c r="L812">
        <v>13.8</v>
      </c>
      <c r="M812">
        <v>4.76</v>
      </c>
      <c r="N812">
        <v>0.66</v>
      </c>
      <c r="O812">
        <v>5.16</v>
      </c>
      <c r="P812">
        <v>0.71</v>
      </c>
      <c r="Q812">
        <v>4.3499999999999996</v>
      </c>
      <c r="R812">
        <v>0.6</v>
      </c>
      <c r="S812">
        <v>1.31</v>
      </c>
      <c r="T812">
        <v>9</v>
      </c>
      <c r="U812">
        <v>14.32</v>
      </c>
      <c r="V812">
        <v>17.059999999999999</v>
      </c>
      <c r="W812" s="1">
        <v>42986</v>
      </c>
      <c r="X812">
        <v>236</v>
      </c>
      <c r="Y812" t="s">
        <v>47</v>
      </c>
      <c r="Z812" t="s">
        <v>434</v>
      </c>
      <c r="AA812" t="s">
        <v>435</v>
      </c>
      <c r="AC812" s="1">
        <v>43057</v>
      </c>
      <c r="AD812">
        <v>1</v>
      </c>
      <c r="AE812">
        <v>187</v>
      </c>
      <c r="AF812" s="1">
        <v>43339</v>
      </c>
      <c r="AG812">
        <v>353</v>
      </c>
      <c r="AH812">
        <v>306041</v>
      </c>
      <c r="AI812" t="s">
        <v>436</v>
      </c>
      <c r="AJ812" t="s">
        <v>437</v>
      </c>
      <c r="AK812" t="s">
        <v>45</v>
      </c>
      <c r="AL812" s="1">
        <v>42986</v>
      </c>
    </row>
    <row r="813" spans="1:38" x14ac:dyDescent="0.25">
      <c r="A813" t="s">
        <v>51</v>
      </c>
      <c r="B813" s="1">
        <v>43209</v>
      </c>
      <c r="C813">
        <v>5</v>
      </c>
      <c r="D813">
        <v>66</v>
      </c>
      <c r="E813">
        <v>4</v>
      </c>
      <c r="F813" t="s">
        <v>39</v>
      </c>
      <c r="G813" t="s">
        <v>56</v>
      </c>
      <c r="H813" t="s">
        <v>41</v>
      </c>
      <c r="I813">
        <v>6</v>
      </c>
      <c r="J813" t="s">
        <v>42</v>
      </c>
      <c r="K813">
        <v>223</v>
      </c>
      <c r="L813">
        <v>8.1999999999999993</v>
      </c>
      <c r="M813">
        <v>4.4400000000000004</v>
      </c>
      <c r="N813">
        <v>0.36</v>
      </c>
      <c r="O813">
        <v>8.7100000000000009</v>
      </c>
      <c r="P813">
        <v>0.71</v>
      </c>
      <c r="Q813">
        <v>6.15</v>
      </c>
      <c r="R813">
        <v>0.5</v>
      </c>
      <c r="S813">
        <v>1.22</v>
      </c>
      <c r="T813">
        <v>108</v>
      </c>
      <c r="U813">
        <v>8.51</v>
      </c>
      <c r="V813">
        <v>14.81</v>
      </c>
      <c r="W813" s="1">
        <v>42986</v>
      </c>
      <c r="X813">
        <v>236</v>
      </c>
      <c r="Y813" t="s">
        <v>77</v>
      </c>
      <c r="Z813" t="s">
        <v>434</v>
      </c>
      <c r="AA813" t="s">
        <v>435</v>
      </c>
      <c r="AC813" t="s">
        <v>49</v>
      </c>
      <c r="AH813">
        <v>306041</v>
      </c>
      <c r="AI813" t="s">
        <v>436</v>
      </c>
      <c r="AJ813" t="s">
        <v>437</v>
      </c>
      <c r="AK813" t="s">
        <v>45</v>
      </c>
      <c r="AL813" s="1">
        <v>42986</v>
      </c>
    </row>
    <row r="814" spans="1:38" x14ac:dyDescent="0.25">
      <c r="A814" t="s">
        <v>51</v>
      </c>
      <c r="B814" s="1">
        <v>43048</v>
      </c>
      <c r="C814">
        <v>2</v>
      </c>
      <c r="D814">
        <v>143</v>
      </c>
      <c r="E814">
        <v>4</v>
      </c>
      <c r="F814" t="s">
        <v>39</v>
      </c>
      <c r="G814" t="s">
        <v>56</v>
      </c>
      <c r="H814" t="s">
        <v>41</v>
      </c>
      <c r="I814">
        <v>3</v>
      </c>
      <c r="J814">
        <v>2</v>
      </c>
      <c r="K814">
        <v>74</v>
      </c>
      <c r="L814">
        <v>18.100000000000001</v>
      </c>
      <c r="M814">
        <v>5.24</v>
      </c>
      <c r="N814">
        <v>0.95</v>
      </c>
      <c r="O814">
        <v>4.91</v>
      </c>
      <c r="P814">
        <v>0.89</v>
      </c>
      <c r="Q814">
        <v>4.1399999999999997</v>
      </c>
      <c r="R814">
        <v>0.75</v>
      </c>
      <c r="S814">
        <v>1.64</v>
      </c>
      <c r="T814">
        <v>10</v>
      </c>
      <c r="U814">
        <v>18.79</v>
      </c>
      <c r="V814">
        <v>21.59</v>
      </c>
      <c r="W814" s="1">
        <v>42974</v>
      </c>
      <c r="X814">
        <v>248</v>
      </c>
      <c r="Y814" t="s">
        <v>46</v>
      </c>
      <c r="Z814" t="s">
        <v>438</v>
      </c>
      <c r="AA814" t="s">
        <v>439</v>
      </c>
      <c r="AC814" t="s">
        <v>49</v>
      </c>
      <c r="AH814" t="s">
        <v>440</v>
      </c>
      <c r="AI814" t="s">
        <v>441</v>
      </c>
      <c r="AJ814" s="2">
        <v>17046</v>
      </c>
      <c r="AK814" t="s">
        <v>45</v>
      </c>
      <c r="AL814" s="1">
        <v>42974</v>
      </c>
    </row>
    <row r="815" spans="1:38" x14ac:dyDescent="0.25">
      <c r="A815" t="s">
        <v>51</v>
      </c>
      <c r="B815" s="1">
        <v>42990</v>
      </c>
      <c r="C815">
        <v>1</v>
      </c>
      <c r="D815">
        <v>143</v>
      </c>
      <c r="E815">
        <v>4</v>
      </c>
      <c r="F815" t="s">
        <v>39</v>
      </c>
      <c r="G815" t="s">
        <v>56</v>
      </c>
      <c r="H815" t="s">
        <v>41</v>
      </c>
      <c r="I815">
        <v>2</v>
      </c>
      <c r="J815">
        <v>1</v>
      </c>
      <c r="K815">
        <v>16</v>
      </c>
      <c r="L815">
        <v>17.7</v>
      </c>
      <c r="M815">
        <v>5.2</v>
      </c>
      <c r="N815">
        <v>0.92</v>
      </c>
      <c r="O815">
        <v>4.4000000000000004</v>
      </c>
      <c r="P815">
        <v>0.78</v>
      </c>
      <c r="Q815">
        <v>4.05</v>
      </c>
      <c r="R815">
        <v>0.72</v>
      </c>
      <c r="S815">
        <v>1.5</v>
      </c>
      <c r="T815">
        <v>16</v>
      </c>
      <c r="U815">
        <v>18.37</v>
      </c>
      <c r="V815">
        <v>19.88</v>
      </c>
      <c r="W815" s="1">
        <v>42974</v>
      </c>
      <c r="X815">
        <v>248</v>
      </c>
      <c r="Y815" t="s">
        <v>43</v>
      </c>
      <c r="Z815" t="s">
        <v>438</v>
      </c>
      <c r="AA815" t="s">
        <v>439</v>
      </c>
      <c r="AC815" t="s">
        <v>49</v>
      </c>
      <c r="AH815" t="s">
        <v>440</v>
      </c>
      <c r="AI815" t="s">
        <v>441</v>
      </c>
      <c r="AJ815" s="2">
        <v>17046</v>
      </c>
      <c r="AK815" t="s">
        <v>45</v>
      </c>
      <c r="AL815" s="1">
        <v>42974</v>
      </c>
    </row>
    <row r="816" spans="1:38" x14ac:dyDescent="0.25">
      <c r="A816" t="s">
        <v>51</v>
      </c>
      <c r="B816" s="1">
        <v>43109</v>
      </c>
      <c r="C816">
        <v>3</v>
      </c>
      <c r="D816">
        <v>143</v>
      </c>
      <c r="E816">
        <v>4</v>
      </c>
      <c r="F816" t="s">
        <v>39</v>
      </c>
      <c r="G816" t="s">
        <v>56</v>
      </c>
      <c r="H816" t="s">
        <v>41</v>
      </c>
      <c r="I816">
        <v>3</v>
      </c>
      <c r="J816">
        <v>2</v>
      </c>
      <c r="K816">
        <v>135</v>
      </c>
      <c r="L816">
        <v>15.8</v>
      </c>
      <c r="M816">
        <v>5.34</v>
      </c>
      <c r="N816">
        <v>0.84</v>
      </c>
      <c r="O816">
        <v>5.25</v>
      </c>
      <c r="P816">
        <v>0.83</v>
      </c>
      <c r="Q816">
        <v>3.8</v>
      </c>
      <c r="R816">
        <v>0.6</v>
      </c>
      <c r="S816">
        <v>1.43</v>
      </c>
      <c r="T816">
        <v>10</v>
      </c>
      <c r="U816">
        <v>16.399999999999999</v>
      </c>
      <c r="V816">
        <v>19.11</v>
      </c>
      <c r="W816" s="1">
        <v>42974</v>
      </c>
      <c r="X816">
        <v>248</v>
      </c>
      <c r="Y816" t="s">
        <v>47</v>
      </c>
      <c r="Z816" t="s">
        <v>438</v>
      </c>
      <c r="AA816" t="s">
        <v>439</v>
      </c>
      <c r="AC816" s="1">
        <v>43051</v>
      </c>
      <c r="AD816">
        <v>1</v>
      </c>
      <c r="AE816">
        <v>177</v>
      </c>
      <c r="AF816" s="1">
        <v>43329</v>
      </c>
      <c r="AG816">
        <v>355</v>
      </c>
      <c r="AH816" t="s">
        <v>440</v>
      </c>
      <c r="AI816" t="s">
        <v>441</v>
      </c>
      <c r="AJ816" s="2">
        <v>17046</v>
      </c>
      <c r="AK816" t="s">
        <v>45</v>
      </c>
      <c r="AL816" s="1">
        <v>42974</v>
      </c>
    </row>
    <row r="817" spans="1:38" x14ac:dyDescent="0.25">
      <c r="A817" t="s">
        <v>51</v>
      </c>
      <c r="B817" s="1">
        <v>43157</v>
      </c>
      <c r="C817">
        <v>4</v>
      </c>
      <c r="D817">
        <v>143</v>
      </c>
      <c r="E817">
        <v>4</v>
      </c>
      <c r="F817" t="s">
        <v>39</v>
      </c>
      <c r="G817" t="s">
        <v>56</v>
      </c>
      <c r="H817" t="s">
        <v>41</v>
      </c>
      <c r="I817">
        <v>3</v>
      </c>
      <c r="J817">
        <v>2</v>
      </c>
      <c r="K817">
        <v>183</v>
      </c>
      <c r="L817">
        <v>10.9</v>
      </c>
      <c r="M817">
        <v>5.09</v>
      </c>
      <c r="N817">
        <v>0.55000000000000004</v>
      </c>
      <c r="O817">
        <v>5.61</v>
      </c>
      <c r="P817">
        <v>0.61</v>
      </c>
      <c r="Q817">
        <v>4.32</v>
      </c>
      <c r="R817">
        <v>0.47</v>
      </c>
      <c r="S817">
        <v>1.08</v>
      </c>
      <c r="T817">
        <v>33</v>
      </c>
      <c r="U817">
        <v>11.31</v>
      </c>
      <c r="V817">
        <v>14.06</v>
      </c>
      <c r="W817" s="1">
        <v>42974</v>
      </c>
      <c r="X817">
        <v>248</v>
      </c>
      <c r="Y817" t="s">
        <v>48</v>
      </c>
      <c r="Z817" t="s">
        <v>438</v>
      </c>
      <c r="AA817" t="s">
        <v>439</v>
      </c>
      <c r="AC817" s="1">
        <v>43051</v>
      </c>
      <c r="AD817">
        <v>1</v>
      </c>
      <c r="AE817">
        <v>171</v>
      </c>
      <c r="AF817" s="1">
        <v>43329</v>
      </c>
      <c r="AG817">
        <v>355</v>
      </c>
      <c r="AH817" t="s">
        <v>440</v>
      </c>
      <c r="AI817" t="s">
        <v>441</v>
      </c>
      <c r="AJ817" s="2">
        <v>17046</v>
      </c>
      <c r="AK817" t="s">
        <v>45</v>
      </c>
      <c r="AL817" s="1">
        <v>42974</v>
      </c>
    </row>
    <row r="818" spans="1:38" x14ac:dyDescent="0.25">
      <c r="A818" t="s">
        <v>51</v>
      </c>
      <c r="B818" s="1">
        <v>43209</v>
      </c>
      <c r="C818">
        <v>5</v>
      </c>
      <c r="D818">
        <v>143</v>
      </c>
      <c r="E818">
        <v>4</v>
      </c>
      <c r="F818" t="s">
        <v>39</v>
      </c>
      <c r="G818" t="s">
        <v>56</v>
      </c>
      <c r="H818" t="s">
        <v>41</v>
      </c>
      <c r="I818">
        <v>3</v>
      </c>
      <c r="J818">
        <v>2</v>
      </c>
      <c r="K818">
        <v>235</v>
      </c>
      <c r="L818">
        <v>8.3000000000000007</v>
      </c>
      <c r="M818">
        <v>5.03</v>
      </c>
      <c r="N818">
        <v>0.42</v>
      </c>
      <c r="O818">
        <v>6.56</v>
      </c>
      <c r="P818">
        <v>0.54</v>
      </c>
      <c r="Q818">
        <v>4.97</v>
      </c>
      <c r="R818">
        <v>0.41</v>
      </c>
      <c r="S818">
        <v>0.96</v>
      </c>
      <c r="T818">
        <v>82</v>
      </c>
      <c r="U818">
        <v>8.6199999999999992</v>
      </c>
      <c r="V818">
        <v>12.04</v>
      </c>
      <c r="W818" s="1">
        <v>42974</v>
      </c>
      <c r="X818">
        <v>248</v>
      </c>
      <c r="Y818" t="s">
        <v>77</v>
      </c>
      <c r="Z818" t="s">
        <v>438</v>
      </c>
      <c r="AA818" t="s">
        <v>439</v>
      </c>
      <c r="AC818" t="s">
        <v>49</v>
      </c>
      <c r="AH818" t="s">
        <v>440</v>
      </c>
      <c r="AI818" t="s">
        <v>441</v>
      </c>
      <c r="AJ818" s="2">
        <v>17046</v>
      </c>
      <c r="AK818" t="s">
        <v>45</v>
      </c>
      <c r="AL818" s="1">
        <v>42974</v>
      </c>
    </row>
    <row r="819" spans="1:38" x14ac:dyDescent="0.25">
      <c r="A819" t="s">
        <v>51</v>
      </c>
      <c r="B819" s="1">
        <v>42990</v>
      </c>
      <c r="C819">
        <v>1</v>
      </c>
      <c r="D819">
        <v>148</v>
      </c>
      <c r="E819">
        <v>4</v>
      </c>
      <c r="F819" t="s">
        <v>39</v>
      </c>
      <c r="G819" t="s">
        <v>56</v>
      </c>
      <c r="H819" t="s">
        <v>41</v>
      </c>
      <c r="I819">
        <v>7</v>
      </c>
      <c r="J819" t="s">
        <v>42</v>
      </c>
      <c r="K819">
        <v>25</v>
      </c>
      <c r="L819">
        <v>22.9</v>
      </c>
      <c r="M819">
        <v>4.88</v>
      </c>
      <c r="N819">
        <v>1.1200000000000001</v>
      </c>
      <c r="O819">
        <v>5.55</v>
      </c>
      <c r="P819">
        <v>1.27</v>
      </c>
      <c r="Q819">
        <v>4.78</v>
      </c>
      <c r="R819">
        <v>1.0900000000000001</v>
      </c>
      <c r="S819">
        <v>2.37</v>
      </c>
      <c r="T819">
        <v>19</v>
      </c>
      <c r="U819">
        <v>23.77</v>
      </c>
      <c r="V819">
        <v>30.16</v>
      </c>
      <c r="W819" s="1">
        <v>42965</v>
      </c>
      <c r="X819">
        <v>257</v>
      </c>
      <c r="Y819" t="s">
        <v>43</v>
      </c>
      <c r="Z819" t="s">
        <v>442</v>
      </c>
      <c r="AA819" t="s">
        <v>443</v>
      </c>
      <c r="AC819" t="s">
        <v>49</v>
      </c>
      <c r="AH819">
        <v>308057</v>
      </c>
      <c r="AI819" t="s">
        <v>444</v>
      </c>
      <c r="AJ819" s="2">
        <v>46204</v>
      </c>
      <c r="AK819" t="s">
        <v>45</v>
      </c>
      <c r="AL819" s="1">
        <v>42965</v>
      </c>
    </row>
    <row r="820" spans="1:38" x14ac:dyDescent="0.25">
      <c r="A820" t="s">
        <v>51</v>
      </c>
      <c r="B820" s="1">
        <v>43048</v>
      </c>
      <c r="C820">
        <v>2</v>
      </c>
      <c r="D820">
        <v>148</v>
      </c>
      <c r="E820">
        <v>4</v>
      </c>
      <c r="F820" t="s">
        <v>39</v>
      </c>
      <c r="G820" t="s">
        <v>56</v>
      </c>
      <c r="H820" t="s">
        <v>41</v>
      </c>
      <c r="I820">
        <v>7</v>
      </c>
      <c r="J820" t="s">
        <v>42</v>
      </c>
      <c r="K820">
        <v>83</v>
      </c>
      <c r="L820">
        <v>19.899999999999999</v>
      </c>
      <c r="M820">
        <v>5.04</v>
      </c>
      <c r="N820">
        <v>1</v>
      </c>
      <c r="O820">
        <v>5.35</v>
      </c>
      <c r="P820">
        <v>1.06</v>
      </c>
      <c r="Q820">
        <v>4.62</v>
      </c>
      <c r="R820">
        <v>0.92</v>
      </c>
      <c r="S820">
        <v>1.98</v>
      </c>
      <c r="T820">
        <v>51</v>
      </c>
      <c r="U820">
        <v>20.66</v>
      </c>
      <c r="V820">
        <v>25.46</v>
      </c>
      <c r="W820" s="1">
        <v>42965</v>
      </c>
      <c r="X820">
        <v>257</v>
      </c>
      <c r="Y820" t="s">
        <v>46</v>
      </c>
      <c r="Z820" t="s">
        <v>442</v>
      </c>
      <c r="AA820" t="s">
        <v>443</v>
      </c>
      <c r="AC820" t="s">
        <v>49</v>
      </c>
      <c r="AH820">
        <v>308057</v>
      </c>
      <c r="AI820" t="s">
        <v>444</v>
      </c>
      <c r="AJ820" s="2">
        <v>46204</v>
      </c>
      <c r="AK820" t="s">
        <v>45</v>
      </c>
      <c r="AL820" s="1">
        <v>42965</v>
      </c>
    </row>
    <row r="821" spans="1:38" x14ac:dyDescent="0.25">
      <c r="A821" t="s">
        <v>51</v>
      </c>
      <c r="B821" s="1">
        <v>43157</v>
      </c>
      <c r="C821">
        <v>4</v>
      </c>
      <c r="D821">
        <v>148</v>
      </c>
      <c r="E821">
        <v>4</v>
      </c>
      <c r="F821" t="s">
        <v>39</v>
      </c>
      <c r="G821" t="s">
        <v>56</v>
      </c>
      <c r="H821" t="s">
        <v>41</v>
      </c>
      <c r="I821">
        <v>7</v>
      </c>
      <c r="J821" t="s">
        <v>42</v>
      </c>
      <c r="K821">
        <v>192</v>
      </c>
      <c r="L821">
        <v>15</v>
      </c>
      <c r="M821">
        <v>4.67</v>
      </c>
      <c r="N821">
        <v>0.7</v>
      </c>
      <c r="O821">
        <v>6.41</v>
      </c>
      <c r="P821">
        <v>0.96</v>
      </c>
      <c r="Q821">
        <v>4.8899999999999997</v>
      </c>
      <c r="R821">
        <v>0.73</v>
      </c>
      <c r="S821">
        <v>1.7</v>
      </c>
      <c r="T821">
        <v>27</v>
      </c>
      <c r="U821">
        <v>15.57</v>
      </c>
      <c r="V821">
        <v>21.48</v>
      </c>
      <c r="W821" s="1">
        <v>42965</v>
      </c>
      <c r="X821">
        <v>257</v>
      </c>
      <c r="Y821" t="s">
        <v>48</v>
      </c>
      <c r="Z821" t="s">
        <v>442</v>
      </c>
      <c r="AA821" t="s">
        <v>443</v>
      </c>
      <c r="AC821" s="1">
        <v>43046</v>
      </c>
      <c r="AD821">
        <v>1</v>
      </c>
      <c r="AE821">
        <v>168</v>
      </c>
      <c r="AF821" s="1">
        <v>43326</v>
      </c>
      <c r="AG821">
        <v>361</v>
      </c>
      <c r="AH821">
        <v>308057</v>
      </c>
      <c r="AI821" t="s">
        <v>444</v>
      </c>
      <c r="AJ821" s="2">
        <v>46204</v>
      </c>
      <c r="AK821" t="s">
        <v>45</v>
      </c>
      <c r="AL821" s="1">
        <v>42965</v>
      </c>
    </row>
    <row r="822" spans="1:38" x14ac:dyDescent="0.25">
      <c r="A822" t="s">
        <v>51</v>
      </c>
      <c r="B822" s="1">
        <v>43109</v>
      </c>
      <c r="C822">
        <v>3</v>
      </c>
      <c r="D822">
        <v>148</v>
      </c>
      <c r="E822">
        <v>4</v>
      </c>
      <c r="F822" t="s">
        <v>39</v>
      </c>
      <c r="G822" t="s">
        <v>56</v>
      </c>
      <c r="H822" t="s">
        <v>41</v>
      </c>
      <c r="I822">
        <v>7</v>
      </c>
      <c r="J822" t="s">
        <v>42</v>
      </c>
      <c r="K822">
        <v>144</v>
      </c>
      <c r="L822">
        <v>17.7</v>
      </c>
      <c r="M822">
        <v>4.91</v>
      </c>
      <c r="N822">
        <v>0.87</v>
      </c>
      <c r="O822">
        <v>4.8</v>
      </c>
      <c r="P822">
        <v>0.85</v>
      </c>
      <c r="Q822">
        <v>4.41</v>
      </c>
      <c r="R822">
        <v>0.78</v>
      </c>
      <c r="S822">
        <v>1.63</v>
      </c>
      <c r="T822">
        <v>12</v>
      </c>
      <c r="U822">
        <v>18.37</v>
      </c>
      <c r="V822">
        <v>21.2</v>
      </c>
      <c r="W822" s="1">
        <v>42965</v>
      </c>
      <c r="X822">
        <v>257</v>
      </c>
      <c r="Y822" t="s">
        <v>47</v>
      </c>
      <c r="Z822" t="s">
        <v>442</v>
      </c>
      <c r="AA822" t="s">
        <v>443</v>
      </c>
      <c r="AC822" s="1">
        <v>43046</v>
      </c>
      <c r="AD822">
        <v>1</v>
      </c>
      <c r="AE822">
        <v>174</v>
      </c>
      <c r="AF822" s="1">
        <v>43326</v>
      </c>
      <c r="AG822">
        <v>361</v>
      </c>
      <c r="AH822">
        <v>308057</v>
      </c>
      <c r="AI822" t="s">
        <v>444</v>
      </c>
      <c r="AJ822" s="2">
        <v>46204</v>
      </c>
      <c r="AK822" t="s">
        <v>45</v>
      </c>
      <c r="AL822" s="1">
        <v>42965</v>
      </c>
    </row>
    <row r="823" spans="1:38" x14ac:dyDescent="0.25">
      <c r="A823" t="s">
        <v>51</v>
      </c>
      <c r="B823" s="1">
        <v>43209</v>
      </c>
      <c r="C823">
        <v>5</v>
      </c>
      <c r="D823">
        <v>148</v>
      </c>
      <c r="E823">
        <v>4</v>
      </c>
      <c r="F823" t="s">
        <v>39</v>
      </c>
      <c r="G823" t="s">
        <v>56</v>
      </c>
      <c r="H823" t="s">
        <v>41</v>
      </c>
      <c r="I823">
        <v>7</v>
      </c>
      <c r="J823" t="s">
        <v>42</v>
      </c>
      <c r="K823">
        <v>244</v>
      </c>
      <c r="L823">
        <v>10.199999999999999</v>
      </c>
      <c r="M823">
        <v>4.42</v>
      </c>
      <c r="N823">
        <v>0.45</v>
      </c>
      <c r="O823">
        <v>8.9499999999999993</v>
      </c>
      <c r="P823">
        <v>0.91</v>
      </c>
      <c r="Q823">
        <v>5.98</v>
      </c>
      <c r="R823">
        <v>0.61</v>
      </c>
      <c r="S823">
        <v>1.52</v>
      </c>
      <c r="T823">
        <v>155</v>
      </c>
      <c r="U823">
        <v>10.59</v>
      </c>
      <c r="V823">
        <v>18.68</v>
      </c>
      <c r="W823" s="1">
        <v>42965</v>
      </c>
      <c r="X823">
        <v>257</v>
      </c>
      <c r="Y823" s="3">
        <v>45047</v>
      </c>
      <c r="Z823" t="s">
        <v>442</v>
      </c>
      <c r="AA823" t="s">
        <v>443</v>
      </c>
      <c r="AC823" t="s">
        <v>49</v>
      </c>
      <c r="AH823">
        <v>308057</v>
      </c>
      <c r="AI823" t="s">
        <v>444</v>
      </c>
      <c r="AJ823" s="2">
        <v>46204</v>
      </c>
      <c r="AK823" t="s">
        <v>45</v>
      </c>
      <c r="AL823" s="1">
        <v>42965</v>
      </c>
    </row>
    <row r="824" spans="1:38" x14ac:dyDescent="0.25">
      <c r="A824" t="s">
        <v>38</v>
      </c>
      <c r="B824" s="1">
        <v>43010</v>
      </c>
      <c r="C824">
        <v>1</v>
      </c>
      <c r="D824">
        <v>101</v>
      </c>
      <c r="E824">
        <v>4</v>
      </c>
      <c r="F824" t="s">
        <v>39</v>
      </c>
      <c r="G824" t="s">
        <v>69</v>
      </c>
      <c r="H824" t="s">
        <v>70</v>
      </c>
      <c r="I824">
        <v>3</v>
      </c>
      <c r="J824">
        <v>2</v>
      </c>
      <c r="K824">
        <v>33</v>
      </c>
      <c r="L824">
        <v>22.3</v>
      </c>
      <c r="M824">
        <v>5.22</v>
      </c>
      <c r="N824">
        <v>1.1599999999999999</v>
      </c>
      <c r="O824">
        <v>5.04</v>
      </c>
      <c r="P824">
        <v>1.1200000000000001</v>
      </c>
      <c r="Q824">
        <v>3.84</v>
      </c>
      <c r="R824">
        <v>0.86</v>
      </c>
      <c r="S824">
        <v>1.98</v>
      </c>
      <c r="T824">
        <v>18</v>
      </c>
      <c r="U824">
        <v>23.15</v>
      </c>
      <c r="V824">
        <v>26.42</v>
      </c>
      <c r="W824" s="1">
        <v>42977</v>
      </c>
      <c r="X824">
        <v>236</v>
      </c>
      <c r="Y824" t="s">
        <v>43</v>
      </c>
      <c r="Z824" t="s">
        <v>445</v>
      </c>
      <c r="AA824" t="s">
        <v>446</v>
      </c>
      <c r="AC824" s="1">
        <v>43051</v>
      </c>
      <c r="AD824">
        <v>1</v>
      </c>
      <c r="AE824">
        <v>256</v>
      </c>
      <c r="AF824" s="1">
        <v>43333</v>
      </c>
      <c r="AG824">
        <v>356</v>
      </c>
      <c r="AH824" t="s">
        <v>447</v>
      </c>
      <c r="AI824">
        <v>317</v>
      </c>
      <c r="AJ824" t="s">
        <v>448</v>
      </c>
      <c r="AK824" t="s">
        <v>45</v>
      </c>
      <c r="AL824" s="1">
        <v>42977</v>
      </c>
    </row>
    <row r="825" spans="1:38" x14ac:dyDescent="0.25">
      <c r="A825" t="s">
        <v>38</v>
      </c>
      <c r="B825" s="1">
        <v>43075</v>
      </c>
      <c r="C825">
        <v>2</v>
      </c>
      <c r="D825">
        <v>101</v>
      </c>
      <c r="E825">
        <v>4</v>
      </c>
      <c r="F825" t="s">
        <v>39</v>
      </c>
      <c r="G825" t="s">
        <v>69</v>
      </c>
      <c r="H825" t="s">
        <v>70</v>
      </c>
      <c r="I825">
        <v>3</v>
      </c>
      <c r="J825">
        <v>2</v>
      </c>
      <c r="K825">
        <v>98</v>
      </c>
      <c r="L825">
        <v>18.3</v>
      </c>
      <c r="M825">
        <v>5.0599999999999996</v>
      </c>
      <c r="N825">
        <v>0.93</v>
      </c>
      <c r="O825">
        <v>4.51</v>
      </c>
      <c r="P825">
        <v>0.83</v>
      </c>
      <c r="Q825">
        <v>3.7</v>
      </c>
      <c r="R825">
        <v>0.68</v>
      </c>
      <c r="S825">
        <v>1.5</v>
      </c>
      <c r="T825">
        <v>12</v>
      </c>
      <c r="U825">
        <v>19</v>
      </c>
      <c r="V825">
        <v>20.37</v>
      </c>
      <c r="W825" s="1">
        <v>42977</v>
      </c>
      <c r="X825">
        <v>236</v>
      </c>
      <c r="Y825" t="s">
        <v>46</v>
      </c>
      <c r="Z825" t="s">
        <v>445</v>
      </c>
      <c r="AA825" t="s">
        <v>446</v>
      </c>
      <c r="AC825" s="1">
        <v>43051</v>
      </c>
      <c r="AD825">
        <v>1</v>
      </c>
      <c r="AE825">
        <v>218</v>
      </c>
      <c r="AF825" s="1">
        <v>43333</v>
      </c>
      <c r="AG825">
        <v>356</v>
      </c>
      <c r="AH825" t="s">
        <v>447</v>
      </c>
      <c r="AI825">
        <v>317</v>
      </c>
      <c r="AJ825" t="s">
        <v>448</v>
      </c>
      <c r="AK825" t="s">
        <v>45</v>
      </c>
      <c r="AL825" s="1">
        <v>42977</v>
      </c>
    </row>
    <row r="826" spans="1:38" x14ac:dyDescent="0.25">
      <c r="A826" t="s">
        <v>38</v>
      </c>
      <c r="B826" s="1">
        <v>43146</v>
      </c>
      <c r="C826">
        <v>3</v>
      </c>
      <c r="D826">
        <v>101</v>
      </c>
      <c r="E826">
        <v>4</v>
      </c>
      <c r="F826" t="s">
        <v>39</v>
      </c>
      <c r="G826" t="s">
        <v>69</v>
      </c>
      <c r="H826" t="s">
        <v>70</v>
      </c>
      <c r="I826">
        <v>3</v>
      </c>
      <c r="J826">
        <v>2</v>
      </c>
      <c r="K826">
        <v>169</v>
      </c>
      <c r="L826">
        <v>15.9</v>
      </c>
      <c r="M826">
        <v>5.03</v>
      </c>
      <c r="N826">
        <v>0.8</v>
      </c>
      <c r="O826">
        <v>5.65</v>
      </c>
      <c r="P826">
        <v>0.9</v>
      </c>
      <c r="Q826">
        <v>3.96</v>
      </c>
      <c r="R826">
        <v>0.63</v>
      </c>
      <c r="S826">
        <v>1.53</v>
      </c>
      <c r="T826">
        <v>7</v>
      </c>
      <c r="U826">
        <v>16.5</v>
      </c>
      <c r="V826">
        <v>20.23</v>
      </c>
      <c r="W826" s="1">
        <v>42977</v>
      </c>
      <c r="X826">
        <v>236</v>
      </c>
      <c r="Y826" t="s">
        <v>47</v>
      </c>
      <c r="Z826" t="s">
        <v>445</v>
      </c>
      <c r="AA826" t="s">
        <v>446</v>
      </c>
      <c r="AC826" s="1">
        <v>43051</v>
      </c>
      <c r="AD826">
        <v>1</v>
      </c>
      <c r="AE826">
        <v>182</v>
      </c>
      <c r="AF826" s="1">
        <v>43333</v>
      </c>
      <c r="AG826">
        <v>356</v>
      </c>
      <c r="AH826" t="s">
        <v>447</v>
      </c>
      <c r="AI826">
        <v>317</v>
      </c>
      <c r="AJ826" t="s">
        <v>448</v>
      </c>
      <c r="AK826" t="s">
        <v>45</v>
      </c>
      <c r="AL826" s="1">
        <v>42977</v>
      </c>
    </row>
    <row r="827" spans="1:38" x14ac:dyDescent="0.25">
      <c r="A827" t="s">
        <v>38</v>
      </c>
      <c r="B827" s="1">
        <v>43200</v>
      </c>
      <c r="C827">
        <v>4</v>
      </c>
      <c r="D827">
        <v>101</v>
      </c>
      <c r="E827">
        <v>4</v>
      </c>
      <c r="F827" t="s">
        <v>39</v>
      </c>
      <c r="G827" t="s">
        <v>69</v>
      </c>
      <c r="H827" t="s">
        <v>70</v>
      </c>
      <c r="I827">
        <v>3</v>
      </c>
      <c r="J827">
        <v>2</v>
      </c>
      <c r="K827">
        <v>223</v>
      </c>
      <c r="L827">
        <v>7.4</v>
      </c>
      <c r="M827">
        <v>5.43</v>
      </c>
      <c r="N827">
        <v>0.4</v>
      </c>
      <c r="O827">
        <v>2.36</v>
      </c>
      <c r="P827">
        <v>0.17</v>
      </c>
      <c r="Q827">
        <v>4.51</v>
      </c>
      <c r="R827">
        <v>0.33</v>
      </c>
      <c r="S827">
        <v>0.51</v>
      </c>
      <c r="T827">
        <v>18</v>
      </c>
      <c r="U827">
        <v>7.68</v>
      </c>
      <c r="V827">
        <v>6.57</v>
      </c>
      <c r="W827" s="1">
        <v>42977</v>
      </c>
      <c r="X827">
        <v>236</v>
      </c>
      <c r="Y827" t="s">
        <v>48</v>
      </c>
      <c r="Z827" t="s">
        <v>445</v>
      </c>
      <c r="AA827" t="s">
        <v>446</v>
      </c>
      <c r="AC827" t="s">
        <v>49</v>
      </c>
      <c r="AH827" t="s">
        <v>447</v>
      </c>
      <c r="AI827" t="s">
        <v>449</v>
      </c>
      <c r="AJ827" t="s">
        <v>448</v>
      </c>
      <c r="AK827" t="s">
        <v>50</v>
      </c>
      <c r="AL827" s="1">
        <v>43238</v>
      </c>
    </row>
    <row r="828" spans="1:38" x14ac:dyDescent="0.25">
      <c r="A828" t="s">
        <v>284</v>
      </c>
      <c r="B828" s="1">
        <v>44111</v>
      </c>
      <c r="C828">
        <v>1</v>
      </c>
      <c r="D828">
        <v>451</v>
      </c>
      <c r="E828">
        <v>4</v>
      </c>
      <c r="F828" t="s">
        <v>39</v>
      </c>
      <c r="G828" t="s">
        <v>285</v>
      </c>
      <c r="H828" t="s">
        <v>64</v>
      </c>
      <c r="I828">
        <v>2</v>
      </c>
      <c r="J828">
        <v>1</v>
      </c>
      <c r="K828">
        <v>64</v>
      </c>
      <c r="L828">
        <v>22.6</v>
      </c>
      <c r="M828">
        <v>5.17</v>
      </c>
      <c r="N828">
        <v>1.17</v>
      </c>
      <c r="O828">
        <v>4.8</v>
      </c>
      <c r="P828">
        <v>1.08</v>
      </c>
      <c r="Q828">
        <v>3.78</v>
      </c>
      <c r="R828">
        <v>0.85</v>
      </c>
      <c r="S828">
        <v>1.94</v>
      </c>
      <c r="T828">
        <v>20</v>
      </c>
      <c r="U828">
        <v>23.46</v>
      </c>
      <c r="V828">
        <v>26.01</v>
      </c>
      <c r="W828" s="1">
        <v>44047</v>
      </c>
    </row>
    <row r="829" spans="1:38" x14ac:dyDescent="0.25">
      <c r="A829" t="s">
        <v>284</v>
      </c>
      <c r="B829" s="1">
        <v>44166</v>
      </c>
      <c r="C829">
        <v>2</v>
      </c>
      <c r="D829">
        <v>451</v>
      </c>
      <c r="E829">
        <v>4</v>
      </c>
      <c r="F829" t="s">
        <v>39</v>
      </c>
      <c r="G829" t="s">
        <v>285</v>
      </c>
      <c r="H829" t="s">
        <v>64</v>
      </c>
      <c r="I829">
        <v>2</v>
      </c>
      <c r="J829">
        <v>1</v>
      </c>
      <c r="K829">
        <v>119</v>
      </c>
      <c r="L829">
        <v>16</v>
      </c>
      <c r="M829">
        <v>5.22</v>
      </c>
      <c r="N829">
        <v>0.84</v>
      </c>
      <c r="O829">
        <v>4.0999999999999996</v>
      </c>
      <c r="P829">
        <v>0.6</v>
      </c>
      <c r="Q829">
        <v>4.2</v>
      </c>
      <c r="R829">
        <v>0.7</v>
      </c>
      <c r="S829">
        <v>1.3</v>
      </c>
      <c r="T829">
        <v>16</v>
      </c>
      <c r="U829">
        <v>16.61</v>
      </c>
      <c r="V829">
        <v>17.010000000000002</v>
      </c>
      <c r="W829" s="1">
        <v>44047</v>
      </c>
      <c r="Z829">
        <v>291</v>
      </c>
      <c r="AA829">
        <v>163</v>
      </c>
    </row>
    <row r="830" spans="1:38" x14ac:dyDescent="0.25">
      <c r="A830" t="s">
        <v>284</v>
      </c>
      <c r="B830" s="1">
        <v>44230</v>
      </c>
      <c r="C830">
        <v>3</v>
      </c>
      <c r="D830">
        <v>451</v>
      </c>
      <c r="E830">
        <v>4</v>
      </c>
      <c r="F830" t="s">
        <v>39</v>
      </c>
      <c r="G830" t="s">
        <v>285</v>
      </c>
      <c r="H830" t="s">
        <v>64</v>
      </c>
      <c r="I830">
        <v>2</v>
      </c>
      <c r="J830">
        <v>1</v>
      </c>
      <c r="K830">
        <v>183</v>
      </c>
      <c r="L830">
        <v>12</v>
      </c>
      <c r="M830">
        <v>5.19</v>
      </c>
      <c r="N830">
        <v>0.62</v>
      </c>
      <c r="O830">
        <v>4.57</v>
      </c>
      <c r="P830">
        <v>0.55000000000000004</v>
      </c>
      <c r="Q830">
        <v>4.62</v>
      </c>
      <c r="R830">
        <v>0.55000000000000004</v>
      </c>
      <c r="S830">
        <v>1.1000000000000001</v>
      </c>
      <c r="T830">
        <v>14</v>
      </c>
      <c r="U830">
        <v>12.46</v>
      </c>
      <c r="V830">
        <v>14.21</v>
      </c>
      <c r="W830" s="1">
        <v>44047</v>
      </c>
    </row>
    <row r="831" spans="1:38" x14ac:dyDescent="0.25">
      <c r="A831" t="s">
        <v>284</v>
      </c>
      <c r="B831" s="1">
        <v>44298</v>
      </c>
      <c r="C831">
        <v>4</v>
      </c>
      <c r="D831">
        <v>451</v>
      </c>
      <c r="E831">
        <v>4</v>
      </c>
      <c r="F831" t="s">
        <v>39</v>
      </c>
      <c r="G831" t="s">
        <v>285</v>
      </c>
      <c r="H831" t="s">
        <v>64</v>
      </c>
      <c r="I831">
        <v>2</v>
      </c>
      <c r="J831">
        <v>1</v>
      </c>
      <c r="K831">
        <v>251</v>
      </c>
      <c r="L831">
        <v>12</v>
      </c>
      <c r="M831">
        <v>5.19</v>
      </c>
      <c r="N831">
        <v>0.62</v>
      </c>
      <c r="O831">
        <v>4.57</v>
      </c>
      <c r="P831">
        <v>0.55000000000000004</v>
      </c>
      <c r="Q831">
        <v>4.62</v>
      </c>
      <c r="R831">
        <v>0.55000000000000004</v>
      </c>
      <c r="S831">
        <v>1.1000000000000001</v>
      </c>
      <c r="T831">
        <v>14</v>
      </c>
      <c r="U831">
        <v>12.46</v>
      </c>
      <c r="V831">
        <v>14.21</v>
      </c>
      <c r="W831" s="1">
        <v>44047</v>
      </c>
    </row>
    <row r="832" spans="1:38" x14ac:dyDescent="0.25">
      <c r="A832" t="s">
        <v>40</v>
      </c>
      <c r="B832" s="1">
        <v>44117</v>
      </c>
      <c r="C832">
        <v>1</v>
      </c>
      <c r="D832">
        <v>26</v>
      </c>
      <c r="E832">
        <v>4</v>
      </c>
      <c r="F832" t="s">
        <v>39</v>
      </c>
      <c r="G832" t="s">
        <v>104</v>
      </c>
      <c r="H832" t="s">
        <v>105</v>
      </c>
      <c r="I832">
        <v>2</v>
      </c>
      <c r="J832">
        <v>1</v>
      </c>
      <c r="K832">
        <v>71</v>
      </c>
      <c r="L832">
        <v>16.7</v>
      </c>
      <c r="M832">
        <v>5.0999999999999996</v>
      </c>
      <c r="N832">
        <v>0.85</v>
      </c>
      <c r="O832">
        <v>4.42</v>
      </c>
      <c r="P832">
        <v>0.74</v>
      </c>
      <c r="Q832">
        <v>3.88</v>
      </c>
      <c r="R832">
        <v>0.65</v>
      </c>
      <c r="S832">
        <v>1.39</v>
      </c>
      <c r="T832">
        <v>49</v>
      </c>
      <c r="U832">
        <v>17.329999999999998</v>
      </c>
      <c r="V832">
        <v>18.59</v>
      </c>
      <c r="W832" s="1">
        <v>44046</v>
      </c>
      <c r="Y832" t="s">
        <v>43</v>
      </c>
      <c r="Z832" t="s">
        <v>450</v>
      </c>
      <c r="AA832" t="s">
        <v>451</v>
      </c>
      <c r="AB832">
        <v>126</v>
      </c>
      <c r="AC832" s="1">
        <v>44141</v>
      </c>
      <c r="AD832">
        <v>1</v>
      </c>
      <c r="AE832">
        <v>217</v>
      </c>
      <c r="AF832" s="1">
        <v>44421</v>
      </c>
      <c r="AG832">
        <v>375</v>
      </c>
      <c r="AH832">
        <v>511011</v>
      </c>
      <c r="AI832" t="s">
        <v>452</v>
      </c>
      <c r="AJ832" s="2">
        <v>22890</v>
      </c>
      <c r="AK832" t="s">
        <v>45</v>
      </c>
      <c r="AL832" s="1">
        <v>44046</v>
      </c>
    </row>
    <row r="833" spans="1:38" x14ac:dyDescent="0.25">
      <c r="A833" t="s">
        <v>40</v>
      </c>
      <c r="B833" s="1">
        <v>44222</v>
      </c>
      <c r="C833">
        <v>2</v>
      </c>
      <c r="D833">
        <v>26</v>
      </c>
      <c r="E833">
        <v>4</v>
      </c>
      <c r="F833" t="s">
        <v>39</v>
      </c>
      <c r="G833" t="s">
        <v>104</v>
      </c>
      <c r="H833" t="s">
        <v>105</v>
      </c>
      <c r="I833">
        <v>2</v>
      </c>
      <c r="J833">
        <v>1</v>
      </c>
      <c r="K833">
        <v>176</v>
      </c>
      <c r="L833">
        <v>13.2</v>
      </c>
      <c r="M833">
        <v>4.9000000000000004</v>
      </c>
      <c r="N833">
        <v>0.65</v>
      </c>
      <c r="O833">
        <v>5.2</v>
      </c>
      <c r="P833">
        <v>0.69</v>
      </c>
      <c r="Q833">
        <v>4.0999999999999996</v>
      </c>
      <c r="R833">
        <v>0.54</v>
      </c>
      <c r="S833">
        <v>1.23</v>
      </c>
      <c r="T833">
        <v>75</v>
      </c>
      <c r="U833">
        <v>13.7</v>
      </c>
      <c r="V833">
        <v>16.21</v>
      </c>
      <c r="W833" s="1">
        <v>44046</v>
      </c>
      <c r="Y833" t="s">
        <v>46</v>
      </c>
      <c r="Z833" t="s">
        <v>450</v>
      </c>
      <c r="AA833" t="s">
        <v>451</v>
      </c>
      <c r="AB833">
        <v>126</v>
      </c>
      <c r="AC833" s="1">
        <v>44141</v>
      </c>
      <c r="AD833">
        <v>1</v>
      </c>
      <c r="AE833">
        <v>162</v>
      </c>
      <c r="AF833" s="1">
        <v>44421</v>
      </c>
      <c r="AG833">
        <v>375</v>
      </c>
      <c r="AH833">
        <v>511011</v>
      </c>
      <c r="AI833" t="s">
        <v>452</v>
      </c>
      <c r="AJ833" s="2">
        <v>22890</v>
      </c>
      <c r="AK833" t="s">
        <v>45</v>
      </c>
      <c r="AL833" s="1">
        <v>44046</v>
      </c>
    </row>
    <row r="834" spans="1:38" x14ac:dyDescent="0.25">
      <c r="A834" t="s">
        <v>40</v>
      </c>
      <c r="B834" s="1">
        <v>44280</v>
      </c>
      <c r="C834">
        <v>3</v>
      </c>
      <c r="D834">
        <v>26</v>
      </c>
      <c r="E834">
        <v>4</v>
      </c>
      <c r="F834" t="s">
        <v>39</v>
      </c>
      <c r="G834" t="s">
        <v>104</v>
      </c>
      <c r="H834" t="s">
        <v>105</v>
      </c>
      <c r="I834">
        <v>2</v>
      </c>
      <c r="J834">
        <v>1</v>
      </c>
      <c r="K834">
        <v>234</v>
      </c>
      <c r="L834">
        <v>10.7</v>
      </c>
      <c r="M834">
        <v>4.79</v>
      </c>
      <c r="N834">
        <v>0.51</v>
      </c>
      <c r="O834">
        <v>5.83</v>
      </c>
      <c r="P834">
        <v>0.62</v>
      </c>
      <c r="Q834">
        <v>4.74</v>
      </c>
      <c r="R834">
        <v>0.51</v>
      </c>
      <c r="S834">
        <v>1.1299999999999999</v>
      </c>
      <c r="T834">
        <v>202</v>
      </c>
      <c r="U834">
        <v>11.11</v>
      </c>
      <c r="V834">
        <v>14.43</v>
      </c>
      <c r="W834" s="1">
        <v>44046</v>
      </c>
      <c r="Y834" s="3">
        <v>44986</v>
      </c>
      <c r="Z834" t="s">
        <v>450</v>
      </c>
      <c r="AA834" t="s">
        <v>451</v>
      </c>
      <c r="AB834">
        <v>126</v>
      </c>
      <c r="AC834" s="1">
        <v>44141</v>
      </c>
      <c r="AD834">
        <v>1</v>
      </c>
      <c r="AE834">
        <v>140</v>
      </c>
      <c r="AF834" s="1">
        <v>44421</v>
      </c>
      <c r="AG834">
        <v>375</v>
      </c>
      <c r="AH834">
        <v>511011</v>
      </c>
      <c r="AI834" t="s">
        <v>452</v>
      </c>
      <c r="AJ834" s="2">
        <v>22890</v>
      </c>
      <c r="AK834" t="s">
        <v>45</v>
      </c>
      <c r="AL834" s="1">
        <v>44046</v>
      </c>
    </row>
    <row r="835" spans="1:38" x14ac:dyDescent="0.25">
      <c r="A835" t="s">
        <v>51</v>
      </c>
      <c r="B835" s="1">
        <v>42990</v>
      </c>
      <c r="C835">
        <v>1</v>
      </c>
      <c r="D835">
        <v>70</v>
      </c>
      <c r="E835">
        <v>4</v>
      </c>
      <c r="F835" t="s">
        <v>39</v>
      </c>
      <c r="G835" t="s">
        <v>56</v>
      </c>
      <c r="H835" t="s">
        <v>41</v>
      </c>
      <c r="I835">
        <v>6</v>
      </c>
      <c r="J835" t="s">
        <v>42</v>
      </c>
      <c r="K835">
        <v>4</v>
      </c>
      <c r="L835">
        <v>22.2</v>
      </c>
      <c r="M835">
        <v>4.88</v>
      </c>
      <c r="N835">
        <v>1.08</v>
      </c>
      <c r="O835">
        <v>5.76</v>
      </c>
      <c r="P835">
        <v>1.28</v>
      </c>
      <c r="Q835">
        <v>5.01</v>
      </c>
      <c r="R835">
        <v>1.1100000000000001</v>
      </c>
      <c r="S835">
        <v>2.39</v>
      </c>
      <c r="T835">
        <v>62</v>
      </c>
      <c r="U835">
        <v>23.04</v>
      </c>
      <c r="V835">
        <v>30.25</v>
      </c>
      <c r="W835" s="1">
        <v>42986</v>
      </c>
      <c r="X835">
        <v>236</v>
      </c>
      <c r="Y835" t="s">
        <v>43</v>
      </c>
      <c r="AC835" t="s">
        <v>49</v>
      </c>
      <c r="AH835">
        <v>306041</v>
      </c>
      <c r="AI835" t="s">
        <v>75</v>
      </c>
      <c r="AJ835" t="s">
        <v>76</v>
      </c>
      <c r="AK835" t="s">
        <v>45</v>
      </c>
      <c r="AL835" s="1">
        <v>42986</v>
      </c>
    </row>
    <row r="836" spans="1:38" x14ac:dyDescent="0.25">
      <c r="A836" t="s">
        <v>51</v>
      </c>
      <c r="B836" s="1">
        <v>43048</v>
      </c>
      <c r="C836">
        <v>2</v>
      </c>
      <c r="D836">
        <v>70</v>
      </c>
      <c r="E836">
        <v>4</v>
      </c>
      <c r="F836" t="s">
        <v>39</v>
      </c>
      <c r="G836" t="s">
        <v>56</v>
      </c>
      <c r="H836" t="s">
        <v>41</v>
      </c>
      <c r="I836">
        <v>6</v>
      </c>
      <c r="J836" t="s">
        <v>42</v>
      </c>
      <c r="K836">
        <v>62</v>
      </c>
      <c r="L836">
        <v>20.2</v>
      </c>
      <c r="M836">
        <v>5.05</v>
      </c>
      <c r="N836">
        <v>1.02</v>
      </c>
      <c r="O836">
        <v>5.79</v>
      </c>
      <c r="P836">
        <v>1.17</v>
      </c>
      <c r="Q836">
        <v>4.05</v>
      </c>
      <c r="R836">
        <v>0.82</v>
      </c>
      <c r="S836">
        <v>1.99</v>
      </c>
      <c r="T836">
        <v>115</v>
      </c>
      <c r="U836">
        <v>20.97</v>
      </c>
      <c r="V836">
        <v>26.18</v>
      </c>
      <c r="W836" s="1">
        <v>42986</v>
      </c>
      <c r="X836">
        <v>236</v>
      </c>
      <c r="Y836" t="s">
        <v>46</v>
      </c>
      <c r="AC836" t="s">
        <v>49</v>
      </c>
      <c r="AH836">
        <v>306041</v>
      </c>
      <c r="AI836" t="s">
        <v>75</v>
      </c>
      <c r="AJ836" t="s">
        <v>76</v>
      </c>
      <c r="AK836" t="s">
        <v>45</v>
      </c>
      <c r="AL836" s="1">
        <v>42986</v>
      </c>
    </row>
    <row r="837" spans="1:38" x14ac:dyDescent="0.25">
      <c r="A837" t="s">
        <v>51</v>
      </c>
      <c r="B837" s="1">
        <v>43109</v>
      </c>
      <c r="C837">
        <v>3</v>
      </c>
      <c r="D837">
        <v>70</v>
      </c>
      <c r="E837">
        <v>4</v>
      </c>
      <c r="F837" t="s">
        <v>39</v>
      </c>
      <c r="G837" t="s">
        <v>56</v>
      </c>
      <c r="H837" t="s">
        <v>41</v>
      </c>
      <c r="I837">
        <v>6</v>
      </c>
      <c r="J837" t="s">
        <v>42</v>
      </c>
      <c r="K837">
        <v>123</v>
      </c>
      <c r="L837">
        <v>19.600000000000001</v>
      </c>
      <c r="M837">
        <v>4.87</v>
      </c>
      <c r="N837">
        <v>0.95</v>
      </c>
      <c r="O837">
        <v>5.51</v>
      </c>
      <c r="P837">
        <v>1.08</v>
      </c>
      <c r="Q837">
        <v>4.09</v>
      </c>
      <c r="R837">
        <v>0.8</v>
      </c>
      <c r="S837">
        <v>1.88</v>
      </c>
      <c r="T837">
        <v>178</v>
      </c>
      <c r="U837">
        <v>20.34</v>
      </c>
      <c r="V837">
        <v>24.75</v>
      </c>
      <c r="W837" s="1">
        <v>42986</v>
      </c>
      <c r="X837">
        <v>236</v>
      </c>
      <c r="Y837" s="3">
        <v>44986</v>
      </c>
      <c r="AC837" s="1">
        <v>43074</v>
      </c>
      <c r="AD837">
        <v>1</v>
      </c>
      <c r="AE837">
        <v>203</v>
      </c>
      <c r="AF837" s="1">
        <v>43355</v>
      </c>
      <c r="AG837">
        <v>369</v>
      </c>
      <c r="AH837">
        <v>306041</v>
      </c>
      <c r="AI837" t="s">
        <v>75</v>
      </c>
      <c r="AJ837" t="s">
        <v>76</v>
      </c>
      <c r="AK837" t="s">
        <v>45</v>
      </c>
      <c r="AL837" s="1">
        <v>42986</v>
      </c>
    </row>
    <row r="838" spans="1:38" x14ac:dyDescent="0.25">
      <c r="A838" t="s">
        <v>51</v>
      </c>
      <c r="B838" s="1">
        <v>43157</v>
      </c>
      <c r="C838">
        <v>4</v>
      </c>
      <c r="D838">
        <v>70</v>
      </c>
      <c r="E838">
        <v>4</v>
      </c>
      <c r="F838" t="s">
        <v>39</v>
      </c>
      <c r="G838" t="s">
        <v>56</v>
      </c>
      <c r="H838" t="s">
        <v>41</v>
      </c>
      <c r="I838">
        <v>6</v>
      </c>
      <c r="J838" t="s">
        <v>42</v>
      </c>
      <c r="K838">
        <v>171</v>
      </c>
      <c r="L838">
        <v>14.1</v>
      </c>
      <c r="M838">
        <v>4.95</v>
      </c>
      <c r="N838">
        <v>0.7</v>
      </c>
      <c r="O838">
        <v>6.3</v>
      </c>
      <c r="P838">
        <v>0.89</v>
      </c>
      <c r="Q838">
        <v>4.47</v>
      </c>
      <c r="R838">
        <v>0.63</v>
      </c>
      <c r="S838">
        <v>1.52</v>
      </c>
      <c r="T838">
        <v>136</v>
      </c>
      <c r="U838">
        <v>14.64</v>
      </c>
      <c r="V838">
        <v>19.62</v>
      </c>
      <c r="W838" s="1">
        <v>42986</v>
      </c>
      <c r="X838">
        <v>236</v>
      </c>
      <c r="Y838" s="3">
        <v>45017</v>
      </c>
      <c r="AC838" s="1">
        <v>43074</v>
      </c>
      <c r="AD838">
        <v>1</v>
      </c>
      <c r="AE838">
        <v>197</v>
      </c>
      <c r="AF838" s="1">
        <v>43355</v>
      </c>
      <c r="AG838">
        <v>369</v>
      </c>
      <c r="AH838">
        <v>306041</v>
      </c>
      <c r="AI838" t="s">
        <v>75</v>
      </c>
      <c r="AJ838" t="s">
        <v>76</v>
      </c>
      <c r="AK838" t="s">
        <v>45</v>
      </c>
      <c r="AL838" s="1">
        <v>42986</v>
      </c>
    </row>
    <row r="839" spans="1:38" x14ac:dyDescent="0.25">
      <c r="A839" t="s">
        <v>51</v>
      </c>
      <c r="B839" s="1">
        <v>43209</v>
      </c>
      <c r="C839">
        <v>5</v>
      </c>
      <c r="D839">
        <v>70</v>
      </c>
      <c r="E839">
        <v>4</v>
      </c>
      <c r="F839" t="s">
        <v>39</v>
      </c>
      <c r="G839" t="s">
        <v>56</v>
      </c>
      <c r="H839" t="s">
        <v>41</v>
      </c>
      <c r="I839">
        <v>6</v>
      </c>
      <c r="J839" t="s">
        <v>42</v>
      </c>
      <c r="K839">
        <v>223</v>
      </c>
      <c r="L839">
        <v>10.4</v>
      </c>
      <c r="M839">
        <v>4.49</v>
      </c>
      <c r="N839">
        <v>0.47</v>
      </c>
      <c r="O839">
        <v>7.93</v>
      </c>
      <c r="P839">
        <v>0.82</v>
      </c>
      <c r="Q839">
        <v>6.09</v>
      </c>
      <c r="R839">
        <v>0.63</v>
      </c>
      <c r="S839">
        <v>1.46</v>
      </c>
      <c r="T839">
        <v>163</v>
      </c>
      <c r="U839">
        <v>10.8</v>
      </c>
      <c r="V839">
        <v>17.75</v>
      </c>
      <c r="W839" s="1">
        <v>42986</v>
      </c>
      <c r="X839">
        <v>236</v>
      </c>
      <c r="Y839" s="3">
        <v>45048</v>
      </c>
      <c r="AC839" t="s">
        <v>49</v>
      </c>
      <c r="AH839">
        <v>306041</v>
      </c>
      <c r="AI839" t="s">
        <v>75</v>
      </c>
      <c r="AJ839" t="s">
        <v>76</v>
      </c>
      <c r="AK839" t="s">
        <v>45</v>
      </c>
      <c r="AL839" s="1">
        <v>42986</v>
      </c>
    </row>
    <row r="840" spans="1:38" x14ac:dyDescent="0.25">
      <c r="A840" t="s">
        <v>68</v>
      </c>
      <c r="B840" s="1">
        <v>43018</v>
      </c>
      <c r="C840">
        <v>1</v>
      </c>
      <c r="D840">
        <v>536</v>
      </c>
      <c r="E840">
        <v>4</v>
      </c>
      <c r="F840" t="s">
        <v>39</v>
      </c>
      <c r="G840" t="s">
        <v>69</v>
      </c>
      <c r="H840" t="s">
        <v>70</v>
      </c>
      <c r="I840">
        <v>2</v>
      </c>
      <c r="J840">
        <v>1</v>
      </c>
      <c r="K840">
        <v>68</v>
      </c>
      <c r="L840">
        <v>23.1</v>
      </c>
      <c r="M840">
        <v>4.8499999999999996</v>
      </c>
      <c r="N840">
        <v>1.1200000000000001</v>
      </c>
      <c r="O840">
        <v>3.47</v>
      </c>
      <c r="P840">
        <v>0.8</v>
      </c>
      <c r="Q840">
        <v>3.61</v>
      </c>
      <c r="R840">
        <v>0.83</v>
      </c>
      <c r="S840">
        <v>1.64</v>
      </c>
      <c r="T840">
        <v>41</v>
      </c>
      <c r="U840">
        <v>23.98</v>
      </c>
      <c r="V840">
        <v>22.4</v>
      </c>
      <c r="W840" s="1">
        <v>42950</v>
      </c>
      <c r="X840">
        <v>276</v>
      </c>
      <c r="Y840" t="s">
        <v>43</v>
      </c>
      <c r="AC840" s="1">
        <v>43041</v>
      </c>
      <c r="AD840">
        <v>1</v>
      </c>
      <c r="AE840">
        <v>255</v>
      </c>
      <c r="AF840" s="1">
        <v>43322</v>
      </c>
      <c r="AG840">
        <v>372</v>
      </c>
      <c r="AH840">
        <v>114538</v>
      </c>
      <c r="AI840">
        <v>19</v>
      </c>
      <c r="AJ840" s="2">
        <v>47453</v>
      </c>
      <c r="AK840" t="s">
        <v>45</v>
      </c>
      <c r="AL840" s="1">
        <v>42950</v>
      </c>
    </row>
    <row r="841" spans="1:38" x14ac:dyDescent="0.25">
      <c r="A841" t="s">
        <v>68</v>
      </c>
      <c r="B841" s="1">
        <v>43144</v>
      </c>
      <c r="C841">
        <v>3</v>
      </c>
      <c r="D841">
        <v>536</v>
      </c>
      <c r="E841">
        <v>4</v>
      </c>
      <c r="F841" t="s">
        <v>39</v>
      </c>
      <c r="G841" t="s">
        <v>69</v>
      </c>
      <c r="H841" t="s">
        <v>70</v>
      </c>
      <c r="I841">
        <v>2</v>
      </c>
      <c r="J841">
        <v>1</v>
      </c>
      <c r="K841">
        <v>194</v>
      </c>
      <c r="L841">
        <v>12.9</v>
      </c>
      <c r="M841">
        <v>4.45</v>
      </c>
      <c r="N841">
        <v>0.56999999999999995</v>
      </c>
      <c r="O841">
        <v>6.73</v>
      </c>
      <c r="P841">
        <v>0.87</v>
      </c>
      <c r="Q841">
        <v>3.98</v>
      </c>
      <c r="R841">
        <v>0.51</v>
      </c>
      <c r="S841">
        <v>1.38</v>
      </c>
      <c r="T841">
        <v>199</v>
      </c>
      <c r="U841">
        <v>13.39</v>
      </c>
      <c r="V841">
        <v>18.16</v>
      </c>
      <c r="W841" s="1">
        <v>42950</v>
      </c>
      <c r="X841">
        <v>276</v>
      </c>
      <c r="Y841" s="3">
        <v>44986</v>
      </c>
      <c r="AC841" s="1">
        <v>43041</v>
      </c>
      <c r="AD841">
        <v>1</v>
      </c>
      <c r="AE841">
        <v>176</v>
      </c>
      <c r="AF841" s="1">
        <v>43322</v>
      </c>
      <c r="AG841">
        <v>372</v>
      </c>
      <c r="AH841">
        <v>114538</v>
      </c>
      <c r="AI841">
        <v>19</v>
      </c>
      <c r="AJ841" s="2">
        <v>47453</v>
      </c>
      <c r="AK841" t="s">
        <v>45</v>
      </c>
      <c r="AL841" s="1">
        <v>42950</v>
      </c>
    </row>
    <row r="842" spans="1:38" x14ac:dyDescent="0.25">
      <c r="A842" t="s">
        <v>68</v>
      </c>
      <c r="B842" s="1">
        <v>43073</v>
      </c>
      <c r="C842">
        <v>2</v>
      </c>
      <c r="D842">
        <v>536</v>
      </c>
      <c r="E842">
        <v>4</v>
      </c>
      <c r="F842" t="s">
        <v>39</v>
      </c>
      <c r="G842" t="s">
        <v>69</v>
      </c>
      <c r="H842" t="s">
        <v>70</v>
      </c>
      <c r="I842">
        <v>2</v>
      </c>
      <c r="J842">
        <v>1</v>
      </c>
      <c r="K842">
        <v>123</v>
      </c>
      <c r="L842">
        <v>20.399999999999999</v>
      </c>
      <c r="M842">
        <v>4.1900000000000004</v>
      </c>
      <c r="N842">
        <v>0.85</v>
      </c>
      <c r="O842">
        <v>3.09</v>
      </c>
      <c r="P842">
        <v>0.63</v>
      </c>
      <c r="Q842">
        <v>3.13</v>
      </c>
      <c r="R842">
        <v>0.64</v>
      </c>
      <c r="S842">
        <v>1.27</v>
      </c>
      <c r="T842">
        <v>79</v>
      </c>
      <c r="U842">
        <v>21.18</v>
      </c>
      <c r="V842">
        <v>18.13</v>
      </c>
      <c r="W842" s="1">
        <v>42950</v>
      </c>
      <c r="X842">
        <v>276</v>
      </c>
      <c r="Y842" t="s">
        <v>46</v>
      </c>
      <c r="AC842" s="1">
        <v>43041</v>
      </c>
      <c r="AD842">
        <v>1</v>
      </c>
      <c r="AE842">
        <v>247</v>
      </c>
      <c r="AF842" s="1">
        <v>43322</v>
      </c>
      <c r="AG842">
        <v>372</v>
      </c>
      <c r="AH842">
        <v>114538</v>
      </c>
      <c r="AI842">
        <v>19</v>
      </c>
      <c r="AJ842" s="2">
        <v>47453</v>
      </c>
      <c r="AK842" t="s">
        <v>45</v>
      </c>
      <c r="AL842" s="1">
        <v>42950</v>
      </c>
    </row>
    <row r="843" spans="1:38" x14ac:dyDescent="0.25">
      <c r="A843" t="s">
        <v>68</v>
      </c>
      <c r="B843" s="1">
        <v>43219</v>
      </c>
      <c r="C843">
        <v>4</v>
      </c>
      <c r="D843">
        <v>536</v>
      </c>
      <c r="E843">
        <v>4</v>
      </c>
      <c r="F843" t="s">
        <v>39</v>
      </c>
      <c r="G843" t="s">
        <v>69</v>
      </c>
      <c r="H843" t="s">
        <v>70</v>
      </c>
      <c r="I843">
        <v>2</v>
      </c>
      <c r="J843">
        <v>1</v>
      </c>
      <c r="K843">
        <v>269</v>
      </c>
      <c r="L843">
        <v>7</v>
      </c>
      <c r="M843">
        <v>4.43</v>
      </c>
      <c r="N843">
        <v>0.31</v>
      </c>
      <c r="O843">
        <v>6.35</v>
      </c>
      <c r="P843">
        <v>0.44</v>
      </c>
      <c r="Q843">
        <v>4.97</v>
      </c>
      <c r="R843">
        <v>0.35</v>
      </c>
      <c r="S843">
        <v>0.79</v>
      </c>
      <c r="T843">
        <v>420</v>
      </c>
      <c r="U843">
        <v>7.27</v>
      </c>
      <c r="V843">
        <v>9.99</v>
      </c>
      <c r="W843" s="1">
        <v>42950</v>
      </c>
      <c r="X843">
        <v>276</v>
      </c>
      <c r="Y843" s="3">
        <v>45018</v>
      </c>
      <c r="AC843" s="1">
        <v>43404</v>
      </c>
      <c r="AD843">
        <v>3</v>
      </c>
      <c r="AE843">
        <v>237</v>
      </c>
      <c r="AF843" s="1">
        <v>43684</v>
      </c>
      <c r="AG843">
        <v>734</v>
      </c>
      <c r="AH843">
        <v>114538</v>
      </c>
      <c r="AI843">
        <v>19</v>
      </c>
      <c r="AJ843" s="2">
        <v>47453</v>
      </c>
      <c r="AK843" t="s">
        <v>50</v>
      </c>
      <c r="AL843" s="1">
        <v>43250</v>
      </c>
    </row>
    <row r="844" spans="1:38" x14ac:dyDescent="0.25">
      <c r="A844" t="s">
        <v>51</v>
      </c>
      <c r="B844" s="1">
        <v>42990</v>
      </c>
      <c r="C844">
        <v>1</v>
      </c>
      <c r="D844">
        <v>29</v>
      </c>
      <c r="E844">
        <v>4</v>
      </c>
      <c r="F844" t="s">
        <v>39</v>
      </c>
      <c r="G844" t="s">
        <v>56</v>
      </c>
      <c r="H844" t="s">
        <v>41</v>
      </c>
      <c r="I844">
        <v>5</v>
      </c>
      <c r="J844" t="s">
        <v>42</v>
      </c>
      <c r="K844">
        <v>22</v>
      </c>
      <c r="L844">
        <v>18.5</v>
      </c>
      <c r="M844">
        <v>5.17</v>
      </c>
      <c r="N844">
        <v>0.96</v>
      </c>
      <c r="O844">
        <v>5.5</v>
      </c>
      <c r="P844">
        <v>1.02</v>
      </c>
      <c r="Q844">
        <v>4.3499999999999996</v>
      </c>
      <c r="R844">
        <v>0.8</v>
      </c>
      <c r="S844">
        <v>1.82</v>
      </c>
      <c r="T844">
        <v>33</v>
      </c>
      <c r="U844">
        <v>19.2</v>
      </c>
      <c r="V844">
        <v>23.7</v>
      </c>
      <c r="W844" s="1">
        <v>42968</v>
      </c>
      <c r="X844">
        <v>254</v>
      </c>
      <c r="Y844" t="s">
        <v>43</v>
      </c>
      <c r="AC844" t="s">
        <v>49</v>
      </c>
      <c r="AH844">
        <v>311022</v>
      </c>
      <c r="AI844">
        <v>74</v>
      </c>
      <c r="AJ844" s="2">
        <v>11597</v>
      </c>
      <c r="AK844" t="s">
        <v>45</v>
      </c>
      <c r="AL844" s="1">
        <v>42968</v>
      </c>
    </row>
    <row r="845" spans="1:38" x14ac:dyDescent="0.25">
      <c r="A845" t="s">
        <v>51</v>
      </c>
      <c r="B845" s="1">
        <v>43048</v>
      </c>
      <c r="C845">
        <v>2</v>
      </c>
      <c r="D845">
        <v>29</v>
      </c>
      <c r="E845">
        <v>4</v>
      </c>
      <c r="F845" t="s">
        <v>39</v>
      </c>
      <c r="G845" t="s">
        <v>56</v>
      </c>
      <c r="H845" t="s">
        <v>41</v>
      </c>
      <c r="I845">
        <v>5</v>
      </c>
      <c r="J845" t="s">
        <v>42</v>
      </c>
      <c r="K845">
        <v>80</v>
      </c>
      <c r="L845">
        <v>18.100000000000001</v>
      </c>
      <c r="M845">
        <v>5.09</v>
      </c>
      <c r="N845">
        <v>0.92</v>
      </c>
      <c r="O845">
        <v>5.65</v>
      </c>
      <c r="P845">
        <v>1.02</v>
      </c>
      <c r="Q845">
        <v>4.46</v>
      </c>
      <c r="R845">
        <v>0.81</v>
      </c>
      <c r="S845">
        <v>1.83</v>
      </c>
      <c r="T845">
        <v>18</v>
      </c>
      <c r="U845">
        <v>18.79</v>
      </c>
      <c r="V845">
        <v>23.66</v>
      </c>
      <c r="W845" s="1">
        <v>42968</v>
      </c>
      <c r="X845">
        <v>254</v>
      </c>
      <c r="Y845" t="s">
        <v>46</v>
      </c>
      <c r="AC845" t="s">
        <v>49</v>
      </c>
      <c r="AH845">
        <v>311022</v>
      </c>
      <c r="AI845">
        <v>74</v>
      </c>
      <c r="AJ845" s="2">
        <v>11597</v>
      </c>
      <c r="AK845" t="s">
        <v>45</v>
      </c>
      <c r="AL845" s="1">
        <v>42968</v>
      </c>
    </row>
    <row r="846" spans="1:38" x14ac:dyDescent="0.25">
      <c r="A846" t="s">
        <v>51</v>
      </c>
      <c r="B846" s="1">
        <v>43109</v>
      </c>
      <c r="C846">
        <v>3</v>
      </c>
      <c r="D846">
        <v>29</v>
      </c>
      <c r="E846">
        <v>4</v>
      </c>
      <c r="F846" t="s">
        <v>39</v>
      </c>
      <c r="G846" t="s">
        <v>56</v>
      </c>
      <c r="H846" t="s">
        <v>41</v>
      </c>
      <c r="I846">
        <v>5</v>
      </c>
      <c r="J846" t="s">
        <v>42</v>
      </c>
      <c r="K846">
        <v>141</v>
      </c>
      <c r="L846">
        <v>16.899999999999999</v>
      </c>
      <c r="M846">
        <v>5</v>
      </c>
      <c r="N846">
        <v>0.84</v>
      </c>
      <c r="O846">
        <v>5.61</v>
      </c>
      <c r="P846">
        <v>0.95</v>
      </c>
      <c r="Q846">
        <v>4.37</v>
      </c>
      <c r="R846">
        <v>0.74</v>
      </c>
      <c r="S846">
        <v>1.69</v>
      </c>
      <c r="T846">
        <v>14</v>
      </c>
      <c r="U846">
        <v>17.54</v>
      </c>
      <c r="V846">
        <v>21.94</v>
      </c>
      <c r="W846" s="1">
        <v>42968</v>
      </c>
      <c r="X846">
        <v>254</v>
      </c>
      <c r="Y846" t="s">
        <v>47</v>
      </c>
      <c r="AC846" s="1">
        <v>43047</v>
      </c>
      <c r="AD846">
        <v>1</v>
      </c>
      <c r="AE846">
        <v>174</v>
      </c>
      <c r="AF846" s="1">
        <v>43326</v>
      </c>
      <c r="AG846">
        <v>358</v>
      </c>
      <c r="AH846">
        <v>311022</v>
      </c>
      <c r="AI846">
        <v>74</v>
      </c>
      <c r="AJ846" s="2">
        <v>11597</v>
      </c>
      <c r="AK846" t="s">
        <v>45</v>
      </c>
      <c r="AL846" s="1">
        <v>42968</v>
      </c>
    </row>
    <row r="847" spans="1:38" x14ac:dyDescent="0.25">
      <c r="A847" t="s">
        <v>51</v>
      </c>
      <c r="B847" s="1">
        <v>43157</v>
      </c>
      <c r="C847">
        <v>4</v>
      </c>
      <c r="D847">
        <v>29</v>
      </c>
      <c r="E847">
        <v>4</v>
      </c>
      <c r="F847" t="s">
        <v>39</v>
      </c>
      <c r="G847" t="s">
        <v>56</v>
      </c>
      <c r="H847" t="s">
        <v>41</v>
      </c>
      <c r="I847">
        <v>5</v>
      </c>
      <c r="J847" t="s">
        <v>42</v>
      </c>
      <c r="K847">
        <v>189</v>
      </c>
      <c r="L847">
        <v>13.3</v>
      </c>
      <c r="M847">
        <v>4.82</v>
      </c>
      <c r="N847">
        <v>0.64</v>
      </c>
      <c r="O847">
        <v>6.2</v>
      </c>
      <c r="P847">
        <v>0.82</v>
      </c>
      <c r="Q847">
        <v>4.8</v>
      </c>
      <c r="R847">
        <v>0.64</v>
      </c>
      <c r="S847">
        <v>1.46</v>
      </c>
      <c r="T847">
        <v>48</v>
      </c>
      <c r="U847">
        <v>13.81</v>
      </c>
      <c r="V847">
        <v>18.600000000000001</v>
      </c>
      <c r="W847" s="1">
        <v>42968</v>
      </c>
      <c r="X847">
        <v>254</v>
      </c>
      <c r="Y847" t="s">
        <v>48</v>
      </c>
      <c r="AC847" s="1">
        <v>43047</v>
      </c>
      <c r="AD847">
        <v>1</v>
      </c>
      <c r="AE847">
        <v>168</v>
      </c>
      <c r="AF847" s="1">
        <v>43326</v>
      </c>
      <c r="AG847">
        <v>358</v>
      </c>
      <c r="AH847">
        <v>311022</v>
      </c>
      <c r="AI847">
        <v>74</v>
      </c>
      <c r="AJ847" s="2">
        <v>11597</v>
      </c>
      <c r="AK847" t="s">
        <v>45</v>
      </c>
      <c r="AL847" s="1">
        <v>42968</v>
      </c>
    </row>
    <row r="848" spans="1:38" x14ac:dyDescent="0.25">
      <c r="A848" t="s">
        <v>51</v>
      </c>
      <c r="B848" s="1">
        <v>43209</v>
      </c>
      <c r="C848">
        <v>5</v>
      </c>
      <c r="D848">
        <v>29</v>
      </c>
      <c r="E848">
        <v>4</v>
      </c>
      <c r="F848" t="s">
        <v>39</v>
      </c>
      <c r="G848" t="s">
        <v>56</v>
      </c>
      <c r="H848" t="s">
        <v>41</v>
      </c>
      <c r="I848">
        <v>5</v>
      </c>
      <c r="J848" t="s">
        <v>42</v>
      </c>
      <c r="K848">
        <v>241</v>
      </c>
      <c r="L848">
        <v>9</v>
      </c>
      <c r="M848">
        <v>4.5999999999999996</v>
      </c>
      <c r="N848">
        <v>0.41</v>
      </c>
      <c r="O848">
        <v>7.19</v>
      </c>
      <c r="P848">
        <v>0.65</v>
      </c>
      <c r="Q848">
        <v>5.68</v>
      </c>
      <c r="R848">
        <v>0.51</v>
      </c>
      <c r="S848">
        <v>1.1599999999999999</v>
      </c>
      <c r="T848">
        <v>220</v>
      </c>
      <c r="U848">
        <v>9.34</v>
      </c>
      <c r="V848">
        <v>14.35</v>
      </c>
      <c r="W848" s="1">
        <v>42968</v>
      </c>
      <c r="X848">
        <v>254</v>
      </c>
      <c r="Y848" s="3">
        <v>45047</v>
      </c>
      <c r="AC848" t="s">
        <v>49</v>
      </c>
      <c r="AH848">
        <v>311022</v>
      </c>
      <c r="AI848">
        <v>74</v>
      </c>
      <c r="AJ848" s="2">
        <v>11597</v>
      </c>
      <c r="AK848" t="s">
        <v>45</v>
      </c>
      <c r="AL848" s="1">
        <v>42968</v>
      </c>
    </row>
    <row r="849" spans="1:38" x14ac:dyDescent="0.25">
      <c r="A849" t="s">
        <v>51</v>
      </c>
      <c r="B849" s="1">
        <v>43048</v>
      </c>
      <c r="C849">
        <v>2</v>
      </c>
      <c r="D849">
        <v>95</v>
      </c>
      <c r="E849">
        <v>4</v>
      </c>
      <c r="F849" t="s">
        <v>39</v>
      </c>
      <c r="G849" t="s">
        <v>56</v>
      </c>
      <c r="H849" t="s">
        <v>41</v>
      </c>
      <c r="I849">
        <v>6</v>
      </c>
      <c r="J849" t="s">
        <v>42</v>
      </c>
      <c r="K849">
        <v>76</v>
      </c>
      <c r="L849">
        <v>21</v>
      </c>
      <c r="M849">
        <v>5.13</v>
      </c>
      <c r="N849">
        <v>1.08</v>
      </c>
      <c r="O849">
        <v>6.02</v>
      </c>
      <c r="P849">
        <v>1.26</v>
      </c>
      <c r="Q849">
        <v>4.2699999999999996</v>
      </c>
      <c r="R849">
        <v>0.9</v>
      </c>
      <c r="S849">
        <v>2.16</v>
      </c>
      <c r="T849">
        <v>25</v>
      </c>
      <c r="U849">
        <v>21.8</v>
      </c>
      <c r="V849">
        <v>28.12</v>
      </c>
      <c r="W849" s="1">
        <v>42972</v>
      </c>
      <c r="X849">
        <v>250</v>
      </c>
      <c r="Y849" t="s">
        <v>46</v>
      </c>
      <c r="AC849" t="s">
        <v>49</v>
      </c>
      <c r="AH849">
        <v>310539</v>
      </c>
      <c r="AI849" t="s">
        <v>260</v>
      </c>
      <c r="AJ849" s="3">
        <v>45113</v>
      </c>
      <c r="AK849" t="s">
        <v>45</v>
      </c>
      <c r="AL849" s="1">
        <v>42972</v>
      </c>
    </row>
    <row r="850" spans="1:38" x14ac:dyDescent="0.25">
      <c r="A850" t="s">
        <v>51</v>
      </c>
      <c r="B850" s="1">
        <v>42990</v>
      </c>
      <c r="C850">
        <v>1</v>
      </c>
      <c r="D850">
        <v>95</v>
      </c>
      <c r="E850">
        <v>4</v>
      </c>
      <c r="F850" t="s">
        <v>39</v>
      </c>
      <c r="G850" t="s">
        <v>56</v>
      </c>
      <c r="H850" t="s">
        <v>41</v>
      </c>
      <c r="I850">
        <v>6</v>
      </c>
      <c r="J850" t="s">
        <v>42</v>
      </c>
      <c r="K850">
        <v>18</v>
      </c>
      <c r="L850">
        <v>23.1</v>
      </c>
      <c r="M850">
        <v>5.27</v>
      </c>
      <c r="N850">
        <v>1.22</v>
      </c>
      <c r="O850">
        <v>4.76</v>
      </c>
      <c r="P850">
        <v>1.1000000000000001</v>
      </c>
      <c r="Q850">
        <v>4.1100000000000003</v>
      </c>
      <c r="R850">
        <v>0.95</v>
      </c>
      <c r="S850">
        <v>2.0499999999999998</v>
      </c>
      <c r="T850">
        <v>31</v>
      </c>
      <c r="U850">
        <v>23.98</v>
      </c>
      <c r="V850">
        <v>27.05</v>
      </c>
      <c r="W850" s="1">
        <v>42972</v>
      </c>
      <c r="X850">
        <v>250</v>
      </c>
      <c r="Y850" t="s">
        <v>43</v>
      </c>
      <c r="AC850" t="s">
        <v>49</v>
      </c>
      <c r="AH850">
        <v>310539</v>
      </c>
      <c r="AI850" t="s">
        <v>260</v>
      </c>
      <c r="AJ850" s="3">
        <v>45113</v>
      </c>
      <c r="AK850" t="s">
        <v>45</v>
      </c>
      <c r="AL850" s="1">
        <v>42972</v>
      </c>
    </row>
    <row r="851" spans="1:38" x14ac:dyDescent="0.25">
      <c r="A851" t="s">
        <v>51</v>
      </c>
      <c r="B851" s="1">
        <v>43109</v>
      </c>
      <c r="C851">
        <v>3</v>
      </c>
      <c r="D851">
        <v>95</v>
      </c>
      <c r="E851">
        <v>4</v>
      </c>
      <c r="F851" t="s">
        <v>39</v>
      </c>
      <c r="G851" t="s">
        <v>56</v>
      </c>
      <c r="H851" t="s">
        <v>41</v>
      </c>
      <c r="I851">
        <v>6</v>
      </c>
      <c r="J851" t="s">
        <v>42</v>
      </c>
      <c r="K851">
        <v>137</v>
      </c>
      <c r="L851">
        <v>19.2</v>
      </c>
      <c r="M851">
        <v>5.21</v>
      </c>
      <c r="N851">
        <v>1</v>
      </c>
      <c r="O851">
        <v>5.69</v>
      </c>
      <c r="P851">
        <v>1.0900000000000001</v>
      </c>
      <c r="Q851">
        <v>4.08</v>
      </c>
      <c r="R851">
        <v>0.78</v>
      </c>
      <c r="S851">
        <v>1.88</v>
      </c>
      <c r="T851">
        <v>29</v>
      </c>
      <c r="U851">
        <v>19.93</v>
      </c>
      <c r="V851">
        <v>24.62</v>
      </c>
      <c r="W851" s="1">
        <v>42972</v>
      </c>
      <c r="X851">
        <v>250</v>
      </c>
      <c r="Y851" t="s">
        <v>47</v>
      </c>
      <c r="AC851" s="1">
        <v>43083</v>
      </c>
      <c r="AD851">
        <v>2</v>
      </c>
      <c r="AE851">
        <v>211</v>
      </c>
      <c r="AF851" s="1">
        <v>43363</v>
      </c>
      <c r="AG851">
        <v>391</v>
      </c>
      <c r="AH851">
        <v>310539</v>
      </c>
      <c r="AI851" t="s">
        <v>260</v>
      </c>
      <c r="AJ851" s="3">
        <v>45113</v>
      </c>
      <c r="AK851" t="s">
        <v>45</v>
      </c>
      <c r="AL851" s="1">
        <v>42972</v>
      </c>
    </row>
    <row r="852" spans="1:38" x14ac:dyDescent="0.25">
      <c r="A852" t="s">
        <v>51</v>
      </c>
      <c r="B852" s="1">
        <v>43209</v>
      </c>
      <c r="C852">
        <v>5</v>
      </c>
      <c r="D852">
        <v>95</v>
      </c>
      <c r="E852">
        <v>4</v>
      </c>
      <c r="F852" t="s">
        <v>39</v>
      </c>
      <c r="G852" t="s">
        <v>56</v>
      </c>
      <c r="H852" t="s">
        <v>41</v>
      </c>
      <c r="I852">
        <v>6</v>
      </c>
      <c r="J852" t="s">
        <v>42</v>
      </c>
      <c r="K852">
        <v>237</v>
      </c>
      <c r="L852">
        <v>7.3</v>
      </c>
      <c r="M852">
        <v>4.45</v>
      </c>
      <c r="N852">
        <v>0.32</v>
      </c>
      <c r="O852">
        <v>8.18</v>
      </c>
      <c r="P852">
        <v>0.6</v>
      </c>
      <c r="Q852">
        <v>6.33</v>
      </c>
      <c r="R852">
        <v>0.46</v>
      </c>
      <c r="S852">
        <v>1.06</v>
      </c>
      <c r="T852">
        <v>203</v>
      </c>
      <c r="U852">
        <v>7.58</v>
      </c>
      <c r="V852">
        <v>12.9</v>
      </c>
      <c r="W852" s="1">
        <v>42972</v>
      </c>
      <c r="X852">
        <v>250</v>
      </c>
      <c r="Y852" s="3">
        <v>45047</v>
      </c>
      <c r="AC852" s="1">
        <v>43083</v>
      </c>
      <c r="AD852">
        <v>2</v>
      </c>
      <c r="AE852">
        <v>8</v>
      </c>
      <c r="AF852" s="1">
        <v>43363</v>
      </c>
      <c r="AH852">
        <v>310539</v>
      </c>
      <c r="AI852" t="s">
        <v>260</v>
      </c>
      <c r="AJ852" s="3">
        <v>45113</v>
      </c>
      <c r="AK852" t="s">
        <v>143</v>
      </c>
      <c r="AL852" s="1">
        <v>43227</v>
      </c>
    </row>
    <row r="853" spans="1:38" x14ac:dyDescent="0.25">
      <c r="A853" t="s">
        <v>51</v>
      </c>
      <c r="B853" s="1">
        <v>43157</v>
      </c>
      <c r="C853">
        <v>4</v>
      </c>
      <c r="D853">
        <v>95</v>
      </c>
      <c r="E853">
        <v>4</v>
      </c>
      <c r="F853" t="s">
        <v>39</v>
      </c>
      <c r="G853" t="s">
        <v>56</v>
      </c>
      <c r="H853" t="s">
        <v>41</v>
      </c>
      <c r="I853">
        <v>6</v>
      </c>
      <c r="J853" t="s">
        <v>42</v>
      </c>
      <c r="K853">
        <v>185</v>
      </c>
      <c r="L853">
        <v>9.6</v>
      </c>
      <c r="M853">
        <v>4.88</v>
      </c>
      <c r="N853">
        <v>0.47</v>
      </c>
      <c r="O853">
        <v>5.81</v>
      </c>
      <c r="P853">
        <v>0.56000000000000005</v>
      </c>
      <c r="Q853">
        <v>4.3499999999999996</v>
      </c>
      <c r="R853">
        <v>0.42</v>
      </c>
      <c r="S853">
        <v>0.98</v>
      </c>
      <c r="T853">
        <v>65</v>
      </c>
      <c r="U853">
        <v>9.9600000000000009</v>
      </c>
      <c r="V853">
        <v>12.72</v>
      </c>
      <c r="W853" s="1">
        <v>42972</v>
      </c>
      <c r="X853">
        <v>250</v>
      </c>
      <c r="Y853" t="s">
        <v>48</v>
      </c>
      <c r="AC853" s="1">
        <v>43083</v>
      </c>
      <c r="AD853">
        <v>2</v>
      </c>
      <c r="AE853">
        <v>205</v>
      </c>
      <c r="AF853" s="1">
        <v>43363</v>
      </c>
      <c r="AG853">
        <v>391</v>
      </c>
      <c r="AH853">
        <v>310539</v>
      </c>
      <c r="AI853" t="s">
        <v>260</v>
      </c>
      <c r="AJ853" s="3">
        <v>45113</v>
      </c>
      <c r="AK853" t="s">
        <v>45</v>
      </c>
      <c r="AL853" s="1">
        <v>42972</v>
      </c>
    </row>
    <row r="854" spans="1:38" x14ac:dyDescent="0.25">
      <c r="A854" t="s">
        <v>51</v>
      </c>
      <c r="B854" s="1">
        <v>43048</v>
      </c>
      <c r="C854">
        <v>2</v>
      </c>
      <c r="D854">
        <v>165</v>
      </c>
      <c r="E854">
        <v>4</v>
      </c>
      <c r="F854" t="s">
        <v>39</v>
      </c>
      <c r="G854" t="s">
        <v>56</v>
      </c>
      <c r="H854" t="s">
        <v>41</v>
      </c>
      <c r="I854">
        <v>4</v>
      </c>
      <c r="J854" t="s">
        <v>42</v>
      </c>
      <c r="K854">
        <v>34</v>
      </c>
      <c r="L854">
        <v>23.3</v>
      </c>
      <c r="M854">
        <v>5.3</v>
      </c>
      <c r="N854">
        <v>1.23</v>
      </c>
      <c r="O854">
        <v>6.35</v>
      </c>
      <c r="P854">
        <v>1.48</v>
      </c>
      <c r="Q854">
        <v>4.18</v>
      </c>
      <c r="R854">
        <v>0.97</v>
      </c>
      <c r="S854">
        <v>2.4500000000000002</v>
      </c>
      <c r="T854">
        <v>19</v>
      </c>
      <c r="U854">
        <v>24.19</v>
      </c>
      <c r="V854">
        <v>32.020000000000003</v>
      </c>
      <c r="W854" s="1">
        <v>43014</v>
      </c>
      <c r="X854">
        <v>208</v>
      </c>
      <c r="Y854" t="s">
        <v>43</v>
      </c>
      <c r="AC854" t="s">
        <v>49</v>
      </c>
      <c r="AH854">
        <v>306041</v>
      </c>
      <c r="AI854">
        <v>155</v>
      </c>
      <c r="AJ854" s="2">
        <v>43678</v>
      </c>
      <c r="AK854" t="s">
        <v>45</v>
      </c>
      <c r="AL854" s="1">
        <v>43014</v>
      </c>
    </row>
    <row r="855" spans="1:38" x14ac:dyDescent="0.25">
      <c r="A855" t="s">
        <v>51</v>
      </c>
      <c r="B855" s="1">
        <v>43109</v>
      </c>
      <c r="C855">
        <v>3</v>
      </c>
      <c r="D855">
        <v>165</v>
      </c>
      <c r="E855">
        <v>4</v>
      </c>
      <c r="F855" t="s">
        <v>39</v>
      </c>
      <c r="G855" t="s">
        <v>56</v>
      </c>
      <c r="H855" t="s">
        <v>41</v>
      </c>
      <c r="I855">
        <v>4</v>
      </c>
      <c r="J855" t="s">
        <v>42</v>
      </c>
      <c r="K855">
        <v>95</v>
      </c>
      <c r="L855">
        <v>21.1</v>
      </c>
      <c r="M855">
        <v>5.05</v>
      </c>
      <c r="N855">
        <v>1.07</v>
      </c>
      <c r="O855">
        <v>5.77</v>
      </c>
      <c r="P855">
        <v>1.22</v>
      </c>
      <c r="Q855">
        <v>3.93</v>
      </c>
      <c r="R855">
        <v>0.83</v>
      </c>
      <c r="S855">
        <v>2.0499999999999998</v>
      </c>
      <c r="T855">
        <v>17</v>
      </c>
      <c r="U855">
        <v>21.9</v>
      </c>
      <c r="V855">
        <v>27.13</v>
      </c>
      <c r="W855" s="1">
        <v>43014</v>
      </c>
      <c r="X855">
        <v>208</v>
      </c>
      <c r="Y855" t="s">
        <v>46</v>
      </c>
      <c r="AC855" s="1">
        <v>43069</v>
      </c>
      <c r="AD855">
        <v>1</v>
      </c>
      <c r="AE855">
        <v>200</v>
      </c>
      <c r="AF855" s="1">
        <v>43352</v>
      </c>
      <c r="AG855">
        <v>338</v>
      </c>
      <c r="AH855">
        <v>306041</v>
      </c>
      <c r="AI855">
        <v>155</v>
      </c>
      <c r="AJ855" s="2">
        <v>43678</v>
      </c>
      <c r="AK855" t="s">
        <v>45</v>
      </c>
      <c r="AL855" s="1">
        <v>43014</v>
      </c>
    </row>
    <row r="856" spans="1:38" x14ac:dyDescent="0.25">
      <c r="A856" t="s">
        <v>51</v>
      </c>
      <c r="B856" s="1">
        <v>43157</v>
      </c>
      <c r="C856">
        <v>4</v>
      </c>
      <c r="D856">
        <v>165</v>
      </c>
      <c r="E856">
        <v>4</v>
      </c>
      <c r="F856" t="s">
        <v>39</v>
      </c>
      <c r="G856" t="s">
        <v>56</v>
      </c>
      <c r="H856" t="s">
        <v>41</v>
      </c>
      <c r="I856">
        <v>4</v>
      </c>
      <c r="J856" t="s">
        <v>42</v>
      </c>
      <c r="K856">
        <v>143</v>
      </c>
      <c r="L856">
        <v>16.3</v>
      </c>
      <c r="M856">
        <v>5.01</v>
      </c>
      <c r="N856">
        <v>0.82</v>
      </c>
      <c r="O856">
        <v>6.32</v>
      </c>
      <c r="P856">
        <v>1.03</v>
      </c>
      <c r="Q856">
        <v>4.25</v>
      </c>
      <c r="R856">
        <v>0.69</v>
      </c>
      <c r="S856">
        <v>1.72</v>
      </c>
      <c r="T856">
        <v>15</v>
      </c>
      <c r="U856">
        <v>16.920000000000002</v>
      </c>
      <c r="V856">
        <v>22.42</v>
      </c>
      <c r="W856" s="1">
        <v>43014</v>
      </c>
      <c r="X856">
        <v>208</v>
      </c>
      <c r="Y856" t="s">
        <v>47</v>
      </c>
      <c r="AC856" s="1">
        <v>43069</v>
      </c>
      <c r="AD856">
        <v>1</v>
      </c>
      <c r="AE856">
        <v>194</v>
      </c>
      <c r="AF856" s="1">
        <v>43352</v>
      </c>
      <c r="AG856">
        <v>338</v>
      </c>
      <c r="AH856">
        <v>306041</v>
      </c>
      <c r="AI856">
        <v>155</v>
      </c>
      <c r="AJ856" s="2">
        <v>43678</v>
      </c>
      <c r="AK856" t="s">
        <v>45</v>
      </c>
      <c r="AL856" s="1">
        <v>43014</v>
      </c>
    </row>
    <row r="857" spans="1:38" x14ac:dyDescent="0.25">
      <c r="A857" t="s">
        <v>51</v>
      </c>
      <c r="B857" s="1">
        <v>43209</v>
      </c>
      <c r="C857">
        <v>5</v>
      </c>
      <c r="D857">
        <v>165</v>
      </c>
      <c r="E857">
        <v>4</v>
      </c>
      <c r="F857" t="s">
        <v>39</v>
      </c>
      <c r="G857" t="s">
        <v>56</v>
      </c>
      <c r="H857" t="s">
        <v>41</v>
      </c>
      <c r="I857">
        <v>4</v>
      </c>
      <c r="J857" t="s">
        <v>42</v>
      </c>
      <c r="K857">
        <v>195</v>
      </c>
      <c r="L857">
        <v>11.8</v>
      </c>
      <c r="M857">
        <v>5.07</v>
      </c>
      <c r="N857">
        <v>0.6</v>
      </c>
      <c r="O857">
        <v>6.95</v>
      </c>
      <c r="P857">
        <v>0.82</v>
      </c>
      <c r="Q857">
        <v>4.66</v>
      </c>
      <c r="R857">
        <v>0.55000000000000004</v>
      </c>
      <c r="S857">
        <v>1.37</v>
      </c>
      <c r="T857">
        <v>27</v>
      </c>
      <c r="U857">
        <v>12.25</v>
      </c>
      <c r="V857">
        <v>17.53</v>
      </c>
      <c r="W857" s="1">
        <v>43014</v>
      </c>
      <c r="X857">
        <v>208</v>
      </c>
      <c r="Y857" t="s">
        <v>48</v>
      </c>
      <c r="AC857" s="1">
        <v>43069</v>
      </c>
      <c r="AD857">
        <v>1</v>
      </c>
      <c r="AF857" s="1">
        <v>43352</v>
      </c>
      <c r="AG857">
        <v>338</v>
      </c>
      <c r="AH857">
        <v>306041</v>
      </c>
      <c r="AI857" t="s">
        <v>453</v>
      </c>
      <c r="AJ857" s="2">
        <v>43678</v>
      </c>
      <c r="AK857" t="s">
        <v>45</v>
      </c>
      <c r="AL857" s="1">
        <v>43014</v>
      </c>
    </row>
    <row r="858" spans="1:38" x14ac:dyDescent="0.25">
      <c r="A858" t="s">
        <v>38</v>
      </c>
      <c r="B858" s="1">
        <v>43075</v>
      </c>
      <c r="C858">
        <v>2</v>
      </c>
      <c r="D858">
        <v>108</v>
      </c>
      <c r="E858">
        <v>4</v>
      </c>
      <c r="F858" t="s">
        <v>39</v>
      </c>
      <c r="G858" t="s">
        <v>51</v>
      </c>
      <c r="H858" t="s">
        <v>52</v>
      </c>
      <c r="I858">
        <v>5</v>
      </c>
      <c r="J858" t="s">
        <v>42</v>
      </c>
      <c r="K858">
        <v>46</v>
      </c>
      <c r="L858">
        <v>28.6</v>
      </c>
      <c r="M858">
        <v>4.9800000000000004</v>
      </c>
      <c r="N858">
        <v>1.42</v>
      </c>
      <c r="O858">
        <v>4.3099999999999996</v>
      </c>
      <c r="P858">
        <v>1.23</v>
      </c>
      <c r="Q858">
        <v>3.28</v>
      </c>
      <c r="R858">
        <v>0.94</v>
      </c>
      <c r="S858">
        <v>2.17</v>
      </c>
      <c r="T858">
        <v>48</v>
      </c>
      <c r="U858">
        <v>29.69</v>
      </c>
      <c r="V858">
        <v>30.09</v>
      </c>
      <c r="W858" s="1">
        <v>43029</v>
      </c>
      <c r="X858">
        <v>184</v>
      </c>
      <c r="Y858" t="s">
        <v>43</v>
      </c>
      <c r="Z858" t="s">
        <v>454</v>
      </c>
      <c r="AA858" t="s">
        <v>384</v>
      </c>
      <c r="AC858" t="s">
        <v>49</v>
      </c>
      <c r="AH858">
        <v>111068</v>
      </c>
      <c r="AI858" t="s">
        <v>455</v>
      </c>
      <c r="AJ858" s="3">
        <v>45139</v>
      </c>
      <c r="AK858" t="s">
        <v>45</v>
      </c>
      <c r="AL858" s="1">
        <v>43029</v>
      </c>
    </row>
    <row r="859" spans="1:38" x14ac:dyDescent="0.25">
      <c r="A859" t="s">
        <v>38</v>
      </c>
      <c r="B859" s="1">
        <v>43146</v>
      </c>
      <c r="C859">
        <v>3</v>
      </c>
      <c r="D859">
        <v>108</v>
      </c>
      <c r="E859">
        <v>4</v>
      </c>
      <c r="F859" t="s">
        <v>39</v>
      </c>
      <c r="G859" t="s">
        <v>51</v>
      </c>
      <c r="H859" t="s">
        <v>52</v>
      </c>
      <c r="I859">
        <v>5</v>
      </c>
      <c r="J859" t="s">
        <v>42</v>
      </c>
      <c r="K859">
        <v>117</v>
      </c>
      <c r="L859">
        <v>18.899999999999999</v>
      </c>
      <c r="M859">
        <v>4.97</v>
      </c>
      <c r="N859">
        <v>0.94</v>
      </c>
      <c r="O859">
        <v>5</v>
      </c>
      <c r="P859">
        <v>0.94</v>
      </c>
      <c r="Q859">
        <v>3.68</v>
      </c>
      <c r="R859">
        <v>0.7</v>
      </c>
      <c r="S859">
        <v>1.64</v>
      </c>
      <c r="T859">
        <v>134</v>
      </c>
      <c r="U859">
        <v>19.62</v>
      </c>
      <c r="V859">
        <v>22.06</v>
      </c>
      <c r="W859" s="1">
        <v>43029</v>
      </c>
      <c r="X859">
        <v>184</v>
      </c>
      <c r="Y859" t="s">
        <v>46</v>
      </c>
      <c r="Z859" t="s">
        <v>454</v>
      </c>
      <c r="AA859" t="s">
        <v>384</v>
      </c>
      <c r="AC859" t="s">
        <v>49</v>
      </c>
      <c r="AH859">
        <v>111068</v>
      </c>
      <c r="AI859" t="s">
        <v>455</v>
      </c>
      <c r="AJ859" s="3">
        <v>45139</v>
      </c>
      <c r="AK859" t="s">
        <v>45</v>
      </c>
      <c r="AL859" s="1">
        <v>43029</v>
      </c>
    </row>
    <row r="860" spans="1:38" x14ac:dyDescent="0.25">
      <c r="A860" t="s">
        <v>38</v>
      </c>
      <c r="B860" s="1">
        <v>43200</v>
      </c>
      <c r="C860">
        <v>4</v>
      </c>
      <c r="D860">
        <v>108</v>
      </c>
      <c r="E860">
        <v>4</v>
      </c>
      <c r="F860" t="s">
        <v>39</v>
      </c>
      <c r="G860" t="s">
        <v>51</v>
      </c>
      <c r="H860" t="s">
        <v>52</v>
      </c>
      <c r="I860">
        <v>5</v>
      </c>
      <c r="J860" t="s">
        <v>42</v>
      </c>
      <c r="K860">
        <v>171</v>
      </c>
      <c r="L860">
        <v>16.399999999999999</v>
      </c>
      <c r="M860">
        <v>4.93</v>
      </c>
      <c r="N860">
        <v>0.81</v>
      </c>
      <c r="O860">
        <v>5.0199999999999996</v>
      </c>
      <c r="P860">
        <v>0.82</v>
      </c>
      <c r="Q860">
        <v>4.0199999999999996</v>
      </c>
      <c r="R860">
        <v>0.66</v>
      </c>
      <c r="S860">
        <v>1.48</v>
      </c>
      <c r="T860">
        <v>159</v>
      </c>
      <c r="U860">
        <v>17.02</v>
      </c>
      <c r="V860">
        <v>19.59</v>
      </c>
      <c r="W860" s="1">
        <v>43029</v>
      </c>
      <c r="X860">
        <v>184</v>
      </c>
      <c r="Y860" s="3">
        <v>44986</v>
      </c>
      <c r="Z860" t="s">
        <v>454</v>
      </c>
      <c r="AA860" t="s">
        <v>384</v>
      </c>
      <c r="AC860" t="s">
        <v>49</v>
      </c>
      <c r="AH860">
        <v>111068</v>
      </c>
      <c r="AI860" t="s">
        <v>455</v>
      </c>
      <c r="AJ860" s="3">
        <v>45139</v>
      </c>
      <c r="AK860" t="s">
        <v>50</v>
      </c>
      <c r="AL860" s="1">
        <v>43241</v>
      </c>
    </row>
    <row r="861" spans="1:38" x14ac:dyDescent="0.25">
      <c r="A861" t="s">
        <v>40</v>
      </c>
      <c r="B861" s="1">
        <v>44117</v>
      </c>
      <c r="C861">
        <v>1</v>
      </c>
      <c r="D861">
        <v>485</v>
      </c>
      <c r="E861">
        <v>4</v>
      </c>
      <c r="F861" t="s">
        <v>39</v>
      </c>
      <c r="G861" t="s">
        <v>69</v>
      </c>
      <c r="H861" t="s">
        <v>70</v>
      </c>
      <c r="I861">
        <v>3</v>
      </c>
      <c r="J861">
        <v>2</v>
      </c>
      <c r="K861">
        <v>72</v>
      </c>
      <c r="L861">
        <v>23</v>
      </c>
      <c r="M861">
        <v>5.08</v>
      </c>
      <c r="N861">
        <v>1.17</v>
      </c>
      <c r="O861">
        <v>4.5999999999999996</v>
      </c>
      <c r="P861">
        <v>1.06</v>
      </c>
      <c r="Q861">
        <v>4.16</v>
      </c>
      <c r="R861">
        <v>0.96</v>
      </c>
      <c r="S861">
        <v>2.0099999999999998</v>
      </c>
      <c r="T861">
        <v>63</v>
      </c>
      <c r="U861">
        <v>23.87</v>
      </c>
      <c r="V861">
        <v>26.59</v>
      </c>
      <c r="W861" s="1">
        <v>44045</v>
      </c>
      <c r="Y861" t="s">
        <v>43</v>
      </c>
      <c r="Z861" t="s">
        <v>456</v>
      </c>
      <c r="AA861" t="s">
        <v>457</v>
      </c>
      <c r="AB861">
        <v>23</v>
      </c>
      <c r="AC861" s="1">
        <v>44140</v>
      </c>
      <c r="AD861">
        <v>1</v>
      </c>
      <c r="AE861">
        <v>217</v>
      </c>
      <c r="AF861" s="1">
        <v>44421</v>
      </c>
      <c r="AG861">
        <v>376</v>
      </c>
      <c r="AH861">
        <v>512024</v>
      </c>
      <c r="AI861">
        <v>236</v>
      </c>
      <c r="AJ861" t="s">
        <v>458</v>
      </c>
      <c r="AK861" t="s">
        <v>45</v>
      </c>
      <c r="AL861" s="1">
        <v>44045</v>
      </c>
    </row>
    <row r="862" spans="1:38" x14ac:dyDescent="0.25">
      <c r="A862" t="s">
        <v>40</v>
      </c>
      <c r="B862" s="1">
        <v>44280</v>
      </c>
      <c r="C862">
        <v>3</v>
      </c>
      <c r="D862">
        <v>485</v>
      </c>
      <c r="E862">
        <v>4</v>
      </c>
      <c r="F862" t="s">
        <v>39</v>
      </c>
      <c r="G862" t="s">
        <v>69</v>
      </c>
      <c r="H862" t="s">
        <v>70</v>
      </c>
      <c r="I862">
        <v>3</v>
      </c>
      <c r="J862">
        <v>2</v>
      </c>
      <c r="K862">
        <v>235</v>
      </c>
      <c r="L862">
        <v>12.7</v>
      </c>
      <c r="M862">
        <v>4.71</v>
      </c>
      <c r="N862">
        <v>0.6</v>
      </c>
      <c r="O862">
        <v>5.84</v>
      </c>
      <c r="P862">
        <v>0.74</v>
      </c>
      <c r="Q862">
        <v>5.13</v>
      </c>
      <c r="R862">
        <v>0.65</v>
      </c>
      <c r="S862">
        <v>1.39</v>
      </c>
      <c r="T862">
        <v>22</v>
      </c>
      <c r="U862">
        <v>13.18</v>
      </c>
      <c r="V862">
        <v>17.510000000000002</v>
      </c>
      <c r="W862" s="1">
        <v>44045</v>
      </c>
      <c r="Y862" t="s">
        <v>47</v>
      </c>
      <c r="Z862" t="s">
        <v>456</v>
      </c>
      <c r="AA862" t="s">
        <v>457</v>
      </c>
      <c r="AB862">
        <v>23</v>
      </c>
      <c r="AC862" s="1">
        <v>44140</v>
      </c>
      <c r="AD862">
        <v>1</v>
      </c>
      <c r="AE862">
        <v>140</v>
      </c>
      <c r="AF862" s="1">
        <v>44421</v>
      </c>
      <c r="AG862">
        <v>376</v>
      </c>
      <c r="AH862">
        <v>512024</v>
      </c>
      <c r="AI862">
        <v>236</v>
      </c>
      <c r="AJ862" t="s">
        <v>458</v>
      </c>
      <c r="AK862" t="s">
        <v>45</v>
      </c>
      <c r="AL862" s="1">
        <v>44045</v>
      </c>
    </row>
    <row r="863" spans="1:38" x14ac:dyDescent="0.25">
      <c r="A863" t="s">
        <v>40</v>
      </c>
      <c r="B863" s="1">
        <v>44222</v>
      </c>
      <c r="C863">
        <v>2</v>
      </c>
      <c r="D863">
        <v>485</v>
      </c>
      <c r="E863">
        <v>4</v>
      </c>
      <c r="F863" t="s">
        <v>39</v>
      </c>
      <c r="G863" t="s">
        <v>69</v>
      </c>
      <c r="H863" t="s">
        <v>70</v>
      </c>
      <c r="I863">
        <v>3</v>
      </c>
      <c r="J863">
        <v>2</v>
      </c>
      <c r="K863">
        <v>177</v>
      </c>
      <c r="L863">
        <v>12.6</v>
      </c>
      <c r="M863">
        <v>4.93</v>
      </c>
      <c r="N863">
        <v>0.62</v>
      </c>
      <c r="O863">
        <v>5.47</v>
      </c>
      <c r="P863">
        <v>0.69</v>
      </c>
      <c r="Q863">
        <v>4.2</v>
      </c>
      <c r="R863">
        <v>0.53</v>
      </c>
      <c r="S863">
        <v>1.22</v>
      </c>
      <c r="T863">
        <v>18</v>
      </c>
      <c r="U863">
        <v>13.08</v>
      </c>
      <c r="V863">
        <v>15.97</v>
      </c>
      <c r="W863" s="1">
        <v>44045</v>
      </c>
      <c r="Y863" t="s">
        <v>46</v>
      </c>
      <c r="Z863" t="s">
        <v>456</v>
      </c>
      <c r="AA863" t="s">
        <v>457</v>
      </c>
      <c r="AB863">
        <v>23</v>
      </c>
      <c r="AC863" s="1">
        <v>44140</v>
      </c>
      <c r="AD863">
        <v>1</v>
      </c>
      <c r="AE863">
        <v>162</v>
      </c>
      <c r="AF863" s="1">
        <v>44421</v>
      </c>
      <c r="AG863">
        <v>376</v>
      </c>
      <c r="AH863">
        <v>512024</v>
      </c>
      <c r="AI863">
        <v>236</v>
      </c>
      <c r="AJ863" t="s">
        <v>458</v>
      </c>
      <c r="AK863" t="s">
        <v>45</v>
      </c>
      <c r="AL863" s="1">
        <v>44045</v>
      </c>
    </row>
    <row r="864" spans="1:38" x14ac:dyDescent="0.25">
      <c r="A864" t="s">
        <v>51</v>
      </c>
      <c r="B864" s="1">
        <v>42990</v>
      </c>
      <c r="C864">
        <v>1</v>
      </c>
      <c r="D864">
        <v>94</v>
      </c>
      <c r="E864">
        <v>5</v>
      </c>
      <c r="F864" t="s">
        <v>39</v>
      </c>
      <c r="G864" t="s">
        <v>56</v>
      </c>
      <c r="H864" t="s">
        <v>41</v>
      </c>
      <c r="I864">
        <v>2</v>
      </c>
      <c r="J864">
        <v>1</v>
      </c>
      <c r="K864">
        <v>18</v>
      </c>
      <c r="L864">
        <v>12.9</v>
      </c>
      <c r="M864">
        <v>5.07</v>
      </c>
      <c r="N864">
        <v>0.65</v>
      </c>
      <c r="O864">
        <v>6</v>
      </c>
      <c r="P864">
        <v>0.77</v>
      </c>
      <c r="Q864">
        <v>4.33</v>
      </c>
      <c r="R864">
        <v>0.56000000000000005</v>
      </c>
      <c r="S864">
        <v>1.33</v>
      </c>
      <c r="T864">
        <v>104</v>
      </c>
      <c r="U864">
        <v>13.39</v>
      </c>
      <c r="V864">
        <v>17.28</v>
      </c>
      <c r="W864" s="1">
        <v>42972</v>
      </c>
      <c r="X864">
        <v>250</v>
      </c>
      <c r="Y864" t="s">
        <v>43</v>
      </c>
      <c r="Z864" t="s">
        <v>459</v>
      </c>
      <c r="AA864" t="s">
        <v>460</v>
      </c>
      <c r="AC864" t="s">
        <v>49</v>
      </c>
      <c r="AH864">
        <v>309084</v>
      </c>
      <c r="AI864">
        <v>50</v>
      </c>
      <c r="AJ864" s="2">
        <v>22981</v>
      </c>
      <c r="AK864" t="s">
        <v>45</v>
      </c>
      <c r="AL864" s="1">
        <v>42972</v>
      </c>
    </row>
    <row r="865" spans="1:38" x14ac:dyDescent="0.25">
      <c r="A865" t="s">
        <v>51</v>
      </c>
      <c r="B865" s="1">
        <v>43109</v>
      </c>
      <c r="C865">
        <v>3</v>
      </c>
      <c r="D865">
        <v>94</v>
      </c>
      <c r="E865">
        <v>5</v>
      </c>
      <c r="F865" t="s">
        <v>39</v>
      </c>
      <c r="G865" t="s">
        <v>56</v>
      </c>
      <c r="H865" t="s">
        <v>41</v>
      </c>
      <c r="I865">
        <v>2</v>
      </c>
      <c r="J865">
        <v>1</v>
      </c>
      <c r="K865">
        <v>137</v>
      </c>
      <c r="L865">
        <v>10.9</v>
      </c>
      <c r="M865">
        <v>4.9400000000000004</v>
      </c>
      <c r="N865">
        <v>0.54</v>
      </c>
      <c r="O865">
        <v>6</v>
      </c>
      <c r="P865">
        <v>0.65</v>
      </c>
      <c r="Q865">
        <v>4.68</v>
      </c>
      <c r="R865">
        <v>0.51</v>
      </c>
      <c r="S865">
        <v>1.1599999999999999</v>
      </c>
      <c r="T865">
        <v>35</v>
      </c>
      <c r="U865">
        <v>11.31</v>
      </c>
      <c r="V865">
        <v>14.86</v>
      </c>
      <c r="W865" s="1">
        <v>42972</v>
      </c>
      <c r="X865">
        <v>250</v>
      </c>
      <c r="Y865" t="s">
        <v>47</v>
      </c>
      <c r="Z865" t="s">
        <v>459</v>
      </c>
      <c r="AA865" t="s">
        <v>460</v>
      </c>
      <c r="AC865" s="1">
        <v>43059</v>
      </c>
      <c r="AD865">
        <v>1</v>
      </c>
      <c r="AE865">
        <v>186</v>
      </c>
      <c r="AF865" s="1">
        <v>43338</v>
      </c>
      <c r="AG865">
        <v>366</v>
      </c>
      <c r="AH865">
        <v>309084</v>
      </c>
      <c r="AI865">
        <v>50</v>
      </c>
      <c r="AJ865" s="2">
        <v>22981</v>
      </c>
      <c r="AK865" t="s">
        <v>45</v>
      </c>
      <c r="AL865" s="1">
        <v>42972</v>
      </c>
    </row>
    <row r="866" spans="1:38" x14ac:dyDescent="0.25">
      <c r="A866" t="s">
        <v>51</v>
      </c>
      <c r="B866" s="1">
        <v>43048</v>
      </c>
      <c r="C866">
        <v>2</v>
      </c>
      <c r="D866">
        <v>94</v>
      </c>
      <c r="E866">
        <v>5</v>
      </c>
      <c r="F866" t="s">
        <v>39</v>
      </c>
      <c r="G866" t="s">
        <v>56</v>
      </c>
      <c r="H866" t="s">
        <v>41</v>
      </c>
      <c r="I866">
        <v>2</v>
      </c>
      <c r="J866">
        <v>1</v>
      </c>
      <c r="K866">
        <v>76</v>
      </c>
      <c r="L866">
        <v>9.6999999999999993</v>
      </c>
      <c r="M866">
        <v>4.97</v>
      </c>
      <c r="N866">
        <v>0.48</v>
      </c>
      <c r="O866">
        <v>6.19</v>
      </c>
      <c r="P866">
        <v>0.6</v>
      </c>
      <c r="Q866">
        <v>4.42</v>
      </c>
      <c r="R866">
        <v>0.43</v>
      </c>
      <c r="S866">
        <v>1.03</v>
      </c>
      <c r="T866">
        <v>83</v>
      </c>
      <c r="U866">
        <v>10.07</v>
      </c>
      <c r="V866">
        <v>13.32</v>
      </c>
      <c r="W866" s="1">
        <v>42972</v>
      </c>
      <c r="X866">
        <v>250</v>
      </c>
      <c r="Y866" t="s">
        <v>46</v>
      </c>
      <c r="Z866" t="s">
        <v>459</v>
      </c>
      <c r="AA866" t="s">
        <v>460</v>
      </c>
      <c r="AC866" t="s">
        <v>49</v>
      </c>
      <c r="AH866">
        <v>309084</v>
      </c>
      <c r="AI866">
        <v>50</v>
      </c>
      <c r="AJ866" s="2">
        <v>22981</v>
      </c>
      <c r="AK866" t="s">
        <v>45</v>
      </c>
      <c r="AL866" s="1">
        <v>42972</v>
      </c>
    </row>
    <row r="867" spans="1:38" x14ac:dyDescent="0.25">
      <c r="A867" t="s">
        <v>51</v>
      </c>
      <c r="B867" s="1">
        <v>43209</v>
      </c>
      <c r="C867">
        <v>5</v>
      </c>
      <c r="D867">
        <v>94</v>
      </c>
      <c r="E867">
        <v>5</v>
      </c>
      <c r="F867" t="s">
        <v>39</v>
      </c>
      <c r="G867" t="s">
        <v>56</v>
      </c>
      <c r="H867" t="s">
        <v>41</v>
      </c>
      <c r="I867">
        <v>2</v>
      </c>
      <c r="J867">
        <v>1</v>
      </c>
      <c r="K867">
        <v>237</v>
      </c>
      <c r="L867">
        <v>6.7</v>
      </c>
      <c r="M867">
        <v>4.8</v>
      </c>
      <c r="N867">
        <v>0.32</v>
      </c>
      <c r="O867">
        <v>7.33</v>
      </c>
      <c r="P867">
        <v>0.49</v>
      </c>
      <c r="Q867">
        <v>5.71</v>
      </c>
      <c r="R867">
        <v>0.38</v>
      </c>
      <c r="S867">
        <v>0.87</v>
      </c>
      <c r="T867">
        <v>144</v>
      </c>
      <c r="U867">
        <v>6.95</v>
      </c>
      <c r="V867">
        <v>10.76</v>
      </c>
      <c r="W867" s="1">
        <v>42972</v>
      </c>
      <c r="X867">
        <v>250</v>
      </c>
      <c r="Y867" s="3">
        <v>45047</v>
      </c>
      <c r="Z867" t="s">
        <v>459</v>
      </c>
      <c r="AA867" t="s">
        <v>460</v>
      </c>
      <c r="AC867" t="s">
        <v>49</v>
      </c>
      <c r="AH867">
        <v>309084</v>
      </c>
      <c r="AI867">
        <v>50</v>
      </c>
      <c r="AJ867" s="2">
        <v>22981</v>
      </c>
      <c r="AK867" t="s">
        <v>45</v>
      </c>
      <c r="AL867" s="1">
        <v>42972</v>
      </c>
    </row>
    <row r="868" spans="1:38" x14ac:dyDescent="0.25">
      <c r="A868" t="s">
        <v>51</v>
      </c>
      <c r="B868" s="1">
        <v>43157</v>
      </c>
      <c r="C868">
        <v>4</v>
      </c>
      <c r="D868">
        <v>94</v>
      </c>
      <c r="E868">
        <v>5</v>
      </c>
      <c r="F868" t="s">
        <v>39</v>
      </c>
      <c r="G868" t="s">
        <v>56</v>
      </c>
      <c r="H868" t="s">
        <v>41</v>
      </c>
      <c r="I868">
        <v>2</v>
      </c>
      <c r="J868">
        <v>1</v>
      </c>
      <c r="K868">
        <v>185</v>
      </c>
      <c r="L868">
        <v>6.9</v>
      </c>
      <c r="M868">
        <v>4.91</v>
      </c>
      <c r="N868">
        <v>0.34</v>
      </c>
      <c r="O868">
        <v>6.76</v>
      </c>
      <c r="P868">
        <v>0.47</v>
      </c>
      <c r="Q868">
        <v>5.15</v>
      </c>
      <c r="R868">
        <v>0.36</v>
      </c>
      <c r="S868">
        <v>0.82</v>
      </c>
      <c r="T868">
        <v>72</v>
      </c>
      <c r="U868">
        <v>7.16</v>
      </c>
      <c r="V868">
        <v>10.42</v>
      </c>
      <c r="W868" s="1">
        <v>42972</v>
      </c>
      <c r="X868">
        <v>250</v>
      </c>
      <c r="Y868" t="s">
        <v>48</v>
      </c>
      <c r="Z868" t="s">
        <v>459</v>
      </c>
      <c r="AA868" t="s">
        <v>460</v>
      </c>
      <c r="AC868" s="1">
        <v>43059</v>
      </c>
      <c r="AD868">
        <v>1</v>
      </c>
      <c r="AE868">
        <v>180</v>
      </c>
      <c r="AF868" s="1">
        <v>43338</v>
      </c>
      <c r="AG868">
        <v>366</v>
      </c>
      <c r="AH868">
        <v>309084</v>
      </c>
      <c r="AI868">
        <v>50</v>
      </c>
      <c r="AJ868" s="2">
        <v>22981</v>
      </c>
      <c r="AK868" t="s">
        <v>45</v>
      </c>
      <c r="AL868" s="1">
        <v>42972</v>
      </c>
    </row>
    <row r="869" spans="1:38" x14ac:dyDescent="0.25">
      <c r="A869" t="s">
        <v>51</v>
      </c>
      <c r="B869" s="1">
        <v>42990</v>
      </c>
      <c r="C869">
        <v>1</v>
      </c>
      <c r="D869">
        <v>83</v>
      </c>
      <c r="E869">
        <v>5</v>
      </c>
      <c r="F869" t="s">
        <v>39</v>
      </c>
      <c r="G869" t="s">
        <v>56</v>
      </c>
      <c r="H869" t="s">
        <v>41</v>
      </c>
      <c r="I869">
        <v>5</v>
      </c>
      <c r="J869" t="s">
        <v>42</v>
      </c>
      <c r="K869">
        <v>24</v>
      </c>
      <c r="L869">
        <v>18.100000000000001</v>
      </c>
      <c r="M869">
        <v>4.93</v>
      </c>
      <c r="N869">
        <v>0.89</v>
      </c>
      <c r="O869">
        <v>5.34</v>
      </c>
      <c r="P869">
        <v>0.97</v>
      </c>
      <c r="Q869">
        <v>4.13</v>
      </c>
      <c r="R869">
        <v>0.75</v>
      </c>
      <c r="S869">
        <v>1.71</v>
      </c>
      <c r="T869">
        <v>52</v>
      </c>
      <c r="U869">
        <v>18.79</v>
      </c>
      <c r="V869">
        <v>22.59</v>
      </c>
      <c r="W869" s="1">
        <v>42966</v>
      </c>
      <c r="X869">
        <v>256</v>
      </c>
      <c r="Y869" t="s">
        <v>43</v>
      </c>
      <c r="AC869" t="s">
        <v>49</v>
      </c>
      <c r="AH869">
        <v>304119</v>
      </c>
      <c r="AI869" t="s">
        <v>461</v>
      </c>
      <c r="AJ869" s="2">
        <v>45139</v>
      </c>
      <c r="AK869" t="s">
        <v>45</v>
      </c>
      <c r="AL869" s="1">
        <v>42966</v>
      </c>
    </row>
    <row r="870" spans="1:38" x14ac:dyDescent="0.25">
      <c r="A870" t="s">
        <v>51</v>
      </c>
      <c r="B870" s="1">
        <v>43048</v>
      </c>
      <c r="C870">
        <v>2</v>
      </c>
      <c r="D870">
        <v>83</v>
      </c>
      <c r="E870">
        <v>5</v>
      </c>
      <c r="F870" t="s">
        <v>39</v>
      </c>
      <c r="G870" t="s">
        <v>56</v>
      </c>
      <c r="H870" t="s">
        <v>41</v>
      </c>
      <c r="I870">
        <v>5</v>
      </c>
      <c r="J870" t="s">
        <v>42</v>
      </c>
      <c r="K870">
        <v>82</v>
      </c>
      <c r="L870">
        <v>16.100000000000001</v>
      </c>
      <c r="M870">
        <v>4.96</v>
      </c>
      <c r="N870">
        <v>0.8</v>
      </c>
      <c r="O870">
        <v>5.76</v>
      </c>
      <c r="P870">
        <v>0.93</v>
      </c>
      <c r="Q870">
        <v>4.33</v>
      </c>
      <c r="R870">
        <v>0.7</v>
      </c>
      <c r="S870">
        <v>1.62</v>
      </c>
      <c r="T870">
        <v>29</v>
      </c>
      <c r="U870">
        <v>16.71</v>
      </c>
      <c r="V870">
        <v>21.18</v>
      </c>
      <c r="W870" s="1">
        <v>42966</v>
      </c>
      <c r="X870">
        <v>256</v>
      </c>
      <c r="Y870" t="s">
        <v>46</v>
      </c>
      <c r="AC870" t="s">
        <v>49</v>
      </c>
      <c r="AH870">
        <v>304119</v>
      </c>
      <c r="AI870" t="s">
        <v>461</v>
      </c>
      <c r="AJ870" s="2">
        <v>45139</v>
      </c>
      <c r="AK870" t="s">
        <v>45</v>
      </c>
      <c r="AL870" s="1">
        <v>42966</v>
      </c>
    </row>
    <row r="871" spans="1:38" x14ac:dyDescent="0.25">
      <c r="A871" t="s">
        <v>51</v>
      </c>
      <c r="B871" s="1">
        <v>43109</v>
      </c>
      <c r="C871">
        <v>3</v>
      </c>
      <c r="D871">
        <v>83</v>
      </c>
      <c r="E871">
        <v>5</v>
      </c>
      <c r="F871" t="s">
        <v>39</v>
      </c>
      <c r="G871" t="s">
        <v>56</v>
      </c>
      <c r="H871" t="s">
        <v>41</v>
      </c>
      <c r="I871">
        <v>5</v>
      </c>
      <c r="J871" t="s">
        <v>42</v>
      </c>
      <c r="K871">
        <v>143</v>
      </c>
      <c r="L871">
        <v>14.5</v>
      </c>
      <c r="M871">
        <v>5</v>
      </c>
      <c r="N871">
        <v>0.72</v>
      </c>
      <c r="O871">
        <v>5.83</v>
      </c>
      <c r="P871">
        <v>0.85</v>
      </c>
      <c r="Q871">
        <v>4.28</v>
      </c>
      <c r="R871">
        <v>0.62</v>
      </c>
      <c r="S871">
        <v>1.47</v>
      </c>
      <c r="T871">
        <v>20</v>
      </c>
      <c r="U871">
        <v>15.05</v>
      </c>
      <c r="V871">
        <v>19.16</v>
      </c>
      <c r="W871" s="1">
        <v>42966</v>
      </c>
      <c r="X871">
        <v>256</v>
      </c>
      <c r="Y871" t="s">
        <v>47</v>
      </c>
      <c r="AC871" s="1">
        <v>43045</v>
      </c>
      <c r="AD871">
        <v>1</v>
      </c>
      <c r="AE871">
        <v>173</v>
      </c>
      <c r="AF871" s="1">
        <v>43325</v>
      </c>
      <c r="AG871">
        <v>359</v>
      </c>
      <c r="AH871">
        <v>304119</v>
      </c>
      <c r="AI871" t="s">
        <v>461</v>
      </c>
      <c r="AJ871" s="2">
        <v>45139</v>
      </c>
      <c r="AK871" t="s">
        <v>45</v>
      </c>
      <c r="AL871" s="1">
        <v>42966</v>
      </c>
    </row>
    <row r="872" spans="1:38" x14ac:dyDescent="0.25">
      <c r="A872" t="s">
        <v>51</v>
      </c>
      <c r="B872" s="1">
        <v>43157</v>
      </c>
      <c r="C872">
        <v>4</v>
      </c>
      <c r="D872">
        <v>83</v>
      </c>
      <c r="E872">
        <v>5</v>
      </c>
      <c r="F872" t="s">
        <v>39</v>
      </c>
      <c r="G872" t="s">
        <v>56</v>
      </c>
      <c r="H872" t="s">
        <v>41</v>
      </c>
      <c r="I872">
        <v>5</v>
      </c>
      <c r="J872" t="s">
        <v>42</v>
      </c>
      <c r="K872">
        <v>191</v>
      </c>
      <c r="L872">
        <v>12.8</v>
      </c>
      <c r="M872">
        <v>4.8</v>
      </c>
      <c r="N872">
        <v>0.61</v>
      </c>
      <c r="O872">
        <v>6.49</v>
      </c>
      <c r="P872">
        <v>0.83</v>
      </c>
      <c r="Q872">
        <v>4.58</v>
      </c>
      <c r="R872">
        <v>0.59</v>
      </c>
      <c r="S872">
        <v>1.42</v>
      </c>
      <c r="T872">
        <v>22</v>
      </c>
      <c r="U872">
        <v>13.29</v>
      </c>
      <c r="V872">
        <v>18.22</v>
      </c>
      <c r="W872" s="1">
        <v>42966</v>
      </c>
      <c r="X872">
        <v>256</v>
      </c>
      <c r="Y872" t="s">
        <v>48</v>
      </c>
      <c r="AC872" s="1">
        <v>43045</v>
      </c>
      <c r="AD872">
        <v>1</v>
      </c>
      <c r="AE872">
        <v>167</v>
      </c>
      <c r="AF872" s="1">
        <v>43325</v>
      </c>
      <c r="AG872">
        <v>359</v>
      </c>
      <c r="AH872">
        <v>304119</v>
      </c>
      <c r="AI872" t="s">
        <v>461</v>
      </c>
      <c r="AJ872" s="2">
        <v>45139</v>
      </c>
      <c r="AK872" t="s">
        <v>45</v>
      </c>
      <c r="AL872" s="1">
        <v>42966</v>
      </c>
    </row>
    <row r="873" spans="1:38" x14ac:dyDescent="0.25">
      <c r="A873" t="s">
        <v>51</v>
      </c>
      <c r="B873" s="1">
        <v>43209</v>
      </c>
      <c r="C873">
        <v>5</v>
      </c>
      <c r="D873">
        <v>83</v>
      </c>
      <c r="E873">
        <v>5</v>
      </c>
      <c r="F873" t="s">
        <v>39</v>
      </c>
      <c r="G873" t="s">
        <v>56</v>
      </c>
      <c r="H873" t="s">
        <v>41</v>
      </c>
      <c r="I873">
        <v>5</v>
      </c>
      <c r="J873" t="s">
        <v>42</v>
      </c>
      <c r="K873">
        <v>243</v>
      </c>
      <c r="L873">
        <v>8.6</v>
      </c>
      <c r="M873">
        <v>4.67</v>
      </c>
      <c r="N873">
        <v>0.4</v>
      </c>
      <c r="O873">
        <v>7.71</v>
      </c>
      <c r="P873">
        <v>0.66</v>
      </c>
      <c r="Q873">
        <v>5.73</v>
      </c>
      <c r="R873">
        <v>0.49</v>
      </c>
      <c r="S873">
        <v>1.1599999999999999</v>
      </c>
      <c r="T873">
        <v>53</v>
      </c>
      <c r="U873">
        <v>8.93</v>
      </c>
      <c r="V873">
        <v>14.22</v>
      </c>
      <c r="W873" s="1">
        <v>42966</v>
      </c>
      <c r="X873">
        <v>256</v>
      </c>
      <c r="Y873" t="s">
        <v>77</v>
      </c>
      <c r="AC873" t="s">
        <v>49</v>
      </c>
      <c r="AH873">
        <v>304119</v>
      </c>
      <c r="AI873" t="s">
        <v>461</v>
      </c>
      <c r="AJ873" s="2">
        <v>45139</v>
      </c>
      <c r="AK873" t="s">
        <v>45</v>
      </c>
      <c r="AL873" s="1">
        <v>42966</v>
      </c>
    </row>
    <row r="874" spans="1:38" x14ac:dyDescent="0.25">
      <c r="A874" t="s">
        <v>123</v>
      </c>
      <c r="B874" s="1">
        <v>43074</v>
      </c>
      <c r="C874">
        <v>2</v>
      </c>
      <c r="D874">
        <v>6</v>
      </c>
      <c r="E874">
        <v>5</v>
      </c>
      <c r="F874" t="s">
        <v>39</v>
      </c>
      <c r="G874" t="s">
        <v>51</v>
      </c>
      <c r="H874" t="s">
        <v>52</v>
      </c>
      <c r="I874">
        <v>3</v>
      </c>
      <c r="J874">
        <v>2</v>
      </c>
      <c r="K874">
        <v>72</v>
      </c>
      <c r="L874">
        <v>17.600000000000001</v>
      </c>
      <c r="M874">
        <v>5.12</v>
      </c>
      <c r="N874">
        <v>0.9</v>
      </c>
      <c r="O874">
        <v>4.88</v>
      </c>
      <c r="P874">
        <v>0.86</v>
      </c>
      <c r="Q874">
        <v>3.42</v>
      </c>
      <c r="R874">
        <v>0.6</v>
      </c>
      <c r="S874">
        <v>1.46</v>
      </c>
      <c r="T874">
        <v>16</v>
      </c>
      <c r="U874">
        <v>18.27</v>
      </c>
      <c r="V874">
        <v>19.97</v>
      </c>
      <c r="W874" s="1">
        <v>43002</v>
      </c>
      <c r="X874">
        <v>199</v>
      </c>
      <c r="Y874" t="s">
        <v>46</v>
      </c>
      <c r="AC874" s="1">
        <v>43071</v>
      </c>
      <c r="AD874">
        <v>1</v>
      </c>
      <c r="AE874">
        <v>278</v>
      </c>
      <c r="AF874" s="1">
        <v>43354</v>
      </c>
      <c r="AG874">
        <v>352</v>
      </c>
      <c r="AI874">
        <v>0</v>
      </c>
      <c r="AK874" t="s">
        <v>45</v>
      </c>
      <c r="AL874" s="1">
        <v>43002</v>
      </c>
    </row>
    <row r="875" spans="1:38" x14ac:dyDescent="0.25">
      <c r="A875" t="s">
        <v>123</v>
      </c>
      <c r="B875" s="1">
        <v>43005</v>
      </c>
      <c r="C875">
        <v>1</v>
      </c>
      <c r="D875">
        <v>6</v>
      </c>
      <c r="E875">
        <v>5</v>
      </c>
      <c r="F875" t="s">
        <v>39</v>
      </c>
      <c r="G875" t="s">
        <v>51</v>
      </c>
      <c r="H875" t="s">
        <v>52</v>
      </c>
      <c r="I875">
        <v>3</v>
      </c>
      <c r="J875">
        <v>2</v>
      </c>
      <c r="K875">
        <v>3</v>
      </c>
      <c r="L875">
        <v>13.8</v>
      </c>
      <c r="M875">
        <v>4.72</v>
      </c>
      <c r="N875">
        <v>0.65</v>
      </c>
      <c r="O875">
        <v>5.63</v>
      </c>
      <c r="P875">
        <v>0.78</v>
      </c>
      <c r="Q875">
        <v>4.29</v>
      </c>
      <c r="R875">
        <v>0.59</v>
      </c>
      <c r="S875">
        <v>1.37</v>
      </c>
      <c r="T875">
        <v>87</v>
      </c>
      <c r="U875">
        <v>14.32</v>
      </c>
      <c r="V875">
        <v>17.87</v>
      </c>
      <c r="W875" s="1">
        <v>43002</v>
      </c>
      <c r="X875">
        <v>199</v>
      </c>
      <c r="AC875" t="s">
        <v>49</v>
      </c>
      <c r="AI875">
        <v>0</v>
      </c>
      <c r="AK875" t="s">
        <v>45</v>
      </c>
      <c r="AL875" s="1">
        <v>43002</v>
      </c>
    </row>
    <row r="876" spans="1:38" x14ac:dyDescent="0.25">
      <c r="A876" t="s">
        <v>123</v>
      </c>
      <c r="B876" s="1">
        <v>43198</v>
      </c>
      <c r="C876">
        <v>4</v>
      </c>
      <c r="D876">
        <v>6</v>
      </c>
      <c r="E876">
        <v>5</v>
      </c>
      <c r="F876" t="s">
        <v>39</v>
      </c>
      <c r="G876" t="s">
        <v>51</v>
      </c>
      <c r="H876" t="s">
        <v>52</v>
      </c>
      <c r="I876">
        <v>4</v>
      </c>
      <c r="J876" t="s">
        <v>42</v>
      </c>
      <c r="K876">
        <v>196</v>
      </c>
      <c r="L876">
        <v>10.8</v>
      </c>
      <c r="M876">
        <v>4.75</v>
      </c>
      <c r="N876">
        <v>0.51</v>
      </c>
      <c r="O876">
        <v>6.49</v>
      </c>
      <c r="P876">
        <v>0.7</v>
      </c>
      <c r="Q876">
        <v>4.3499999999999996</v>
      </c>
      <c r="R876">
        <v>0.47</v>
      </c>
      <c r="S876">
        <v>1.17</v>
      </c>
      <c r="T876">
        <v>27</v>
      </c>
      <c r="U876">
        <v>11.21</v>
      </c>
      <c r="V876">
        <v>15.17</v>
      </c>
      <c r="W876" s="1">
        <v>43002</v>
      </c>
      <c r="X876">
        <v>199</v>
      </c>
      <c r="Y876" t="s">
        <v>48</v>
      </c>
      <c r="AC876" s="1">
        <v>43071</v>
      </c>
      <c r="AD876">
        <v>1</v>
      </c>
      <c r="AF876" s="1">
        <v>43354</v>
      </c>
      <c r="AI876">
        <v>0</v>
      </c>
      <c r="AK876" t="s">
        <v>143</v>
      </c>
      <c r="AL876" s="1">
        <v>43224</v>
      </c>
    </row>
    <row r="877" spans="1:38" x14ac:dyDescent="0.25">
      <c r="A877" t="s">
        <v>123</v>
      </c>
      <c r="B877" s="1">
        <v>43136</v>
      </c>
      <c r="C877">
        <v>3</v>
      </c>
      <c r="D877">
        <v>6</v>
      </c>
      <c r="E877">
        <v>5</v>
      </c>
      <c r="F877" t="s">
        <v>39</v>
      </c>
      <c r="G877" t="s">
        <v>51</v>
      </c>
      <c r="H877" t="s">
        <v>52</v>
      </c>
      <c r="I877">
        <v>3</v>
      </c>
      <c r="J877">
        <v>2</v>
      </c>
      <c r="K877">
        <v>134</v>
      </c>
      <c r="L877">
        <v>11.7</v>
      </c>
      <c r="M877">
        <v>5.01</v>
      </c>
      <c r="N877">
        <v>0.59</v>
      </c>
      <c r="O877">
        <v>4.99</v>
      </c>
      <c r="P877">
        <v>0.57999999999999996</v>
      </c>
      <c r="Q877">
        <v>3.43</v>
      </c>
      <c r="R877">
        <v>0.4</v>
      </c>
      <c r="S877">
        <v>0.99</v>
      </c>
      <c r="T877">
        <v>28</v>
      </c>
      <c r="U877">
        <v>12.14</v>
      </c>
      <c r="V877">
        <v>13.39</v>
      </c>
      <c r="W877" s="1">
        <v>43002</v>
      </c>
      <c r="X877">
        <v>199</v>
      </c>
      <c r="Y877" t="s">
        <v>47</v>
      </c>
      <c r="AC877" s="1">
        <v>43071</v>
      </c>
      <c r="AD877">
        <v>1</v>
      </c>
      <c r="AE877">
        <v>216</v>
      </c>
      <c r="AF877" s="1">
        <v>43354</v>
      </c>
      <c r="AG877">
        <v>352</v>
      </c>
      <c r="AI877">
        <v>0</v>
      </c>
      <c r="AK877" t="s">
        <v>45</v>
      </c>
      <c r="AL877" s="1">
        <v>43002</v>
      </c>
    </row>
    <row r="878" spans="1:38" x14ac:dyDescent="0.25">
      <c r="A878" t="s">
        <v>40</v>
      </c>
      <c r="B878" s="1">
        <v>44117</v>
      </c>
      <c r="C878">
        <v>1</v>
      </c>
      <c r="D878">
        <v>421</v>
      </c>
      <c r="E878">
        <v>5</v>
      </c>
      <c r="F878" t="s">
        <v>39</v>
      </c>
      <c r="G878" t="s">
        <v>69</v>
      </c>
      <c r="H878" t="s">
        <v>70</v>
      </c>
      <c r="I878">
        <v>2</v>
      </c>
      <c r="J878">
        <v>1</v>
      </c>
      <c r="K878">
        <v>76</v>
      </c>
      <c r="L878">
        <v>20.6</v>
      </c>
      <c r="M878">
        <v>5.09</v>
      </c>
      <c r="N878">
        <v>1.05</v>
      </c>
      <c r="O878">
        <v>5.0199999999999996</v>
      </c>
      <c r="P878">
        <v>1.03</v>
      </c>
      <c r="Q878">
        <v>4.09</v>
      </c>
      <c r="R878">
        <v>0.84</v>
      </c>
      <c r="S878">
        <v>1.88</v>
      </c>
      <c r="T878">
        <v>22</v>
      </c>
      <c r="U878">
        <v>21.38</v>
      </c>
      <c r="V878">
        <v>24.68</v>
      </c>
      <c r="W878" s="1">
        <v>44041</v>
      </c>
      <c r="Y878" t="s">
        <v>43</v>
      </c>
      <c r="Z878" t="s">
        <v>462</v>
      </c>
      <c r="AA878" t="s">
        <v>463</v>
      </c>
      <c r="AB878">
        <v>308</v>
      </c>
      <c r="AC878" s="1">
        <v>44139</v>
      </c>
      <c r="AD878">
        <v>1</v>
      </c>
      <c r="AE878">
        <v>215</v>
      </c>
      <c r="AF878" s="1">
        <v>44419</v>
      </c>
      <c r="AG878">
        <v>378</v>
      </c>
      <c r="AH878">
        <v>516074</v>
      </c>
      <c r="AI878" t="s">
        <v>464</v>
      </c>
      <c r="AJ878" t="s">
        <v>465</v>
      </c>
      <c r="AK878" t="s">
        <v>45</v>
      </c>
      <c r="AL878" s="1">
        <v>44041</v>
      </c>
    </row>
    <row r="879" spans="1:38" x14ac:dyDescent="0.25">
      <c r="A879" t="s">
        <v>40</v>
      </c>
      <c r="B879" s="1">
        <v>44222</v>
      </c>
      <c r="C879">
        <v>2</v>
      </c>
      <c r="D879">
        <v>421</v>
      </c>
      <c r="E879">
        <v>5</v>
      </c>
      <c r="F879" t="s">
        <v>39</v>
      </c>
      <c r="G879" t="s">
        <v>69</v>
      </c>
      <c r="H879" t="s">
        <v>70</v>
      </c>
      <c r="I879">
        <v>2</v>
      </c>
      <c r="J879">
        <v>1</v>
      </c>
      <c r="K879">
        <v>181</v>
      </c>
      <c r="L879">
        <v>12.5</v>
      </c>
      <c r="M879">
        <v>5.13</v>
      </c>
      <c r="N879">
        <v>0.64</v>
      </c>
      <c r="O879">
        <v>5.76</v>
      </c>
      <c r="P879">
        <v>0.72</v>
      </c>
      <c r="Q879">
        <v>4.29</v>
      </c>
      <c r="R879">
        <v>0.54</v>
      </c>
      <c r="S879">
        <v>1.26</v>
      </c>
      <c r="T879">
        <v>21</v>
      </c>
      <c r="U879">
        <v>12.98</v>
      </c>
      <c r="V879">
        <v>16.39</v>
      </c>
      <c r="W879" s="1">
        <v>44041</v>
      </c>
      <c r="Y879" t="s">
        <v>46</v>
      </c>
      <c r="Z879" t="s">
        <v>462</v>
      </c>
      <c r="AA879" t="s">
        <v>463</v>
      </c>
      <c r="AB879">
        <v>308</v>
      </c>
      <c r="AC879" s="1">
        <v>44139</v>
      </c>
      <c r="AD879">
        <v>1</v>
      </c>
      <c r="AE879">
        <v>160</v>
      </c>
      <c r="AF879" s="1">
        <v>44419</v>
      </c>
      <c r="AG879">
        <v>378</v>
      </c>
      <c r="AH879">
        <v>516074</v>
      </c>
      <c r="AI879" t="s">
        <v>464</v>
      </c>
      <c r="AJ879" t="s">
        <v>465</v>
      </c>
      <c r="AK879" t="s">
        <v>45</v>
      </c>
      <c r="AL879" s="1">
        <v>44041</v>
      </c>
    </row>
    <row r="880" spans="1:38" x14ac:dyDescent="0.25">
      <c r="A880" t="s">
        <v>40</v>
      </c>
      <c r="B880" s="1">
        <v>44280</v>
      </c>
      <c r="C880">
        <v>3</v>
      </c>
      <c r="D880">
        <v>421</v>
      </c>
      <c r="E880">
        <v>5</v>
      </c>
      <c r="F880" t="s">
        <v>39</v>
      </c>
      <c r="G880" t="s">
        <v>69</v>
      </c>
      <c r="H880" t="s">
        <v>70</v>
      </c>
      <c r="I880">
        <v>2</v>
      </c>
      <c r="J880">
        <v>1</v>
      </c>
      <c r="K880">
        <v>239</v>
      </c>
      <c r="L880">
        <v>12.2</v>
      </c>
      <c r="M880">
        <v>4.87</v>
      </c>
      <c r="N880">
        <v>0.59</v>
      </c>
      <c r="O880">
        <v>5.67</v>
      </c>
      <c r="P880">
        <v>0.69</v>
      </c>
      <c r="Q880">
        <v>4.66</v>
      </c>
      <c r="R880">
        <v>0.56999999999999995</v>
      </c>
      <c r="S880">
        <v>1.26</v>
      </c>
      <c r="T880">
        <v>112</v>
      </c>
      <c r="U880">
        <v>12.66</v>
      </c>
      <c r="V880">
        <v>16.16</v>
      </c>
      <c r="W880" s="1">
        <v>44041</v>
      </c>
      <c r="Y880" t="s">
        <v>47</v>
      </c>
      <c r="Z880" t="s">
        <v>462</v>
      </c>
      <c r="AA880" t="s">
        <v>463</v>
      </c>
      <c r="AB880">
        <v>308</v>
      </c>
      <c r="AC880" s="1">
        <v>44139</v>
      </c>
      <c r="AD880">
        <v>1</v>
      </c>
      <c r="AE880">
        <v>138</v>
      </c>
      <c r="AF880" s="1">
        <v>44419</v>
      </c>
      <c r="AG880">
        <v>378</v>
      </c>
      <c r="AH880">
        <v>516074</v>
      </c>
      <c r="AI880" t="s">
        <v>464</v>
      </c>
      <c r="AJ880" t="s">
        <v>465</v>
      </c>
      <c r="AK880" t="s">
        <v>45</v>
      </c>
      <c r="AL880" s="1">
        <v>44041</v>
      </c>
    </row>
    <row r="881" spans="1:38" x14ac:dyDescent="0.25">
      <c r="A881" t="s">
        <v>51</v>
      </c>
      <c r="B881" s="1">
        <v>43048</v>
      </c>
      <c r="C881">
        <v>2</v>
      </c>
      <c r="D881">
        <v>46</v>
      </c>
      <c r="E881">
        <v>5</v>
      </c>
      <c r="F881" t="s">
        <v>39</v>
      </c>
      <c r="G881" t="s">
        <v>56</v>
      </c>
      <c r="H881" t="s">
        <v>41</v>
      </c>
      <c r="I881">
        <v>3</v>
      </c>
      <c r="J881">
        <v>2</v>
      </c>
      <c r="K881">
        <v>69</v>
      </c>
      <c r="L881">
        <v>16.7</v>
      </c>
      <c r="M881">
        <v>4.99</v>
      </c>
      <c r="N881">
        <v>0.83</v>
      </c>
      <c r="O881">
        <v>5.99</v>
      </c>
      <c r="P881">
        <v>1</v>
      </c>
      <c r="Q881">
        <v>4.5999999999999996</v>
      </c>
      <c r="R881">
        <v>0.77</v>
      </c>
      <c r="S881">
        <v>1.77</v>
      </c>
      <c r="T881">
        <v>316</v>
      </c>
      <c r="U881">
        <v>17.329999999999998</v>
      </c>
      <c r="V881">
        <v>22.74</v>
      </c>
      <c r="W881" s="1">
        <v>42979</v>
      </c>
      <c r="X881">
        <v>243</v>
      </c>
      <c r="Y881" s="3">
        <v>44959</v>
      </c>
      <c r="Z881" t="s">
        <v>466</v>
      </c>
      <c r="AA881" t="s">
        <v>467</v>
      </c>
      <c r="AC881" t="s">
        <v>49</v>
      </c>
      <c r="AH881">
        <v>309084</v>
      </c>
      <c r="AI881">
        <v>140</v>
      </c>
      <c r="AJ881" s="2">
        <v>18142</v>
      </c>
      <c r="AK881" t="s">
        <v>45</v>
      </c>
      <c r="AL881" s="1">
        <v>42979</v>
      </c>
    </row>
    <row r="882" spans="1:38" x14ac:dyDescent="0.25">
      <c r="A882" t="s">
        <v>51</v>
      </c>
      <c r="B882" s="1">
        <v>42990</v>
      </c>
      <c r="C882">
        <v>1</v>
      </c>
      <c r="D882">
        <v>46</v>
      </c>
      <c r="E882">
        <v>5</v>
      </c>
      <c r="F882" t="s">
        <v>39</v>
      </c>
      <c r="G882" t="s">
        <v>56</v>
      </c>
      <c r="H882" t="s">
        <v>41</v>
      </c>
      <c r="I882">
        <v>3</v>
      </c>
      <c r="J882">
        <v>2</v>
      </c>
      <c r="K882">
        <v>11</v>
      </c>
      <c r="L882">
        <v>16.2</v>
      </c>
      <c r="M882">
        <v>5.0199999999999996</v>
      </c>
      <c r="N882">
        <v>0.81</v>
      </c>
      <c r="O882">
        <v>5.61</v>
      </c>
      <c r="P882">
        <v>0.91</v>
      </c>
      <c r="Q882">
        <v>4.43</v>
      </c>
      <c r="R882">
        <v>0.72</v>
      </c>
      <c r="S882">
        <v>1.63</v>
      </c>
      <c r="T882">
        <v>878</v>
      </c>
      <c r="U882">
        <v>16.82</v>
      </c>
      <c r="V882">
        <v>21.1</v>
      </c>
      <c r="W882" s="1">
        <v>42979</v>
      </c>
      <c r="X882">
        <v>243</v>
      </c>
      <c r="Y882" s="3">
        <v>44927</v>
      </c>
      <c r="Z882" t="s">
        <v>466</v>
      </c>
      <c r="AA882" t="s">
        <v>467</v>
      </c>
      <c r="AC882" t="s">
        <v>49</v>
      </c>
      <c r="AH882">
        <v>309084</v>
      </c>
      <c r="AI882">
        <v>140</v>
      </c>
      <c r="AJ882" s="2">
        <v>18142</v>
      </c>
      <c r="AK882" t="s">
        <v>45</v>
      </c>
      <c r="AL882" s="1">
        <v>42979</v>
      </c>
    </row>
    <row r="883" spans="1:38" x14ac:dyDescent="0.25">
      <c r="A883" t="s">
        <v>51</v>
      </c>
      <c r="B883" s="1">
        <v>43109</v>
      </c>
      <c r="C883">
        <v>3</v>
      </c>
      <c r="D883">
        <v>46</v>
      </c>
      <c r="E883">
        <v>5</v>
      </c>
      <c r="F883" t="s">
        <v>39</v>
      </c>
      <c r="G883" t="s">
        <v>56</v>
      </c>
      <c r="H883" t="s">
        <v>41</v>
      </c>
      <c r="I883">
        <v>3</v>
      </c>
      <c r="J883">
        <v>2</v>
      </c>
      <c r="K883">
        <v>130</v>
      </c>
      <c r="L883">
        <v>13.5</v>
      </c>
      <c r="M883">
        <v>5.13</v>
      </c>
      <c r="N883">
        <v>0.69</v>
      </c>
      <c r="O883">
        <v>6.11</v>
      </c>
      <c r="P883">
        <v>0.82</v>
      </c>
      <c r="Q883">
        <v>4.5</v>
      </c>
      <c r="R883">
        <v>0.61</v>
      </c>
      <c r="S883">
        <v>1.43</v>
      </c>
      <c r="T883">
        <v>208</v>
      </c>
      <c r="U883">
        <v>14.01</v>
      </c>
      <c r="V883">
        <v>18.440000000000001</v>
      </c>
      <c r="W883" s="1">
        <v>42979</v>
      </c>
      <c r="X883">
        <v>243</v>
      </c>
      <c r="Y883" s="3">
        <v>44988</v>
      </c>
      <c r="Z883" t="s">
        <v>466</v>
      </c>
      <c r="AA883" t="s">
        <v>467</v>
      </c>
      <c r="AC883" s="1">
        <v>43058</v>
      </c>
      <c r="AD883">
        <v>1</v>
      </c>
      <c r="AE883">
        <v>186</v>
      </c>
      <c r="AF883" s="1">
        <v>43338</v>
      </c>
      <c r="AG883">
        <v>359</v>
      </c>
      <c r="AH883">
        <v>309084</v>
      </c>
      <c r="AI883">
        <v>140</v>
      </c>
      <c r="AJ883" s="2">
        <v>18142</v>
      </c>
      <c r="AK883" t="s">
        <v>45</v>
      </c>
      <c r="AL883" s="1">
        <v>42979</v>
      </c>
    </row>
    <row r="884" spans="1:38" x14ac:dyDescent="0.25">
      <c r="A884" t="s">
        <v>51</v>
      </c>
      <c r="B884" s="1">
        <v>43157</v>
      </c>
      <c r="C884">
        <v>4</v>
      </c>
      <c r="D884">
        <v>46</v>
      </c>
      <c r="E884">
        <v>5</v>
      </c>
      <c r="F884" t="s">
        <v>39</v>
      </c>
      <c r="G884" t="s">
        <v>56</v>
      </c>
      <c r="H884" t="s">
        <v>41</v>
      </c>
      <c r="I884">
        <v>3</v>
      </c>
      <c r="J884">
        <v>2</v>
      </c>
      <c r="K884">
        <v>178</v>
      </c>
      <c r="L884">
        <v>10.5</v>
      </c>
      <c r="M884">
        <v>4.8099999999999996</v>
      </c>
      <c r="N884">
        <v>0.51</v>
      </c>
      <c r="O884">
        <v>6.78</v>
      </c>
      <c r="P884">
        <v>0.71</v>
      </c>
      <c r="Q884">
        <v>5.15</v>
      </c>
      <c r="R884">
        <v>0.54</v>
      </c>
      <c r="S884">
        <v>1.25</v>
      </c>
      <c r="T884">
        <v>412</v>
      </c>
      <c r="U884">
        <v>10.9</v>
      </c>
      <c r="V884">
        <v>15.73</v>
      </c>
      <c r="W884" s="1">
        <v>42979</v>
      </c>
      <c r="X884">
        <v>243</v>
      </c>
      <c r="Y884" s="3">
        <v>45020</v>
      </c>
      <c r="Z884" t="s">
        <v>466</v>
      </c>
      <c r="AA884" t="s">
        <v>467</v>
      </c>
      <c r="AC884" s="1">
        <v>43058</v>
      </c>
      <c r="AD884">
        <v>1</v>
      </c>
      <c r="AE884">
        <v>180</v>
      </c>
      <c r="AF884" s="1">
        <v>43338</v>
      </c>
      <c r="AG884">
        <v>359</v>
      </c>
      <c r="AH884">
        <v>309084</v>
      </c>
      <c r="AI884">
        <v>140</v>
      </c>
      <c r="AJ884" s="2">
        <v>18142</v>
      </c>
      <c r="AK884" t="s">
        <v>45</v>
      </c>
      <c r="AL884" s="1">
        <v>42979</v>
      </c>
    </row>
    <row r="885" spans="1:38" x14ac:dyDescent="0.25">
      <c r="A885" t="s">
        <v>51</v>
      </c>
      <c r="B885" s="1">
        <v>43209</v>
      </c>
      <c r="C885">
        <v>5</v>
      </c>
      <c r="D885">
        <v>46</v>
      </c>
      <c r="E885">
        <v>5</v>
      </c>
      <c r="F885" t="s">
        <v>39</v>
      </c>
      <c r="G885" t="s">
        <v>56</v>
      </c>
      <c r="H885" t="s">
        <v>41</v>
      </c>
      <c r="I885">
        <v>3</v>
      </c>
      <c r="J885">
        <v>2</v>
      </c>
      <c r="K885">
        <v>230</v>
      </c>
      <c r="L885">
        <v>6.7</v>
      </c>
      <c r="M885">
        <v>4.67</v>
      </c>
      <c r="N885">
        <v>0.31</v>
      </c>
      <c r="O885">
        <v>7.93</v>
      </c>
      <c r="P885">
        <v>0.53</v>
      </c>
      <c r="Q885">
        <v>6.22</v>
      </c>
      <c r="R885">
        <v>0.42</v>
      </c>
      <c r="S885">
        <v>0.95</v>
      </c>
      <c r="T885">
        <v>678</v>
      </c>
      <c r="U885">
        <v>6.95</v>
      </c>
      <c r="V885">
        <v>11.56</v>
      </c>
      <c r="W885" s="1">
        <v>42979</v>
      </c>
      <c r="X885">
        <v>243</v>
      </c>
      <c r="Y885" s="3">
        <v>45051</v>
      </c>
      <c r="Z885" t="s">
        <v>466</v>
      </c>
      <c r="AA885" t="s">
        <v>467</v>
      </c>
      <c r="AC885" t="s">
        <v>49</v>
      </c>
      <c r="AH885">
        <v>309084</v>
      </c>
      <c r="AI885">
        <v>140</v>
      </c>
      <c r="AJ885" s="2">
        <v>18142</v>
      </c>
      <c r="AK885" t="s">
        <v>45</v>
      </c>
      <c r="AL885" s="1">
        <v>42979</v>
      </c>
    </row>
    <row r="886" spans="1:38" x14ac:dyDescent="0.25">
      <c r="A886" t="s">
        <v>78</v>
      </c>
      <c r="B886" s="1">
        <v>43012</v>
      </c>
      <c r="C886">
        <v>1</v>
      </c>
      <c r="D886">
        <v>39</v>
      </c>
      <c r="E886">
        <v>5</v>
      </c>
      <c r="F886" t="s">
        <v>39</v>
      </c>
      <c r="G886" t="s">
        <v>40</v>
      </c>
      <c r="H886" t="s">
        <v>41</v>
      </c>
      <c r="I886">
        <v>6</v>
      </c>
      <c r="J886" t="s">
        <v>42</v>
      </c>
      <c r="K886">
        <v>13</v>
      </c>
      <c r="L886">
        <v>24.4</v>
      </c>
      <c r="M886">
        <v>5.16</v>
      </c>
      <c r="N886">
        <v>1.26</v>
      </c>
      <c r="O886">
        <v>5.19</v>
      </c>
      <c r="P886">
        <v>1.27</v>
      </c>
      <c r="Q886">
        <v>3.98</v>
      </c>
      <c r="R886">
        <v>0.97</v>
      </c>
      <c r="S886">
        <v>2.2400000000000002</v>
      </c>
      <c r="U886">
        <v>25.33</v>
      </c>
      <c r="V886">
        <v>29.68</v>
      </c>
      <c r="W886" s="1">
        <v>42999</v>
      </c>
      <c r="X886" t="s">
        <v>468</v>
      </c>
      <c r="Z886" t="s">
        <v>469</v>
      </c>
      <c r="AA886" t="s">
        <v>470</v>
      </c>
      <c r="AC886" t="s">
        <v>49</v>
      </c>
      <c r="AH886">
        <v>307026</v>
      </c>
      <c r="AI886" t="s">
        <v>471</v>
      </c>
      <c r="AJ886" s="3">
        <v>45052</v>
      </c>
      <c r="AK886" t="s">
        <v>45</v>
      </c>
      <c r="AL886" s="1">
        <v>42999</v>
      </c>
    </row>
    <row r="887" spans="1:38" x14ac:dyDescent="0.25">
      <c r="A887" t="s">
        <v>78</v>
      </c>
      <c r="B887" s="1">
        <v>43072</v>
      </c>
      <c r="C887">
        <v>2</v>
      </c>
      <c r="D887">
        <v>39</v>
      </c>
      <c r="E887">
        <v>5</v>
      </c>
      <c r="F887" t="s">
        <v>39</v>
      </c>
      <c r="G887" t="s">
        <v>40</v>
      </c>
      <c r="H887" t="s">
        <v>41</v>
      </c>
      <c r="I887">
        <v>6</v>
      </c>
      <c r="J887" t="s">
        <v>42</v>
      </c>
      <c r="K887">
        <v>73</v>
      </c>
      <c r="L887">
        <v>19.2</v>
      </c>
      <c r="M887">
        <v>5.04</v>
      </c>
      <c r="N887">
        <v>0.97</v>
      </c>
      <c r="O887">
        <v>4.75</v>
      </c>
      <c r="P887">
        <v>0.91</v>
      </c>
      <c r="Q887">
        <v>3.56</v>
      </c>
      <c r="R887">
        <v>0.68</v>
      </c>
      <c r="S887">
        <v>1.6</v>
      </c>
      <c r="T887">
        <v>67</v>
      </c>
      <c r="U887">
        <v>19.93</v>
      </c>
      <c r="V887">
        <v>21.62</v>
      </c>
      <c r="W887" s="1">
        <v>42999</v>
      </c>
      <c r="X887" t="s">
        <v>468</v>
      </c>
      <c r="Y887" t="s">
        <v>46</v>
      </c>
      <c r="Z887" t="s">
        <v>469</v>
      </c>
      <c r="AA887" t="s">
        <v>470</v>
      </c>
      <c r="AC887" s="1">
        <v>43084</v>
      </c>
      <c r="AD887">
        <v>1</v>
      </c>
      <c r="AE887">
        <v>239</v>
      </c>
      <c r="AF887" s="1">
        <v>43365</v>
      </c>
      <c r="AG887">
        <v>366</v>
      </c>
      <c r="AH887">
        <v>307026</v>
      </c>
      <c r="AI887" t="s">
        <v>471</v>
      </c>
      <c r="AJ887" s="3">
        <v>45052</v>
      </c>
      <c r="AK887" t="s">
        <v>45</v>
      </c>
      <c r="AL887" s="1">
        <v>42999</v>
      </c>
    </row>
    <row r="888" spans="1:38" x14ac:dyDescent="0.25">
      <c r="A888" t="s">
        <v>78</v>
      </c>
      <c r="B888" s="1">
        <v>43129</v>
      </c>
      <c r="C888">
        <v>3</v>
      </c>
      <c r="D888">
        <v>39</v>
      </c>
      <c r="E888">
        <v>5</v>
      </c>
      <c r="F888" t="s">
        <v>39</v>
      </c>
      <c r="G888" t="s">
        <v>40</v>
      </c>
      <c r="H888" t="s">
        <v>41</v>
      </c>
      <c r="I888">
        <v>6</v>
      </c>
      <c r="J888" t="s">
        <v>42</v>
      </c>
      <c r="K888">
        <v>130</v>
      </c>
      <c r="L888">
        <v>17</v>
      </c>
      <c r="M888">
        <v>5.0599999999999996</v>
      </c>
      <c r="N888">
        <v>0.86</v>
      </c>
      <c r="O888">
        <v>4.42</v>
      </c>
      <c r="P888">
        <v>0.75</v>
      </c>
      <c r="Q888">
        <v>3.66</v>
      </c>
      <c r="R888">
        <v>0.62</v>
      </c>
      <c r="S888">
        <v>1.37</v>
      </c>
      <c r="T888">
        <v>46</v>
      </c>
      <c r="U888">
        <v>17.649999999999999</v>
      </c>
      <c r="V888">
        <v>18.57</v>
      </c>
      <c r="W888" s="1">
        <v>42999</v>
      </c>
      <c r="X888" t="s">
        <v>468</v>
      </c>
      <c r="Y888" t="s">
        <v>47</v>
      </c>
      <c r="Z888" t="s">
        <v>469</v>
      </c>
      <c r="AA888" t="s">
        <v>470</v>
      </c>
      <c r="AC888" s="1">
        <v>43084</v>
      </c>
      <c r="AD888">
        <v>1</v>
      </c>
      <c r="AE888">
        <v>234</v>
      </c>
      <c r="AF888" s="1">
        <v>43365</v>
      </c>
      <c r="AG888">
        <v>366</v>
      </c>
      <c r="AH888">
        <v>307026</v>
      </c>
      <c r="AI888" t="s">
        <v>471</v>
      </c>
      <c r="AJ888" s="3">
        <v>45052</v>
      </c>
      <c r="AK888" t="s">
        <v>45</v>
      </c>
      <c r="AL888" s="1">
        <v>42999</v>
      </c>
    </row>
    <row r="889" spans="1:38" x14ac:dyDescent="0.25">
      <c r="A889" t="s">
        <v>78</v>
      </c>
      <c r="B889" s="1">
        <v>43193</v>
      </c>
      <c r="C889">
        <v>4</v>
      </c>
      <c r="D889">
        <v>39</v>
      </c>
      <c r="E889">
        <v>5</v>
      </c>
      <c r="F889" t="s">
        <v>39</v>
      </c>
      <c r="G889" t="s">
        <v>40</v>
      </c>
      <c r="H889" t="s">
        <v>41</v>
      </c>
      <c r="I889">
        <v>6</v>
      </c>
      <c r="J889" t="s">
        <v>42</v>
      </c>
      <c r="K889">
        <v>194</v>
      </c>
      <c r="L889">
        <v>12.9</v>
      </c>
      <c r="M889">
        <v>4.79</v>
      </c>
      <c r="N889">
        <v>0.62</v>
      </c>
      <c r="O889">
        <v>5.66</v>
      </c>
      <c r="P889">
        <v>0.73</v>
      </c>
      <c r="Q889">
        <v>4.46</v>
      </c>
      <c r="R889">
        <v>0.57999999999999996</v>
      </c>
      <c r="S889">
        <v>1.31</v>
      </c>
      <c r="T889">
        <v>62</v>
      </c>
      <c r="U889">
        <v>13.39</v>
      </c>
      <c r="V889">
        <v>16.920000000000002</v>
      </c>
      <c r="W889" s="1">
        <v>42999</v>
      </c>
      <c r="X889" t="s">
        <v>468</v>
      </c>
      <c r="Y889" t="s">
        <v>48</v>
      </c>
      <c r="Z889" t="s">
        <v>469</v>
      </c>
      <c r="AA889" t="s">
        <v>470</v>
      </c>
      <c r="AC889" s="1">
        <v>43084</v>
      </c>
      <c r="AD889">
        <v>1</v>
      </c>
      <c r="AE889">
        <v>170</v>
      </c>
      <c r="AF889" s="1">
        <v>43365</v>
      </c>
      <c r="AG889">
        <v>366</v>
      </c>
      <c r="AH889">
        <v>307026</v>
      </c>
      <c r="AI889" t="s">
        <v>471</v>
      </c>
      <c r="AJ889" s="3">
        <v>45052</v>
      </c>
      <c r="AK889" t="s">
        <v>45</v>
      </c>
      <c r="AL889" s="1">
        <v>42999</v>
      </c>
    </row>
    <row r="890" spans="1:38" x14ac:dyDescent="0.25">
      <c r="A890" t="s">
        <v>68</v>
      </c>
      <c r="B890" s="1">
        <v>43018</v>
      </c>
      <c r="C890">
        <v>1</v>
      </c>
      <c r="D890">
        <v>100</v>
      </c>
      <c r="E890">
        <v>5</v>
      </c>
      <c r="F890" t="s">
        <v>39</v>
      </c>
      <c r="G890" t="s">
        <v>69</v>
      </c>
      <c r="H890" t="s">
        <v>70</v>
      </c>
      <c r="I890">
        <v>3</v>
      </c>
      <c r="J890">
        <v>2</v>
      </c>
      <c r="K890">
        <v>59</v>
      </c>
      <c r="L890">
        <v>25.9</v>
      </c>
      <c r="M890">
        <v>4.87</v>
      </c>
      <c r="N890">
        <v>1.26</v>
      </c>
      <c r="O890">
        <v>5.67</v>
      </c>
      <c r="P890">
        <v>1.47</v>
      </c>
      <c r="Q890">
        <v>3.43</v>
      </c>
      <c r="R890">
        <v>0.89</v>
      </c>
      <c r="S890">
        <v>2.36</v>
      </c>
      <c r="T890">
        <v>45</v>
      </c>
      <c r="U890">
        <v>26.88</v>
      </c>
      <c r="V890">
        <v>32</v>
      </c>
      <c r="W890" s="1">
        <v>42959</v>
      </c>
      <c r="X890">
        <v>273</v>
      </c>
      <c r="Y890" t="s">
        <v>43</v>
      </c>
      <c r="Z890" t="s">
        <v>472</v>
      </c>
      <c r="AA890" t="s">
        <v>473</v>
      </c>
      <c r="AB890">
        <v>201</v>
      </c>
      <c r="AC890" s="1">
        <v>43038</v>
      </c>
      <c r="AD890">
        <v>1</v>
      </c>
      <c r="AE890">
        <v>254</v>
      </c>
      <c r="AF890" s="1">
        <v>43321</v>
      </c>
      <c r="AG890">
        <v>362</v>
      </c>
      <c r="AH890">
        <v>113557</v>
      </c>
      <c r="AI890" t="s">
        <v>474</v>
      </c>
      <c r="AJ890" t="s">
        <v>475</v>
      </c>
      <c r="AK890" t="s">
        <v>45</v>
      </c>
      <c r="AL890" s="1">
        <v>42959</v>
      </c>
    </row>
    <row r="891" spans="1:38" x14ac:dyDescent="0.25">
      <c r="A891" t="s">
        <v>68</v>
      </c>
      <c r="B891" s="1">
        <v>43144</v>
      </c>
      <c r="C891">
        <v>3</v>
      </c>
      <c r="D891">
        <v>100</v>
      </c>
      <c r="E891">
        <v>5</v>
      </c>
      <c r="F891" t="s">
        <v>39</v>
      </c>
      <c r="G891" t="s">
        <v>69</v>
      </c>
      <c r="H891" t="s">
        <v>70</v>
      </c>
      <c r="I891">
        <v>3</v>
      </c>
      <c r="J891">
        <v>2</v>
      </c>
      <c r="K891">
        <v>185</v>
      </c>
      <c r="L891">
        <v>15</v>
      </c>
      <c r="M891">
        <v>4.76</v>
      </c>
      <c r="N891">
        <v>0.71</v>
      </c>
      <c r="O891">
        <v>5.29</v>
      </c>
      <c r="P891">
        <v>0.79</v>
      </c>
      <c r="Q891">
        <v>3.62</v>
      </c>
      <c r="R891">
        <v>0.54</v>
      </c>
      <c r="S891">
        <v>1.34</v>
      </c>
      <c r="T891">
        <v>31</v>
      </c>
      <c r="U891">
        <v>15.57</v>
      </c>
      <c r="V891">
        <v>17.95</v>
      </c>
      <c r="W891" s="1">
        <v>42959</v>
      </c>
      <c r="X891">
        <v>273</v>
      </c>
      <c r="Y891" t="s">
        <v>47</v>
      </c>
      <c r="Z891" t="s">
        <v>472</v>
      </c>
      <c r="AA891" t="s">
        <v>473</v>
      </c>
      <c r="AB891">
        <v>201</v>
      </c>
      <c r="AC891" s="1">
        <v>43095</v>
      </c>
      <c r="AD891">
        <v>2</v>
      </c>
      <c r="AE891">
        <v>231</v>
      </c>
      <c r="AF891" s="1">
        <v>43377</v>
      </c>
      <c r="AG891">
        <v>418</v>
      </c>
      <c r="AH891">
        <v>113557</v>
      </c>
      <c r="AI891" t="s">
        <v>474</v>
      </c>
      <c r="AJ891" t="s">
        <v>475</v>
      </c>
      <c r="AK891" t="s">
        <v>45</v>
      </c>
    </row>
    <row r="892" spans="1:38" x14ac:dyDescent="0.25">
      <c r="A892" t="s">
        <v>68</v>
      </c>
      <c r="B892" s="1">
        <v>43073</v>
      </c>
      <c r="C892">
        <v>2</v>
      </c>
      <c r="D892">
        <v>100</v>
      </c>
      <c r="E892">
        <v>5</v>
      </c>
      <c r="F892" t="s">
        <v>39</v>
      </c>
      <c r="G892" t="s">
        <v>69</v>
      </c>
      <c r="H892" t="s">
        <v>70</v>
      </c>
      <c r="I892">
        <v>3</v>
      </c>
      <c r="J892">
        <v>2</v>
      </c>
      <c r="K892">
        <v>114</v>
      </c>
      <c r="L892">
        <v>18.3</v>
      </c>
      <c r="M892">
        <v>3.85</v>
      </c>
      <c r="N892">
        <v>0.7</v>
      </c>
      <c r="O892">
        <v>3.42</v>
      </c>
      <c r="P892">
        <v>0.63</v>
      </c>
      <c r="Q892">
        <v>2.81</v>
      </c>
      <c r="R892">
        <v>0.51</v>
      </c>
      <c r="S892">
        <v>1.1399999999999999</v>
      </c>
      <c r="T892">
        <v>17</v>
      </c>
      <c r="U892">
        <v>19</v>
      </c>
      <c r="V892">
        <v>16.600000000000001</v>
      </c>
      <c r="W892" s="1">
        <v>42959</v>
      </c>
      <c r="X892">
        <v>273</v>
      </c>
      <c r="Y892" t="s">
        <v>46</v>
      </c>
      <c r="Z892" t="s">
        <v>472</v>
      </c>
      <c r="AA892" t="s">
        <v>473</v>
      </c>
      <c r="AB892">
        <v>201</v>
      </c>
      <c r="AC892" s="1">
        <v>43038</v>
      </c>
      <c r="AD892">
        <v>1</v>
      </c>
      <c r="AE892">
        <v>246</v>
      </c>
      <c r="AF892" s="1">
        <v>43321</v>
      </c>
      <c r="AG892">
        <v>362</v>
      </c>
      <c r="AH892">
        <v>113557</v>
      </c>
      <c r="AI892" t="s">
        <v>474</v>
      </c>
      <c r="AJ892" t="s">
        <v>475</v>
      </c>
      <c r="AK892" t="s">
        <v>45</v>
      </c>
      <c r="AL892" s="1">
        <v>42959</v>
      </c>
    </row>
    <row r="893" spans="1:38" x14ac:dyDescent="0.25">
      <c r="A893" t="s">
        <v>68</v>
      </c>
      <c r="B893" s="1">
        <v>43219</v>
      </c>
      <c r="C893">
        <v>4</v>
      </c>
      <c r="D893">
        <v>100</v>
      </c>
      <c r="E893">
        <v>5</v>
      </c>
      <c r="F893" t="s">
        <v>39</v>
      </c>
      <c r="G893" t="s">
        <v>69</v>
      </c>
      <c r="H893" t="s">
        <v>70</v>
      </c>
      <c r="I893">
        <v>3</v>
      </c>
      <c r="J893">
        <v>2</v>
      </c>
      <c r="K893">
        <v>260</v>
      </c>
      <c r="L893">
        <v>7</v>
      </c>
      <c r="M893">
        <v>4.46</v>
      </c>
      <c r="N893">
        <v>0.31</v>
      </c>
      <c r="O893">
        <v>7.86</v>
      </c>
      <c r="P893">
        <v>0.55000000000000004</v>
      </c>
      <c r="Q893">
        <v>5.25</v>
      </c>
      <c r="R893">
        <v>0.37</v>
      </c>
      <c r="S893">
        <v>0.92</v>
      </c>
      <c r="T893">
        <v>111</v>
      </c>
      <c r="U893">
        <v>7.27</v>
      </c>
      <c r="V893">
        <v>11.52</v>
      </c>
      <c r="W893" s="1">
        <v>42959</v>
      </c>
      <c r="X893">
        <v>273</v>
      </c>
      <c r="Y893" t="s">
        <v>48</v>
      </c>
      <c r="Z893" t="s">
        <v>476</v>
      </c>
      <c r="AA893" t="s">
        <v>477</v>
      </c>
      <c r="AB893">
        <v>200</v>
      </c>
      <c r="AC893" s="1">
        <v>43422</v>
      </c>
      <c r="AD893">
        <v>4</v>
      </c>
      <c r="AE893">
        <v>256</v>
      </c>
      <c r="AF893" s="1">
        <v>43703</v>
      </c>
      <c r="AG893">
        <v>744</v>
      </c>
      <c r="AH893">
        <v>113557</v>
      </c>
      <c r="AI893" t="s">
        <v>474</v>
      </c>
      <c r="AJ893" t="s">
        <v>475</v>
      </c>
      <c r="AK893" t="s">
        <v>50</v>
      </c>
      <c r="AL893" s="1">
        <v>43250</v>
      </c>
    </row>
    <row r="894" spans="1:38" x14ac:dyDescent="0.25">
      <c r="A894" t="s">
        <v>51</v>
      </c>
      <c r="B894" s="1">
        <v>42990</v>
      </c>
      <c r="C894">
        <v>1</v>
      </c>
      <c r="D894">
        <v>131</v>
      </c>
      <c r="E894">
        <v>5</v>
      </c>
      <c r="F894" t="s">
        <v>39</v>
      </c>
      <c r="G894" t="s">
        <v>56</v>
      </c>
      <c r="H894" t="s">
        <v>41</v>
      </c>
      <c r="I894">
        <v>3</v>
      </c>
      <c r="J894">
        <v>2</v>
      </c>
      <c r="K894">
        <v>14</v>
      </c>
      <c r="L894">
        <v>23.4</v>
      </c>
      <c r="M894">
        <v>4.83</v>
      </c>
      <c r="N894">
        <v>1.1299999999999999</v>
      </c>
      <c r="O894">
        <v>5.15</v>
      </c>
      <c r="P894">
        <v>1.21</v>
      </c>
      <c r="Q894">
        <v>4.2300000000000004</v>
      </c>
      <c r="R894">
        <v>0.99</v>
      </c>
      <c r="S894">
        <v>2.19</v>
      </c>
      <c r="T894">
        <v>44</v>
      </c>
      <c r="U894">
        <v>24.29</v>
      </c>
      <c r="V894">
        <v>28.8</v>
      </c>
      <c r="W894" s="1">
        <v>42976</v>
      </c>
      <c r="X894">
        <v>246</v>
      </c>
      <c r="Y894" t="s">
        <v>43</v>
      </c>
      <c r="Z894" t="s">
        <v>478</v>
      </c>
      <c r="AA894" t="s">
        <v>479</v>
      </c>
      <c r="AC894" t="s">
        <v>49</v>
      </c>
      <c r="AH894" t="s">
        <v>96</v>
      </c>
      <c r="AI894">
        <v>17</v>
      </c>
      <c r="AJ894" s="2">
        <v>27699</v>
      </c>
      <c r="AK894" t="s">
        <v>45</v>
      </c>
      <c r="AL894" s="1">
        <v>42976</v>
      </c>
    </row>
    <row r="895" spans="1:38" x14ac:dyDescent="0.25">
      <c r="A895" t="s">
        <v>51</v>
      </c>
      <c r="B895" s="1">
        <v>43048</v>
      </c>
      <c r="C895">
        <v>2</v>
      </c>
      <c r="D895">
        <v>131</v>
      </c>
      <c r="E895">
        <v>5</v>
      </c>
      <c r="F895" t="s">
        <v>39</v>
      </c>
      <c r="G895" t="s">
        <v>56</v>
      </c>
      <c r="H895" t="s">
        <v>41</v>
      </c>
      <c r="I895">
        <v>3</v>
      </c>
      <c r="J895">
        <v>2</v>
      </c>
      <c r="K895">
        <v>72</v>
      </c>
      <c r="L895">
        <v>17</v>
      </c>
      <c r="M895">
        <v>4.91</v>
      </c>
      <c r="N895">
        <v>0.83</v>
      </c>
      <c r="O895">
        <v>5.85</v>
      </c>
      <c r="P895">
        <v>0.99</v>
      </c>
      <c r="Q895">
        <v>4.38</v>
      </c>
      <c r="R895">
        <v>0.74</v>
      </c>
      <c r="S895">
        <v>1.74</v>
      </c>
      <c r="T895">
        <v>24</v>
      </c>
      <c r="U895">
        <v>17.649999999999999</v>
      </c>
      <c r="V895">
        <v>22.47</v>
      </c>
      <c r="W895" s="1">
        <v>42976</v>
      </c>
      <c r="X895">
        <v>246</v>
      </c>
      <c r="Y895" t="s">
        <v>46</v>
      </c>
      <c r="Z895" t="s">
        <v>478</v>
      </c>
      <c r="AA895" t="s">
        <v>479</v>
      </c>
      <c r="AC895" t="s">
        <v>49</v>
      </c>
      <c r="AH895" t="s">
        <v>96</v>
      </c>
      <c r="AI895">
        <v>17</v>
      </c>
      <c r="AJ895" s="2">
        <v>27699</v>
      </c>
      <c r="AK895" t="s">
        <v>45</v>
      </c>
      <c r="AL895" s="1">
        <v>42976</v>
      </c>
    </row>
    <row r="896" spans="1:38" x14ac:dyDescent="0.25">
      <c r="A896" t="s">
        <v>51</v>
      </c>
      <c r="B896" s="1">
        <v>43109</v>
      </c>
      <c r="C896">
        <v>3</v>
      </c>
      <c r="D896">
        <v>131</v>
      </c>
      <c r="E896">
        <v>5</v>
      </c>
      <c r="F896" t="s">
        <v>39</v>
      </c>
      <c r="G896" t="s">
        <v>56</v>
      </c>
      <c r="H896" t="s">
        <v>41</v>
      </c>
      <c r="I896">
        <v>3</v>
      </c>
      <c r="J896">
        <v>2</v>
      </c>
      <c r="K896">
        <v>133</v>
      </c>
      <c r="L896">
        <v>16.3</v>
      </c>
      <c r="M896">
        <v>4.9000000000000004</v>
      </c>
      <c r="N896">
        <v>0.8</v>
      </c>
      <c r="O896">
        <v>6.28</v>
      </c>
      <c r="P896">
        <v>1.02</v>
      </c>
      <c r="Q896">
        <v>4.2300000000000004</v>
      </c>
      <c r="R896">
        <v>0.69</v>
      </c>
      <c r="S896">
        <v>1.71</v>
      </c>
      <c r="T896">
        <v>16</v>
      </c>
      <c r="U896">
        <v>16.920000000000002</v>
      </c>
      <c r="V896">
        <v>22.29</v>
      </c>
      <c r="W896" s="1">
        <v>42976</v>
      </c>
      <c r="X896">
        <v>246</v>
      </c>
      <c r="Y896" t="s">
        <v>47</v>
      </c>
      <c r="Z896" t="s">
        <v>478</v>
      </c>
      <c r="AA896" t="s">
        <v>479</v>
      </c>
      <c r="AC896" s="1">
        <v>43113</v>
      </c>
      <c r="AD896">
        <v>2</v>
      </c>
      <c r="AE896">
        <v>243</v>
      </c>
      <c r="AF896" s="1">
        <v>43395</v>
      </c>
      <c r="AG896">
        <v>419</v>
      </c>
      <c r="AH896" t="s">
        <v>96</v>
      </c>
      <c r="AI896">
        <v>17</v>
      </c>
      <c r="AJ896" s="2">
        <v>27699</v>
      </c>
      <c r="AK896" t="s">
        <v>45</v>
      </c>
      <c r="AL896" s="1">
        <v>42976</v>
      </c>
    </row>
    <row r="897" spans="1:38" x14ac:dyDescent="0.25">
      <c r="A897" t="s">
        <v>51</v>
      </c>
      <c r="B897" s="1">
        <v>43157</v>
      </c>
      <c r="C897">
        <v>4</v>
      </c>
      <c r="D897">
        <v>131</v>
      </c>
      <c r="E897">
        <v>5</v>
      </c>
      <c r="F897" t="s">
        <v>39</v>
      </c>
      <c r="G897" t="s">
        <v>56</v>
      </c>
      <c r="H897" t="s">
        <v>41</v>
      </c>
      <c r="I897">
        <v>3</v>
      </c>
      <c r="J897">
        <v>2</v>
      </c>
      <c r="K897">
        <v>181</v>
      </c>
      <c r="L897">
        <v>12.3</v>
      </c>
      <c r="M897">
        <v>4.6500000000000004</v>
      </c>
      <c r="N897">
        <v>0.56999999999999995</v>
      </c>
      <c r="O897">
        <v>7.23</v>
      </c>
      <c r="P897">
        <v>0.89</v>
      </c>
      <c r="Q897">
        <v>4.74</v>
      </c>
      <c r="R897">
        <v>0.57999999999999996</v>
      </c>
      <c r="S897">
        <v>1.47</v>
      </c>
      <c r="T897">
        <v>29</v>
      </c>
      <c r="U897">
        <v>12.77</v>
      </c>
      <c r="V897">
        <v>18.77</v>
      </c>
      <c r="W897" s="1">
        <v>42976</v>
      </c>
      <c r="X897">
        <v>246</v>
      </c>
      <c r="Y897" t="s">
        <v>48</v>
      </c>
      <c r="Z897" t="s">
        <v>478</v>
      </c>
      <c r="AA897" t="s">
        <v>479</v>
      </c>
      <c r="AC897" s="1">
        <v>43113</v>
      </c>
      <c r="AD897">
        <v>2</v>
      </c>
      <c r="AE897">
        <v>237</v>
      </c>
      <c r="AF897" s="1">
        <v>43395</v>
      </c>
      <c r="AG897">
        <v>419</v>
      </c>
      <c r="AH897" t="s">
        <v>96</v>
      </c>
      <c r="AI897">
        <v>17</v>
      </c>
      <c r="AJ897" s="2">
        <v>27699</v>
      </c>
      <c r="AK897" t="s">
        <v>45</v>
      </c>
      <c r="AL897" s="1">
        <v>42976</v>
      </c>
    </row>
    <row r="898" spans="1:38" x14ac:dyDescent="0.25">
      <c r="A898" t="s">
        <v>51</v>
      </c>
      <c r="B898" s="1">
        <v>43209</v>
      </c>
      <c r="C898">
        <v>5</v>
      </c>
      <c r="D898">
        <v>131</v>
      </c>
      <c r="E898">
        <v>5</v>
      </c>
      <c r="F898" t="s">
        <v>39</v>
      </c>
      <c r="G898" t="s">
        <v>56</v>
      </c>
      <c r="H898" t="s">
        <v>41</v>
      </c>
      <c r="I898">
        <v>3</v>
      </c>
      <c r="J898">
        <v>2</v>
      </c>
      <c r="K898">
        <v>233</v>
      </c>
      <c r="L898">
        <v>10.9</v>
      </c>
      <c r="M898">
        <v>4.67</v>
      </c>
      <c r="N898">
        <v>0.51</v>
      </c>
      <c r="O898">
        <v>7.16</v>
      </c>
      <c r="P898">
        <v>0.78</v>
      </c>
      <c r="Q898">
        <v>5.13</v>
      </c>
      <c r="R898">
        <v>0.56000000000000005</v>
      </c>
      <c r="S898">
        <v>1.34</v>
      </c>
      <c r="T898">
        <v>45</v>
      </c>
      <c r="U898">
        <v>11.31</v>
      </c>
      <c r="V898">
        <v>16.86</v>
      </c>
      <c r="W898" s="1">
        <v>42976</v>
      </c>
      <c r="X898">
        <v>246</v>
      </c>
      <c r="Y898" t="s">
        <v>77</v>
      </c>
      <c r="Z898" t="s">
        <v>478</v>
      </c>
      <c r="AA898" t="s">
        <v>479</v>
      </c>
      <c r="AC898" s="1">
        <v>43113</v>
      </c>
      <c r="AD898">
        <v>2</v>
      </c>
      <c r="AE898">
        <v>40</v>
      </c>
      <c r="AF898" s="1">
        <v>43395</v>
      </c>
      <c r="AG898">
        <v>419</v>
      </c>
      <c r="AH898" t="s">
        <v>96</v>
      </c>
      <c r="AI898">
        <v>17</v>
      </c>
      <c r="AJ898" s="2">
        <v>27699</v>
      </c>
      <c r="AK898" t="s">
        <v>45</v>
      </c>
      <c r="AL898" s="1">
        <v>42976</v>
      </c>
    </row>
    <row r="899" spans="1:38" x14ac:dyDescent="0.25">
      <c r="A899" t="s">
        <v>51</v>
      </c>
      <c r="B899" s="1">
        <v>43048</v>
      </c>
      <c r="C899">
        <v>2</v>
      </c>
      <c r="D899">
        <v>7</v>
      </c>
      <c r="E899">
        <v>5</v>
      </c>
      <c r="F899" t="s">
        <v>39</v>
      </c>
      <c r="G899" t="s">
        <v>56</v>
      </c>
      <c r="H899" t="s">
        <v>41</v>
      </c>
      <c r="I899">
        <v>7</v>
      </c>
      <c r="J899" t="s">
        <v>42</v>
      </c>
      <c r="K899">
        <v>70</v>
      </c>
      <c r="L899">
        <v>22</v>
      </c>
      <c r="M899">
        <v>5.13</v>
      </c>
      <c r="N899">
        <v>1.1299999999999999</v>
      </c>
      <c r="O899">
        <v>4.95</v>
      </c>
      <c r="P899">
        <v>1.0900000000000001</v>
      </c>
      <c r="Q899">
        <v>3.95</v>
      </c>
      <c r="R899">
        <v>0.87</v>
      </c>
      <c r="S899">
        <v>1.96</v>
      </c>
      <c r="T899">
        <v>32</v>
      </c>
      <c r="U899">
        <v>22.84</v>
      </c>
      <c r="V899">
        <v>26.03</v>
      </c>
      <c r="W899" s="1">
        <v>42978</v>
      </c>
      <c r="X899">
        <v>244</v>
      </c>
      <c r="Y899" t="s">
        <v>46</v>
      </c>
      <c r="AC899" t="s">
        <v>49</v>
      </c>
      <c r="AH899">
        <v>304119</v>
      </c>
      <c r="AI899" t="s">
        <v>480</v>
      </c>
      <c r="AJ899" t="s">
        <v>481</v>
      </c>
      <c r="AK899" t="s">
        <v>45</v>
      </c>
      <c r="AL899" s="1">
        <v>42978</v>
      </c>
    </row>
    <row r="900" spans="1:38" x14ac:dyDescent="0.25">
      <c r="A900" t="s">
        <v>51</v>
      </c>
      <c r="B900" s="1">
        <v>42990</v>
      </c>
      <c r="C900">
        <v>1</v>
      </c>
      <c r="D900">
        <v>7</v>
      </c>
      <c r="E900">
        <v>5</v>
      </c>
      <c r="F900" t="s">
        <v>39</v>
      </c>
      <c r="G900" t="s">
        <v>56</v>
      </c>
      <c r="H900" t="s">
        <v>41</v>
      </c>
      <c r="I900">
        <v>7</v>
      </c>
      <c r="J900" t="s">
        <v>42</v>
      </c>
      <c r="K900">
        <v>12</v>
      </c>
      <c r="L900">
        <v>22.6</v>
      </c>
      <c r="M900">
        <v>5.09</v>
      </c>
      <c r="N900">
        <v>1.1499999999999999</v>
      </c>
      <c r="O900">
        <v>4.5199999999999996</v>
      </c>
      <c r="P900">
        <v>1.02</v>
      </c>
      <c r="Q900">
        <v>4.08</v>
      </c>
      <c r="R900">
        <v>0.92</v>
      </c>
      <c r="S900">
        <v>1.94</v>
      </c>
      <c r="T900">
        <v>24</v>
      </c>
      <c r="U900">
        <v>23.46</v>
      </c>
      <c r="V900">
        <v>25.69</v>
      </c>
      <c r="W900" s="1">
        <v>42978</v>
      </c>
      <c r="X900">
        <v>244</v>
      </c>
      <c r="Y900" t="s">
        <v>43</v>
      </c>
      <c r="AC900" t="s">
        <v>49</v>
      </c>
      <c r="AH900">
        <v>304119</v>
      </c>
      <c r="AI900" t="s">
        <v>480</v>
      </c>
      <c r="AJ900" t="s">
        <v>481</v>
      </c>
      <c r="AK900" t="s">
        <v>45</v>
      </c>
      <c r="AL900" s="1">
        <v>42978</v>
      </c>
    </row>
    <row r="901" spans="1:38" x14ac:dyDescent="0.25">
      <c r="A901" t="s">
        <v>51</v>
      </c>
      <c r="B901" s="1">
        <v>43109</v>
      </c>
      <c r="C901">
        <v>3</v>
      </c>
      <c r="D901">
        <v>7</v>
      </c>
      <c r="E901">
        <v>5</v>
      </c>
      <c r="F901" t="s">
        <v>39</v>
      </c>
      <c r="G901" t="s">
        <v>56</v>
      </c>
      <c r="H901" t="s">
        <v>41</v>
      </c>
      <c r="I901">
        <v>7</v>
      </c>
      <c r="J901" t="s">
        <v>42</v>
      </c>
      <c r="K901">
        <v>131</v>
      </c>
      <c r="L901">
        <v>17.100000000000001</v>
      </c>
      <c r="M901">
        <v>5.0199999999999996</v>
      </c>
      <c r="N901">
        <v>0.86</v>
      </c>
      <c r="O901">
        <v>5.91</v>
      </c>
      <c r="P901">
        <v>1.01</v>
      </c>
      <c r="Q901">
        <v>4.03</v>
      </c>
      <c r="R901">
        <v>0.69</v>
      </c>
      <c r="S901">
        <v>1.7</v>
      </c>
      <c r="T901">
        <v>14</v>
      </c>
      <c r="U901">
        <v>17.75</v>
      </c>
      <c r="V901">
        <v>22.38</v>
      </c>
      <c r="W901" s="1">
        <v>42978</v>
      </c>
      <c r="X901">
        <v>244</v>
      </c>
      <c r="Y901" t="s">
        <v>47</v>
      </c>
      <c r="AC901" s="1">
        <v>43074</v>
      </c>
      <c r="AD901">
        <v>2</v>
      </c>
      <c r="AE901">
        <v>203</v>
      </c>
      <c r="AF901" s="1">
        <v>43355</v>
      </c>
      <c r="AG901">
        <v>377</v>
      </c>
      <c r="AH901">
        <v>304119</v>
      </c>
      <c r="AI901" t="s">
        <v>480</v>
      </c>
      <c r="AJ901" t="s">
        <v>481</v>
      </c>
      <c r="AK901" t="s">
        <v>45</v>
      </c>
      <c r="AL901" s="1">
        <v>42978</v>
      </c>
    </row>
    <row r="902" spans="1:38" x14ac:dyDescent="0.25">
      <c r="A902" t="s">
        <v>51</v>
      </c>
      <c r="B902" s="1">
        <v>43157</v>
      </c>
      <c r="C902">
        <v>4</v>
      </c>
      <c r="D902">
        <v>7</v>
      </c>
      <c r="E902">
        <v>5</v>
      </c>
      <c r="F902" t="s">
        <v>39</v>
      </c>
      <c r="G902" t="s">
        <v>56</v>
      </c>
      <c r="H902" t="s">
        <v>41</v>
      </c>
      <c r="I902">
        <v>7</v>
      </c>
      <c r="J902" t="s">
        <v>42</v>
      </c>
      <c r="K902">
        <v>179</v>
      </c>
      <c r="L902">
        <v>14.1</v>
      </c>
      <c r="M902">
        <v>4.84</v>
      </c>
      <c r="N902">
        <v>0.68</v>
      </c>
      <c r="O902">
        <v>6.15</v>
      </c>
      <c r="P902">
        <v>0.87</v>
      </c>
      <c r="Q902">
        <v>4.63</v>
      </c>
      <c r="R902">
        <v>0.65</v>
      </c>
      <c r="S902">
        <v>1.52</v>
      </c>
      <c r="T902">
        <v>36</v>
      </c>
      <c r="U902">
        <v>14.64</v>
      </c>
      <c r="V902">
        <v>19.52</v>
      </c>
      <c r="W902" s="1">
        <v>42978</v>
      </c>
      <c r="X902">
        <v>244</v>
      </c>
      <c r="Y902" t="s">
        <v>48</v>
      </c>
      <c r="AC902" s="1">
        <v>43074</v>
      </c>
      <c r="AD902">
        <v>2</v>
      </c>
      <c r="AE902">
        <v>197</v>
      </c>
      <c r="AF902" s="1">
        <v>43355</v>
      </c>
      <c r="AG902">
        <v>377</v>
      </c>
      <c r="AH902">
        <v>304119</v>
      </c>
      <c r="AI902" t="s">
        <v>480</v>
      </c>
      <c r="AJ902" t="s">
        <v>481</v>
      </c>
      <c r="AK902" t="s">
        <v>45</v>
      </c>
      <c r="AL902" s="1">
        <v>42978</v>
      </c>
    </row>
    <row r="903" spans="1:38" x14ac:dyDescent="0.25">
      <c r="A903" t="s">
        <v>51</v>
      </c>
      <c r="B903" s="1">
        <v>43209</v>
      </c>
      <c r="C903">
        <v>5</v>
      </c>
      <c r="D903">
        <v>7</v>
      </c>
      <c r="E903">
        <v>5</v>
      </c>
      <c r="F903" t="s">
        <v>39</v>
      </c>
      <c r="G903" t="s">
        <v>56</v>
      </c>
      <c r="H903" t="s">
        <v>41</v>
      </c>
      <c r="I903">
        <v>7</v>
      </c>
      <c r="J903" t="s">
        <v>42</v>
      </c>
      <c r="K903">
        <v>231</v>
      </c>
      <c r="L903">
        <v>8.9</v>
      </c>
      <c r="M903">
        <v>4.72</v>
      </c>
      <c r="N903">
        <v>0.42</v>
      </c>
      <c r="O903">
        <v>7.93</v>
      </c>
      <c r="P903">
        <v>0.71</v>
      </c>
      <c r="Q903">
        <v>5.68</v>
      </c>
      <c r="R903">
        <v>0.51</v>
      </c>
      <c r="S903">
        <v>1.21</v>
      </c>
      <c r="T903">
        <v>110</v>
      </c>
      <c r="U903">
        <v>9.24</v>
      </c>
      <c r="V903">
        <v>15.08</v>
      </c>
      <c r="W903" s="1">
        <v>42978</v>
      </c>
      <c r="X903">
        <v>244</v>
      </c>
      <c r="Y903" t="s">
        <v>77</v>
      </c>
      <c r="AC903" t="s">
        <v>49</v>
      </c>
      <c r="AH903">
        <v>304119</v>
      </c>
      <c r="AI903" t="s">
        <v>480</v>
      </c>
      <c r="AJ903" t="s">
        <v>481</v>
      </c>
      <c r="AK903" t="s">
        <v>45</v>
      </c>
      <c r="AL903" s="1">
        <v>42978</v>
      </c>
    </row>
    <row r="904" spans="1:38" x14ac:dyDescent="0.25">
      <c r="A904" t="s">
        <v>40</v>
      </c>
      <c r="B904" s="1">
        <v>44117</v>
      </c>
      <c r="C904">
        <v>1</v>
      </c>
      <c r="D904">
        <v>135</v>
      </c>
      <c r="E904">
        <v>5</v>
      </c>
      <c r="F904" t="s">
        <v>39</v>
      </c>
      <c r="G904" t="s">
        <v>69</v>
      </c>
      <c r="H904" t="s">
        <v>70</v>
      </c>
      <c r="I904">
        <v>2</v>
      </c>
      <c r="J904">
        <v>1</v>
      </c>
      <c r="K904">
        <v>66</v>
      </c>
      <c r="L904">
        <v>16.8</v>
      </c>
      <c r="M904">
        <v>5.24</v>
      </c>
      <c r="N904">
        <v>0.88</v>
      </c>
      <c r="O904">
        <v>5.26</v>
      </c>
      <c r="P904">
        <v>0.88</v>
      </c>
      <c r="Q904">
        <v>4.55</v>
      </c>
      <c r="R904">
        <v>0.76</v>
      </c>
      <c r="S904">
        <v>1.65</v>
      </c>
      <c r="T904">
        <v>63</v>
      </c>
      <c r="U904">
        <v>17.440000000000001</v>
      </c>
      <c r="V904">
        <v>21.19</v>
      </c>
      <c r="W904" s="1">
        <v>44051</v>
      </c>
      <c r="Y904" t="s">
        <v>43</v>
      </c>
      <c r="Z904" t="s">
        <v>482</v>
      </c>
      <c r="AA904" t="s">
        <v>483</v>
      </c>
      <c r="AB904">
        <v>195</v>
      </c>
      <c r="AC904" s="1">
        <v>44148</v>
      </c>
      <c r="AD904">
        <v>1</v>
      </c>
      <c r="AE904">
        <v>221</v>
      </c>
      <c r="AF904" s="1">
        <v>44425</v>
      </c>
      <c r="AG904">
        <v>374</v>
      </c>
      <c r="AH904">
        <v>514018</v>
      </c>
      <c r="AI904" t="s">
        <v>214</v>
      </c>
      <c r="AJ904" s="3">
        <v>44971</v>
      </c>
      <c r="AK904" t="s">
        <v>45</v>
      </c>
      <c r="AL904" s="1">
        <v>44051</v>
      </c>
    </row>
    <row r="905" spans="1:38" x14ac:dyDescent="0.25">
      <c r="A905" t="s">
        <v>40</v>
      </c>
      <c r="B905" s="1">
        <v>44280</v>
      </c>
      <c r="C905">
        <v>3</v>
      </c>
      <c r="D905">
        <v>135</v>
      </c>
      <c r="E905">
        <v>5</v>
      </c>
      <c r="F905" t="s">
        <v>39</v>
      </c>
      <c r="G905" t="s">
        <v>69</v>
      </c>
      <c r="H905" t="s">
        <v>70</v>
      </c>
      <c r="I905">
        <v>2</v>
      </c>
      <c r="J905">
        <v>1</v>
      </c>
      <c r="K905">
        <v>229</v>
      </c>
      <c r="L905">
        <v>12.1</v>
      </c>
      <c r="M905">
        <v>5.15</v>
      </c>
      <c r="N905">
        <v>0.62</v>
      </c>
      <c r="O905">
        <v>5.38</v>
      </c>
      <c r="P905">
        <v>0.65</v>
      </c>
      <c r="Q905">
        <v>4.68</v>
      </c>
      <c r="R905">
        <v>0.56999999999999995</v>
      </c>
      <c r="S905">
        <v>1.22</v>
      </c>
      <c r="T905">
        <v>27</v>
      </c>
      <c r="U905">
        <v>12.56</v>
      </c>
      <c r="V905">
        <v>15.63</v>
      </c>
      <c r="W905" s="1">
        <v>44051</v>
      </c>
      <c r="Y905" t="s">
        <v>47</v>
      </c>
      <c r="Z905" t="s">
        <v>482</v>
      </c>
      <c r="AA905" t="s">
        <v>483</v>
      </c>
      <c r="AB905">
        <v>195</v>
      </c>
      <c r="AC905" s="1">
        <v>44148</v>
      </c>
      <c r="AD905">
        <v>1</v>
      </c>
      <c r="AE905">
        <v>144</v>
      </c>
      <c r="AF905" s="1">
        <v>44425</v>
      </c>
      <c r="AG905">
        <v>374</v>
      </c>
      <c r="AH905">
        <v>514018</v>
      </c>
      <c r="AI905" t="s">
        <v>214</v>
      </c>
      <c r="AJ905" s="3">
        <v>44971</v>
      </c>
      <c r="AK905" t="s">
        <v>45</v>
      </c>
      <c r="AL905" s="1">
        <v>44051</v>
      </c>
    </row>
    <row r="906" spans="1:38" x14ac:dyDescent="0.25">
      <c r="A906" t="s">
        <v>40</v>
      </c>
      <c r="B906" s="1">
        <v>44222</v>
      </c>
      <c r="C906">
        <v>2</v>
      </c>
      <c r="D906">
        <v>135</v>
      </c>
      <c r="E906">
        <v>5</v>
      </c>
      <c r="F906" t="s">
        <v>39</v>
      </c>
      <c r="G906" t="s">
        <v>69</v>
      </c>
      <c r="H906" t="s">
        <v>70</v>
      </c>
      <c r="I906">
        <v>2</v>
      </c>
      <c r="J906">
        <v>1</v>
      </c>
      <c r="K906">
        <v>171</v>
      </c>
      <c r="L906">
        <v>11.7</v>
      </c>
      <c r="M906">
        <v>5.2</v>
      </c>
      <c r="N906">
        <v>0.61</v>
      </c>
      <c r="O906">
        <v>5.5</v>
      </c>
      <c r="P906">
        <v>0.64</v>
      </c>
      <c r="Q906">
        <v>4.45</v>
      </c>
      <c r="R906">
        <v>0.52</v>
      </c>
      <c r="S906">
        <v>1.1599999999999999</v>
      </c>
      <c r="T906">
        <v>24</v>
      </c>
      <c r="U906">
        <v>12.14</v>
      </c>
      <c r="V906">
        <v>15.03</v>
      </c>
      <c r="W906" s="1">
        <v>44051</v>
      </c>
      <c r="Y906" t="s">
        <v>46</v>
      </c>
      <c r="Z906" t="s">
        <v>482</v>
      </c>
      <c r="AA906" t="s">
        <v>483</v>
      </c>
      <c r="AB906">
        <v>195</v>
      </c>
      <c r="AC906" s="1">
        <v>44148</v>
      </c>
      <c r="AD906">
        <v>1</v>
      </c>
      <c r="AE906">
        <v>166</v>
      </c>
      <c r="AF906" s="1">
        <v>44425</v>
      </c>
      <c r="AG906">
        <v>374</v>
      </c>
      <c r="AH906">
        <v>514018</v>
      </c>
      <c r="AI906" t="s">
        <v>214</v>
      </c>
      <c r="AJ906" s="3">
        <v>44971</v>
      </c>
      <c r="AK906" t="s">
        <v>45</v>
      </c>
      <c r="AL906" s="1">
        <v>44051</v>
      </c>
    </row>
    <row r="907" spans="1:38" x14ac:dyDescent="0.25">
      <c r="A907" t="s">
        <v>68</v>
      </c>
      <c r="B907" s="1">
        <v>43018</v>
      </c>
      <c r="C907">
        <v>1</v>
      </c>
      <c r="D907">
        <v>459</v>
      </c>
      <c r="E907">
        <v>5</v>
      </c>
      <c r="F907" t="s">
        <v>39</v>
      </c>
      <c r="G907" t="s">
        <v>40</v>
      </c>
      <c r="H907" t="s">
        <v>41</v>
      </c>
      <c r="I907">
        <v>3</v>
      </c>
      <c r="J907">
        <v>2</v>
      </c>
      <c r="K907">
        <v>42</v>
      </c>
      <c r="L907">
        <v>21.5</v>
      </c>
      <c r="M907">
        <v>5.05</v>
      </c>
      <c r="N907">
        <v>1.0900000000000001</v>
      </c>
      <c r="O907">
        <v>4.96</v>
      </c>
      <c r="P907">
        <v>1.07</v>
      </c>
      <c r="Q907">
        <v>3.61</v>
      </c>
      <c r="R907">
        <v>0.78</v>
      </c>
      <c r="S907">
        <v>1.84</v>
      </c>
      <c r="T907">
        <v>13</v>
      </c>
      <c r="U907">
        <v>22.32</v>
      </c>
      <c r="V907">
        <v>24.98</v>
      </c>
      <c r="W907" s="1">
        <v>42976</v>
      </c>
      <c r="X907">
        <v>256</v>
      </c>
      <c r="Y907" t="s">
        <v>43</v>
      </c>
      <c r="Z907" t="s">
        <v>484</v>
      </c>
      <c r="AA907" t="s">
        <v>485</v>
      </c>
      <c r="AC907" s="1">
        <v>43052</v>
      </c>
      <c r="AD907">
        <v>1</v>
      </c>
      <c r="AE907">
        <v>267</v>
      </c>
      <c r="AF907" s="1">
        <v>43334</v>
      </c>
      <c r="AG907">
        <v>358</v>
      </c>
      <c r="AH907">
        <v>313510</v>
      </c>
      <c r="AI907">
        <v>319</v>
      </c>
      <c r="AJ907" s="2">
        <v>34669</v>
      </c>
      <c r="AK907" t="s">
        <v>45</v>
      </c>
      <c r="AL907" s="1">
        <v>42976</v>
      </c>
    </row>
    <row r="908" spans="1:38" x14ac:dyDescent="0.25">
      <c r="A908" t="s">
        <v>68</v>
      </c>
      <c r="B908" s="1">
        <v>43073</v>
      </c>
      <c r="C908">
        <v>2</v>
      </c>
      <c r="D908">
        <v>459</v>
      </c>
      <c r="E908">
        <v>5</v>
      </c>
      <c r="F908" t="s">
        <v>39</v>
      </c>
      <c r="G908" t="s">
        <v>40</v>
      </c>
      <c r="H908" t="s">
        <v>41</v>
      </c>
      <c r="I908">
        <v>3</v>
      </c>
      <c r="J908">
        <v>2</v>
      </c>
      <c r="K908">
        <v>97</v>
      </c>
      <c r="L908">
        <v>15.6</v>
      </c>
      <c r="M908">
        <v>4.4800000000000004</v>
      </c>
      <c r="N908">
        <v>0.7</v>
      </c>
      <c r="O908">
        <v>4.9400000000000004</v>
      </c>
      <c r="P908">
        <v>0.77</v>
      </c>
      <c r="Q908">
        <v>3.14</v>
      </c>
      <c r="R908">
        <v>0.49</v>
      </c>
      <c r="S908">
        <v>1.26</v>
      </c>
      <c r="T908">
        <v>11</v>
      </c>
      <c r="U908">
        <v>16.190000000000001</v>
      </c>
      <c r="V908">
        <v>17.489999999999998</v>
      </c>
      <c r="W908" s="1">
        <v>42976</v>
      </c>
      <c r="X908">
        <v>256</v>
      </c>
      <c r="Y908" t="s">
        <v>46</v>
      </c>
      <c r="Z908" t="s">
        <v>484</v>
      </c>
      <c r="AA908" t="s">
        <v>485</v>
      </c>
      <c r="AC908" s="1">
        <v>43052</v>
      </c>
      <c r="AD908">
        <v>1</v>
      </c>
      <c r="AE908">
        <v>259</v>
      </c>
      <c r="AF908" s="1">
        <v>43334</v>
      </c>
      <c r="AG908">
        <v>358</v>
      </c>
      <c r="AH908">
        <v>313510</v>
      </c>
      <c r="AI908">
        <v>319</v>
      </c>
      <c r="AJ908" s="2">
        <v>34669</v>
      </c>
      <c r="AK908" t="s">
        <v>45</v>
      </c>
      <c r="AL908" s="1">
        <v>42976</v>
      </c>
    </row>
    <row r="909" spans="1:38" x14ac:dyDescent="0.25">
      <c r="A909" t="s">
        <v>68</v>
      </c>
      <c r="B909" s="1">
        <v>43144</v>
      </c>
      <c r="C909">
        <v>3</v>
      </c>
      <c r="D909">
        <v>459</v>
      </c>
      <c r="E909">
        <v>5</v>
      </c>
      <c r="F909" t="s">
        <v>39</v>
      </c>
      <c r="G909" t="s">
        <v>40</v>
      </c>
      <c r="H909" t="s">
        <v>41</v>
      </c>
      <c r="I909">
        <v>3</v>
      </c>
      <c r="J909">
        <v>2</v>
      </c>
      <c r="K909">
        <v>168</v>
      </c>
      <c r="L909">
        <v>12.2</v>
      </c>
      <c r="M909">
        <v>4.62</v>
      </c>
      <c r="N909">
        <v>0.56000000000000005</v>
      </c>
      <c r="O909">
        <v>5.8</v>
      </c>
      <c r="P909">
        <v>0.71</v>
      </c>
      <c r="Q909">
        <v>3.83</v>
      </c>
      <c r="R909">
        <v>0.47</v>
      </c>
      <c r="S909">
        <v>1.17</v>
      </c>
      <c r="T909">
        <v>41</v>
      </c>
      <c r="U909">
        <v>12.66</v>
      </c>
      <c r="V909">
        <v>15.67</v>
      </c>
      <c r="W909" s="1">
        <v>42976</v>
      </c>
      <c r="X909">
        <v>256</v>
      </c>
      <c r="Y909" t="s">
        <v>47</v>
      </c>
      <c r="Z909" t="s">
        <v>484</v>
      </c>
      <c r="AA909" t="s">
        <v>485</v>
      </c>
      <c r="AC909" s="1">
        <v>43052</v>
      </c>
      <c r="AD909">
        <v>1</v>
      </c>
      <c r="AE909">
        <v>187</v>
      </c>
      <c r="AF909" s="1">
        <v>43333</v>
      </c>
      <c r="AG909">
        <v>357</v>
      </c>
      <c r="AH909">
        <v>313510</v>
      </c>
      <c r="AI909">
        <v>319</v>
      </c>
      <c r="AJ909" s="2">
        <v>34669</v>
      </c>
      <c r="AK909" t="s">
        <v>45</v>
      </c>
      <c r="AL909" s="1">
        <v>42976</v>
      </c>
    </row>
    <row r="910" spans="1:38" x14ac:dyDescent="0.25">
      <c r="A910" t="s">
        <v>68</v>
      </c>
      <c r="B910" s="1">
        <v>43219</v>
      </c>
      <c r="C910">
        <v>4</v>
      </c>
      <c r="D910">
        <v>459</v>
      </c>
      <c r="E910">
        <v>5</v>
      </c>
      <c r="F910" t="s">
        <v>39</v>
      </c>
      <c r="G910" t="s">
        <v>40</v>
      </c>
      <c r="H910" t="s">
        <v>41</v>
      </c>
      <c r="I910">
        <v>3</v>
      </c>
      <c r="J910">
        <v>2</v>
      </c>
      <c r="K910">
        <v>243</v>
      </c>
      <c r="L910">
        <v>6.9</v>
      </c>
      <c r="M910">
        <v>4.0599999999999996</v>
      </c>
      <c r="N910">
        <v>0.28000000000000003</v>
      </c>
      <c r="O910">
        <v>11.49</v>
      </c>
      <c r="P910">
        <v>0.79</v>
      </c>
      <c r="Q910">
        <v>6.2</v>
      </c>
      <c r="R910">
        <v>0.43</v>
      </c>
      <c r="S910">
        <v>1.22</v>
      </c>
      <c r="T910">
        <v>196</v>
      </c>
      <c r="U910">
        <v>7.16</v>
      </c>
      <c r="V910">
        <v>14.95</v>
      </c>
      <c r="W910" s="1">
        <v>42976</v>
      </c>
      <c r="X910">
        <v>256</v>
      </c>
      <c r="Y910" s="3">
        <v>45017</v>
      </c>
      <c r="Z910" t="s">
        <v>486</v>
      </c>
      <c r="AA910" t="s">
        <v>485</v>
      </c>
      <c r="AB910">
        <v>216</v>
      </c>
      <c r="AC910" s="1">
        <v>43423</v>
      </c>
      <c r="AD910">
        <v>2</v>
      </c>
      <c r="AE910">
        <v>257</v>
      </c>
      <c r="AF910" s="1">
        <v>43704</v>
      </c>
      <c r="AG910">
        <v>728</v>
      </c>
      <c r="AH910">
        <v>313510</v>
      </c>
      <c r="AI910">
        <v>319</v>
      </c>
      <c r="AJ910" s="2">
        <v>34669</v>
      </c>
      <c r="AK910" t="s">
        <v>50</v>
      </c>
      <c r="AL910" s="1">
        <v>43250</v>
      </c>
    </row>
    <row r="911" spans="1:38" x14ac:dyDescent="0.25">
      <c r="A911" t="s">
        <v>78</v>
      </c>
      <c r="B911" s="1">
        <v>43012</v>
      </c>
      <c r="C911">
        <v>1</v>
      </c>
      <c r="D911">
        <v>75</v>
      </c>
      <c r="E911">
        <v>5</v>
      </c>
      <c r="F911" t="s">
        <v>39</v>
      </c>
      <c r="G911" t="s">
        <v>40</v>
      </c>
      <c r="H911" t="s">
        <v>41</v>
      </c>
      <c r="I911">
        <v>3</v>
      </c>
      <c r="J911">
        <v>2</v>
      </c>
      <c r="K911">
        <v>35</v>
      </c>
      <c r="L911">
        <v>21</v>
      </c>
      <c r="M911">
        <v>5.25</v>
      </c>
      <c r="N911">
        <v>1.1000000000000001</v>
      </c>
      <c r="O911">
        <v>5.39</v>
      </c>
      <c r="P911">
        <v>1.1299999999999999</v>
      </c>
      <c r="Q911">
        <v>3.83</v>
      </c>
      <c r="R911">
        <v>0.8</v>
      </c>
      <c r="S911">
        <v>1.94</v>
      </c>
      <c r="U911">
        <v>21.8</v>
      </c>
      <c r="V911">
        <v>25.75</v>
      </c>
      <c r="W911" s="1">
        <v>42977</v>
      </c>
      <c r="X911">
        <v>229</v>
      </c>
      <c r="Z911" t="s">
        <v>487</v>
      </c>
      <c r="AA911" t="s">
        <v>488</v>
      </c>
      <c r="AC911" t="s">
        <v>49</v>
      </c>
      <c r="AH911">
        <v>307055</v>
      </c>
      <c r="AI911">
        <v>199</v>
      </c>
      <c r="AJ911" s="2">
        <v>16377</v>
      </c>
      <c r="AK911" t="s">
        <v>45</v>
      </c>
      <c r="AL911" s="1">
        <v>42977</v>
      </c>
    </row>
    <row r="912" spans="1:38" x14ac:dyDescent="0.25">
      <c r="A912" t="s">
        <v>78</v>
      </c>
      <c r="B912" s="1">
        <v>43072</v>
      </c>
      <c r="C912">
        <v>2</v>
      </c>
      <c r="D912">
        <v>75</v>
      </c>
      <c r="E912">
        <v>5</v>
      </c>
      <c r="F912" t="s">
        <v>39</v>
      </c>
      <c r="G912" t="s">
        <v>40</v>
      </c>
      <c r="H912" t="s">
        <v>41</v>
      </c>
      <c r="I912">
        <v>6</v>
      </c>
      <c r="J912" t="s">
        <v>42</v>
      </c>
      <c r="K912">
        <v>95</v>
      </c>
      <c r="L912">
        <v>19.7</v>
      </c>
      <c r="M912">
        <v>5.08</v>
      </c>
      <c r="N912">
        <v>1</v>
      </c>
      <c r="O912">
        <v>5.58</v>
      </c>
      <c r="P912">
        <v>1.1000000000000001</v>
      </c>
      <c r="Q912">
        <v>3.67</v>
      </c>
      <c r="R912">
        <v>0.72</v>
      </c>
      <c r="S912">
        <v>1.82</v>
      </c>
      <c r="T912">
        <v>55</v>
      </c>
      <c r="U912">
        <v>20.45</v>
      </c>
      <c r="V912">
        <v>24.43</v>
      </c>
      <c r="W912" s="1">
        <v>42977</v>
      </c>
      <c r="X912">
        <v>232</v>
      </c>
      <c r="Y912" t="s">
        <v>46</v>
      </c>
      <c r="AC912" s="1">
        <v>43072</v>
      </c>
      <c r="AD912">
        <v>1</v>
      </c>
      <c r="AE912">
        <v>223</v>
      </c>
      <c r="AF912" s="1">
        <v>43349</v>
      </c>
      <c r="AG912">
        <v>375</v>
      </c>
      <c r="AH912">
        <v>308103</v>
      </c>
      <c r="AI912" t="s">
        <v>382</v>
      </c>
      <c r="AJ912" s="2">
        <v>17715</v>
      </c>
      <c r="AK912" t="s">
        <v>45</v>
      </c>
      <c r="AL912" s="1">
        <v>42974</v>
      </c>
    </row>
    <row r="913" spans="1:38" x14ac:dyDescent="0.25">
      <c r="A913" t="s">
        <v>78</v>
      </c>
      <c r="B913" s="1">
        <v>43193</v>
      </c>
      <c r="C913">
        <v>4</v>
      </c>
      <c r="D913">
        <v>75</v>
      </c>
      <c r="E913">
        <v>5</v>
      </c>
      <c r="F913" t="s">
        <v>39</v>
      </c>
      <c r="G913" t="s">
        <v>40</v>
      </c>
      <c r="H913" t="s">
        <v>41</v>
      </c>
      <c r="I913">
        <v>3</v>
      </c>
      <c r="J913">
        <v>2</v>
      </c>
      <c r="K913">
        <v>216</v>
      </c>
      <c r="L913">
        <v>11.5</v>
      </c>
      <c r="M913">
        <v>4.91</v>
      </c>
      <c r="N913">
        <v>0.56000000000000005</v>
      </c>
      <c r="O913">
        <v>6.21</v>
      </c>
      <c r="P913">
        <v>0.71</v>
      </c>
      <c r="Q913">
        <v>4.6399999999999997</v>
      </c>
      <c r="R913">
        <v>0.53</v>
      </c>
      <c r="S913">
        <v>1.25</v>
      </c>
      <c r="T913">
        <v>32</v>
      </c>
      <c r="U913">
        <v>11.94</v>
      </c>
      <c r="V913">
        <v>15.92</v>
      </c>
      <c r="W913" s="1">
        <v>42977</v>
      </c>
      <c r="X913">
        <v>229</v>
      </c>
      <c r="Y913" t="s">
        <v>48</v>
      </c>
      <c r="Z913" t="s">
        <v>487</v>
      </c>
      <c r="AA913" t="s">
        <v>488</v>
      </c>
      <c r="AC913" s="1">
        <v>43067</v>
      </c>
      <c r="AD913">
        <v>1</v>
      </c>
      <c r="AE913">
        <v>153</v>
      </c>
      <c r="AF913" s="1">
        <v>43348</v>
      </c>
      <c r="AG913">
        <v>371</v>
      </c>
      <c r="AH913">
        <v>307055</v>
      </c>
      <c r="AI913">
        <v>199</v>
      </c>
      <c r="AJ913" s="2">
        <v>16377</v>
      </c>
      <c r="AK913" t="s">
        <v>45</v>
      </c>
      <c r="AL913" s="1">
        <v>42977</v>
      </c>
    </row>
    <row r="914" spans="1:38" x14ac:dyDescent="0.25">
      <c r="A914" t="s">
        <v>78</v>
      </c>
      <c r="B914" s="1">
        <v>43129</v>
      </c>
      <c r="C914">
        <v>3</v>
      </c>
      <c r="D914">
        <v>75</v>
      </c>
      <c r="E914">
        <v>5</v>
      </c>
      <c r="F914" t="s">
        <v>39</v>
      </c>
      <c r="G914" t="s">
        <v>40</v>
      </c>
      <c r="H914" t="s">
        <v>41</v>
      </c>
      <c r="I914">
        <v>3</v>
      </c>
      <c r="J914">
        <v>2</v>
      </c>
      <c r="K914">
        <v>152</v>
      </c>
      <c r="L914">
        <v>14.1</v>
      </c>
      <c r="M914">
        <v>5.14</v>
      </c>
      <c r="N914">
        <v>0.72</v>
      </c>
      <c r="O914">
        <v>4.08</v>
      </c>
      <c r="P914">
        <v>0.57999999999999996</v>
      </c>
      <c r="Q914">
        <v>3.91</v>
      </c>
      <c r="R914">
        <v>0.55000000000000004</v>
      </c>
      <c r="S914">
        <v>1.1299999999999999</v>
      </c>
      <c r="T914">
        <v>17</v>
      </c>
      <c r="U914">
        <v>14.64</v>
      </c>
      <c r="V914">
        <v>15.14</v>
      </c>
      <c r="W914" s="1">
        <v>42977</v>
      </c>
      <c r="X914">
        <v>229</v>
      </c>
      <c r="Y914" t="s">
        <v>47</v>
      </c>
      <c r="Z914" t="s">
        <v>487</v>
      </c>
      <c r="AA914" t="s">
        <v>488</v>
      </c>
      <c r="AC914" s="1">
        <v>43067</v>
      </c>
      <c r="AD914">
        <v>1</v>
      </c>
      <c r="AE914">
        <v>217</v>
      </c>
      <c r="AF914" s="1">
        <v>43348</v>
      </c>
      <c r="AG914">
        <v>371</v>
      </c>
      <c r="AH914">
        <v>307055</v>
      </c>
      <c r="AI914">
        <v>199</v>
      </c>
      <c r="AJ914" s="2">
        <v>16377</v>
      </c>
      <c r="AK914" t="s">
        <v>45</v>
      </c>
      <c r="AL914" s="1">
        <v>42977</v>
      </c>
    </row>
    <row r="915" spans="1:38" x14ac:dyDescent="0.25">
      <c r="A915" t="s">
        <v>38</v>
      </c>
      <c r="B915" s="1">
        <v>43010</v>
      </c>
      <c r="C915">
        <v>1</v>
      </c>
      <c r="D915">
        <v>124</v>
      </c>
      <c r="E915">
        <v>5</v>
      </c>
      <c r="F915" t="s">
        <v>39</v>
      </c>
      <c r="G915" t="s">
        <v>104</v>
      </c>
      <c r="H915" t="s">
        <v>105</v>
      </c>
      <c r="I915">
        <v>5</v>
      </c>
      <c r="J915" t="s">
        <v>42</v>
      </c>
      <c r="K915">
        <v>27</v>
      </c>
      <c r="L915">
        <v>20.3</v>
      </c>
      <c r="M915">
        <v>5.16</v>
      </c>
      <c r="N915">
        <v>1.05</v>
      </c>
      <c r="O915">
        <v>4.6900000000000004</v>
      </c>
      <c r="P915">
        <v>0.95</v>
      </c>
      <c r="Q915">
        <v>3.89</v>
      </c>
      <c r="R915">
        <v>0.79</v>
      </c>
      <c r="S915">
        <v>1.74</v>
      </c>
      <c r="T915">
        <v>34</v>
      </c>
      <c r="U915">
        <v>21.07</v>
      </c>
      <c r="V915">
        <v>23.23</v>
      </c>
      <c r="W915" s="1">
        <v>42983</v>
      </c>
      <c r="X915">
        <v>230</v>
      </c>
      <c r="Y915" t="s">
        <v>43</v>
      </c>
      <c r="Z915" t="s">
        <v>489</v>
      </c>
      <c r="AA915" t="s">
        <v>490</v>
      </c>
      <c r="AC915" s="1">
        <v>43051</v>
      </c>
      <c r="AD915">
        <v>1</v>
      </c>
      <c r="AE915">
        <v>256</v>
      </c>
      <c r="AF915" s="1">
        <v>43333</v>
      </c>
      <c r="AG915">
        <v>350</v>
      </c>
      <c r="AH915">
        <v>307091</v>
      </c>
      <c r="AI915" t="s">
        <v>491</v>
      </c>
      <c r="AJ915" s="2">
        <v>13575</v>
      </c>
      <c r="AK915" t="s">
        <v>45</v>
      </c>
      <c r="AL915" s="1">
        <v>42983</v>
      </c>
    </row>
    <row r="916" spans="1:38" x14ac:dyDescent="0.25">
      <c r="A916" t="s">
        <v>38</v>
      </c>
      <c r="B916" s="1">
        <v>43075</v>
      </c>
      <c r="C916">
        <v>2</v>
      </c>
      <c r="D916">
        <v>124</v>
      </c>
      <c r="E916">
        <v>5</v>
      </c>
      <c r="F916" t="s">
        <v>39</v>
      </c>
      <c r="G916" t="s">
        <v>104</v>
      </c>
      <c r="H916" t="s">
        <v>105</v>
      </c>
      <c r="I916">
        <v>5</v>
      </c>
      <c r="J916" t="s">
        <v>42</v>
      </c>
      <c r="K916">
        <v>92</v>
      </c>
      <c r="L916">
        <v>17.600000000000001</v>
      </c>
      <c r="M916">
        <v>5.03</v>
      </c>
      <c r="N916">
        <v>0.89</v>
      </c>
      <c r="O916">
        <v>4.49</v>
      </c>
      <c r="P916">
        <v>0.79</v>
      </c>
      <c r="Q916">
        <v>3.88</v>
      </c>
      <c r="R916">
        <v>0.68</v>
      </c>
      <c r="S916">
        <v>1.47</v>
      </c>
      <c r="T916">
        <v>38</v>
      </c>
      <c r="U916">
        <v>18.27</v>
      </c>
      <c r="V916">
        <v>19.68</v>
      </c>
      <c r="W916" s="1">
        <v>42983</v>
      </c>
      <c r="X916">
        <v>230</v>
      </c>
      <c r="Y916" t="s">
        <v>46</v>
      </c>
      <c r="Z916" t="s">
        <v>489</v>
      </c>
      <c r="AA916" t="s">
        <v>490</v>
      </c>
      <c r="AC916" s="1">
        <v>43051</v>
      </c>
      <c r="AD916">
        <v>1</v>
      </c>
      <c r="AE916">
        <v>218</v>
      </c>
      <c r="AF916" s="1">
        <v>43333</v>
      </c>
      <c r="AG916">
        <v>350</v>
      </c>
      <c r="AH916">
        <v>307091</v>
      </c>
      <c r="AI916" t="s">
        <v>491</v>
      </c>
      <c r="AJ916" s="2">
        <v>13575</v>
      </c>
      <c r="AK916" t="s">
        <v>45</v>
      </c>
      <c r="AL916" s="1">
        <v>42983</v>
      </c>
    </row>
    <row r="917" spans="1:38" x14ac:dyDescent="0.25">
      <c r="A917" t="s">
        <v>38</v>
      </c>
      <c r="B917" s="1">
        <v>43146</v>
      </c>
      <c r="C917">
        <v>3</v>
      </c>
      <c r="D917">
        <v>124</v>
      </c>
      <c r="E917">
        <v>5</v>
      </c>
      <c r="F917" t="s">
        <v>39</v>
      </c>
      <c r="G917" t="s">
        <v>104</v>
      </c>
      <c r="H917" t="s">
        <v>105</v>
      </c>
      <c r="I917">
        <v>5</v>
      </c>
      <c r="J917" t="s">
        <v>42</v>
      </c>
      <c r="K917">
        <v>163</v>
      </c>
      <c r="L917">
        <v>14.2</v>
      </c>
      <c r="M917">
        <v>5.08</v>
      </c>
      <c r="N917">
        <v>0.72</v>
      </c>
      <c r="O917">
        <v>4.66</v>
      </c>
      <c r="P917">
        <v>0.66</v>
      </c>
      <c r="Q917">
        <v>4.1500000000000004</v>
      </c>
      <c r="R917">
        <v>0.59</v>
      </c>
      <c r="S917">
        <v>1.25</v>
      </c>
      <c r="T917">
        <v>15</v>
      </c>
      <c r="U917">
        <v>14.74</v>
      </c>
      <c r="V917">
        <v>16.47</v>
      </c>
      <c r="W917" s="1">
        <v>42983</v>
      </c>
      <c r="X917">
        <v>230</v>
      </c>
      <c r="Y917" t="s">
        <v>47</v>
      </c>
      <c r="Z917" t="s">
        <v>489</v>
      </c>
      <c r="AA917" t="s">
        <v>490</v>
      </c>
      <c r="AC917" s="1">
        <v>43051</v>
      </c>
      <c r="AD917">
        <v>1</v>
      </c>
      <c r="AE917">
        <v>182</v>
      </c>
      <c r="AF917" s="1">
        <v>43333</v>
      </c>
      <c r="AG917">
        <v>350</v>
      </c>
      <c r="AH917">
        <v>307091</v>
      </c>
      <c r="AI917" t="s">
        <v>491</v>
      </c>
      <c r="AJ917" s="2">
        <v>13575</v>
      </c>
      <c r="AK917" t="s">
        <v>45</v>
      </c>
      <c r="AL917" s="1">
        <v>42983</v>
      </c>
    </row>
    <row r="918" spans="1:38" x14ac:dyDescent="0.25">
      <c r="A918" t="s">
        <v>38</v>
      </c>
      <c r="B918" s="1">
        <v>43200</v>
      </c>
      <c r="C918">
        <v>4</v>
      </c>
      <c r="D918">
        <v>124</v>
      </c>
      <c r="E918">
        <v>5</v>
      </c>
      <c r="F918" t="s">
        <v>39</v>
      </c>
      <c r="G918" t="s">
        <v>104</v>
      </c>
      <c r="H918" t="s">
        <v>105</v>
      </c>
      <c r="I918">
        <v>5</v>
      </c>
      <c r="J918" t="s">
        <v>42</v>
      </c>
      <c r="K918">
        <v>217</v>
      </c>
      <c r="L918">
        <v>11.7</v>
      </c>
      <c r="M918">
        <v>5.13</v>
      </c>
      <c r="N918">
        <v>0.6</v>
      </c>
      <c r="O918">
        <v>5.55</v>
      </c>
      <c r="P918">
        <v>0.65</v>
      </c>
      <c r="Q918">
        <v>4.6399999999999997</v>
      </c>
      <c r="R918">
        <v>0.54</v>
      </c>
      <c r="S918">
        <v>1.19</v>
      </c>
      <c r="T918">
        <v>4</v>
      </c>
      <c r="U918">
        <v>12.14</v>
      </c>
      <c r="V918">
        <v>15.3</v>
      </c>
      <c r="W918" s="1">
        <v>42983</v>
      </c>
      <c r="X918">
        <v>230</v>
      </c>
      <c r="Y918" t="s">
        <v>48</v>
      </c>
      <c r="Z918" t="s">
        <v>489</v>
      </c>
      <c r="AA918" t="s">
        <v>490</v>
      </c>
      <c r="AC918" t="s">
        <v>49</v>
      </c>
      <c r="AH918">
        <v>307091</v>
      </c>
      <c r="AI918" t="s">
        <v>491</v>
      </c>
      <c r="AJ918" s="2">
        <v>13575</v>
      </c>
      <c r="AK918" t="s">
        <v>50</v>
      </c>
      <c r="AL918" s="1">
        <v>43241</v>
      </c>
    </row>
    <row r="919" spans="1:38" x14ac:dyDescent="0.25">
      <c r="A919" t="s">
        <v>38</v>
      </c>
      <c r="B919" s="1">
        <v>43075</v>
      </c>
      <c r="C919">
        <v>2</v>
      </c>
      <c r="D919">
        <v>242</v>
      </c>
      <c r="E919">
        <v>5</v>
      </c>
      <c r="F919" t="s">
        <v>39</v>
      </c>
      <c r="G919" t="s">
        <v>40</v>
      </c>
      <c r="H919" t="s">
        <v>41</v>
      </c>
      <c r="I919">
        <v>9</v>
      </c>
      <c r="J919" t="s">
        <v>42</v>
      </c>
      <c r="K919">
        <v>53</v>
      </c>
      <c r="L919">
        <v>20.9</v>
      </c>
      <c r="M919">
        <v>5.0599999999999996</v>
      </c>
      <c r="N919">
        <v>1.06</v>
      </c>
      <c r="O919">
        <v>4.79</v>
      </c>
      <c r="P919">
        <v>1</v>
      </c>
      <c r="Q919">
        <v>3.43</v>
      </c>
      <c r="R919">
        <v>0.72</v>
      </c>
      <c r="S919">
        <v>1.72</v>
      </c>
      <c r="T919">
        <v>52</v>
      </c>
      <c r="U919">
        <v>21.69</v>
      </c>
      <c r="V919">
        <v>23.5</v>
      </c>
      <c r="W919" s="1">
        <v>43022</v>
      </c>
      <c r="X919">
        <v>191</v>
      </c>
      <c r="Y919" t="s">
        <v>43</v>
      </c>
      <c r="AC919" s="1">
        <v>43058</v>
      </c>
      <c r="AD919">
        <v>1</v>
      </c>
      <c r="AE919">
        <v>226</v>
      </c>
      <c r="AF919" s="1">
        <v>43341</v>
      </c>
      <c r="AG919">
        <v>319</v>
      </c>
      <c r="AH919">
        <v>301025</v>
      </c>
      <c r="AI919" t="s">
        <v>492</v>
      </c>
      <c r="AJ919" s="2">
        <v>19391</v>
      </c>
      <c r="AK919" t="s">
        <v>45</v>
      </c>
      <c r="AL919" s="1">
        <v>43022</v>
      </c>
    </row>
    <row r="920" spans="1:38" x14ac:dyDescent="0.25">
      <c r="A920" t="s">
        <v>38</v>
      </c>
      <c r="B920" s="1">
        <v>43200</v>
      </c>
      <c r="C920">
        <v>4</v>
      </c>
      <c r="D920">
        <v>242</v>
      </c>
      <c r="E920">
        <v>5</v>
      </c>
      <c r="F920" t="s">
        <v>39</v>
      </c>
      <c r="G920" t="s">
        <v>40</v>
      </c>
      <c r="H920" t="s">
        <v>41</v>
      </c>
      <c r="I920">
        <v>9</v>
      </c>
      <c r="J920" t="s">
        <v>42</v>
      </c>
      <c r="K920">
        <v>178</v>
      </c>
      <c r="L920">
        <v>11.8</v>
      </c>
      <c r="M920">
        <v>4.9000000000000004</v>
      </c>
      <c r="N920">
        <v>0.57999999999999996</v>
      </c>
      <c r="O920">
        <v>7.02</v>
      </c>
      <c r="P920">
        <v>0.83</v>
      </c>
      <c r="Q920">
        <v>4.47</v>
      </c>
      <c r="R920">
        <v>0.53</v>
      </c>
      <c r="S920">
        <v>1.36</v>
      </c>
      <c r="T920">
        <v>173</v>
      </c>
      <c r="U920">
        <v>12.25</v>
      </c>
      <c r="V920">
        <v>17.510000000000002</v>
      </c>
      <c r="W920" s="1">
        <v>43022</v>
      </c>
      <c r="X920">
        <v>191</v>
      </c>
      <c r="Y920" s="3">
        <v>44987</v>
      </c>
      <c r="AC920" t="s">
        <v>142</v>
      </c>
      <c r="AH920">
        <v>301025</v>
      </c>
      <c r="AI920" t="s">
        <v>492</v>
      </c>
      <c r="AJ920" s="2">
        <v>19391</v>
      </c>
      <c r="AK920" t="s">
        <v>143</v>
      </c>
      <c r="AL920" s="1">
        <v>43261</v>
      </c>
    </row>
    <row r="921" spans="1:38" x14ac:dyDescent="0.25">
      <c r="A921" t="s">
        <v>38</v>
      </c>
      <c r="B921" s="1">
        <v>43146</v>
      </c>
      <c r="C921">
        <v>3</v>
      </c>
      <c r="D921">
        <v>242</v>
      </c>
      <c r="E921">
        <v>5</v>
      </c>
      <c r="F921" t="s">
        <v>39</v>
      </c>
      <c r="G921" t="s">
        <v>40</v>
      </c>
      <c r="H921" t="s">
        <v>41</v>
      </c>
      <c r="I921">
        <v>9</v>
      </c>
      <c r="J921" t="s">
        <v>42</v>
      </c>
      <c r="K921">
        <v>124</v>
      </c>
      <c r="L921">
        <v>12.5</v>
      </c>
      <c r="M921">
        <v>4.8600000000000003</v>
      </c>
      <c r="N921">
        <v>0.61</v>
      </c>
      <c r="O921">
        <v>5.92</v>
      </c>
      <c r="P921">
        <v>0.74</v>
      </c>
      <c r="Q921">
        <v>3.84</v>
      </c>
      <c r="R921">
        <v>0.48</v>
      </c>
      <c r="S921">
        <v>1.22</v>
      </c>
      <c r="T921">
        <v>422</v>
      </c>
      <c r="U921">
        <v>12.98</v>
      </c>
      <c r="V921">
        <v>16.2</v>
      </c>
      <c r="W921" s="1">
        <v>43022</v>
      </c>
      <c r="X921">
        <v>191</v>
      </c>
      <c r="Y921" s="3">
        <v>44958</v>
      </c>
      <c r="AC921" s="1">
        <v>43058</v>
      </c>
      <c r="AD921">
        <v>1</v>
      </c>
      <c r="AE921">
        <v>190</v>
      </c>
      <c r="AF921" s="1">
        <v>43341</v>
      </c>
      <c r="AG921">
        <v>319</v>
      </c>
      <c r="AH921">
        <v>301025</v>
      </c>
      <c r="AI921" t="s">
        <v>492</v>
      </c>
      <c r="AJ921" s="2">
        <v>19391</v>
      </c>
      <c r="AK921" t="s">
        <v>45</v>
      </c>
      <c r="AL921" s="1">
        <v>43022</v>
      </c>
    </row>
    <row r="922" spans="1:38" x14ac:dyDescent="0.25">
      <c r="A922" t="s">
        <v>51</v>
      </c>
      <c r="B922" s="1">
        <v>42990</v>
      </c>
      <c r="C922">
        <v>1</v>
      </c>
      <c r="D922">
        <v>45</v>
      </c>
      <c r="E922">
        <v>5</v>
      </c>
      <c r="F922" t="s">
        <v>39</v>
      </c>
      <c r="G922" t="s">
        <v>56</v>
      </c>
      <c r="H922" t="s">
        <v>41</v>
      </c>
      <c r="I922">
        <v>2</v>
      </c>
      <c r="J922">
        <v>1</v>
      </c>
      <c r="K922">
        <v>30</v>
      </c>
      <c r="L922">
        <v>10.199999999999999</v>
      </c>
      <c r="M922">
        <v>4.8</v>
      </c>
      <c r="N922">
        <v>0.49</v>
      </c>
      <c r="O922">
        <v>5.51</v>
      </c>
      <c r="P922">
        <v>0.56000000000000005</v>
      </c>
      <c r="Q922">
        <v>4.1900000000000004</v>
      </c>
      <c r="R922">
        <v>0.43</v>
      </c>
      <c r="S922">
        <v>0.99</v>
      </c>
      <c r="T922">
        <v>405</v>
      </c>
      <c r="U922">
        <v>10.59</v>
      </c>
      <c r="V922">
        <v>12.95</v>
      </c>
      <c r="W922" s="1">
        <v>42960</v>
      </c>
      <c r="X922">
        <v>262</v>
      </c>
      <c r="Y922" s="3">
        <v>44927</v>
      </c>
      <c r="Z922" t="s">
        <v>493</v>
      </c>
      <c r="AA922">
        <f>-49/73</f>
        <v>-0.67123287671232879</v>
      </c>
      <c r="AC922" t="s">
        <v>49</v>
      </c>
      <c r="AH922">
        <v>309012</v>
      </c>
      <c r="AI922" t="s">
        <v>471</v>
      </c>
      <c r="AJ922" s="2">
        <v>14489</v>
      </c>
      <c r="AK922" t="s">
        <v>45</v>
      </c>
      <c r="AL922" s="1">
        <v>42960</v>
      </c>
    </row>
    <row r="923" spans="1:38" x14ac:dyDescent="0.25">
      <c r="A923" t="s">
        <v>51</v>
      </c>
      <c r="B923" s="1">
        <v>43048</v>
      </c>
      <c r="C923">
        <v>2</v>
      </c>
      <c r="D923">
        <v>45</v>
      </c>
      <c r="E923">
        <v>5</v>
      </c>
      <c r="F923" t="s">
        <v>39</v>
      </c>
      <c r="G923" t="s">
        <v>56</v>
      </c>
      <c r="H923" t="s">
        <v>41</v>
      </c>
      <c r="I923">
        <v>2</v>
      </c>
      <c r="J923">
        <v>1</v>
      </c>
      <c r="K923">
        <v>88</v>
      </c>
      <c r="L923">
        <v>8.1</v>
      </c>
      <c r="M923">
        <v>4.84</v>
      </c>
      <c r="N923">
        <v>0.39</v>
      </c>
      <c r="O923">
        <v>6.29</v>
      </c>
      <c r="P923">
        <v>0.51</v>
      </c>
      <c r="Q923">
        <v>4.3499999999999996</v>
      </c>
      <c r="R923">
        <v>0.35</v>
      </c>
      <c r="S923">
        <v>0.86</v>
      </c>
      <c r="T923">
        <v>312</v>
      </c>
      <c r="U923">
        <v>8.41</v>
      </c>
      <c r="V923">
        <v>11.17</v>
      </c>
      <c r="W923" s="1">
        <v>42960</v>
      </c>
      <c r="X923">
        <v>262</v>
      </c>
      <c r="Y923" s="3">
        <v>44959</v>
      </c>
      <c r="Z923" t="s">
        <v>493</v>
      </c>
      <c r="AA923">
        <f>-49/73</f>
        <v>-0.67123287671232879</v>
      </c>
      <c r="AC923" t="s">
        <v>49</v>
      </c>
      <c r="AH923">
        <v>309012</v>
      </c>
      <c r="AI923" t="s">
        <v>471</v>
      </c>
      <c r="AJ923" s="2">
        <v>14489</v>
      </c>
      <c r="AK923" t="s">
        <v>45</v>
      </c>
      <c r="AL923" s="1">
        <v>42960</v>
      </c>
    </row>
    <row r="924" spans="1:38" x14ac:dyDescent="0.25">
      <c r="A924" t="s">
        <v>51</v>
      </c>
      <c r="B924" s="1">
        <v>43109</v>
      </c>
      <c r="C924">
        <v>3</v>
      </c>
      <c r="D924">
        <v>45</v>
      </c>
      <c r="E924">
        <v>5</v>
      </c>
      <c r="F924" t="s">
        <v>39</v>
      </c>
      <c r="G924" t="s">
        <v>56</v>
      </c>
      <c r="H924" t="s">
        <v>41</v>
      </c>
      <c r="I924">
        <v>2</v>
      </c>
      <c r="J924">
        <v>1</v>
      </c>
      <c r="K924">
        <v>149</v>
      </c>
      <c r="L924">
        <v>5.4</v>
      </c>
      <c r="M924">
        <v>5.15</v>
      </c>
      <c r="N924">
        <v>0.28000000000000003</v>
      </c>
      <c r="O924">
        <v>6.5</v>
      </c>
      <c r="P924">
        <v>0.35</v>
      </c>
      <c r="Q924">
        <v>4.33</v>
      </c>
      <c r="R924">
        <v>0.23</v>
      </c>
      <c r="S924">
        <v>0.57999999999999996</v>
      </c>
      <c r="T924">
        <v>292</v>
      </c>
      <c r="U924">
        <v>5.61</v>
      </c>
      <c r="V924">
        <v>7.55</v>
      </c>
      <c r="W924" s="1">
        <v>42960</v>
      </c>
      <c r="X924">
        <v>262</v>
      </c>
      <c r="Y924" s="3">
        <v>44988</v>
      </c>
      <c r="Z924" t="s">
        <v>493</v>
      </c>
      <c r="AA924">
        <f>-49/73</f>
        <v>-0.67123287671232879</v>
      </c>
      <c r="AC924" s="1">
        <v>43076</v>
      </c>
      <c r="AD924">
        <v>3</v>
      </c>
      <c r="AE924">
        <v>203</v>
      </c>
      <c r="AF924" s="1">
        <v>43355</v>
      </c>
      <c r="AG924">
        <v>395</v>
      </c>
      <c r="AH924">
        <v>309012</v>
      </c>
      <c r="AI924" t="s">
        <v>471</v>
      </c>
      <c r="AJ924" s="2">
        <v>14489</v>
      </c>
      <c r="AK924" t="s">
        <v>45</v>
      </c>
      <c r="AL924" s="1">
        <v>42960</v>
      </c>
    </row>
    <row r="925" spans="1:38" x14ac:dyDescent="0.25">
      <c r="A925" t="s">
        <v>51</v>
      </c>
      <c r="B925" s="1">
        <v>43157</v>
      </c>
      <c r="C925">
        <v>4</v>
      </c>
      <c r="D925">
        <v>45</v>
      </c>
      <c r="E925">
        <v>5</v>
      </c>
      <c r="F925" t="s">
        <v>39</v>
      </c>
      <c r="G925" t="s">
        <v>56</v>
      </c>
      <c r="H925" t="s">
        <v>41</v>
      </c>
      <c r="I925">
        <v>2</v>
      </c>
      <c r="J925">
        <v>1</v>
      </c>
      <c r="K925">
        <v>197</v>
      </c>
      <c r="L925">
        <v>4.9000000000000004</v>
      </c>
      <c r="M925">
        <v>4.93</v>
      </c>
      <c r="N925">
        <v>0.24</v>
      </c>
      <c r="O925">
        <v>6.49</v>
      </c>
      <c r="P925">
        <v>0.32</v>
      </c>
      <c r="Q925">
        <v>4.5</v>
      </c>
      <c r="R925">
        <v>0.22</v>
      </c>
      <c r="S925">
        <v>0.54</v>
      </c>
      <c r="T925">
        <v>253</v>
      </c>
      <c r="U925">
        <v>5.09</v>
      </c>
      <c r="V925">
        <v>6.96</v>
      </c>
      <c r="W925" s="1">
        <v>42960</v>
      </c>
      <c r="X925">
        <v>262</v>
      </c>
      <c r="Y925" s="3">
        <v>45020</v>
      </c>
      <c r="Z925" t="s">
        <v>493</v>
      </c>
      <c r="AA925">
        <f>-49/73</f>
        <v>-0.67123287671232879</v>
      </c>
      <c r="AC925" s="1">
        <v>43076</v>
      </c>
      <c r="AD925">
        <v>3</v>
      </c>
      <c r="AE925">
        <v>197</v>
      </c>
      <c r="AF925" s="1">
        <v>43355</v>
      </c>
      <c r="AG925">
        <v>395</v>
      </c>
      <c r="AH925">
        <v>309012</v>
      </c>
      <c r="AI925" t="s">
        <v>471</v>
      </c>
      <c r="AJ925" s="2">
        <v>14489</v>
      </c>
      <c r="AK925" t="s">
        <v>45</v>
      </c>
      <c r="AL925" s="1">
        <v>42960</v>
      </c>
    </row>
    <row r="926" spans="1:38" x14ac:dyDescent="0.25">
      <c r="A926" t="s">
        <v>51</v>
      </c>
      <c r="B926" s="1">
        <v>43209</v>
      </c>
      <c r="C926">
        <v>5</v>
      </c>
      <c r="D926">
        <v>45</v>
      </c>
      <c r="E926">
        <v>5</v>
      </c>
      <c r="F926" t="s">
        <v>39</v>
      </c>
      <c r="G926" t="s">
        <v>56</v>
      </c>
      <c r="H926" t="s">
        <v>41</v>
      </c>
      <c r="I926">
        <v>2</v>
      </c>
      <c r="J926">
        <v>1</v>
      </c>
      <c r="K926">
        <v>249</v>
      </c>
      <c r="L926">
        <v>2.9</v>
      </c>
      <c r="M926">
        <v>4.67</v>
      </c>
      <c r="N926">
        <v>0.14000000000000001</v>
      </c>
      <c r="O926">
        <v>6.67</v>
      </c>
      <c r="P926">
        <v>0.19</v>
      </c>
      <c r="Q926">
        <v>5.21</v>
      </c>
      <c r="R926">
        <v>0.15</v>
      </c>
      <c r="S926">
        <v>0.34</v>
      </c>
      <c r="T926">
        <v>503</v>
      </c>
      <c r="U926">
        <v>3.01</v>
      </c>
      <c r="V926">
        <v>4.2699999999999996</v>
      </c>
      <c r="W926" s="1">
        <v>42960</v>
      </c>
      <c r="X926">
        <v>262</v>
      </c>
      <c r="Y926" s="3">
        <v>45051</v>
      </c>
      <c r="Z926" t="s">
        <v>493</v>
      </c>
      <c r="AA926">
        <f>-49/73</f>
        <v>-0.67123287671232879</v>
      </c>
      <c r="AC926" s="1">
        <v>43076</v>
      </c>
      <c r="AD926">
        <v>3</v>
      </c>
      <c r="AF926" s="1">
        <v>43355</v>
      </c>
      <c r="AG926">
        <v>395</v>
      </c>
      <c r="AH926">
        <v>309012</v>
      </c>
      <c r="AI926" t="s">
        <v>471</v>
      </c>
      <c r="AJ926" s="2">
        <v>14489</v>
      </c>
      <c r="AK926" t="s">
        <v>45</v>
      </c>
      <c r="AL926" s="1">
        <v>42960</v>
      </c>
    </row>
    <row r="927" spans="1:38" x14ac:dyDescent="0.25">
      <c r="A927" t="s">
        <v>51</v>
      </c>
      <c r="B927" s="1">
        <v>42990</v>
      </c>
      <c r="C927">
        <v>1</v>
      </c>
      <c r="D927">
        <v>11</v>
      </c>
      <c r="E927">
        <v>5</v>
      </c>
      <c r="F927" t="s">
        <v>39</v>
      </c>
      <c r="G927" t="s">
        <v>56</v>
      </c>
      <c r="H927" t="s">
        <v>41</v>
      </c>
      <c r="I927">
        <v>2</v>
      </c>
      <c r="J927">
        <v>1</v>
      </c>
      <c r="K927">
        <v>35</v>
      </c>
      <c r="L927">
        <v>12.4</v>
      </c>
      <c r="M927">
        <v>5.16</v>
      </c>
      <c r="N927">
        <v>0.64</v>
      </c>
      <c r="O927">
        <v>5.9</v>
      </c>
      <c r="P927">
        <v>0.73</v>
      </c>
      <c r="Q927">
        <v>4.1900000000000004</v>
      </c>
      <c r="R927">
        <v>0.52</v>
      </c>
      <c r="S927">
        <v>1.25</v>
      </c>
      <c r="T927">
        <v>124</v>
      </c>
      <c r="U927">
        <v>12.87</v>
      </c>
      <c r="V927">
        <v>16.34</v>
      </c>
      <c r="W927" s="1">
        <v>42955</v>
      </c>
      <c r="X927">
        <v>267</v>
      </c>
      <c r="Y927" s="3">
        <v>44927</v>
      </c>
      <c r="Z927" t="s">
        <v>494</v>
      </c>
      <c r="AA927" t="s">
        <v>495</v>
      </c>
      <c r="AC927" t="s">
        <v>49</v>
      </c>
      <c r="AH927">
        <v>310507</v>
      </c>
      <c r="AI927">
        <v>13</v>
      </c>
      <c r="AJ927" s="2">
        <v>11902</v>
      </c>
      <c r="AK927" t="s">
        <v>45</v>
      </c>
      <c r="AL927" s="1">
        <v>42955</v>
      </c>
    </row>
    <row r="928" spans="1:38" x14ac:dyDescent="0.25">
      <c r="A928" t="s">
        <v>51</v>
      </c>
      <c r="B928" s="1">
        <v>43109</v>
      </c>
      <c r="C928">
        <v>3</v>
      </c>
      <c r="D928">
        <v>11</v>
      </c>
      <c r="E928">
        <v>5</v>
      </c>
      <c r="F928" t="s">
        <v>39</v>
      </c>
      <c r="G928" t="s">
        <v>56</v>
      </c>
      <c r="H928" t="s">
        <v>41</v>
      </c>
      <c r="I928">
        <v>2</v>
      </c>
      <c r="J928">
        <v>1</v>
      </c>
      <c r="K928">
        <v>154</v>
      </c>
      <c r="L928">
        <v>11.7</v>
      </c>
      <c r="M928">
        <v>4.9400000000000004</v>
      </c>
      <c r="N928">
        <v>0.57999999999999996</v>
      </c>
      <c r="O928">
        <v>6.16</v>
      </c>
      <c r="P928">
        <v>0.72</v>
      </c>
      <c r="Q928">
        <v>4.37</v>
      </c>
      <c r="R928">
        <v>0.51</v>
      </c>
      <c r="S928">
        <v>1.23</v>
      </c>
      <c r="T928">
        <v>597</v>
      </c>
      <c r="U928">
        <v>12.14</v>
      </c>
      <c r="V928">
        <v>15.96</v>
      </c>
      <c r="W928" s="1">
        <v>42955</v>
      </c>
      <c r="X928">
        <v>267</v>
      </c>
      <c r="Y928" s="3">
        <v>44988</v>
      </c>
      <c r="Z928" t="s">
        <v>494</v>
      </c>
      <c r="AA928" t="s">
        <v>495</v>
      </c>
      <c r="AC928" s="1">
        <v>43053</v>
      </c>
      <c r="AD928">
        <v>1</v>
      </c>
      <c r="AE928">
        <v>180</v>
      </c>
      <c r="AF928" s="1">
        <v>43332</v>
      </c>
      <c r="AG928">
        <v>377</v>
      </c>
      <c r="AH928">
        <v>310507</v>
      </c>
      <c r="AI928">
        <v>13</v>
      </c>
      <c r="AJ928" s="2">
        <v>11902</v>
      </c>
      <c r="AK928" t="s">
        <v>45</v>
      </c>
      <c r="AL928" s="1">
        <v>42955</v>
      </c>
    </row>
    <row r="929" spans="1:38" x14ac:dyDescent="0.25">
      <c r="A929" t="s">
        <v>51</v>
      </c>
      <c r="B929" s="1">
        <v>43048</v>
      </c>
      <c r="C929">
        <v>2</v>
      </c>
      <c r="D929">
        <v>11</v>
      </c>
      <c r="E929">
        <v>5</v>
      </c>
      <c r="F929" t="s">
        <v>39</v>
      </c>
      <c r="G929" t="s">
        <v>56</v>
      </c>
      <c r="H929" t="s">
        <v>41</v>
      </c>
      <c r="I929">
        <v>2</v>
      </c>
      <c r="J929">
        <v>1</v>
      </c>
      <c r="K929">
        <v>93</v>
      </c>
      <c r="L929">
        <v>13.2</v>
      </c>
      <c r="M929">
        <v>5.0999999999999996</v>
      </c>
      <c r="N929">
        <v>0.67</v>
      </c>
      <c r="O929">
        <v>4.87</v>
      </c>
      <c r="P929">
        <v>0.64</v>
      </c>
      <c r="Q929">
        <v>4.41</v>
      </c>
      <c r="R929">
        <v>0.57999999999999996</v>
      </c>
      <c r="S929">
        <v>1.22</v>
      </c>
      <c r="T929">
        <v>125</v>
      </c>
      <c r="U929">
        <v>13.7</v>
      </c>
      <c r="V929">
        <v>15.87</v>
      </c>
      <c r="W929" s="1">
        <v>42955</v>
      </c>
      <c r="X929">
        <v>267</v>
      </c>
      <c r="Y929" s="3">
        <v>44959</v>
      </c>
      <c r="Z929" t="s">
        <v>494</v>
      </c>
      <c r="AA929" t="s">
        <v>495</v>
      </c>
      <c r="AC929" t="s">
        <v>49</v>
      </c>
      <c r="AH929">
        <v>310507</v>
      </c>
      <c r="AI929">
        <v>13</v>
      </c>
      <c r="AJ929" s="2">
        <v>11902</v>
      </c>
      <c r="AK929" t="s">
        <v>45</v>
      </c>
      <c r="AL929" s="1">
        <v>42955</v>
      </c>
    </row>
    <row r="930" spans="1:38" x14ac:dyDescent="0.25">
      <c r="A930" t="s">
        <v>51</v>
      </c>
      <c r="B930" s="1">
        <v>43157</v>
      </c>
      <c r="C930">
        <v>4</v>
      </c>
      <c r="D930">
        <v>11</v>
      </c>
      <c r="E930">
        <v>5</v>
      </c>
      <c r="F930" t="s">
        <v>39</v>
      </c>
      <c r="G930" t="s">
        <v>56</v>
      </c>
      <c r="H930" t="s">
        <v>41</v>
      </c>
      <c r="I930">
        <v>2</v>
      </c>
      <c r="J930">
        <v>1</v>
      </c>
      <c r="K930">
        <v>202</v>
      </c>
      <c r="L930">
        <v>10.3</v>
      </c>
      <c r="M930">
        <v>4.83</v>
      </c>
      <c r="N930">
        <v>0.5</v>
      </c>
      <c r="O930">
        <v>6.43</v>
      </c>
      <c r="P930">
        <v>0.66</v>
      </c>
      <c r="Q930">
        <v>4.8</v>
      </c>
      <c r="R930">
        <v>0.49</v>
      </c>
      <c r="S930">
        <v>1.1599999999999999</v>
      </c>
      <c r="T930">
        <v>79</v>
      </c>
      <c r="U930">
        <v>10.69</v>
      </c>
      <c r="V930">
        <v>14.68</v>
      </c>
      <c r="W930" s="1">
        <v>42955</v>
      </c>
      <c r="X930">
        <v>267</v>
      </c>
      <c r="Y930" s="3">
        <v>45019</v>
      </c>
      <c r="Z930" t="s">
        <v>494</v>
      </c>
      <c r="AA930" t="s">
        <v>495</v>
      </c>
      <c r="AC930" s="1">
        <v>43053</v>
      </c>
      <c r="AD930">
        <v>1</v>
      </c>
      <c r="AE930">
        <v>174</v>
      </c>
      <c r="AF930" s="1">
        <v>43332</v>
      </c>
      <c r="AG930">
        <v>377</v>
      </c>
      <c r="AH930">
        <v>310507</v>
      </c>
      <c r="AI930">
        <v>13</v>
      </c>
      <c r="AJ930" s="2">
        <v>11902</v>
      </c>
      <c r="AK930" t="s">
        <v>45</v>
      </c>
      <c r="AL930" s="1">
        <v>42955</v>
      </c>
    </row>
    <row r="931" spans="1:38" x14ac:dyDescent="0.25">
      <c r="A931" t="s">
        <v>51</v>
      </c>
      <c r="B931" s="1">
        <v>43209</v>
      </c>
      <c r="C931">
        <v>5</v>
      </c>
      <c r="D931">
        <v>11</v>
      </c>
      <c r="E931">
        <v>5</v>
      </c>
      <c r="F931" t="s">
        <v>39</v>
      </c>
      <c r="G931" t="s">
        <v>56</v>
      </c>
      <c r="H931" t="s">
        <v>41</v>
      </c>
      <c r="I931">
        <v>2</v>
      </c>
      <c r="J931">
        <v>1</v>
      </c>
      <c r="K931">
        <v>254</v>
      </c>
      <c r="L931">
        <v>8.5</v>
      </c>
      <c r="M931">
        <v>4.8600000000000003</v>
      </c>
      <c r="N931">
        <v>0.41</v>
      </c>
      <c r="O931">
        <v>6.99</v>
      </c>
      <c r="P931">
        <v>0.59</v>
      </c>
      <c r="Q931">
        <v>5.36</v>
      </c>
      <c r="R931">
        <v>0.46</v>
      </c>
      <c r="S931">
        <v>1.05</v>
      </c>
      <c r="T931">
        <v>77</v>
      </c>
      <c r="U931">
        <v>8.82</v>
      </c>
      <c r="V931">
        <v>13.09</v>
      </c>
      <c r="W931" s="1">
        <v>42955</v>
      </c>
      <c r="X931">
        <v>267</v>
      </c>
      <c r="Y931" s="3">
        <v>45049</v>
      </c>
      <c r="Z931" t="s">
        <v>494</v>
      </c>
      <c r="AA931" t="s">
        <v>495</v>
      </c>
      <c r="AC931" t="s">
        <v>49</v>
      </c>
      <c r="AH931">
        <v>310507</v>
      </c>
      <c r="AI931">
        <v>13</v>
      </c>
      <c r="AJ931" s="2">
        <v>11902</v>
      </c>
      <c r="AK931" t="s">
        <v>45</v>
      </c>
      <c r="AL931" s="1">
        <v>42955</v>
      </c>
    </row>
    <row r="932" spans="1:38" x14ac:dyDescent="0.25">
      <c r="A932" t="s">
        <v>78</v>
      </c>
      <c r="B932" s="1">
        <v>43012</v>
      </c>
      <c r="C932">
        <v>1</v>
      </c>
      <c r="D932">
        <v>61</v>
      </c>
      <c r="E932">
        <v>5</v>
      </c>
      <c r="F932" t="s">
        <v>39</v>
      </c>
      <c r="G932" t="s">
        <v>40</v>
      </c>
      <c r="H932" t="s">
        <v>41</v>
      </c>
      <c r="I932">
        <v>2</v>
      </c>
      <c r="J932">
        <v>1</v>
      </c>
      <c r="K932">
        <v>48</v>
      </c>
      <c r="L932">
        <v>14.3</v>
      </c>
      <c r="M932">
        <v>5.37</v>
      </c>
      <c r="N932">
        <v>0.77</v>
      </c>
      <c r="O932">
        <v>5.53</v>
      </c>
      <c r="P932">
        <v>0.79</v>
      </c>
      <c r="Q932">
        <v>4.08</v>
      </c>
      <c r="R932">
        <v>0.57999999999999996</v>
      </c>
      <c r="S932">
        <v>1.37</v>
      </c>
      <c r="U932">
        <v>14.84</v>
      </c>
      <c r="V932">
        <v>18.05</v>
      </c>
      <c r="W932" s="1">
        <v>42964</v>
      </c>
      <c r="X932">
        <v>242</v>
      </c>
      <c r="Z932" t="s">
        <v>496</v>
      </c>
      <c r="AA932" t="s">
        <v>497</v>
      </c>
      <c r="AC932" t="s">
        <v>49</v>
      </c>
      <c r="AH932">
        <v>308128</v>
      </c>
      <c r="AI932">
        <v>104</v>
      </c>
      <c r="AJ932" s="2">
        <v>11567</v>
      </c>
      <c r="AK932" t="s">
        <v>45</v>
      </c>
      <c r="AL932" s="1">
        <v>42964</v>
      </c>
    </row>
    <row r="933" spans="1:38" x14ac:dyDescent="0.25">
      <c r="A933" t="s">
        <v>78</v>
      </c>
      <c r="B933" s="1">
        <v>43129</v>
      </c>
      <c r="C933">
        <v>3</v>
      </c>
      <c r="D933">
        <v>61</v>
      </c>
      <c r="E933">
        <v>5</v>
      </c>
      <c r="F933" t="s">
        <v>39</v>
      </c>
      <c r="G933" t="s">
        <v>40</v>
      </c>
      <c r="H933" t="s">
        <v>41</v>
      </c>
      <c r="I933">
        <v>2</v>
      </c>
      <c r="J933">
        <v>1</v>
      </c>
      <c r="K933">
        <v>165</v>
      </c>
      <c r="L933">
        <v>11</v>
      </c>
      <c r="M933">
        <v>5.13</v>
      </c>
      <c r="N933">
        <v>0.56000000000000005</v>
      </c>
      <c r="O933">
        <v>4.92</v>
      </c>
      <c r="P933">
        <v>0.54</v>
      </c>
      <c r="Q933">
        <v>4.2</v>
      </c>
      <c r="R933">
        <v>0.46</v>
      </c>
      <c r="S933">
        <v>1</v>
      </c>
      <c r="T933">
        <v>52</v>
      </c>
      <c r="U933">
        <v>11.42</v>
      </c>
      <c r="V933">
        <v>13.14</v>
      </c>
      <c r="W933" s="1">
        <v>42964</v>
      </c>
      <c r="X933">
        <v>242</v>
      </c>
      <c r="Y933" t="s">
        <v>47</v>
      </c>
      <c r="Z933" t="s">
        <v>496</v>
      </c>
      <c r="AA933" t="s">
        <v>497</v>
      </c>
      <c r="AC933" s="1">
        <v>43072</v>
      </c>
      <c r="AD933">
        <v>1</v>
      </c>
      <c r="AE933">
        <v>221</v>
      </c>
      <c r="AF933" s="1">
        <v>43352</v>
      </c>
      <c r="AG933">
        <v>388</v>
      </c>
      <c r="AH933">
        <v>308128</v>
      </c>
      <c r="AI933">
        <v>104</v>
      </c>
      <c r="AJ933" s="2">
        <v>11567</v>
      </c>
      <c r="AK933" t="s">
        <v>45</v>
      </c>
      <c r="AL933" s="1">
        <v>42964</v>
      </c>
    </row>
    <row r="934" spans="1:38" x14ac:dyDescent="0.25">
      <c r="A934" t="s">
        <v>78</v>
      </c>
      <c r="B934" s="1">
        <v>43193</v>
      </c>
      <c r="C934">
        <v>4</v>
      </c>
      <c r="D934">
        <v>61</v>
      </c>
      <c r="E934">
        <v>5</v>
      </c>
      <c r="F934" t="s">
        <v>39</v>
      </c>
      <c r="G934" t="s">
        <v>40</v>
      </c>
      <c r="H934" t="s">
        <v>41</v>
      </c>
      <c r="I934">
        <v>2</v>
      </c>
      <c r="J934">
        <v>1</v>
      </c>
      <c r="K934">
        <v>229</v>
      </c>
      <c r="L934">
        <v>6.9</v>
      </c>
      <c r="M934">
        <v>4.6399999999999997</v>
      </c>
      <c r="N934">
        <v>0.32</v>
      </c>
      <c r="O934">
        <v>6.84</v>
      </c>
      <c r="P934">
        <v>0.47</v>
      </c>
      <c r="Q934">
        <v>5.44</v>
      </c>
      <c r="R934">
        <v>0.38</v>
      </c>
      <c r="S934">
        <v>0.85</v>
      </c>
      <c r="T934">
        <v>166</v>
      </c>
      <c r="U934">
        <v>7.16</v>
      </c>
      <c r="V934">
        <v>10.57</v>
      </c>
      <c r="W934" s="1">
        <v>42964</v>
      </c>
      <c r="X934">
        <v>242</v>
      </c>
      <c r="Y934" s="3">
        <v>45017</v>
      </c>
      <c r="Z934" t="s">
        <v>496</v>
      </c>
      <c r="AA934" t="s">
        <v>497</v>
      </c>
      <c r="AC934" s="1">
        <v>43072</v>
      </c>
      <c r="AD934">
        <v>1</v>
      </c>
      <c r="AE934">
        <v>157</v>
      </c>
      <c r="AF934" s="1">
        <v>43352</v>
      </c>
      <c r="AG934">
        <v>388</v>
      </c>
      <c r="AH934">
        <v>308128</v>
      </c>
      <c r="AI934">
        <v>104</v>
      </c>
      <c r="AJ934" s="2">
        <v>11567</v>
      </c>
      <c r="AK934" t="s">
        <v>45</v>
      </c>
      <c r="AL934" s="1">
        <v>42964</v>
      </c>
    </row>
    <row r="935" spans="1:38" x14ac:dyDescent="0.25">
      <c r="A935" t="s">
        <v>78</v>
      </c>
      <c r="B935" s="1">
        <v>43072</v>
      </c>
      <c r="C935">
        <v>2</v>
      </c>
      <c r="D935">
        <v>61</v>
      </c>
      <c r="E935">
        <v>5</v>
      </c>
      <c r="F935" t="s">
        <v>39</v>
      </c>
      <c r="G935" t="s">
        <v>40</v>
      </c>
      <c r="H935" t="s">
        <v>41</v>
      </c>
      <c r="I935">
        <v>2</v>
      </c>
      <c r="J935">
        <v>1</v>
      </c>
      <c r="K935">
        <v>98</v>
      </c>
      <c r="L935">
        <v>7.7</v>
      </c>
      <c r="M935">
        <v>4.8899999999999997</v>
      </c>
      <c r="N935">
        <v>0.38</v>
      </c>
      <c r="O935">
        <v>6.16</v>
      </c>
      <c r="P935">
        <v>0.47</v>
      </c>
      <c r="Q935">
        <v>4.38</v>
      </c>
      <c r="R935">
        <v>0.34</v>
      </c>
      <c r="S935">
        <v>0.81</v>
      </c>
      <c r="T935">
        <v>3524</v>
      </c>
      <c r="U935">
        <v>7.99</v>
      </c>
      <c r="V935">
        <v>10.49</v>
      </c>
      <c r="W935" s="1">
        <v>42974</v>
      </c>
      <c r="X935">
        <v>232</v>
      </c>
      <c r="Y935" s="3">
        <v>44959</v>
      </c>
      <c r="Z935" t="s">
        <v>498</v>
      </c>
      <c r="AA935" t="s">
        <v>499</v>
      </c>
      <c r="AC935" s="1">
        <v>43066</v>
      </c>
      <c r="AD935">
        <v>1</v>
      </c>
      <c r="AE935">
        <v>219</v>
      </c>
      <c r="AF935" s="1">
        <v>43345</v>
      </c>
      <c r="AG935">
        <v>371</v>
      </c>
      <c r="AH935">
        <v>308128</v>
      </c>
      <c r="AI935">
        <v>1</v>
      </c>
      <c r="AJ935" s="3">
        <v>44937</v>
      </c>
      <c r="AK935" t="s">
        <v>45</v>
      </c>
      <c r="AL935" s="1">
        <v>42974</v>
      </c>
    </row>
    <row r="936" spans="1:38" x14ac:dyDescent="0.25">
      <c r="A936" t="s">
        <v>40</v>
      </c>
      <c r="B936" s="1">
        <v>44117</v>
      </c>
      <c r="C936">
        <v>1</v>
      </c>
      <c r="D936">
        <v>238</v>
      </c>
      <c r="E936">
        <v>5</v>
      </c>
      <c r="F936" t="s">
        <v>39</v>
      </c>
      <c r="G936" t="s">
        <v>104</v>
      </c>
      <c r="H936" t="s">
        <v>105</v>
      </c>
      <c r="I936">
        <v>2</v>
      </c>
      <c r="J936">
        <v>1</v>
      </c>
      <c r="K936">
        <v>38</v>
      </c>
      <c r="L936">
        <v>22.7</v>
      </c>
      <c r="M936">
        <v>5.14</v>
      </c>
      <c r="N936">
        <v>1.17</v>
      </c>
      <c r="O936">
        <v>4.07</v>
      </c>
      <c r="P936">
        <v>0.92</v>
      </c>
      <c r="Q936">
        <v>3.97</v>
      </c>
      <c r="R936">
        <v>0.9</v>
      </c>
      <c r="S936">
        <v>1.83</v>
      </c>
      <c r="T936">
        <v>43</v>
      </c>
      <c r="U936">
        <v>23.56</v>
      </c>
      <c r="V936">
        <v>24.31</v>
      </c>
      <c r="W936" s="1">
        <v>44079</v>
      </c>
      <c r="Y936" t="s">
        <v>43</v>
      </c>
      <c r="Z936" t="s">
        <v>500</v>
      </c>
      <c r="AA936" t="s">
        <v>501</v>
      </c>
      <c r="AB936">
        <v>320</v>
      </c>
      <c r="AC936" s="1">
        <v>44161</v>
      </c>
      <c r="AD936">
        <v>2</v>
      </c>
      <c r="AE936">
        <v>235</v>
      </c>
      <c r="AF936" s="1">
        <v>44439</v>
      </c>
      <c r="AG936">
        <v>360</v>
      </c>
      <c r="AH936">
        <v>516074</v>
      </c>
      <c r="AI936" t="s">
        <v>502</v>
      </c>
      <c r="AJ936" s="2">
        <v>47058</v>
      </c>
      <c r="AK936" t="s">
        <v>45</v>
      </c>
      <c r="AL936" s="1">
        <v>44079</v>
      </c>
    </row>
    <row r="937" spans="1:38" x14ac:dyDescent="0.25">
      <c r="A937" t="s">
        <v>40</v>
      </c>
      <c r="B937" s="1">
        <v>44222</v>
      </c>
      <c r="C937">
        <v>2</v>
      </c>
      <c r="D937">
        <v>238</v>
      </c>
      <c r="E937">
        <v>5</v>
      </c>
      <c r="F937" t="s">
        <v>39</v>
      </c>
      <c r="G937" t="s">
        <v>104</v>
      </c>
      <c r="H937" t="s">
        <v>105</v>
      </c>
      <c r="I937">
        <v>2</v>
      </c>
      <c r="J937">
        <v>1</v>
      </c>
      <c r="K937">
        <v>143</v>
      </c>
      <c r="L937">
        <v>16.100000000000001</v>
      </c>
      <c r="M937">
        <v>5.19</v>
      </c>
      <c r="N937">
        <v>0.84</v>
      </c>
      <c r="O937">
        <v>5</v>
      </c>
      <c r="P937">
        <v>0.8</v>
      </c>
      <c r="Q937">
        <v>4.01</v>
      </c>
      <c r="R937">
        <v>0.65</v>
      </c>
      <c r="S937">
        <v>1.45</v>
      </c>
      <c r="T937">
        <v>14</v>
      </c>
      <c r="U937">
        <v>16.71</v>
      </c>
      <c r="V937">
        <v>19.18</v>
      </c>
      <c r="W937" s="1">
        <v>44079</v>
      </c>
      <c r="Y937" t="s">
        <v>46</v>
      </c>
      <c r="Z937" t="s">
        <v>500</v>
      </c>
      <c r="AA937" t="s">
        <v>501</v>
      </c>
      <c r="AB937">
        <v>320</v>
      </c>
      <c r="AC937" s="1">
        <v>44181</v>
      </c>
      <c r="AD937">
        <v>2</v>
      </c>
      <c r="AE937">
        <v>202</v>
      </c>
      <c r="AF937" s="1">
        <v>44461</v>
      </c>
      <c r="AG937">
        <v>382</v>
      </c>
      <c r="AH937">
        <v>516074</v>
      </c>
      <c r="AI937" t="s">
        <v>502</v>
      </c>
      <c r="AJ937" s="2">
        <v>47058</v>
      </c>
      <c r="AK937" t="s">
        <v>45</v>
      </c>
      <c r="AL937" s="1">
        <v>44079</v>
      </c>
    </row>
    <row r="938" spans="1:38" x14ac:dyDescent="0.25">
      <c r="A938" t="s">
        <v>40</v>
      </c>
      <c r="B938" s="1">
        <v>44280</v>
      </c>
      <c r="C938">
        <v>3</v>
      </c>
      <c r="D938">
        <v>238</v>
      </c>
      <c r="E938">
        <v>5</v>
      </c>
      <c r="F938" t="s">
        <v>39</v>
      </c>
      <c r="G938" t="s">
        <v>104</v>
      </c>
      <c r="H938" t="s">
        <v>105</v>
      </c>
      <c r="I938">
        <v>2</v>
      </c>
      <c r="J938">
        <v>1</v>
      </c>
      <c r="K938">
        <v>201</v>
      </c>
      <c r="L938">
        <v>13.7</v>
      </c>
      <c r="M938">
        <v>4.9400000000000004</v>
      </c>
      <c r="N938">
        <v>0.68</v>
      </c>
      <c r="O938">
        <v>5.13</v>
      </c>
      <c r="P938">
        <v>0.7</v>
      </c>
      <c r="Q938">
        <v>4.25</v>
      </c>
      <c r="R938">
        <v>0.57999999999999996</v>
      </c>
      <c r="S938">
        <v>1.29</v>
      </c>
      <c r="T938">
        <v>71</v>
      </c>
      <c r="U938">
        <v>14.22</v>
      </c>
      <c r="V938">
        <v>16.760000000000002</v>
      </c>
      <c r="W938" s="1">
        <v>44079</v>
      </c>
      <c r="Y938" t="s">
        <v>47</v>
      </c>
      <c r="Z938" t="s">
        <v>500</v>
      </c>
      <c r="AA938" t="s">
        <v>501</v>
      </c>
      <c r="AB938">
        <v>320</v>
      </c>
      <c r="AC938" s="1">
        <v>44181</v>
      </c>
      <c r="AD938">
        <v>2</v>
      </c>
      <c r="AE938">
        <v>180</v>
      </c>
      <c r="AF938" s="1">
        <v>44461</v>
      </c>
      <c r="AG938">
        <v>382</v>
      </c>
      <c r="AH938">
        <v>516074</v>
      </c>
      <c r="AI938" t="s">
        <v>502</v>
      </c>
      <c r="AJ938" s="2">
        <v>47058</v>
      </c>
      <c r="AK938" t="s">
        <v>45</v>
      </c>
      <c r="AL938" s="1">
        <v>44079</v>
      </c>
    </row>
    <row r="939" spans="1:38" x14ac:dyDescent="0.25">
      <c r="A939" t="s">
        <v>38</v>
      </c>
      <c r="B939" s="1">
        <v>43010</v>
      </c>
      <c r="C939">
        <v>1</v>
      </c>
      <c r="D939">
        <v>136</v>
      </c>
      <c r="E939">
        <v>5</v>
      </c>
      <c r="F939" t="s">
        <v>39</v>
      </c>
      <c r="G939" t="s">
        <v>104</v>
      </c>
      <c r="H939" t="s">
        <v>105</v>
      </c>
      <c r="I939">
        <v>7</v>
      </c>
      <c r="J939" t="s">
        <v>42</v>
      </c>
      <c r="K939">
        <v>26</v>
      </c>
      <c r="L939">
        <v>20.6</v>
      </c>
      <c r="M939">
        <v>5.21</v>
      </c>
      <c r="N939">
        <v>1.07</v>
      </c>
      <c r="O939">
        <v>5.93</v>
      </c>
      <c r="P939">
        <v>1.22</v>
      </c>
      <c r="Q939">
        <v>3.48</v>
      </c>
      <c r="R939">
        <v>0.72</v>
      </c>
      <c r="S939">
        <v>1.94</v>
      </c>
      <c r="T939">
        <v>23</v>
      </c>
      <c r="U939">
        <v>21.38</v>
      </c>
      <c r="V939">
        <v>26.18</v>
      </c>
      <c r="W939" s="1">
        <v>42984</v>
      </c>
      <c r="X939">
        <v>229</v>
      </c>
      <c r="Y939" t="s">
        <v>43</v>
      </c>
      <c r="Z939" t="s">
        <v>503</v>
      </c>
      <c r="AA939" t="s">
        <v>504</v>
      </c>
      <c r="AB939">
        <v>81</v>
      </c>
      <c r="AC939" t="s">
        <v>49</v>
      </c>
      <c r="AH939">
        <v>305103</v>
      </c>
      <c r="AI939" t="s">
        <v>272</v>
      </c>
      <c r="AJ939" s="2">
        <v>32325</v>
      </c>
      <c r="AK939" t="s">
        <v>45</v>
      </c>
      <c r="AL939" s="1">
        <v>42984</v>
      </c>
    </row>
    <row r="940" spans="1:38" x14ac:dyDescent="0.25">
      <c r="A940" t="s">
        <v>38</v>
      </c>
      <c r="B940" s="1">
        <v>43075</v>
      </c>
      <c r="C940">
        <v>2</v>
      </c>
      <c r="D940">
        <v>136</v>
      </c>
      <c r="E940">
        <v>5</v>
      </c>
      <c r="F940" t="s">
        <v>39</v>
      </c>
      <c r="G940" t="s">
        <v>104</v>
      </c>
      <c r="H940" t="s">
        <v>105</v>
      </c>
      <c r="I940">
        <v>7</v>
      </c>
      <c r="J940" t="s">
        <v>42</v>
      </c>
      <c r="K940">
        <v>91</v>
      </c>
      <c r="L940">
        <v>17.2</v>
      </c>
      <c r="M940">
        <v>5.12</v>
      </c>
      <c r="N940">
        <v>0.88</v>
      </c>
      <c r="O940">
        <v>4.8600000000000003</v>
      </c>
      <c r="P940">
        <v>0.84</v>
      </c>
      <c r="Q940">
        <v>3.83</v>
      </c>
      <c r="R940">
        <v>0.66</v>
      </c>
      <c r="S940">
        <v>1.49</v>
      </c>
      <c r="T940">
        <v>77</v>
      </c>
      <c r="U940">
        <v>17.850000000000001</v>
      </c>
      <c r="V940">
        <v>20.05</v>
      </c>
      <c r="W940" s="1">
        <v>42984</v>
      </c>
      <c r="X940">
        <v>229</v>
      </c>
      <c r="Y940" t="s">
        <v>46</v>
      </c>
      <c r="Z940" t="s">
        <v>503</v>
      </c>
      <c r="AA940" t="s">
        <v>504</v>
      </c>
      <c r="AB940">
        <v>81</v>
      </c>
      <c r="AC940" s="1">
        <v>43084</v>
      </c>
      <c r="AD940">
        <v>1</v>
      </c>
      <c r="AE940">
        <v>251</v>
      </c>
      <c r="AF940" s="1">
        <v>43366</v>
      </c>
      <c r="AG940">
        <v>382</v>
      </c>
      <c r="AH940">
        <v>305103</v>
      </c>
      <c r="AI940" t="s">
        <v>272</v>
      </c>
      <c r="AJ940" s="2">
        <v>32325</v>
      </c>
      <c r="AK940" t="s">
        <v>45</v>
      </c>
      <c r="AL940" s="1">
        <v>42984</v>
      </c>
    </row>
    <row r="941" spans="1:38" x14ac:dyDescent="0.25">
      <c r="A941" t="s">
        <v>38</v>
      </c>
      <c r="B941" s="1">
        <v>43146</v>
      </c>
      <c r="C941">
        <v>3</v>
      </c>
      <c r="D941">
        <v>136</v>
      </c>
      <c r="E941">
        <v>5</v>
      </c>
      <c r="F941" t="s">
        <v>39</v>
      </c>
      <c r="G941" t="s">
        <v>104</v>
      </c>
      <c r="H941" t="s">
        <v>105</v>
      </c>
      <c r="I941">
        <v>7</v>
      </c>
      <c r="J941" t="s">
        <v>42</v>
      </c>
      <c r="K941">
        <v>162</v>
      </c>
      <c r="L941">
        <v>14.8</v>
      </c>
      <c r="M941">
        <v>5.01</v>
      </c>
      <c r="N941">
        <v>0.74</v>
      </c>
      <c r="O941">
        <v>5.73</v>
      </c>
      <c r="P941">
        <v>0.85</v>
      </c>
      <c r="Q941">
        <v>4.2</v>
      </c>
      <c r="R941">
        <v>0.62</v>
      </c>
      <c r="S941">
        <v>1.47</v>
      </c>
      <c r="T941">
        <v>80</v>
      </c>
      <c r="U941">
        <v>15.36</v>
      </c>
      <c r="V941">
        <v>19.239999999999998</v>
      </c>
      <c r="W941" s="1">
        <v>42984</v>
      </c>
      <c r="X941">
        <v>229</v>
      </c>
      <c r="Y941" t="s">
        <v>47</v>
      </c>
      <c r="Z941" t="s">
        <v>503</v>
      </c>
      <c r="AA941" t="s">
        <v>504</v>
      </c>
      <c r="AB941">
        <v>81</v>
      </c>
      <c r="AC941" s="1">
        <v>43084</v>
      </c>
      <c r="AD941">
        <v>1</v>
      </c>
      <c r="AE941">
        <v>215</v>
      </c>
      <c r="AF941" s="1">
        <v>43366</v>
      </c>
      <c r="AG941">
        <v>382</v>
      </c>
      <c r="AH941">
        <v>305103</v>
      </c>
      <c r="AI941" t="s">
        <v>272</v>
      </c>
      <c r="AJ941" s="2">
        <v>32325</v>
      </c>
      <c r="AK941" t="s">
        <v>45</v>
      </c>
      <c r="AL941" s="1">
        <v>42984</v>
      </c>
    </row>
    <row r="942" spans="1:38" x14ac:dyDescent="0.25">
      <c r="A942" t="s">
        <v>38</v>
      </c>
      <c r="B942" s="1">
        <v>43200</v>
      </c>
      <c r="C942">
        <v>4</v>
      </c>
      <c r="D942">
        <v>136</v>
      </c>
      <c r="E942">
        <v>5</v>
      </c>
      <c r="F942" t="s">
        <v>39</v>
      </c>
      <c r="G942" t="s">
        <v>104</v>
      </c>
      <c r="H942" t="s">
        <v>105</v>
      </c>
      <c r="I942">
        <v>7</v>
      </c>
      <c r="J942" t="s">
        <v>42</v>
      </c>
      <c r="K942">
        <v>216</v>
      </c>
      <c r="L942">
        <v>8.5</v>
      </c>
      <c r="M942">
        <v>5.05</v>
      </c>
      <c r="N942">
        <v>0.43</v>
      </c>
      <c r="O942">
        <v>6.45</v>
      </c>
      <c r="P942">
        <v>0.55000000000000004</v>
      </c>
      <c r="Q942">
        <v>5.27</v>
      </c>
      <c r="R942">
        <v>0.45</v>
      </c>
      <c r="S942">
        <v>1</v>
      </c>
      <c r="T942">
        <v>40</v>
      </c>
      <c r="U942">
        <v>8.82</v>
      </c>
      <c r="V942">
        <v>12.52</v>
      </c>
      <c r="W942" s="1">
        <v>42984</v>
      </c>
      <c r="X942">
        <v>229</v>
      </c>
      <c r="Y942" t="s">
        <v>48</v>
      </c>
      <c r="Z942" t="s">
        <v>503</v>
      </c>
      <c r="AA942" t="s">
        <v>504</v>
      </c>
      <c r="AB942">
        <v>81</v>
      </c>
      <c r="AC942" t="s">
        <v>49</v>
      </c>
      <c r="AH942">
        <v>305103</v>
      </c>
      <c r="AI942" t="s">
        <v>272</v>
      </c>
      <c r="AJ942" s="2">
        <v>32325</v>
      </c>
      <c r="AK942" t="s">
        <v>50</v>
      </c>
      <c r="AL942" s="1">
        <v>43241</v>
      </c>
    </row>
    <row r="943" spans="1:38" x14ac:dyDescent="0.25">
      <c r="A943" t="s">
        <v>51</v>
      </c>
      <c r="B943" s="1">
        <v>43048</v>
      </c>
      <c r="C943">
        <v>2</v>
      </c>
      <c r="D943">
        <v>170</v>
      </c>
      <c r="E943">
        <v>5</v>
      </c>
      <c r="F943" t="s">
        <v>39</v>
      </c>
      <c r="G943" t="s">
        <v>56</v>
      </c>
      <c r="H943" t="s">
        <v>41</v>
      </c>
      <c r="I943">
        <v>8</v>
      </c>
      <c r="J943" t="s">
        <v>42</v>
      </c>
      <c r="K943">
        <v>71</v>
      </c>
      <c r="L943">
        <v>19.899999999999999</v>
      </c>
      <c r="M943">
        <v>5.0999999999999996</v>
      </c>
      <c r="N943">
        <v>1.01</v>
      </c>
      <c r="O943">
        <v>6.52</v>
      </c>
      <c r="P943">
        <v>1.3</v>
      </c>
      <c r="Q943">
        <v>4.43</v>
      </c>
      <c r="R943">
        <v>0.88</v>
      </c>
      <c r="S943">
        <v>2.1800000000000002</v>
      </c>
      <c r="T943">
        <v>21</v>
      </c>
      <c r="U943">
        <v>20.66</v>
      </c>
      <c r="V943">
        <v>28.18</v>
      </c>
      <c r="W943" s="1">
        <v>42977</v>
      </c>
      <c r="X943">
        <v>245</v>
      </c>
      <c r="Y943" t="s">
        <v>46</v>
      </c>
      <c r="AC943" t="s">
        <v>49</v>
      </c>
      <c r="AH943">
        <v>308547</v>
      </c>
      <c r="AI943" t="s">
        <v>505</v>
      </c>
      <c r="AJ943" t="s">
        <v>506</v>
      </c>
      <c r="AK943" t="s">
        <v>45</v>
      </c>
      <c r="AL943" s="1">
        <v>42977</v>
      </c>
    </row>
    <row r="944" spans="1:38" x14ac:dyDescent="0.25">
      <c r="A944" t="s">
        <v>51</v>
      </c>
      <c r="B944" s="1">
        <v>42990</v>
      </c>
      <c r="C944">
        <v>1</v>
      </c>
      <c r="D944">
        <v>170</v>
      </c>
      <c r="E944">
        <v>5</v>
      </c>
      <c r="F944" t="s">
        <v>39</v>
      </c>
      <c r="G944" t="s">
        <v>56</v>
      </c>
      <c r="H944" t="s">
        <v>41</v>
      </c>
      <c r="I944">
        <v>8</v>
      </c>
      <c r="J944" t="s">
        <v>42</v>
      </c>
      <c r="K944">
        <v>13</v>
      </c>
      <c r="L944">
        <v>21.1</v>
      </c>
      <c r="M944">
        <v>4.88</v>
      </c>
      <c r="N944">
        <v>1.03</v>
      </c>
      <c r="O944">
        <v>5.42</v>
      </c>
      <c r="P944">
        <v>1.1399999999999999</v>
      </c>
      <c r="Q944">
        <v>4.3899999999999997</v>
      </c>
      <c r="R944">
        <v>0.93</v>
      </c>
      <c r="S944">
        <v>2.0699999999999998</v>
      </c>
      <c r="T944">
        <v>21</v>
      </c>
      <c r="U944">
        <v>21.9</v>
      </c>
      <c r="V944">
        <v>26.86</v>
      </c>
      <c r="W944" s="1">
        <v>42977</v>
      </c>
      <c r="X944">
        <v>245</v>
      </c>
      <c r="Y944" t="s">
        <v>43</v>
      </c>
      <c r="AC944" t="s">
        <v>49</v>
      </c>
      <c r="AH944">
        <v>308547</v>
      </c>
      <c r="AI944" t="s">
        <v>505</v>
      </c>
      <c r="AJ944" t="s">
        <v>506</v>
      </c>
      <c r="AK944" t="s">
        <v>45</v>
      </c>
      <c r="AL944" s="1">
        <v>42977</v>
      </c>
    </row>
    <row r="945" spans="1:38" x14ac:dyDescent="0.25">
      <c r="A945" t="s">
        <v>51</v>
      </c>
      <c r="B945" s="1">
        <v>43109</v>
      </c>
      <c r="C945">
        <v>3</v>
      </c>
      <c r="D945">
        <v>170</v>
      </c>
      <c r="E945">
        <v>5</v>
      </c>
      <c r="F945" t="s">
        <v>39</v>
      </c>
      <c r="G945" t="s">
        <v>56</v>
      </c>
      <c r="H945" t="s">
        <v>41</v>
      </c>
      <c r="I945">
        <v>8</v>
      </c>
      <c r="J945" t="s">
        <v>42</v>
      </c>
      <c r="K945">
        <v>132</v>
      </c>
      <c r="L945">
        <v>19.7</v>
      </c>
      <c r="M945">
        <v>4.9800000000000004</v>
      </c>
      <c r="N945">
        <v>0.98</v>
      </c>
      <c r="O945">
        <v>5.81</v>
      </c>
      <c r="P945">
        <v>1.1399999999999999</v>
      </c>
      <c r="Q945">
        <v>4.17</v>
      </c>
      <c r="R945">
        <v>0.82</v>
      </c>
      <c r="S945">
        <v>1.97</v>
      </c>
      <c r="T945">
        <v>16</v>
      </c>
      <c r="U945">
        <v>20.45</v>
      </c>
      <c r="V945">
        <v>25.67</v>
      </c>
      <c r="W945" s="1">
        <v>42977</v>
      </c>
      <c r="X945">
        <v>245</v>
      </c>
      <c r="Y945" t="s">
        <v>47</v>
      </c>
      <c r="AC945" s="1">
        <v>43066</v>
      </c>
      <c r="AD945">
        <v>1</v>
      </c>
      <c r="AE945">
        <v>196</v>
      </c>
      <c r="AF945" s="1">
        <v>43348</v>
      </c>
      <c r="AG945">
        <v>371</v>
      </c>
      <c r="AH945">
        <v>308547</v>
      </c>
      <c r="AI945" t="s">
        <v>505</v>
      </c>
      <c r="AJ945" t="s">
        <v>506</v>
      </c>
      <c r="AK945" t="s">
        <v>45</v>
      </c>
      <c r="AL945" s="1">
        <v>42977</v>
      </c>
    </row>
    <row r="946" spans="1:38" x14ac:dyDescent="0.25">
      <c r="A946" t="s">
        <v>51</v>
      </c>
      <c r="B946" s="1">
        <v>43157</v>
      </c>
      <c r="C946">
        <v>4</v>
      </c>
      <c r="D946">
        <v>170</v>
      </c>
      <c r="E946">
        <v>5</v>
      </c>
      <c r="F946" t="s">
        <v>39</v>
      </c>
      <c r="G946" t="s">
        <v>56</v>
      </c>
      <c r="H946" t="s">
        <v>41</v>
      </c>
      <c r="I946">
        <v>8</v>
      </c>
      <c r="J946" t="s">
        <v>42</v>
      </c>
      <c r="K946">
        <v>180</v>
      </c>
      <c r="L946">
        <v>15.5</v>
      </c>
      <c r="M946">
        <v>4.9000000000000004</v>
      </c>
      <c r="N946">
        <v>0.76</v>
      </c>
      <c r="O946">
        <v>7.09</v>
      </c>
      <c r="P946">
        <v>1.1000000000000001</v>
      </c>
      <c r="Q946">
        <v>4.55</v>
      </c>
      <c r="R946">
        <v>0.71</v>
      </c>
      <c r="S946">
        <v>1.8</v>
      </c>
      <c r="T946">
        <v>32</v>
      </c>
      <c r="U946">
        <v>16.09</v>
      </c>
      <c r="V946">
        <v>23.23</v>
      </c>
      <c r="W946" s="1">
        <v>42977</v>
      </c>
      <c r="X946">
        <v>245</v>
      </c>
      <c r="Y946" t="s">
        <v>48</v>
      </c>
      <c r="AC946" s="1">
        <v>43066</v>
      </c>
      <c r="AD946">
        <v>1</v>
      </c>
      <c r="AE946">
        <v>190</v>
      </c>
      <c r="AF946" s="1">
        <v>43348</v>
      </c>
      <c r="AG946">
        <v>371</v>
      </c>
      <c r="AH946">
        <v>308547</v>
      </c>
      <c r="AI946" t="s">
        <v>505</v>
      </c>
      <c r="AJ946" t="s">
        <v>506</v>
      </c>
      <c r="AK946" t="s">
        <v>45</v>
      </c>
      <c r="AL946" s="1">
        <v>42977</v>
      </c>
    </row>
    <row r="947" spans="1:38" x14ac:dyDescent="0.25">
      <c r="A947" t="s">
        <v>51</v>
      </c>
      <c r="B947" s="1">
        <v>43209</v>
      </c>
      <c r="C947">
        <v>5</v>
      </c>
      <c r="D947">
        <v>170</v>
      </c>
      <c r="E947">
        <v>5</v>
      </c>
      <c r="F947" t="s">
        <v>39</v>
      </c>
      <c r="G947" t="s">
        <v>56</v>
      </c>
      <c r="H947" t="s">
        <v>41</v>
      </c>
      <c r="I947">
        <v>8</v>
      </c>
      <c r="J947" t="s">
        <v>42</v>
      </c>
      <c r="K947">
        <v>232</v>
      </c>
      <c r="L947">
        <v>8.9</v>
      </c>
      <c r="M947">
        <v>4.78</v>
      </c>
      <c r="N947">
        <v>0.43</v>
      </c>
      <c r="O947">
        <v>6.36</v>
      </c>
      <c r="P947">
        <v>0.56999999999999995</v>
      </c>
      <c r="Q947">
        <v>5.35</v>
      </c>
      <c r="R947">
        <v>0.48</v>
      </c>
      <c r="S947">
        <v>1.04</v>
      </c>
      <c r="T947">
        <v>68</v>
      </c>
      <c r="U947">
        <v>9.24</v>
      </c>
      <c r="V947">
        <v>13.1</v>
      </c>
      <c r="W947" s="1">
        <v>42977</v>
      </c>
      <c r="X947">
        <v>245</v>
      </c>
      <c r="Y947" t="s">
        <v>77</v>
      </c>
      <c r="AC947" t="s">
        <v>49</v>
      </c>
      <c r="AH947">
        <v>308547</v>
      </c>
      <c r="AI947" t="s">
        <v>505</v>
      </c>
      <c r="AJ947" t="s">
        <v>506</v>
      </c>
      <c r="AK947" t="s">
        <v>45</v>
      </c>
      <c r="AL947" s="1">
        <v>42977</v>
      </c>
    </row>
    <row r="948" spans="1:38" x14ac:dyDescent="0.25">
      <c r="A948" t="s">
        <v>51</v>
      </c>
      <c r="B948" s="1">
        <v>42990</v>
      </c>
      <c r="C948">
        <v>1</v>
      </c>
      <c r="D948">
        <v>101</v>
      </c>
      <c r="E948">
        <v>5</v>
      </c>
      <c r="F948" t="s">
        <v>39</v>
      </c>
      <c r="G948" t="s">
        <v>56</v>
      </c>
      <c r="H948" t="s">
        <v>41</v>
      </c>
      <c r="I948">
        <v>3</v>
      </c>
      <c r="J948">
        <v>2</v>
      </c>
      <c r="K948">
        <v>26</v>
      </c>
      <c r="L948">
        <v>14.5</v>
      </c>
      <c r="M948">
        <v>5.15</v>
      </c>
      <c r="N948">
        <v>0.75</v>
      </c>
      <c r="O948">
        <v>5.39</v>
      </c>
      <c r="P948">
        <v>0.78</v>
      </c>
      <c r="Q948">
        <v>4.32</v>
      </c>
      <c r="R948">
        <v>0.63</v>
      </c>
      <c r="S948">
        <v>1.41</v>
      </c>
      <c r="T948">
        <v>90</v>
      </c>
      <c r="U948">
        <v>15.05</v>
      </c>
      <c r="V948">
        <v>18.350000000000001</v>
      </c>
      <c r="W948" s="1">
        <v>42964</v>
      </c>
      <c r="X948">
        <v>258</v>
      </c>
      <c r="Y948" t="s">
        <v>43</v>
      </c>
      <c r="AC948" t="s">
        <v>49</v>
      </c>
      <c r="AH948">
        <v>311508</v>
      </c>
      <c r="AI948">
        <v>98</v>
      </c>
      <c r="AJ948" s="2">
        <v>14855</v>
      </c>
      <c r="AK948" t="s">
        <v>45</v>
      </c>
      <c r="AL948" s="1">
        <v>42964</v>
      </c>
    </row>
    <row r="949" spans="1:38" x14ac:dyDescent="0.25">
      <c r="A949" t="s">
        <v>51</v>
      </c>
      <c r="B949" s="1">
        <v>43048</v>
      </c>
      <c r="C949">
        <v>2</v>
      </c>
      <c r="D949">
        <v>101</v>
      </c>
      <c r="E949">
        <v>5</v>
      </c>
      <c r="F949" t="s">
        <v>39</v>
      </c>
      <c r="G949" t="s">
        <v>56</v>
      </c>
      <c r="H949" t="s">
        <v>41</v>
      </c>
      <c r="I949">
        <v>3</v>
      </c>
      <c r="J949">
        <v>2</v>
      </c>
      <c r="K949">
        <v>84</v>
      </c>
      <c r="L949">
        <v>12.7</v>
      </c>
      <c r="M949">
        <v>5.16</v>
      </c>
      <c r="N949">
        <v>0.66</v>
      </c>
      <c r="O949">
        <v>5.65</v>
      </c>
      <c r="P949">
        <v>0.72</v>
      </c>
      <c r="Q949">
        <v>4.59</v>
      </c>
      <c r="R949">
        <v>0.57999999999999996</v>
      </c>
      <c r="S949">
        <v>1.3</v>
      </c>
      <c r="T949">
        <v>84</v>
      </c>
      <c r="U949">
        <v>13.18</v>
      </c>
      <c r="V949">
        <v>16.739999999999998</v>
      </c>
      <c r="W949" s="1">
        <v>42964</v>
      </c>
      <c r="X949">
        <v>258</v>
      </c>
      <c r="Y949" t="s">
        <v>46</v>
      </c>
      <c r="AC949" t="s">
        <v>49</v>
      </c>
      <c r="AH949">
        <v>311508</v>
      </c>
      <c r="AI949">
        <v>98</v>
      </c>
      <c r="AJ949" s="2">
        <v>14855</v>
      </c>
      <c r="AK949" t="s">
        <v>45</v>
      </c>
      <c r="AL949" s="1">
        <v>42964</v>
      </c>
    </row>
    <row r="950" spans="1:38" x14ac:dyDescent="0.25">
      <c r="A950" t="s">
        <v>51</v>
      </c>
      <c r="B950" s="1">
        <v>43109</v>
      </c>
      <c r="C950">
        <v>3</v>
      </c>
      <c r="D950">
        <v>101</v>
      </c>
      <c r="E950">
        <v>5</v>
      </c>
      <c r="F950" t="s">
        <v>39</v>
      </c>
      <c r="G950" t="s">
        <v>56</v>
      </c>
      <c r="H950" t="s">
        <v>41</v>
      </c>
      <c r="I950">
        <v>3</v>
      </c>
      <c r="J950">
        <v>2</v>
      </c>
      <c r="K950">
        <v>145</v>
      </c>
      <c r="L950">
        <v>12.1</v>
      </c>
      <c r="M950">
        <v>5.0999999999999996</v>
      </c>
      <c r="N950">
        <v>0.62</v>
      </c>
      <c r="O950">
        <v>5.8</v>
      </c>
      <c r="P950">
        <v>0.7</v>
      </c>
      <c r="Q950">
        <v>4.37</v>
      </c>
      <c r="R950">
        <v>0.53</v>
      </c>
      <c r="S950">
        <v>1.23</v>
      </c>
      <c r="T950">
        <v>53</v>
      </c>
      <c r="U950">
        <v>12.56</v>
      </c>
      <c r="V950">
        <v>15.96</v>
      </c>
      <c r="W950" s="1">
        <v>42964</v>
      </c>
      <c r="X950">
        <v>258</v>
      </c>
      <c r="Y950" t="s">
        <v>47</v>
      </c>
      <c r="AC950" s="1">
        <v>43115</v>
      </c>
      <c r="AD950">
        <v>3</v>
      </c>
      <c r="AE950">
        <v>245</v>
      </c>
      <c r="AF950" s="1">
        <v>43397</v>
      </c>
      <c r="AG950">
        <v>433</v>
      </c>
      <c r="AH950">
        <v>311508</v>
      </c>
      <c r="AI950">
        <v>98</v>
      </c>
      <c r="AJ950" s="2">
        <v>14855</v>
      </c>
      <c r="AK950" t="s">
        <v>45</v>
      </c>
      <c r="AL950" s="1">
        <v>42964</v>
      </c>
    </row>
    <row r="951" spans="1:38" x14ac:dyDescent="0.25">
      <c r="A951" t="s">
        <v>51</v>
      </c>
      <c r="B951" s="1">
        <v>43157</v>
      </c>
      <c r="C951">
        <v>4</v>
      </c>
      <c r="D951">
        <v>101</v>
      </c>
      <c r="E951">
        <v>5</v>
      </c>
      <c r="F951" t="s">
        <v>39</v>
      </c>
      <c r="G951" t="s">
        <v>56</v>
      </c>
      <c r="H951" t="s">
        <v>41</v>
      </c>
      <c r="I951">
        <v>3</v>
      </c>
      <c r="J951">
        <v>2</v>
      </c>
      <c r="K951">
        <v>193</v>
      </c>
      <c r="L951">
        <v>9.8000000000000007</v>
      </c>
      <c r="M951">
        <v>4.96</v>
      </c>
      <c r="N951">
        <v>0.49</v>
      </c>
      <c r="O951">
        <v>6.55</v>
      </c>
      <c r="P951">
        <v>0.64</v>
      </c>
      <c r="Q951">
        <v>5.0599999999999996</v>
      </c>
      <c r="R951">
        <v>0.5</v>
      </c>
      <c r="S951">
        <v>1.1399999999999999</v>
      </c>
      <c r="T951">
        <v>71</v>
      </c>
      <c r="U951">
        <v>10.17</v>
      </c>
      <c r="V951">
        <v>14.37</v>
      </c>
      <c r="W951" s="1">
        <v>42964</v>
      </c>
      <c r="X951">
        <v>258</v>
      </c>
      <c r="Y951" t="s">
        <v>48</v>
      </c>
      <c r="AC951" s="1">
        <v>43115</v>
      </c>
      <c r="AD951">
        <v>3</v>
      </c>
      <c r="AE951">
        <v>239</v>
      </c>
      <c r="AF951" s="1">
        <v>43397</v>
      </c>
      <c r="AG951">
        <v>433</v>
      </c>
      <c r="AH951">
        <v>311508</v>
      </c>
      <c r="AI951">
        <v>98</v>
      </c>
      <c r="AJ951" s="2">
        <v>14855</v>
      </c>
      <c r="AK951" t="s">
        <v>45</v>
      </c>
      <c r="AL951" s="1">
        <v>42964</v>
      </c>
    </row>
    <row r="952" spans="1:38" x14ac:dyDescent="0.25">
      <c r="A952" t="s">
        <v>51</v>
      </c>
      <c r="B952" s="1">
        <v>43209</v>
      </c>
      <c r="C952">
        <v>5</v>
      </c>
      <c r="D952">
        <v>101</v>
      </c>
      <c r="E952">
        <v>5</v>
      </c>
      <c r="F952" t="s">
        <v>39</v>
      </c>
      <c r="G952" t="s">
        <v>56</v>
      </c>
      <c r="H952" t="s">
        <v>41</v>
      </c>
      <c r="I952">
        <v>3</v>
      </c>
      <c r="J952">
        <v>2</v>
      </c>
      <c r="K952">
        <v>245</v>
      </c>
      <c r="L952">
        <v>6.9</v>
      </c>
      <c r="M952">
        <v>4.74</v>
      </c>
      <c r="N952">
        <v>0.33</v>
      </c>
      <c r="O952">
        <v>7.92</v>
      </c>
      <c r="P952">
        <v>0.55000000000000004</v>
      </c>
      <c r="Q952">
        <v>6.08</v>
      </c>
      <c r="R952">
        <v>0.42</v>
      </c>
      <c r="S952">
        <v>0.97</v>
      </c>
      <c r="T952">
        <v>229</v>
      </c>
      <c r="U952">
        <v>7.16</v>
      </c>
      <c r="V952">
        <v>11.86</v>
      </c>
      <c r="W952" s="1">
        <v>42964</v>
      </c>
      <c r="X952">
        <v>258</v>
      </c>
      <c r="Y952" s="3">
        <v>45047</v>
      </c>
      <c r="AC952" s="1">
        <v>43115</v>
      </c>
      <c r="AD952">
        <v>3</v>
      </c>
      <c r="AE952">
        <v>42</v>
      </c>
      <c r="AF952" s="1">
        <v>43397</v>
      </c>
      <c r="AG952">
        <v>433</v>
      </c>
      <c r="AH952">
        <v>311508</v>
      </c>
      <c r="AI952">
        <v>98</v>
      </c>
      <c r="AJ952" s="2">
        <v>14855</v>
      </c>
      <c r="AK952" t="s">
        <v>45</v>
      </c>
      <c r="AL952" s="1">
        <v>42964</v>
      </c>
    </row>
    <row r="953" spans="1:38" x14ac:dyDescent="0.25">
      <c r="A953" t="s">
        <v>51</v>
      </c>
      <c r="B953" s="1">
        <v>43048</v>
      </c>
      <c r="C953">
        <v>2</v>
      </c>
      <c r="D953">
        <v>182</v>
      </c>
      <c r="E953">
        <v>5</v>
      </c>
      <c r="F953" t="s">
        <v>39</v>
      </c>
      <c r="G953" t="s">
        <v>56</v>
      </c>
      <c r="H953" t="s">
        <v>41</v>
      </c>
      <c r="I953">
        <v>5</v>
      </c>
      <c r="J953" t="s">
        <v>42</v>
      </c>
      <c r="K953">
        <v>40</v>
      </c>
      <c r="L953">
        <v>22.9</v>
      </c>
      <c r="M953">
        <v>5.13</v>
      </c>
      <c r="N953">
        <v>1.17</v>
      </c>
      <c r="O953">
        <v>5.36</v>
      </c>
      <c r="P953">
        <v>1.23</v>
      </c>
      <c r="Q953">
        <v>4.2</v>
      </c>
      <c r="R953">
        <v>0.96</v>
      </c>
      <c r="S953">
        <v>2.19</v>
      </c>
      <c r="T953">
        <v>21</v>
      </c>
      <c r="U953">
        <v>23.77</v>
      </c>
      <c r="V953">
        <v>28.7</v>
      </c>
      <c r="W953" s="1">
        <v>43008</v>
      </c>
      <c r="X953">
        <v>214</v>
      </c>
      <c r="Y953" t="s">
        <v>43</v>
      </c>
      <c r="AC953" t="s">
        <v>49</v>
      </c>
      <c r="AH953" t="s">
        <v>507</v>
      </c>
      <c r="AI953" t="s">
        <v>97</v>
      </c>
      <c r="AJ953" s="2">
        <v>44470</v>
      </c>
      <c r="AK953" t="s">
        <v>45</v>
      </c>
      <c r="AL953" s="1">
        <v>43008</v>
      </c>
    </row>
    <row r="954" spans="1:38" x14ac:dyDescent="0.25">
      <c r="A954" t="s">
        <v>51</v>
      </c>
      <c r="B954" s="1">
        <v>43109</v>
      </c>
      <c r="C954">
        <v>3</v>
      </c>
      <c r="D954">
        <v>182</v>
      </c>
      <c r="E954">
        <v>5</v>
      </c>
      <c r="F954" t="s">
        <v>39</v>
      </c>
      <c r="G954" t="s">
        <v>56</v>
      </c>
      <c r="H954" t="s">
        <v>41</v>
      </c>
      <c r="I954">
        <v>5</v>
      </c>
      <c r="J954" t="s">
        <v>42</v>
      </c>
      <c r="K954">
        <v>101</v>
      </c>
      <c r="L954">
        <v>18.600000000000001</v>
      </c>
      <c r="M954">
        <v>4.9400000000000004</v>
      </c>
      <c r="N954">
        <v>0.92</v>
      </c>
      <c r="O954">
        <v>5.14</v>
      </c>
      <c r="P954">
        <v>0.96</v>
      </c>
      <c r="Q954">
        <v>4.21</v>
      </c>
      <c r="R954">
        <v>0.78</v>
      </c>
      <c r="S954">
        <v>1.74</v>
      </c>
      <c r="T954">
        <v>19</v>
      </c>
      <c r="U954">
        <v>19.309999999999999</v>
      </c>
      <c r="V954">
        <v>22.82</v>
      </c>
      <c r="W954" s="1">
        <v>43008</v>
      </c>
      <c r="X954">
        <v>214</v>
      </c>
      <c r="Y954" t="s">
        <v>46</v>
      </c>
      <c r="AC954" s="1">
        <v>43063</v>
      </c>
      <c r="AD954">
        <v>1</v>
      </c>
      <c r="AE954">
        <v>191</v>
      </c>
      <c r="AF954" s="1">
        <v>43343</v>
      </c>
      <c r="AG954">
        <v>335</v>
      </c>
      <c r="AH954" t="s">
        <v>507</v>
      </c>
      <c r="AI954" t="s">
        <v>97</v>
      </c>
      <c r="AJ954" s="2">
        <v>44470</v>
      </c>
      <c r="AK954" t="s">
        <v>45</v>
      </c>
      <c r="AL954" s="1">
        <v>43008</v>
      </c>
    </row>
    <row r="955" spans="1:38" x14ac:dyDescent="0.25">
      <c r="A955" t="s">
        <v>51</v>
      </c>
      <c r="B955" s="1">
        <v>43157</v>
      </c>
      <c r="C955">
        <v>4</v>
      </c>
      <c r="D955">
        <v>182</v>
      </c>
      <c r="E955">
        <v>5</v>
      </c>
      <c r="F955" t="s">
        <v>39</v>
      </c>
      <c r="G955" t="s">
        <v>56</v>
      </c>
      <c r="H955" t="s">
        <v>41</v>
      </c>
      <c r="I955">
        <v>5</v>
      </c>
      <c r="J955" t="s">
        <v>42</v>
      </c>
      <c r="K955">
        <v>149</v>
      </c>
      <c r="L955">
        <v>15.4</v>
      </c>
      <c r="M955">
        <v>4.78</v>
      </c>
      <c r="N955">
        <v>0.74</v>
      </c>
      <c r="O955">
        <v>6.02</v>
      </c>
      <c r="P955">
        <v>0.93</v>
      </c>
      <c r="Q955">
        <v>4.78</v>
      </c>
      <c r="R955">
        <v>0.74</v>
      </c>
      <c r="S955">
        <v>1.66</v>
      </c>
      <c r="T955">
        <v>30</v>
      </c>
      <c r="U955">
        <v>15.99</v>
      </c>
      <c r="V955">
        <v>21.29</v>
      </c>
      <c r="W955" s="1">
        <v>43008</v>
      </c>
      <c r="X955">
        <v>214</v>
      </c>
      <c r="Y955" t="s">
        <v>47</v>
      </c>
      <c r="AC955" s="1">
        <v>43063</v>
      </c>
      <c r="AD955">
        <v>1</v>
      </c>
      <c r="AE955">
        <v>185</v>
      </c>
      <c r="AF955" s="1">
        <v>43343</v>
      </c>
      <c r="AG955">
        <v>335</v>
      </c>
      <c r="AH955" t="s">
        <v>507</v>
      </c>
      <c r="AI955" t="s">
        <v>97</v>
      </c>
      <c r="AJ955" s="2">
        <v>44470</v>
      </c>
      <c r="AK955" t="s">
        <v>45</v>
      </c>
      <c r="AL955" s="1">
        <v>43008</v>
      </c>
    </row>
    <row r="956" spans="1:38" x14ac:dyDescent="0.25">
      <c r="A956" t="s">
        <v>51</v>
      </c>
      <c r="B956" s="1">
        <v>43209</v>
      </c>
      <c r="C956">
        <v>5</v>
      </c>
      <c r="D956">
        <v>182</v>
      </c>
      <c r="E956">
        <v>5</v>
      </c>
      <c r="F956" t="s">
        <v>39</v>
      </c>
      <c r="G956" t="s">
        <v>56</v>
      </c>
      <c r="H956" t="s">
        <v>41</v>
      </c>
      <c r="I956">
        <v>5</v>
      </c>
      <c r="J956" t="s">
        <v>42</v>
      </c>
      <c r="K956">
        <v>201</v>
      </c>
      <c r="L956">
        <v>10.7</v>
      </c>
      <c r="M956">
        <v>4.6500000000000004</v>
      </c>
      <c r="N956">
        <v>0.5</v>
      </c>
      <c r="O956">
        <v>7.72</v>
      </c>
      <c r="P956">
        <v>0.83</v>
      </c>
      <c r="Q956">
        <v>5.65</v>
      </c>
      <c r="R956">
        <v>0.6</v>
      </c>
      <c r="S956">
        <v>1.43</v>
      </c>
      <c r="T956">
        <v>132</v>
      </c>
      <c r="U956">
        <v>11.11</v>
      </c>
      <c r="V956">
        <v>17.73</v>
      </c>
      <c r="W956" s="1">
        <v>43008</v>
      </c>
      <c r="X956">
        <v>214</v>
      </c>
      <c r="Y956" t="s">
        <v>48</v>
      </c>
      <c r="AC956" t="s">
        <v>49</v>
      </c>
      <c r="AH956" t="s">
        <v>507</v>
      </c>
      <c r="AI956" t="s">
        <v>97</v>
      </c>
      <c r="AJ956" s="2">
        <v>44470</v>
      </c>
      <c r="AK956" t="s">
        <v>45</v>
      </c>
      <c r="AL956" s="1">
        <v>43008</v>
      </c>
    </row>
    <row r="957" spans="1:38" x14ac:dyDescent="0.25">
      <c r="A957" t="s">
        <v>40</v>
      </c>
      <c r="B957" s="1">
        <v>44117</v>
      </c>
      <c r="C957">
        <v>1</v>
      </c>
      <c r="D957">
        <v>164</v>
      </c>
      <c r="E957">
        <v>5</v>
      </c>
      <c r="F957" t="s">
        <v>39</v>
      </c>
      <c r="G957" t="s">
        <v>104</v>
      </c>
      <c r="H957" t="s">
        <v>105</v>
      </c>
      <c r="I957">
        <v>2</v>
      </c>
      <c r="J957">
        <v>1</v>
      </c>
      <c r="K957">
        <v>70</v>
      </c>
      <c r="L957">
        <v>18.100000000000001</v>
      </c>
      <c r="M957">
        <v>5.15</v>
      </c>
      <c r="N957">
        <v>0.93</v>
      </c>
      <c r="O957">
        <v>5.95</v>
      </c>
      <c r="P957">
        <v>1.08</v>
      </c>
      <c r="Q957">
        <v>4.28</v>
      </c>
      <c r="R957">
        <v>0.77</v>
      </c>
      <c r="S957">
        <v>1.85</v>
      </c>
      <c r="T957">
        <v>21</v>
      </c>
      <c r="U957">
        <v>18.79</v>
      </c>
      <c r="V957">
        <v>24.12</v>
      </c>
      <c r="W957" s="1">
        <v>44047</v>
      </c>
      <c r="Y957" t="s">
        <v>43</v>
      </c>
      <c r="Z957" t="s">
        <v>508</v>
      </c>
      <c r="AA957" t="s">
        <v>509</v>
      </c>
      <c r="AB957">
        <v>446</v>
      </c>
      <c r="AC957" s="1">
        <v>44156</v>
      </c>
      <c r="AD957">
        <v>2</v>
      </c>
      <c r="AE957">
        <v>231</v>
      </c>
      <c r="AF957" s="1">
        <v>44435</v>
      </c>
      <c r="AG957">
        <v>388</v>
      </c>
      <c r="AH957">
        <v>512048</v>
      </c>
      <c r="AI957">
        <v>467</v>
      </c>
      <c r="AJ957" t="s">
        <v>510</v>
      </c>
      <c r="AK957" t="s">
        <v>45</v>
      </c>
      <c r="AL957" s="1">
        <v>44047</v>
      </c>
    </row>
    <row r="958" spans="1:38" x14ac:dyDescent="0.25">
      <c r="A958" t="s">
        <v>40</v>
      </c>
      <c r="B958" s="1">
        <v>44222</v>
      </c>
      <c r="C958">
        <v>2</v>
      </c>
      <c r="D958">
        <v>164</v>
      </c>
      <c r="E958">
        <v>5</v>
      </c>
      <c r="F958" t="s">
        <v>39</v>
      </c>
      <c r="G958" t="s">
        <v>104</v>
      </c>
      <c r="H958" t="s">
        <v>105</v>
      </c>
      <c r="I958">
        <v>2</v>
      </c>
      <c r="J958">
        <v>1</v>
      </c>
      <c r="K958">
        <v>175</v>
      </c>
      <c r="L958">
        <v>12.7</v>
      </c>
      <c r="M958">
        <v>4.99</v>
      </c>
      <c r="N958">
        <v>0.63</v>
      </c>
      <c r="O958">
        <v>6.43</v>
      </c>
      <c r="P958">
        <v>0.82</v>
      </c>
      <c r="Q958">
        <v>4.54</v>
      </c>
      <c r="R958">
        <v>0.57999999999999996</v>
      </c>
      <c r="S958">
        <v>1.39</v>
      </c>
      <c r="T958">
        <v>32</v>
      </c>
      <c r="U958">
        <v>13.18</v>
      </c>
      <c r="V958">
        <v>18</v>
      </c>
      <c r="W958" s="1">
        <v>44047</v>
      </c>
      <c r="Y958" t="s">
        <v>46</v>
      </c>
      <c r="Z958" t="s">
        <v>508</v>
      </c>
      <c r="AA958" t="s">
        <v>509</v>
      </c>
      <c r="AB958">
        <v>446</v>
      </c>
      <c r="AC958" s="1">
        <v>44156</v>
      </c>
      <c r="AD958">
        <v>2</v>
      </c>
      <c r="AE958">
        <v>176</v>
      </c>
      <c r="AF958" s="1">
        <v>44435</v>
      </c>
      <c r="AG958">
        <v>388</v>
      </c>
      <c r="AH958">
        <v>512048</v>
      </c>
      <c r="AI958">
        <v>467</v>
      </c>
      <c r="AJ958" t="s">
        <v>510</v>
      </c>
      <c r="AK958" t="s">
        <v>45</v>
      </c>
      <c r="AL958" s="1">
        <v>44047</v>
      </c>
    </row>
    <row r="959" spans="1:38" x14ac:dyDescent="0.25">
      <c r="A959" t="s">
        <v>40</v>
      </c>
      <c r="B959" s="1">
        <v>44280</v>
      </c>
      <c r="C959">
        <v>3</v>
      </c>
      <c r="D959">
        <v>164</v>
      </c>
      <c r="E959">
        <v>5</v>
      </c>
      <c r="F959" t="s">
        <v>39</v>
      </c>
      <c r="G959" t="s">
        <v>104</v>
      </c>
      <c r="H959" t="s">
        <v>105</v>
      </c>
      <c r="I959">
        <v>2</v>
      </c>
      <c r="J959">
        <v>1</v>
      </c>
      <c r="K959">
        <v>233</v>
      </c>
      <c r="L959">
        <v>10.8</v>
      </c>
      <c r="M959">
        <v>4.7699999999999996</v>
      </c>
      <c r="N959">
        <v>0.52</v>
      </c>
      <c r="O959">
        <v>6.45</v>
      </c>
      <c r="P959">
        <v>0.7</v>
      </c>
      <c r="Q959">
        <v>5.09</v>
      </c>
      <c r="R959">
        <v>0.55000000000000004</v>
      </c>
      <c r="S959">
        <v>1.25</v>
      </c>
      <c r="T959">
        <v>56</v>
      </c>
      <c r="U959">
        <v>11.21</v>
      </c>
      <c r="V959">
        <v>15.76</v>
      </c>
      <c r="W959" s="1">
        <v>44047</v>
      </c>
      <c r="Y959" t="s">
        <v>47</v>
      </c>
      <c r="Z959" t="s">
        <v>508</v>
      </c>
      <c r="AA959" t="s">
        <v>509</v>
      </c>
      <c r="AB959">
        <v>446</v>
      </c>
      <c r="AC959" s="1">
        <v>44156</v>
      </c>
      <c r="AD959">
        <v>2</v>
      </c>
      <c r="AE959">
        <v>154</v>
      </c>
      <c r="AF959" s="1">
        <v>44435</v>
      </c>
      <c r="AG959">
        <v>388</v>
      </c>
      <c r="AH959">
        <v>512048</v>
      </c>
      <c r="AI959">
        <v>467</v>
      </c>
      <c r="AJ959" t="s">
        <v>510</v>
      </c>
      <c r="AK959" t="s">
        <v>45</v>
      </c>
      <c r="AL959" s="1">
        <v>44047</v>
      </c>
    </row>
    <row r="960" spans="1:38" x14ac:dyDescent="0.25">
      <c r="A960" t="s">
        <v>123</v>
      </c>
      <c r="B960" s="1">
        <v>43005</v>
      </c>
      <c r="C960">
        <v>1</v>
      </c>
      <c r="D960">
        <v>280</v>
      </c>
      <c r="E960">
        <v>5</v>
      </c>
      <c r="F960" t="s">
        <v>39</v>
      </c>
      <c r="G960" t="s">
        <v>51</v>
      </c>
      <c r="H960" t="s">
        <v>52</v>
      </c>
      <c r="I960">
        <v>3</v>
      </c>
      <c r="J960">
        <v>2</v>
      </c>
      <c r="K960">
        <v>51</v>
      </c>
      <c r="L960">
        <v>23.6</v>
      </c>
      <c r="M960">
        <v>5.17</v>
      </c>
      <c r="N960">
        <v>1.22</v>
      </c>
      <c r="O960">
        <v>3.37</v>
      </c>
      <c r="P960">
        <v>0.8</v>
      </c>
      <c r="Q960">
        <v>3.41</v>
      </c>
      <c r="R960">
        <v>0.8</v>
      </c>
      <c r="S960">
        <v>1.6</v>
      </c>
      <c r="T960">
        <v>130</v>
      </c>
      <c r="U960">
        <v>24.5</v>
      </c>
      <c r="V960">
        <v>22.31</v>
      </c>
      <c r="W960" s="1">
        <v>42954</v>
      </c>
      <c r="X960">
        <v>257</v>
      </c>
      <c r="Y960" t="s">
        <v>43</v>
      </c>
      <c r="AC960" s="1">
        <v>43046</v>
      </c>
      <c r="AD960">
        <v>1</v>
      </c>
      <c r="AE960">
        <v>262</v>
      </c>
      <c r="AF960" s="1">
        <v>43329</v>
      </c>
      <c r="AG960">
        <v>375</v>
      </c>
      <c r="AH960">
        <v>111764</v>
      </c>
      <c r="AI960">
        <v>0</v>
      </c>
      <c r="AJ960" t="s">
        <v>511</v>
      </c>
      <c r="AK960" t="s">
        <v>45</v>
      </c>
      <c r="AL960" s="1">
        <v>42954</v>
      </c>
    </row>
    <row r="961" spans="1:38" x14ac:dyDescent="0.25">
      <c r="A961" t="s">
        <v>123</v>
      </c>
      <c r="B961" s="1">
        <v>43074</v>
      </c>
      <c r="C961">
        <v>2</v>
      </c>
      <c r="D961">
        <v>280</v>
      </c>
      <c r="E961">
        <v>5</v>
      </c>
      <c r="F961" t="s">
        <v>39</v>
      </c>
      <c r="G961" t="s">
        <v>51</v>
      </c>
      <c r="H961" t="s">
        <v>52</v>
      </c>
      <c r="I961">
        <v>3</v>
      </c>
      <c r="J961">
        <v>2</v>
      </c>
      <c r="K961">
        <v>120</v>
      </c>
      <c r="L961">
        <v>18.5</v>
      </c>
      <c r="M961">
        <v>5</v>
      </c>
      <c r="N961">
        <v>0.92</v>
      </c>
      <c r="O961">
        <v>3.26</v>
      </c>
      <c r="P961">
        <v>0.6</v>
      </c>
      <c r="Q961">
        <v>3.37</v>
      </c>
      <c r="R961">
        <v>0.62</v>
      </c>
      <c r="S961">
        <v>1.23</v>
      </c>
      <c r="T961">
        <v>36</v>
      </c>
      <c r="U961">
        <v>19.2</v>
      </c>
      <c r="V961">
        <v>17.09</v>
      </c>
      <c r="W961" s="1">
        <v>42954</v>
      </c>
      <c r="X961">
        <v>257</v>
      </c>
      <c r="Y961" t="s">
        <v>46</v>
      </c>
      <c r="AC961" s="1">
        <v>43046</v>
      </c>
      <c r="AD961">
        <v>1</v>
      </c>
      <c r="AE961">
        <v>253</v>
      </c>
      <c r="AF961" s="1">
        <v>43329</v>
      </c>
      <c r="AG961">
        <v>375</v>
      </c>
      <c r="AH961">
        <v>111764</v>
      </c>
      <c r="AI961">
        <v>0</v>
      </c>
      <c r="AJ961" t="s">
        <v>511</v>
      </c>
      <c r="AK961" t="s">
        <v>45</v>
      </c>
      <c r="AL961" s="1">
        <v>42954</v>
      </c>
    </row>
    <row r="962" spans="1:38" x14ac:dyDescent="0.25">
      <c r="A962" t="s">
        <v>123</v>
      </c>
      <c r="B962" s="1">
        <v>43136</v>
      </c>
      <c r="C962">
        <v>3</v>
      </c>
      <c r="D962">
        <v>280</v>
      </c>
      <c r="E962">
        <v>5</v>
      </c>
      <c r="F962" t="s">
        <v>39</v>
      </c>
      <c r="G962" t="s">
        <v>51</v>
      </c>
      <c r="H962" t="s">
        <v>52</v>
      </c>
      <c r="I962">
        <v>3</v>
      </c>
      <c r="J962">
        <v>2</v>
      </c>
      <c r="K962">
        <v>182</v>
      </c>
      <c r="L962">
        <v>8.5</v>
      </c>
      <c r="M962">
        <v>4.96</v>
      </c>
      <c r="N962">
        <v>0.42</v>
      </c>
      <c r="O962">
        <v>4.0599999999999996</v>
      </c>
      <c r="P962">
        <v>0.35</v>
      </c>
      <c r="Q962">
        <v>3.42</v>
      </c>
      <c r="R962">
        <v>0.28999999999999998</v>
      </c>
      <c r="S962">
        <v>0.64</v>
      </c>
      <c r="T962">
        <v>114</v>
      </c>
      <c r="U962">
        <v>8.82</v>
      </c>
      <c r="V962">
        <v>8.83</v>
      </c>
      <c r="W962" s="1">
        <v>42954</v>
      </c>
      <c r="X962">
        <v>257</v>
      </c>
      <c r="Y962" t="s">
        <v>47</v>
      </c>
      <c r="AC962" s="1">
        <v>43046</v>
      </c>
      <c r="AD962">
        <v>1</v>
      </c>
      <c r="AE962">
        <v>191</v>
      </c>
      <c r="AF962" s="1">
        <v>43329</v>
      </c>
      <c r="AG962">
        <v>375</v>
      </c>
      <c r="AH962">
        <v>111764</v>
      </c>
      <c r="AI962">
        <v>0</v>
      </c>
      <c r="AJ962" t="s">
        <v>511</v>
      </c>
      <c r="AK962" t="s">
        <v>45</v>
      </c>
      <c r="AL962" s="1">
        <v>42954</v>
      </c>
    </row>
    <row r="963" spans="1:38" x14ac:dyDescent="0.25">
      <c r="A963" t="s">
        <v>123</v>
      </c>
      <c r="B963" s="1">
        <v>43198</v>
      </c>
      <c r="C963">
        <v>4</v>
      </c>
      <c r="D963">
        <v>280</v>
      </c>
      <c r="E963">
        <v>5</v>
      </c>
      <c r="F963" t="s">
        <v>39</v>
      </c>
      <c r="G963" t="s">
        <v>51</v>
      </c>
      <c r="H963" t="s">
        <v>52</v>
      </c>
      <c r="I963">
        <v>3</v>
      </c>
      <c r="J963">
        <v>2</v>
      </c>
      <c r="K963">
        <v>244</v>
      </c>
      <c r="L963">
        <v>5.3</v>
      </c>
      <c r="M963">
        <v>4.72</v>
      </c>
      <c r="N963">
        <v>0.25</v>
      </c>
      <c r="O963">
        <v>5.52</v>
      </c>
      <c r="P963">
        <v>0.28999999999999998</v>
      </c>
      <c r="Q963">
        <v>4.42</v>
      </c>
      <c r="R963">
        <v>0.23</v>
      </c>
      <c r="S963">
        <v>0.53</v>
      </c>
      <c r="T963">
        <v>104</v>
      </c>
      <c r="U963">
        <v>5.5</v>
      </c>
      <c r="V963">
        <v>6.77</v>
      </c>
      <c r="W963" s="1">
        <v>42954</v>
      </c>
      <c r="X963">
        <v>257</v>
      </c>
      <c r="Y963" t="s">
        <v>48</v>
      </c>
      <c r="AC963" s="1">
        <v>43046</v>
      </c>
      <c r="AD963">
        <v>1</v>
      </c>
      <c r="AF963" s="1">
        <v>43329</v>
      </c>
      <c r="AH963">
        <v>111764</v>
      </c>
      <c r="AI963">
        <v>0</v>
      </c>
      <c r="AJ963" t="s">
        <v>511</v>
      </c>
      <c r="AK963" t="s">
        <v>143</v>
      </c>
      <c r="AL963" s="1">
        <v>43215</v>
      </c>
    </row>
    <row r="964" spans="1:38" x14ac:dyDescent="0.25">
      <c r="A964" t="s">
        <v>123</v>
      </c>
      <c r="B964" s="1">
        <v>43074</v>
      </c>
      <c r="C964">
        <v>2</v>
      </c>
      <c r="D964">
        <v>416</v>
      </c>
      <c r="E964">
        <v>5</v>
      </c>
      <c r="F964" t="s">
        <v>39</v>
      </c>
      <c r="G964" t="s">
        <v>104</v>
      </c>
      <c r="H964" t="s">
        <v>105</v>
      </c>
      <c r="I964">
        <v>3</v>
      </c>
      <c r="J964">
        <v>2</v>
      </c>
      <c r="K964">
        <v>103</v>
      </c>
      <c r="L964">
        <v>23.3</v>
      </c>
      <c r="M964">
        <v>5.0199999999999996</v>
      </c>
      <c r="N964">
        <v>1.17</v>
      </c>
      <c r="O964">
        <v>3.57</v>
      </c>
      <c r="P964">
        <v>0.83</v>
      </c>
      <c r="Q964">
        <v>3.25</v>
      </c>
      <c r="R964">
        <v>0.76</v>
      </c>
      <c r="S964">
        <v>1.59</v>
      </c>
      <c r="T964">
        <v>29</v>
      </c>
      <c r="U964">
        <v>24.19</v>
      </c>
      <c r="V964">
        <v>22.31</v>
      </c>
      <c r="W964" s="1">
        <v>42971</v>
      </c>
      <c r="X964">
        <v>199</v>
      </c>
      <c r="Y964" t="s">
        <v>46</v>
      </c>
      <c r="AC964" s="1">
        <v>43057</v>
      </c>
      <c r="AD964">
        <v>2</v>
      </c>
      <c r="AE964">
        <v>263</v>
      </c>
      <c r="AF964" s="1">
        <v>43339</v>
      </c>
      <c r="AG964">
        <v>368</v>
      </c>
      <c r="AI964">
        <v>0</v>
      </c>
      <c r="AJ964" t="s">
        <v>512</v>
      </c>
      <c r="AK964" t="s">
        <v>45</v>
      </c>
      <c r="AL964" s="1">
        <v>42971</v>
      </c>
    </row>
    <row r="965" spans="1:38" x14ac:dyDescent="0.25">
      <c r="A965" t="s">
        <v>123</v>
      </c>
      <c r="B965" s="1">
        <v>43136</v>
      </c>
      <c r="C965">
        <v>3</v>
      </c>
      <c r="D965">
        <v>416</v>
      </c>
      <c r="E965">
        <v>5</v>
      </c>
      <c r="F965" t="s">
        <v>39</v>
      </c>
      <c r="G965" t="s">
        <v>104</v>
      </c>
      <c r="H965" t="s">
        <v>105</v>
      </c>
      <c r="I965">
        <v>3</v>
      </c>
      <c r="J965">
        <v>2</v>
      </c>
      <c r="K965">
        <v>169</v>
      </c>
      <c r="L965">
        <v>11.2</v>
      </c>
      <c r="M965">
        <v>4.88</v>
      </c>
      <c r="N965">
        <v>0.55000000000000004</v>
      </c>
      <c r="O965">
        <v>5.91</v>
      </c>
      <c r="P965">
        <v>0.66</v>
      </c>
      <c r="Q965">
        <v>4.51</v>
      </c>
      <c r="R965">
        <v>0.51</v>
      </c>
      <c r="S965">
        <v>1.17</v>
      </c>
      <c r="T965">
        <v>96</v>
      </c>
      <c r="U965">
        <v>11.63</v>
      </c>
      <c r="V965">
        <v>15.07</v>
      </c>
      <c r="W965" s="1">
        <v>42967</v>
      </c>
      <c r="X965">
        <v>199</v>
      </c>
      <c r="Y965" t="s">
        <v>47</v>
      </c>
      <c r="Z965" t="s">
        <v>513</v>
      </c>
      <c r="AA965" t="s">
        <v>514</v>
      </c>
      <c r="AC965" s="1">
        <v>43042</v>
      </c>
      <c r="AD965">
        <v>1</v>
      </c>
      <c r="AE965">
        <v>182</v>
      </c>
      <c r="AF965" s="1">
        <v>43320</v>
      </c>
      <c r="AG965">
        <v>353</v>
      </c>
      <c r="AH965" t="s">
        <v>515</v>
      </c>
      <c r="AI965" t="s">
        <v>516</v>
      </c>
      <c r="AJ965" t="s">
        <v>517</v>
      </c>
      <c r="AK965" t="s">
        <v>45</v>
      </c>
      <c r="AL965" s="1">
        <v>42967</v>
      </c>
    </row>
    <row r="966" spans="1:38" x14ac:dyDescent="0.25">
      <c r="A966" t="s">
        <v>123</v>
      </c>
      <c r="B966" s="1">
        <v>43198</v>
      </c>
      <c r="C966">
        <v>4</v>
      </c>
      <c r="D966">
        <v>416</v>
      </c>
      <c r="E966">
        <v>5</v>
      </c>
      <c r="F966" t="s">
        <v>39</v>
      </c>
      <c r="G966" t="s">
        <v>104</v>
      </c>
      <c r="H966" t="s">
        <v>105</v>
      </c>
      <c r="I966">
        <v>3</v>
      </c>
      <c r="J966">
        <v>2</v>
      </c>
      <c r="K966">
        <v>227</v>
      </c>
      <c r="L966">
        <v>11.8</v>
      </c>
      <c r="M966">
        <v>4.8600000000000003</v>
      </c>
      <c r="N966">
        <v>0.56999999999999995</v>
      </c>
      <c r="O966">
        <v>5.09</v>
      </c>
      <c r="P966">
        <v>0.6</v>
      </c>
      <c r="Q966">
        <v>3.87</v>
      </c>
      <c r="R966">
        <v>0.46</v>
      </c>
      <c r="S966">
        <v>1.06</v>
      </c>
      <c r="T966">
        <v>52</v>
      </c>
      <c r="U966">
        <v>12.25</v>
      </c>
      <c r="V966">
        <v>14.11</v>
      </c>
      <c r="W966" s="1">
        <v>42971</v>
      </c>
      <c r="X966">
        <v>199</v>
      </c>
      <c r="Y966" s="3">
        <v>45017</v>
      </c>
      <c r="AC966" s="1">
        <v>43057</v>
      </c>
      <c r="AD966">
        <v>2</v>
      </c>
      <c r="AF966" s="1">
        <v>43339</v>
      </c>
      <c r="AI966">
        <v>0</v>
      </c>
      <c r="AJ966" t="s">
        <v>512</v>
      </c>
      <c r="AK966" t="s">
        <v>143</v>
      </c>
      <c r="AL966" s="1">
        <v>43275</v>
      </c>
    </row>
    <row r="967" spans="1:38" x14ac:dyDescent="0.25">
      <c r="A967" t="s">
        <v>123</v>
      </c>
      <c r="B967" s="1">
        <v>43005</v>
      </c>
      <c r="C967">
        <v>1</v>
      </c>
      <c r="D967">
        <v>416</v>
      </c>
      <c r="E967">
        <v>5</v>
      </c>
      <c r="F967" t="s">
        <v>39</v>
      </c>
      <c r="G967" t="s">
        <v>104</v>
      </c>
      <c r="H967" t="s">
        <v>105</v>
      </c>
      <c r="I967">
        <v>3</v>
      </c>
      <c r="J967">
        <v>2</v>
      </c>
      <c r="K967">
        <v>34</v>
      </c>
      <c r="L967">
        <v>11</v>
      </c>
      <c r="M967">
        <v>5.3</v>
      </c>
      <c r="N967">
        <v>0.57999999999999996</v>
      </c>
      <c r="O967">
        <v>4.1399999999999997</v>
      </c>
      <c r="P967">
        <v>0.46</v>
      </c>
      <c r="Q967">
        <v>3.12</v>
      </c>
      <c r="R967">
        <v>0.34</v>
      </c>
      <c r="S967">
        <v>0.8</v>
      </c>
      <c r="T967">
        <v>16</v>
      </c>
      <c r="U967">
        <v>11.42</v>
      </c>
      <c r="V967">
        <v>11.25</v>
      </c>
      <c r="W967" s="1">
        <v>42971</v>
      </c>
      <c r="X967">
        <v>199</v>
      </c>
      <c r="AC967" s="1">
        <v>43057</v>
      </c>
      <c r="AD967">
        <v>2</v>
      </c>
      <c r="AE967">
        <v>272</v>
      </c>
      <c r="AF967" s="1">
        <v>43339</v>
      </c>
      <c r="AG967">
        <v>368</v>
      </c>
      <c r="AI967">
        <v>0</v>
      </c>
      <c r="AJ967" t="s">
        <v>512</v>
      </c>
      <c r="AK967" t="s">
        <v>45</v>
      </c>
      <c r="AL967" s="1">
        <v>42971</v>
      </c>
    </row>
    <row r="968" spans="1:38" x14ac:dyDescent="0.25">
      <c r="A968" t="s">
        <v>51</v>
      </c>
      <c r="B968" s="1">
        <v>42990</v>
      </c>
      <c r="C968">
        <v>1</v>
      </c>
      <c r="D968">
        <v>57</v>
      </c>
      <c r="E968">
        <v>5</v>
      </c>
      <c r="F968" t="s">
        <v>39</v>
      </c>
      <c r="G968" t="s">
        <v>56</v>
      </c>
      <c r="H968" t="s">
        <v>41</v>
      </c>
      <c r="I968">
        <v>4</v>
      </c>
      <c r="J968" t="s">
        <v>42</v>
      </c>
      <c r="K968">
        <v>4</v>
      </c>
      <c r="L968">
        <v>23.2</v>
      </c>
      <c r="M968">
        <v>4.79</v>
      </c>
      <c r="N968">
        <v>1.1100000000000001</v>
      </c>
      <c r="O968">
        <v>4.8099999999999996</v>
      </c>
      <c r="P968">
        <v>1.1200000000000001</v>
      </c>
      <c r="Q968">
        <v>4.55</v>
      </c>
      <c r="R968">
        <v>1.06</v>
      </c>
      <c r="S968">
        <v>2.17</v>
      </c>
      <c r="T968">
        <v>40</v>
      </c>
      <c r="U968">
        <v>24.08</v>
      </c>
      <c r="V968">
        <v>28.14</v>
      </c>
      <c r="W968" s="1">
        <v>42986</v>
      </c>
      <c r="X968">
        <v>236</v>
      </c>
      <c r="Y968" t="s">
        <v>43</v>
      </c>
      <c r="AC968" t="s">
        <v>49</v>
      </c>
      <c r="AH968">
        <v>312505</v>
      </c>
      <c r="AI968" t="s">
        <v>518</v>
      </c>
      <c r="AJ968" t="s">
        <v>519</v>
      </c>
      <c r="AK968" t="s">
        <v>45</v>
      </c>
      <c r="AL968" s="1">
        <v>42986</v>
      </c>
    </row>
    <row r="969" spans="1:38" x14ac:dyDescent="0.25">
      <c r="A969" t="s">
        <v>51</v>
      </c>
      <c r="B969" s="1">
        <v>43048</v>
      </c>
      <c r="C969">
        <v>2</v>
      </c>
      <c r="D969">
        <v>57</v>
      </c>
      <c r="E969">
        <v>5</v>
      </c>
      <c r="F969" t="s">
        <v>39</v>
      </c>
      <c r="G969" t="s">
        <v>56</v>
      </c>
      <c r="H969" t="s">
        <v>41</v>
      </c>
      <c r="I969">
        <v>4</v>
      </c>
      <c r="J969" t="s">
        <v>42</v>
      </c>
      <c r="K969">
        <v>62</v>
      </c>
      <c r="L969">
        <v>16.100000000000001</v>
      </c>
      <c r="M969">
        <v>5.07</v>
      </c>
      <c r="N969">
        <v>0.82</v>
      </c>
      <c r="O969">
        <v>5.56</v>
      </c>
      <c r="P969">
        <v>0.9</v>
      </c>
      <c r="Q969">
        <v>4.05</v>
      </c>
      <c r="R969">
        <v>0.65</v>
      </c>
      <c r="S969">
        <v>1.55</v>
      </c>
      <c r="T969">
        <v>21</v>
      </c>
      <c r="U969">
        <v>16.71</v>
      </c>
      <c r="V969">
        <v>20.440000000000001</v>
      </c>
      <c r="W969" s="1">
        <v>42986</v>
      </c>
      <c r="X969">
        <v>236</v>
      </c>
      <c r="Y969" t="s">
        <v>46</v>
      </c>
      <c r="AC969" t="s">
        <v>49</v>
      </c>
      <c r="AH969">
        <v>312505</v>
      </c>
      <c r="AI969" t="s">
        <v>518</v>
      </c>
      <c r="AJ969" t="s">
        <v>519</v>
      </c>
      <c r="AK969" t="s">
        <v>45</v>
      </c>
      <c r="AL969" s="1">
        <v>42986</v>
      </c>
    </row>
    <row r="970" spans="1:38" x14ac:dyDescent="0.25">
      <c r="A970" t="s">
        <v>51</v>
      </c>
      <c r="B970" s="1">
        <v>43109</v>
      </c>
      <c r="C970">
        <v>3</v>
      </c>
      <c r="D970">
        <v>57</v>
      </c>
      <c r="E970">
        <v>5</v>
      </c>
      <c r="F970" t="s">
        <v>39</v>
      </c>
      <c r="G970" t="s">
        <v>56</v>
      </c>
      <c r="H970" t="s">
        <v>41</v>
      </c>
      <c r="I970">
        <v>4</v>
      </c>
      <c r="J970" t="s">
        <v>42</v>
      </c>
      <c r="K970">
        <v>123</v>
      </c>
      <c r="L970">
        <v>15.8</v>
      </c>
      <c r="M970">
        <v>4.88</v>
      </c>
      <c r="N970">
        <v>0.77</v>
      </c>
      <c r="O970">
        <v>5.63</v>
      </c>
      <c r="P970">
        <v>0.89</v>
      </c>
      <c r="Q970">
        <v>4.18</v>
      </c>
      <c r="R970">
        <v>0.66</v>
      </c>
      <c r="S970">
        <v>1.55</v>
      </c>
      <c r="T970">
        <v>24</v>
      </c>
      <c r="U970">
        <v>16.399999999999999</v>
      </c>
      <c r="V970">
        <v>20.3</v>
      </c>
      <c r="W970" s="1">
        <v>42986</v>
      </c>
      <c r="X970">
        <v>236</v>
      </c>
      <c r="Y970" t="s">
        <v>47</v>
      </c>
      <c r="AC970" s="1">
        <v>43056</v>
      </c>
      <c r="AD970">
        <v>1</v>
      </c>
      <c r="AE970">
        <v>186</v>
      </c>
      <c r="AF970" s="1">
        <v>43338</v>
      </c>
      <c r="AG970">
        <v>352</v>
      </c>
      <c r="AH970">
        <v>312505</v>
      </c>
      <c r="AI970" t="s">
        <v>518</v>
      </c>
      <c r="AJ970" t="s">
        <v>519</v>
      </c>
      <c r="AK970" t="s">
        <v>45</v>
      </c>
      <c r="AL970" s="1">
        <v>42986</v>
      </c>
    </row>
    <row r="971" spans="1:38" x14ac:dyDescent="0.25">
      <c r="A971" t="s">
        <v>51</v>
      </c>
      <c r="B971" s="1">
        <v>43157</v>
      </c>
      <c r="C971">
        <v>4</v>
      </c>
      <c r="D971">
        <v>57</v>
      </c>
      <c r="E971">
        <v>5</v>
      </c>
      <c r="F971" t="s">
        <v>39</v>
      </c>
      <c r="G971" t="s">
        <v>56</v>
      </c>
      <c r="H971" t="s">
        <v>41</v>
      </c>
      <c r="I971">
        <v>4</v>
      </c>
      <c r="J971" t="s">
        <v>42</v>
      </c>
      <c r="K971">
        <v>171</v>
      </c>
      <c r="L971">
        <v>13.9</v>
      </c>
      <c r="M971">
        <v>4.8099999999999996</v>
      </c>
      <c r="N971">
        <v>0.67</v>
      </c>
      <c r="O971">
        <v>6.42</v>
      </c>
      <c r="P971">
        <v>0.89</v>
      </c>
      <c r="Q971">
        <v>4.7</v>
      </c>
      <c r="R971">
        <v>0.65</v>
      </c>
      <c r="S971">
        <v>1.55</v>
      </c>
      <c r="T971">
        <v>33</v>
      </c>
      <c r="U971">
        <v>14.43</v>
      </c>
      <c r="V971">
        <v>19.72</v>
      </c>
      <c r="W971" s="1">
        <v>42986</v>
      </c>
      <c r="X971">
        <v>236</v>
      </c>
      <c r="Y971" t="s">
        <v>48</v>
      </c>
      <c r="AC971" s="1">
        <v>43056</v>
      </c>
      <c r="AD971">
        <v>1</v>
      </c>
      <c r="AE971">
        <v>180</v>
      </c>
      <c r="AF971" s="1">
        <v>43338</v>
      </c>
      <c r="AG971">
        <v>352</v>
      </c>
      <c r="AH971">
        <v>312505</v>
      </c>
      <c r="AI971" t="s">
        <v>518</v>
      </c>
      <c r="AJ971" t="s">
        <v>519</v>
      </c>
      <c r="AK971" t="s">
        <v>45</v>
      </c>
      <c r="AL971" s="1">
        <v>42986</v>
      </c>
    </row>
    <row r="972" spans="1:38" x14ac:dyDescent="0.25">
      <c r="A972" t="s">
        <v>51</v>
      </c>
      <c r="B972" s="1">
        <v>43209</v>
      </c>
      <c r="C972">
        <v>5</v>
      </c>
      <c r="D972">
        <v>57</v>
      </c>
      <c r="E972">
        <v>5</v>
      </c>
      <c r="F972" t="s">
        <v>39</v>
      </c>
      <c r="G972" t="s">
        <v>56</v>
      </c>
      <c r="H972" t="s">
        <v>41</v>
      </c>
      <c r="I972">
        <v>4</v>
      </c>
      <c r="J972" t="s">
        <v>42</v>
      </c>
      <c r="K972">
        <v>223</v>
      </c>
      <c r="L972">
        <v>8.1999999999999993</v>
      </c>
      <c r="M972">
        <v>4.49</v>
      </c>
      <c r="N972">
        <v>0.37</v>
      </c>
      <c r="O972">
        <v>8.42</v>
      </c>
      <c r="P972">
        <v>0.69</v>
      </c>
      <c r="Q972">
        <v>5.61</v>
      </c>
      <c r="R972">
        <v>0.46</v>
      </c>
      <c r="S972">
        <v>1.1499999999999999</v>
      </c>
      <c r="T972">
        <v>76</v>
      </c>
      <c r="U972">
        <v>8.51</v>
      </c>
      <c r="V972">
        <v>14.27</v>
      </c>
      <c r="W972" s="1">
        <v>42986</v>
      </c>
      <c r="X972">
        <v>236</v>
      </c>
      <c r="Y972" t="s">
        <v>77</v>
      </c>
      <c r="AC972" t="s">
        <v>49</v>
      </c>
      <c r="AH972">
        <v>312505</v>
      </c>
      <c r="AI972" t="s">
        <v>518</v>
      </c>
      <c r="AJ972" t="s">
        <v>519</v>
      </c>
      <c r="AK972" t="s">
        <v>45</v>
      </c>
      <c r="AL972" s="1">
        <v>42986</v>
      </c>
    </row>
    <row r="973" spans="1:38" x14ac:dyDescent="0.25">
      <c r="A973" t="s">
        <v>38</v>
      </c>
      <c r="B973" s="1">
        <v>43010</v>
      </c>
      <c r="C973">
        <v>1</v>
      </c>
      <c r="D973">
        <v>222</v>
      </c>
      <c r="E973">
        <v>5</v>
      </c>
      <c r="F973" t="s">
        <v>39</v>
      </c>
      <c r="G973" t="s">
        <v>104</v>
      </c>
      <c r="H973" t="s">
        <v>105</v>
      </c>
      <c r="I973">
        <v>3</v>
      </c>
      <c r="J973">
        <v>2</v>
      </c>
      <c r="K973">
        <v>29</v>
      </c>
      <c r="L973">
        <v>21.6</v>
      </c>
      <c r="M973">
        <v>5.08</v>
      </c>
      <c r="N973">
        <v>1.1000000000000001</v>
      </c>
      <c r="O973">
        <v>5.0199999999999996</v>
      </c>
      <c r="P973">
        <v>1.08</v>
      </c>
      <c r="Q973">
        <v>3.94</v>
      </c>
      <c r="R973">
        <v>0.85</v>
      </c>
      <c r="S973">
        <v>1.94</v>
      </c>
      <c r="T973">
        <v>27</v>
      </c>
      <c r="U973">
        <v>22.42</v>
      </c>
      <c r="V973">
        <v>25.65</v>
      </c>
      <c r="W973" s="1">
        <v>42981</v>
      </c>
      <c r="X973">
        <v>232</v>
      </c>
      <c r="Y973" t="s">
        <v>43</v>
      </c>
      <c r="Z973" t="s">
        <v>520</v>
      </c>
      <c r="AA973" t="s">
        <v>521</v>
      </c>
      <c r="AC973" s="1">
        <v>43065</v>
      </c>
      <c r="AD973">
        <v>1</v>
      </c>
      <c r="AE973">
        <v>268</v>
      </c>
      <c r="AF973" s="1">
        <v>43345</v>
      </c>
      <c r="AG973">
        <v>364</v>
      </c>
      <c r="AH973" t="s">
        <v>381</v>
      </c>
      <c r="AI973">
        <v>71</v>
      </c>
      <c r="AJ973" s="2">
        <v>18933</v>
      </c>
      <c r="AK973" t="s">
        <v>45</v>
      </c>
      <c r="AL973" s="1">
        <v>42981</v>
      </c>
    </row>
    <row r="974" spans="1:38" x14ac:dyDescent="0.25">
      <c r="A974" t="s">
        <v>38</v>
      </c>
      <c r="B974" s="1">
        <v>43075</v>
      </c>
      <c r="C974">
        <v>2</v>
      </c>
      <c r="D974">
        <v>222</v>
      </c>
      <c r="E974">
        <v>5</v>
      </c>
      <c r="F974" t="s">
        <v>39</v>
      </c>
      <c r="G974" t="s">
        <v>104</v>
      </c>
      <c r="H974" t="s">
        <v>105</v>
      </c>
      <c r="I974">
        <v>3</v>
      </c>
      <c r="J974">
        <v>2</v>
      </c>
      <c r="K974">
        <v>94</v>
      </c>
      <c r="L974">
        <v>15.8</v>
      </c>
      <c r="M974">
        <v>4.9400000000000004</v>
      </c>
      <c r="N974">
        <v>0.78</v>
      </c>
      <c r="O974">
        <v>5.25</v>
      </c>
      <c r="P974">
        <v>0.83</v>
      </c>
      <c r="Q974">
        <v>4.08</v>
      </c>
      <c r="R974">
        <v>0.64</v>
      </c>
      <c r="S974">
        <v>1.47</v>
      </c>
      <c r="T974">
        <v>11</v>
      </c>
      <c r="U974">
        <v>16.399999999999999</v>
      </c>
      <c r="V974">
        <v>19.399999999999999</v>
      </c>
      <c r="W974" s="1">
        <v>42981</v>
      </c>
      <c r="X974">
        <v>232</v>
      </c>
      <c r="Y974" t="s">
        <v>46</v>
      </c>
      <c r="Z974" t="s">
        <v>520</v>
      </c>
      <c r="AA974" t="s">
        <v>521</v>
      </c>
      <c r="AC974" s="1">
        <v>43065</v>
      </c>
      <c r="AD974">
        <v>1</v>
      </c>
      <c r="AE974">
        <v>230</v>
      </c>
      <c r="AF974" s="1">
        <v>43345</v>
      </c>
      <c r="AG974">
        <v>364</v>
      </c>
      <c r="AH974" t="s">
        <v>381</v>
      </c>
      <c r="AI974">
        <v>71</v>
      </c>
      <c r="AJ974" s="2">
        <v>18933</v>
      </c>
      <c r="AK974" t="s">
        <v>45</v>
      </c>
      <c r="AL974" s="1">
        <v>42981</v>
      </c>
    </row>
    <row r="975" spans="1:38" x14ac:dyDescent="0.25">
      <c r="A975" t="s">
        <v>38</v>
      </c>
      <c r="B975" s="1">
        <v>43200</v>
      </c>
      <c r="C975">
        <v>4</v>
      </c>
      <c r="D975">
        <v>222</v>
      </c>
      <c r="E975">
        <v>5</v>
      </c>
      <c r="F975" t="s">
        <v>39</v>
      </c>
      <c r="G975" t="s">
        <v>104</v>
      </c>
      <c r="H975" t="s">
        <v>105</v>
      </c>
      <c r="I975">
        <v>3</v>
      </c>
      <c r="J975">
        <v>2</v>
      </c>
      <c r="K975">
        <v>219</v>
      </c>
      <c r="L975">
        <v>10.3</v>
      </c>
      <c r="M975">
        <v>4.91</v>
      </c>
      <c r="N975">
        <v>0.51</v>
      </c>
      <c r="O975">
        <v>6.68</v>
      </c>
      <c r="P975">
        <v>0.69</v>
      </c>
      <c r="Q975">
        <v>5.32</v>
      </c>
      <c r="R975">
        <v>0.55000000000000004</v>
      </c>
      <c r="S975">
        <v>1.24</v>
      </c>
      <c r="T975">
        <v>15</v>
      </c>
      <c r="U975">
        <v>10.69</v>
      </c>
      <c r="V975">
        <v>15.5</v>
      </c>
      <c r="W975" s="1">
        <v>42981</v>
      </c>
      <c r="X975">
        <v>232</v>
      </c>
      <c r="Y975" t="s">
        <v>48</v>
      </c>
      <c r="Z975" t="s">
        <v>520</v>
      </c>
      <c r="AA975" t="s">
        <v>521</v>
      </c>
      <c r="AC975" t="s">
        <v>49</v>
      </c>
      <c r="AH975" t="s">
        <v>381</v>
      </c>
      <c r="AI975" t="s">
        <v>232</v>
      </c>
      <c r="AJ975" s="2">
        <v>18933</v>
      </c>
      <c r="AK975" t="s">
        <v>50</v>
      </c>
      <c r="AL975" s="1">
        <v>43241</v>
      </c>
    </row>
    <row r="976" spans="1:38" x14ac:dyDescent="0.25">
      <c r="A976" t="s">
        <v>38</v>
      </c>
      <c r="B976" s="1">
        <v>43146</v>
      </c>
      <c r="C976">
        <v>3</v>
      </c>
      <c r="D976">
        <v>222</v>
      </c>
      <c r="E976">
        <v>5</v>
      </c>
      <c r="F976" t="s">
        <v>39</v>
      </c>
      <c r="G976" t="s">
        <v>104</v>
      </c>
      <c r="H976" t="s">
        <v>105</v>
      </c>
      <c r="I976">
        <v>3</v>
      </c>
      <c r="J976">
        <v>2</v>
      </c>
      <c r="K976">
        <v>165</v>
      </c>
      <c r="L976">
        <v>11</v>
      </c>
      <c r="M976">
        <v>4.95</v>
      </c>
      <c r="N976">
        <v>0.54</v>
      </c>
      <c r="O976">
        <v>6.18</v>
      </c>
      <c r="P976">
        <v>0.68</v>
      </c>
      <c r="Q976">
        <v>4.63</v>
      </c>
      <c r="R976">
        <v>0.51</v>
      </c>
      <c r="S976">
        <v>1.19</v>
      </c>
      <c r="T976">
        <v>22</v>
      </c>
      <c r="U976">
        <v>11.42</v>
      </c>
      <c r="V976">
        <v>15.27</v>
      </c>
      <c r="W976" s="1">
        <v>42981</v>
      </c>
      <c r="X976">
        <v>232</v>
      </c>
      <c r="Y976" t="s">
        <v>47</v>
      </c>
      <c r="Z976" t="s">
        <v>520</v>
      </c>
      <c r="AA976" t="s">
        <v>521</v>
      </c>
      <c r="AC976" s="1">
        <v>43065</v>
      </c>
      <c r="AD976">
        <v>1</v>
      </c>
      <c r="AE976">
        <v>194</v>
      </c>
      <c r="AF976" s="1">
        <v>43345</v>
      </c>
      <c r="AG976">
        <v>364</v>
      </c>
      <c r="AH976" t="s">
        <v>381</v>
      </c>
      <c r="AI976">
        <v>71</v>
      </c>
      <c r="AJ976" s="2">
        <v>18933</v>
      </c>
      <c r="AK976" t="s">
        <v>45</v>
      </c>
      <c r="AL976" s="1">
        <v>42981</v>
      </c>
    </row>
    <row r="977" spans="1:38" x14ac:dyDescent="0.25">
      <c r="A977" t="s">
        <v>51</v>
      </c>
      <c r="B977" s="1">
        <v>43048</v>
      </c>
      <c r="C977">
        <v>2</v>
      </c>
      <c r="D977">
        <v>44</v>
      </c>
      <c r="E977">
        <v>5</v>
      </c>
      <c r="F977" t="s">
        <v>39</v>
      </c>
      <c r="G977" t="s">
        <v>56</v>
      </c>
      <c r="H977" t="s">
        <v>41</v>
      </c>
      <c r="I977">
        <v>9</v>
      </c>
      <c r="J977" t="s">
        <v>42</v>
      </c>
      <c r="K977">
        <v>84</v>
      </c>
      <c r="L977">
        <v>19.8</v>
      </c>
      <c r="M977">
        <v>5.15</v>
      </c>
      <c r="N977">
        <v>1.02</v>
      </c>
      <c r="O977">
        <v>6.35</v>
      </c>
      <c r="P977">
        <v>1.26</v>
      </c>
      <c r="Q977">
        <v>4.1900000000000004</v>
      </c>
      <c r="R977">
        <v>0.83</v>
      </c>
      <c r="S977">
        <v>2.09</v>
      </c>
      <c r="T977">
        <v>647</v>
      </c>
      <c r="U977">
        <v>20.55</v>
      </c>
      <c r="V977">
        <v>27.28</v>
      </c>
      <c r="W977" s="1">
        <v>42964</v>
      </c>
      <c r="X977">
        <v>258</v>
      </c>
      <c r="Y977" s="3">
        <v>44959</v>
      </c>
      <c r="AC977" t="s">
        <v>49</v>
      </c>
      <c r="AH977">
        <v>304119</v>
      </c>
      <c r="AI977" t="s">
        <v>522</v>
      </c>
      <c r="AJ977" s="2">
        <v>13547</v>
      </c>
      <c r="AK977" t="s">
        <v>45</v>
      </c>
      <c r="AL977" s="1">
        <v>42964</v>
      </c>
    </row>
    <row r="978" spans="1:38" x14ac:dyDescent="0.25">
      <c r="A978" t="s">
        <v>51</v>
      </c>
      <c r="B978" s="1">
        <v>42990</v>
      </c>
      <c r="C978">
        <v>1</v>
      </c>
      <c r="D978">
        <v>44</v>
      </c>
      <c r="E978">
        <v>5</v>
      </c>
      <c r="F978" t="s">
        <v>39</v>
      </c>
      <c r="G978" t="s">
        <v>56</v>
      </c>
      <c r="H978" t="s">
        <v>41</v>
      </c>
      <c r="I978">
        <v>9</v>
      </c>
      <c r="J978" t="s">
        <v>42</v>
      </c>
      <c r="K978">
        <v>26</v>
      </c>
      <c r="L978">
        <v>18.3</v>
      </c>
      <c r="M978">
        <v>4.66</v>
      </c>
      <c r="N978">
        <v>0.85</v>
      </c>
      <c r="O978">
        <v>6.14</v>
      </c>
      <c r="P978">
        <v>1.1200000000000001</v>
      </c>
      <c r="Q978">
        <v>3.58</v>
      </c>
      <c r="R978">
        <v>0.66</v>
      </c>
      <c r="S978">
        <v>1.78</v>
      </c>
      <c r="T978">
        <v>4532</v>
      </c>
      <c r="U978">
        <v>19</v>
      </c>
      <c r="V978">
        <v>23.86</v>
      </c>
      <c r="W978" s="1">
        <v>42964</v>
      </c>
      <c r="X978">
        <v>258</v>
      </c>
      <c r="Y978" s="3">
        <v>44927</v>
      </c>
      <c r="AC978" t="s">
        <v>49</v>
      </c>
      <c r="AH978">
        <v>304119</v>
      </c>
      <c r="AI978" t="s">
        <v>522</v>
      </c>
      <c r="AJ978" s="2">
        <v>13547</v>
      </c>
      <c r="AK978" t="s">
        <v>45</v>
      </c>
      <c r="AL978" s="1">
        <v>42964</v>
      </c>
    </row>
    <row r="979" spans="1:38" x14ac:dyDescent="0.25">
      <c r="A979" t="s">
        <v>51</v>
      </c>
      <c r="B979" s="1">
        <v>43109</v>
      </c>
      <c r="C979">
        <v>3</v>
      </c>
      <c r="D979">
        <v>44</v>
      </c>
      <c r="E979">
        <v>5</v>
      </c>
      <c r="F979" t="s">
        <v>39</v>
      </c>
      <c r="G979" t="s">
        <v>56</v>
      </c>
      <c r="H979" t="s">
        <v>41</v>
      </c>
      <c r="I979">
        <v>9</v>
      </c>
      <c r="J979" t="s">
        <v>42</v>
      </c>
      <c r="K979">
        <v>145</v>
      </c>
      <c r="L979">
        <v>16.100000000000001</v>
      </c>
      <c r="M979">
        <v>4.95</v>
      </c>
      <c r="N979">
        <v>0.8</v>
      </c>
      <c r="O979">
        <v>6.59</v>
      </c>
      <c r="P979">
        <v>1.06</v>
      </c>
      <c r="Q979">
        <v>3.99</v>
      </c>
      <c r="R979">
        <v>0.64</v>
      </c>
      <c r="S979">
        <v>1.7</v>
      </c>
      <c r="T979">
        <v>2767</v>
      </c>
      <c r="U979">
        <v>16.71</v>
      </c>
      <c r="V979">
        <v>22.37</v>
      </c>
      <c r="W979" s="1">
        <v>42964</v>
      </c>
      <c r="X979">
        <v>258</v>
      </c>
      <c r="Y979" s="3">
        <v>44988</v>
      </c>
      <c r="AC979" s="1">
        <v>43106</v>
      </c>
      <c r="AD979">
        <v>3</v>
      </c>
      <c r="AE979">
        <v>233</v>
      </c>
      <c r="AF979" s="1">
        <v>43385</v>
      </c>
      <c r="AG979">
        <v>421</v>
      </c>
      <c r="AH979">
        <v>304119</v>
      </c>
      <c r="AI979" t="s">
        <v>522</v>
      </c>
      <c r="AJ979" s="2">
        <v>13547</v>
      </c>
      <c r="AK979" t="s">
        <v>45</v>
      </c>
      <c r="AL979" s="1">
        <v>42964</v>
      </c>
    </row>
    <row r="980" spans="1:38" x14ac:dyDescent="0.25">
      <c r="A980" t="s">
        <v>51</v>
      </c>
      <c r="B980" s="1">
        <v>43157</v>
      </c>
      <c r="C980">
        <v>4</v>
      </c>
      <c r="D980">
        <v>44</v>
      </c>
      <c r="E980">
        <v>5</v>
      </c>
      <c r="F980" t="s">
        <v>39</v>
      </c>
      <c r="G980" t="s">
        <v>56</v>
      </c>
      <c r="H980" t="s">
        <v>41</v>
      </c>
      <c r="I980">
        <v>9</v>
      </c>
      <c r="J980" t="s">
        <v>42</v>
      </c>
      <c r="K980">
        <v>193</v>
      </c>
      <c r="L980">
        <v>13.8</v>
      </c>
      <c r="M980">
        <v>4.8099999999999996</v>
      </c>
      <c r="N980">
        <v>0.66</v>
      </c>
      <c r="O980">
        <v>6.57</v>
      </c>
      <c r="P980">
        <v>0.91</v>
      </c>
      <c r="Q980">
        <v>4.46</v>
      </c>
      <c r="R980">
        <v>0.62</v>
      </c>
      <c r="S980">
        <v>1.52</v>
      </c>
      <c r="T980">
        <v>3559</v>
      </c>
      <c r="U980">
        <v>14.32</v>
      </c>
      <c r="V980">
        <v>19.72</v>
      </c>
      <c r="W980" s="1">
        <v>42964</v>
      </c>
      <c r="X980">
        <v>258</v>
      </c>
      <c r="Y980" s="3">
        <v>45020</v>
      </c>
      <c r="AC980" s="1">
        <v>43106</v>
      </c>
      <c r="AD980">
        <v>3</v>
      </c>
      <c r="AE980">
        <v>227</v>
      </c>
      <c r="AF980" s="1">
        <v>43385</v>
      </c>
      <c r="AG980">
        <v>421</v>
      </c>
      <c r="AH980">
        <v>304119</v>
      </c>
      <c r="AI980" t="s">
        <v>522</v>
      </c>
      <c r="AJ980" s="2">
        <v>13547</v>
      </c>
      <c r="AK980" t="s">
        <v>45</v>
      </c>
      <c r="AL980" s="1">
        <v>42964</v>
      </c>
    </row>
    <row r="981" spans="1:38" x14ac:dyDescent="0.25">
      <c r="A981" t="s">
        <v>51</v>
      </c>
      <c r="B981" s="1">
        <v>43209</v>
      </c>
      <c r="C981">
        <v>5</v>
      </c>
      <c r="D981">
        <v>44</v>
      </c>
      <c r="E981">
        <v>5</v>
      </c>
      <c r="F981" t="s">
        <v>39</v>
      </c>
      <c r="G981" t="s">
        <v>56</v>
      </c>
      <c r="H981" t="s">
        <v>41</v>
      </c>
      <c r="I981">
        <v>9</v>
      </c>
      <c r="J981" t="s">
        <v>42</v>
      </c>
      <c r="K981">
        <v>245</v>
      </c>
      <c r="L981">
        <v>7.8</v>
      </c>
      <c r="M981">
        <v>4.6399999999999997</v>
      </c>
      <c r="N981">
        <v>0.36</v>
      </c>
      <c r="O981">
        <v>7.55</v>
      </c>
      <c r="P981">
        <v>0.59</v>
      </c>
      <c r="Q981">
        <v>5.39</v>
      </c>
      <c r="R981">
        <v>0.42</v>
      </c>
      <c r="S981">
        <v>1.01</v>
      </c>
      <c r="T981">
        <v>3545</v>
      </c>
      <c r="U981">
        <v>8.1</v>
      </c>
      <c r="V981">
        <v>12.61</v>
      </c>
      <c r="W981" s="1">
        <v>42964</v>
      </c>
      <c r="X981">
        <v>258</v>
      </c>
      <c r="Y981" s="3">
        <v>45051</v>
      </c>
      <c r="AC981" s="1">
        <v>43106</v>
      </c>
      <c r="AD981">
        <v>3</v>
      </c>
      <c r="AE981">
        <v>32</v>
      </c>
      <c r="AF981" s="1">
        <v>43387</v>
      </c>
      <c r="AH981">
        <v>304119</v>
      </c>
      <c r="AI981" t="s">
        <v>522</v>
      </c>
      <c r="AJ981" s="2">
        <v>13547</v>
      </c>
      <c r="AK981" t="s">
        <v>143</v>
      </c>
      <c r="AL981" s="1">
        <v>43227</v>
      </c>
    </row>
    <row r="982" spans="1:38" x14ac:dyDescent="0.25">
      <c r="A982" t="s">
        <v>38</v>
      </c>
      <c r="B982" s="1">
        <v>43075</v>
      </c>
      <c r="C982">
        <v>2</v>
      </c>
      <c r="D982">
        <v>78</v>
      </c>
      <c r="E982">
        <v>6</v>
      </c>
      <c r="F982" t="s">
        <v>39</v>
      </c>
      <c r="G982" t="s">
        <v>104</v>
      </c>
      <c r="H982" t="s">
        <v>105</v>
      </c>
      <c r="I982">
        <v>3</v>
      </c>
      <c r="J982">
        <v>2</v>
      </c>
      <c r="K982">
        <v>41</v>
      </c>
      <c r="L982">
        <v>13.1</v>
      </c>
      <c r="M982">
        <v>5.32</v>
      </c>
      <c r="N982">
        <v>0.7</v>
      </c>
      <c r="O982">
        <v>3.97</v>
      </c>
      <c r="P982">
        <v>0.52</v>
      </c>
      <c r="Q982">
        <v>3.28</v>
      </c>
      <c r="R982">
        <v>0.43</v>
      </c>
      <c r="S982">
        <v>0.95</v>
      </c>
      <c r="T982">
        <v>15</v>
      </c>
      <c r="U982">
        <v>13.6</v>
      </c>
      <c r="V982">
        <v>13.23</v>
      </c>
      <c r="W982" s="1">
        <v>43034</v>
      </c>
      <c r="X982">
        <v>179</v>
      </c>
      <c r="Y982" t="s">
        <v>43</v>
      </c>
      <c r="AC982" s="1">
        <v>43074</v>
      </c>
      <c r="AD982">
        <v>1</v>
      </c>
      <c r="AE982">
        <v>240</v>
      </c>
      <c r="AF982" s="1">
        <v>43355</v>
      </c>
      <c r="AG982">
        <v>321</v>
      </c>
      <c r="AH982" t="s">
        <v>523</v>
      </c>
      <c r="AI982" t="s">
        <v>524</v>
      </c>
      <c r="AJ982" s="2">
        <v>34274</v>
      </c>
      <c r="AK982" t="s">
        <v>45</v>
      </c>
      <c r="AL982" s="1">
        <v>43034</v>
      </c>
    </row>
    <row r="983" spans="1:38" x14ac:dyDescent="0.25">
      <c r="A983" t="s">
        <v>38</v>
      </c>
      <c r="B983" s="1">
        <v>43146</v>
      </c>
      <c r="C983">
        <v>3</v>
      </c>
      <c r="D983">
        <v>78</v>
      </c>
      <c r="E983">
        <v>6</v>
      </c>
      <c r="F983" t="s">
        <v>39</v>
      </c>
      <c r="G983" t="s">
        <v>104</v>
      </c>
      <c r="H983" t="s">
        <v>105</v>
      </c>
      <c r="I983">
        <v>3</v>
      </c>
      <c r="J983">
        <v>2</v>
      </c>
      <c r="K983">
        <v>112</v>
      </c>
      <c r="L983">
        <v>9.4</v>
      </c>
      <c r="M983">
        <v>5.16</v>
      </c>
      <c r="N983">
        <v>0.49</v>
      </c>
      <c r="O983">
        <v>4.16</v>
      </c>
      <c r="P983">
        <v>0.39</v>
      </c>
      <c r="Q983">
        <v>3.44</v>
      </c>
      <c r="R983">
        <v>0.32</v>
      </c>
      <c r="S983">
        <v>0.71</v>
      </c>
      <c r="T983">
        <v>20</v>
      </c>
      <c r="U983">
        <v>9.76</v>
      </c>
      <c r="V983">
        <v>9.7899999999999991</v>
      </c>
      <c r="W983" s="1">
        <v>43034</v>
      </c>
      <c r="X983">
        <v>179</v>
      </c>
      <c r="Y983" t="s">
        <v>46</v>
      </c>
      <c r="AC983" s="1">
        <v>43074</v>
      </c>
      <c r="AD983">
        <v>1</v>
      </c>
      <c r="AE983">
        <v>203</v>
      </c>
      <c r="AF983" s="1">
        <v>43354</v>
      </c>
      <c r="AG983">
        <v>320</v>
      </c>
      <c r="AH983" t="s">
        <v>523</v>
      </c>
      <c r="AI983" t="s">
        <v>524</v>
      </c>
      <c r="AJ983" s="2">
        <v>34274</v>
      </c>
      <c r="AK983" t="s">
        <v>45</v>
      </c>
      <c r="AL983" s="1">
        <v>43034</v>
      </c>
    </row>
    <row r="984" spans="1:38" x14ac:dyDescent="0.25">
      <c r="A984" t="s">
        <v>38</v>
      </c>
      <c r="B984" s="1">
        <v>43200</v>
      </c>
      <c r="C984">
        <v>4</v>
      </c>
      <c r="D984">
        <v>78</v>
      </c>
      <c r="E984">
        <v>6</v>
      </c>
      <c r="F984" t="s">
        <v>39</v>
      </c>
      <c r="G984" t="s">
        <v>104</v>
      </c>
      <c r="H984" t="s">
        <v>105</v>
      </c>
      <c r="I984">
        <v>3</v>
      </c>
      <c r="J984">
        <v>2</v>
      </c>
      <c r="K984">
        <v>166</v>
      </c>
      <c r="L984">
        <v>6.3</v>
      </c>
      <c r="M984">
        <v>5.1100000000000003</v>
      </c>
      <c r="N984">
        <v>0.32</v>
      </c>
      <c r="O984">
        <v>3.61</v>
      </c>
      <c r="P984">
        <v>0.23</v>
      </c>
      <c r="Q984">
        <v>3.81</v>
      </c>
      <c r="R984">
        <v>0.24</v>
      </c>
      <c r="S984">
        <v>0.47</v>
      </c>
      <c r="T984">
        <v>12</v>
      </c>
      <c r="U984">
        <v>6.54</v>
      </c>
      <c r="V984">
        <v>6.36</v>
      </c>
      <c r="W984" s="1">
        <v>43034</v>
      </c>
      <c r="X984">
        <v>179</v>
      </c>
      <c r="Y984" t="s">
        <v>47</v>
      </c>
      <c r="AC984" s="1">
        <v>43074</v>
      </c>
      <c r="AD984">
        <v>1</v>
      </c>
      <c r="AF984" s="1">
        <v>43354</v>
      </c>
      <c r="AH984" t="s">
        <v>523</v>
      </c>
      <c r="AI984" t="s">
        <v>524</v>
      </c>
      <c r="AJ984" s="2">
        <v>34274</v>
      </c>
      <c r="AK984" t="s">
        <v>143</v>
      </c>
      <c r="AL984" s="1">
        <v>43236</v>
      </c>
    </row>
    <row r="985" spans="1:38" x14ac:dyDescent="0.25">
      <c r="A985" t="s">
        <v>40</v>
      </c>
      <c r="B985" s="1">
        <v>44117</v>
      </c>
      <c r="C985">
        <v>1</v>
      </c>
      <c r="D985">
        <v>222</v>
      </c>
      <c r="E985">
        <v>6</v>
      </c>
      <c r="F985" t="s">
        <v>39</v>
      </c>
      <c r="G985" t="s">
        <v>104</v>
      </c>
      <c r="H985" t="s">
        <v>105</v>
      </c>
      <c r="I985">
        <v>2</v>
      </c>
      <c r="J985">
        <v>1</v>
      </c>
      <c r="K985">
        <v>57</v>
      </c>
      <c r="L985">
        <v>15.5</v>
      </c>
      <c r="M985">
        <v>5.35</v>
      </c>
      <c r="N985">
        <v>0.83</v>
      </c>
      <c r="O985">
        <v>4.62</v>
      </c>
      <c r="P985">
        <v>0.72</v>
      </c>
      <c r="Q985">
        <v>4.2300000000000004</v>
      </c>
      <c r="R985">
        <v>0.66</v>
      </c>
      <c r="S985">
        <v>1.37</v>
      </c>
      <c r="T985">
        <v>17</v>
      </c>
      <c r="U985">
        <v>16.09</v>
      </c>
      <c r="V985">
        <v>18.09</v>
      </c>
      <c r="W985" s="1">
        <v>44060</v>
      </c>
      <c r="Y985" t="s">
        <v>43</v>
      </c>
      <c r="Z985" t="s">
        <v>525</v>
      </c>
      <c r="AA985" t="s">
        <v>526</v>
      </c>
      <c r="AB985">
        <v>-18</v>
      </c>
      <c r="AC985" s="1">
        <v>44149</v>
      </c>
      <c r="AD985">
        <v>2</v>
      </c>
      <c r="AE985">
        <v>223</v>
      </c>
      <c r="AF985" s="1">
        <v>44427</v>
      </c>
      <c r="AG985">
        <v>367</v>
      </c>
      <c r="AH985">
        <v>514018</v>
      </c>
      <c r="AI985" t="s">
        <v>527</v>
      </c>
      <c r="AJ985" t="s">
        <v>528</v>
      </c>
      <c r="AK985" t="s">
        <v>45</v>
      </c>
      <c r="AL985" s="1">
        <v>44060</v>
      </c>
    </row>
    <row r="986" spans="1:38" x14ac:dyDescent="0.25">
      <c r="A986" t="s">
        <v>40</v>
      </c>
      <c r="B986" s="1">
        <v>44222</v>
      </c>
      <c r="C986">
        <v>2</v>
      </c>
      <c r="D986">
        <v>222</v>
      </c>
      <c r="E986">
        <v>6</v>
      </c>
      <c r="F986" t="s">
        <v>39</v>
      </c>
      <c r="G986" t="s">
        <v>104</v>
      </c>
      <c r="H986" t="s">
        <v>105</v>
      </c>
      <c r="I986">
        <v>2</v>
      </c>
      <c r="J986">
        <v>1</v>
      </c>
      <c r="K986">
        <v>162</v>
      </c>
      <c r="L986">
        <v>12</v>
      </c>
      <c r="M986">
        <v>5.0999999999999996</v>
      </c>
      <c r="N986">
        <v>0.61</v>
      </c>
      <c r="O986">
        <v>5.23</v>
      </c>
      <c r="P986">
        <v>0.63</v>
      </c>
      <c r="Q986">
        <v>4.0999999999999996</v>
      </c>
      <c r="R986">
        <v>0.49</v>
      </c>
      <c r="S986">
        <v>1.1200000000000001</v>
      </c>
      <c r="T986">
        <v>28</v>
      </c>
      <c r="U986">
        <v>12.46</v>
      </c>
      <c r="V986">
        <v>14.76</v>
      </c>
      <c r="W986" s="1">
        <v>44060</v>
      </c>
      <c r="Y986" t="s">
        <v>46</v>
      </c>
      <c r="Z986" t="s">
        <v>525</v>
      </c>
      <c r="AA986" t="s">
        <v>526</v>
      </c>
      <c r="AB986">
        <v>-18</v>
      </c>
      <c r="AC986" s="1">
        <v>44149</v>
      </c>
      <c r="AD986">
        <v>2</v>
      </c>
      <c r="AE986">
        <v>168</v>
      </c>
      <c r="AF986" s="1">
        <v>44427</v>
      </c>
      <c r="AG986">
        <v>367</v>
      </c>
      <c r="AH986">
        <v>514018</v>
      </c>
      <c r="AI986" t="s">
        <v>527</v>
      </c>
      <c r="AJ986" t="s">
        <v>528</v>
      </c>
      <c r="AK986" t="s">
        <v>45</v>
      </c>
      <c r="AL986" s="1">
        <v>44060</v>
      </c>
    </row>
    <row r="987" spans="1:38" x14ac:dyDescent="0.25">
      <c r="A987" t="s">
        <v>40</v>
      </c>
      <c r="B987" s="1">
        <v>44280</v>
      </c>
      <c r="C987">
        <v>3</v>
      </c>
      <c r="D987">
        <v>222</v>
      </c>
      <c r="E987">
        <v>6</v>
      </c>
      <c r="F987" t="s">
        <v>39</v>
      </c>
      <c r="G987" t="s">
        <v>104</v>
      </c>
      <c r="H987" t="s">
        <v>105</v>
      </c>
      <c r="I987">
        <v>2</v>
      </c>
      <c r="J987">
        <v>1</v>
      </c>
      <c r="K987">
        <v>220</v>
      </c>
      <c r="L987">
        <v>7.8</v>
      </c>
      <c r="M987">
        <v>5.08</v>
      </c>
      <c r="N987">
        <v>0.4</v>
      </c>
      <c r="O987">
        <v>5.24</v>
      </c>
      <c r="P987">
        <v>0.41</v>
      </c>
      <c r="Q987">
        <v>4.5999999999999996</v>
      </c>
      <c r="R987">
        <v>0.36</v>
      </c>
      <c r="S987">
        <v>0.77</v>
      </c>
      <c r="T987">
        <v>98</v>
      </c>
      <c r="U987">
        <v>8.1</v>
      </c>
      <c r="V987">
        <v>9.91</v>
      </c>
      <c r="W987" s="1">
        <v>44060</v>
      </c>
      <c r="Y987" t="s">
        <v>47</v>
      </c>
      <c r="Z987" t="s">
        <v>525</v>
      </c>
      <c r="AA987" t="s">
        <v>526</v>
      </c>
      <c r="AB987">
        <v>-18</v>
      </c>
      <c r="AC987" s="1">
        <v>44149</v>
      </c>
      <c r="AD987">
        <v>2</v>
      </c>
      <c r="AE987">
        <v>146</v>
      </c>
      <c r="AF987" s="1">
        <v>44427</v>
      </c>
      <c r="AG987">
        <v>367</v>
      </c>
      <c r="AH987">
        <v>514018</v>
      </c>
      <c r="AI987" t="s">
        <v>527</v>
      </c>
      <c r="AJ987" t="s">
        <v>528</v>
      </c>
      <c r="AK987" t="s">
        <v>45</v>
      </c>
      <c r="AL987" s="1">
        <v>44060</v>
      </c>
    </row>
    <row r="988" spans="1:38" x14ac:dyDescent="0.25">
      <c r="A988" t="s">
        <v>68</v>
      </c>
      <c r="B988" s="1">
        <v>43018</v>
      </c>
      <c r="C988">
        <v>1</v>
      </c>
      <c r="D988">
        <v>65</v>
      </c>
      <c r="E988">
        <v>6</v>
      </c>
      <c r="F988" t="s">
        <v>39</v>
      </c>
      <c r="G988" t="s">
        <v>69</v>
      </c>
      <c r="H988" t="s">
        <v>70</v>
      </c>
      <c r="I988">
        <v>2</v>
      </c>
      <c r="J988">
        <v>1</v>
      </c>
      <c r="K988">
        <v>60</v>
      </c>
      <c r="L988">
        <v>18.399999999999999</v>
      </c>
      <c r="M988">
        <v>4.87</v>
      </c>
      <c r="N988">
        <v>0.9</v>
      </c>
      <c r="O988">
        <v>4.66</v>
      </c>
      <c r="P988">
        <v>0.86</v>
      </c>
      <c r="Q988">
        <v>3.99</v>
      </c>
      <c r="R988">
        <v>0.73</v>
      </c>
      <c r="S988">
        <v>1.59</v>
      </c>
      <c r="T988">
        <v>25</v>
      </c>
      <c r="U988">
        <v>19.100000000000001</v>
      </c>
      <c r="V988">
        <v>21.14</v>
      </c>
      <c r="W988" s="1">
        <v>42958</v>
      </c>
      <c r="X988">
        <v>274</v>
      </c>
      <c r="Y988" t="s">
        <v>43</v>
      </c>
      <c r="Z988" t="s">
        <v>529</v>
      </c>
      <c r="AA988" t="s">
        <v>530</v>
      </c>
      <c r="AC988" s="1">
        <v>43049</v>
      </c>
      <c r="AD988">
        <v>1</v>
      </c>
      <c r="AE988">
        <v>261</v>
      </c>
      <c r="AF988" s="1">
        <v>43328</v>
      </c>
      <c r="AG988">
        <v>370</v>
      </c>
      <c r="AH988">
        <v>313522</v>
      </c>
      <c r="AI988">
        <v>563</v>
      </c>
      <c r="AJ988" t="s">
        <v>531</v>
      </c>
      <c r="AK988" t="s">
        <v>45</v>
      </c>
      <c r="AL988" s="1">
        <v>42958</v>
      </c>
    </row>
    <row r="989" spans="1:38" x14ac:dyDescent="0.25">
      <c r="A989" t="s">
        <v>68</v>
      </c>
      <c r="B989" s="1">
        <v>43073</v>
      </c>
      <c r="C989">
        <v>2</v>
      </c>
      <c r="D989">
        <v>65</v>
      </c>
      <c r="E989">
        <v>6</v>
      </c>
      <c r="F989" t="s">
        <v>39</v>
      </c>
      <c r="G989" t="s">
        <v>69</v>
      </c>
      <c r="H989" t="s">
        <v>70</v>
      </c>
      <c r="I989">
        <v>2</v>
      </c>
      <c r="J989">
        <v>1</v>
      </c>
      <c r="K989">
        <v>115</v>
      </c>
      <c r="L989">
        <v>14.1</v>
      </c>
      <c r="M989">
        <v>4.25</v>
      </c>
      <c r="N989">
        <v>0.6</v>
      </c>
      <c r="O989">
        <v>4.78</v>
      </c>
      <c r="P989">
        <v>0.67</v>
      </c>
      <c r="Q989">
        <v>3.33</v>
      </c>
      <c r="R989">
        <v>0.47</v>
      </c>
      <c r="S989">
        <v>1.1399999999999999</v>
      </c>
      <c r="T989">
        <v>62</v>
      </c>
      <c r="U989">
        <v>14.64</v>
      </c>
      <c r="V989">
        <v>15.68</v>
      </c>
      <c r="W989" s="1">
        <v>42958</v>
      </c>
      <c r="X989">
        <v>274</v>
      </c>
      <c r="Y989" t="s">
        <v>46</v>
      </c>
      <c r="Z989" t="s">
        <v>529</v>
      </c>
      <c r="AA989" t="s">
        <v>530</v>
      </c>
      <c r="AC989" s="1">
        <v>43049</v>
      </c>
      <c r="AD989">
        <v>1</v>
      </c>
      <c r="AE989">
        <v>253</v>
      </c>
      <c r="AF989" s="1">
        <v>43328</v>
      </c>
      <c r="AG989">
        <v>370</v>
      </c>
      <c r="AH989">
        <v>313522</v>
      </c>
      <c r="AI989">
        <v>563</v>
      </c>
      <c r="AJ989" t="s">
        <v>531</v>
      </c>
      <c r="AK989" t="s">
        <v>45</v>
      </c>
      <c r="AL989" s="1">
        <v>42958</v>
      </c>
    </row>
    <row r="990" spans="1:38" x14ac:dyDescent="0.25">
      <c r="A990" t="s">
        <v>68</v>
      </c>
      <c r="B990" s="1">
        <v>43144</v>
      </c>
      <c r="C990">
        <v>3</v>
      </c>
      <c r="D990">
        <v>65</v>
      </c>
      <c r="E990">
        <v>6</v>
      </c>
      <c r="F990" t="s">
        <v>39</v>
      </c>
      <c r="G990" t="s">
        <v>69</v>
      </c>
      <c r="H990" t="s">
        <v>70</v>
      </c>
      <c r="I990">
        <v>2</v>
      </c>
      <c r="J990">
        <v>1</v>
      </c>
      <c r="K990">
        <v>186</v>
      </c>
      <c r="L990">
        <v>12.3</v>
      </c>
      <c r="M990">
        <v>4.87</v>
      </c>
      <c r="N990">
        <v>0.6</v>
      </c>
      <c r="O990">
        <v>5.72</v>
      </c>
      <c r="P990">
        <v>0.7</v>
      </c>
      <c r="Q990">
        <v>3.79</v>
      </c>
      <c r="R990">
        <v>0.47</v>
      </c>
      <c r="S990">
        <v>1.17</v>
      </c>
      <c r="T990">
        <v>32</v>
      </c>
      <c r="U990">
        <v>12.77</v>
      </c>
      <c r="V990">
        <v>15.57</v>
      </c>
      <c r="W990" s="1">
        <v>42958</v>
      </c>
      <c r="X990">
        <v>274</v>
      </c>
      <c r="Y990" t="s">
        <v>47</v>
      </c>
      <c r="Z990" t="s">
        <v>529</v>
      </c>
      <c r="AA990" t="s">
        <v>530</v>
      </c>
      <c r="AC990" s="1">
        <v>43049</v>
      </c>
      <c r="AD990">
        <v>1</v>
      </c>
      <c r="AE990">
        <v>182</v>
      </c>
      <c r="AF990" s="1">
        <v>43328</v>
      </c>
      <c r="AG990">
        <v>370</v>
      </c>
      <c r="AH990">
        <v>313522</v>
      </c>
      <c r="AI990">
        <v>563</v>
      </c>
      <c r="AJ990" t="s">
        <v>531</v>
      </c>
      <c r="AK990" t="s">
        <v>45</v>
      </c>
      <c r="AL990" s="1">
        <v>42958</v>
      </c>
    </row>
    <row r="991" spans="1:38" x14ac:dyDescent="0.25">
      <c r="A991" t="s">
        <v>68</v>
      </c>
      <c r="B991" s="1">
        <v>43219</v>
      </c>
      <c r="C991">
        <v>4</v>
      </c>
      <c r="D991">
        <v>65</v>
      </c>
      <c r="E991">
        <v>6</v>
      </c>
      <c r="F991" t="s">
        <v>39</v>
      </c>
      <c r="G991" t="s">
        <v>69</v>
      </c>
      <c r="H991" t="s">
        <v>70</v>
      </c>
      <c r="I991">
        <v>2</v>
      </c>
      <c r="J991">
        <v>1</v>
      </c>
      <c r="K991">
        <v>261</v>
      </c>
      <c r="L991">
        <v>6.8</v>
      </c>
      <c r="M991">
        <v>4.1399999999999997</v>
      </c>
      <c r="N991">
        <v>0.28000000000000003</v>
      </c>
      <c r="O991">
        <v>8.14</v>
      </c>
      <c r="P991">
        <v>0.55000000000000004</v>
      </c>
      <c r="Q991">
        <v>5.21</v>
      </c>
      <c r="R991">
        <v>0.35</v>
      </c>
      <c r="S991">
        <v>0.91</v>
      </c>
      <c r="T991">
        <v>91</v>
      </c>
      <c r="U991">
        <v>7.06</v>
      </c>
      <c r="V991">
        <v>11.32</v>
      </c>
      <c r="W991" s="1">
        <v>42958</v>
      </c>
      <c r="X991">
        <v>274</v>
      </c>
      <c r="Y991" t="s">
        <v>48</v>
      </c>
      <c r="Z991" t="s">
        <v>532</v>
      </c>
      <c r="AA991" t="s">
        <v>533</v>
      </c>
      <c r="AB991">
        <v>201</v>
      </c>
      <c r="AC991" s="1">
        <v>43402</v>
      </c>
      <c r="AD991">
        <v>2</v>
      </c>
      <c r="AE991">
        <v>232</v>
      </c>
      <c r="AF991" s="1">
        <v>43679</v>
      </c>
      <c r="AG991">
        <v>721</v>
      </c>
      <c r="AH991">
        <v>313522</v>
      </c>
      <c r="AI991">
        <v>563</v>
      </c>
      <c r="AJ991" t="s">
        <v>531</v>
      </c>
      <c r="AK991" t="s">
        <v>50</v>
      </c>
      <c r="AL991" s="1">
        <v>43250</v>
      </c>
    </row>
    <row r="992" spans="1:38" x14ac:dyDescent="0.25">
      <c r="A992" t="s">
        <v>51</v>
      </c>
      <c r="B992" s="1">
        <v>43048</v>
      </c>
      <c r="C992">
        <v>2</v>
      </c>
      <c r="D992">
        <v>175</v>
      </c>
      <c r="E992">
        <v>6</v>
      </c>
      <c r="F992" t="s">
        <v>39</v>
      </c>
      <c r="G992" t="s">
        <v>56</v>
      </c>
      <c r="H992" t="s">
        <v>41</v>
      </c>
      <c r="I992">
        <v>4</v>
      </c>
      <c r="J992" t="s">
        <v>42</v>
      </c>
      <c r="K992">
        <v>81</v>
      </c>
      <c r="L992">
        <v>18.7</v>
      </c>
      <c r="M992">
        <v>5.0199999999999996</v>
      </c>
      <c r="N992">
        <v>0.94</v>
      </c>
      <c r="O992">
        <v>5.46</v>
      </c>
      <c r="P992">
        <v>1.02</v>
      </c>
      <c r="Q992">
        <v>4.32</v>
      </c>
      <c r="R992">
        <v>0.81</v>
      </c>
      <c r="S992">
        <v>1.83</v>
      </c>
      <c r="T992">
        <v>127</v>
      </c>
      <c r="U992">
        <v>19.41</v>
      </c>
      <c r="V992">
        <v>23.82</v>
      </c>
      <c r="W992" s="1">
        <v>42967</v>
      </c>
      <c r="X992">
        <v>255</v>
      </c>
      <c r="Y992" t="s">
        <v>46</v>
      </c>
      <c r="AC992" t="s">
        <v>49</v>
      </c>
      <c r="AH992">
        <v>306041</v>
      </c>
      <c r="AI992" t="s">
        <v>534</v>
      </c>
      <c r="AJ992" s="3">
        <v>45056</v>
      </c>
      <c r="AK992" t="s">
        <v>45</v>
      </c>
      <c r="AL992" s="1">
        <v>42967</v>
      </c>
    </row>
    <row r="993" spans="1:38" x14ac:dyDescent="0.25">
      <c r="A993" t="s">
        <v>51</v>
      </c>
      <c r="B993" s="1">
        <v>42990</v>
      </c>
      <c r="C993">
        <v>1</v>
      </c>
      <c r="D993">
        <v>175</v>
      </c>
      <c r="E993">
        <v>6</v>
      </c>
      <c r="F993" t="s">
        <v>39</v>
      </c>
      <c r="G993" t="s">
        <v>56</v>
      </c>
      <c r="H993" t="s">
        <v>41</v>
      </c>
      <c r="I993">
        <v>4</v>
      </c>
      <c r="J993" t="s">
        <v>42</v>
      </c>
      <c r="K993">
        <v>23</v>
      </c>
      <c r="L993">
        <v>20.5</v>
      </c>
      <c r="M993">
        <v>4.99</v>
      </c>
      <c r="N993">
        <v>1.02</v>
      </c>
      <c r="O993">
        <v>4.49</v>
      </c>
      <c r="P993">
        <v>0.92</v>
      </c>
      <c r="Q993">
        <v>3.98</v>
      </c>
      <c r="R993">
        <v>0.82</v>
      </c>
      <c r="S993">
        <v>1.74</v>
      </c>
      <c r="T993">
        <v>34</v>
      </c>
      <c r="U993">
        <v>21.28</v>
      </c>
      <c r="V993">
        <v>23.13</v>
      </c>
      <c r="W993" s="1">
        <v>42967</v>
      </c>
      <c r="X993">
        <v>255</v>
      </c>
      <c r="Y993" t="s">
        <v>43</v>
      </c>
      <c r="AC993" t="s">
        <v>49</v>
      </c>
      <c r="AH993">
        <v>306041</v>
      </c>
      <c r="AI993" t="s">
        <v>534</v>
      </c>
      <c r="AJ993" s="3">
        <v>45056</v>
      </c>
      <c r="AK993" t="s">
        <v>45</v>
      </c>
      <c r="AL993" s="1">
        <v>42967</v>
      </c>
    </row>
    <row r="994" spans="1:38" x14ac:dyDescent="0.25">
      <c r="A994" t="s">
        <v>51</v>
      </c>
      <c r="B994" s="1">
        <v>43109</v>
      </c>
      <c r="C994">
        <v>3</v>
      </c>
      <c r="D994">
        <v>175</v>
      </c>
      <c r="E994">
        <v>6</v>
      </c>
      <c r="F994" t="s">
        <v>39</v>
      </c>
      <c r="G994" t="s">
        <v>56</v>
      </c>
      <c r="H994" t="s">
        <v>41</v>
      </c>
      <c r="I994">
        <v>4</v>
      </c>
      <c r="J994" t="s">
        <v>42</v>
      </c>
      <c r="K994">
        <v>142</v>
      </c>
      <c r="L994">
        <v>17.899999999999999</v>
      </c>
      <c r="M994">
        <v>5.16</v>
      </c>
      <c r="N994">
        <v>0.92</v>
      </c>
      <c r="O994">
        <v>5.05</v>
      </c>
      <c r="P994">
        <v>0.9</v>
      </c>
      <c r="Q994">
        <v>4.2300000000000004</v>
      </c>
      <c r="R994">
        <v>0.76</v>
      </c>
      <c r="S994">
        <v>1.66</v>
      </c>
      <c r="T994">
        <v>20</v>
      </c>
      <c r="U994">
        <v>18.579999999999998</v>
      </c>
      <c r="V994">
        <v>21.73</v>
      </c>
      <c r="W994" s="1">
        <v>42967</v>
      </c>
      <c r="X994">
        <v>255</v>
      </c>
      <c r="Y994" t="s">
        <v>47</v>
      </c>
      <c r="AC994" s="1">
        <v>43053</v>
      </c>
      <c r="AD994">
        <v>1</v>
      </c>
      <c r="AE994">
        <v>182</v>
      </c>
      <c r="AF994" s="1">
        <v>43334</v>
      </c>
      <c r="AG994">
        <v>367</v>
      </c>
      <c r="AH994">
        <v>306041</v>
      </c>
      <c r="AI994" t="s">
        <v>534</v>
      </c>
      <c r="AJ994" s="3">
        <v>45056</v>
      </c>
      <c r="AK994" t="s">
        <v>45</v>
      </c>
      <c r="AL994" s="1">
        <v>42967</v>
      </c>
    </row>
    <row r="995" spans="1:38" x14ac:dyDescent="0.25">
      <c r="A995" t="s">
        <v>51</v>
      </c>
      <c r="B995" s="1">
        <v>43157</v>
      </c>
      <c r="C995">
        <v>4</v>
      </c>
      <c r="D995">
        <v>175</v>
      </c>
      <c r="E995">
        <v>6</v>
      </c>
      <c r="F995" t="s">
        <v>39</v>
      </c>
      <c r="G995" t="s">
        <v>56</v>
      </c>
      <c r="H995" t="s">
        <v>41</v>
      </c>
      <c r="I995">
        <v>4</v>
      </c>
      <c r="J995" t="s">
        <v>42</v>
      </c>
      <c r="K995">
        <v>190</v>
      </c>
      <c r="L995">
        <v>13.7</v>
      </c>
      <c r="M995">
        <v>4.99</v>
      </c>
      <c r="N995">
        <v>0.68</v>
      </c>
      <c r="O995">
        <v>5.99</v>
      </c>
      <c r="P995">
        <v>0.82</v>
      </c>
      <c r="Q995">
        <v>4.74</v>
      </c>
      <c r="R995">
        <v>0.65</v>
      </c>
      <c r="S995">
        <v>1.47</v>
      </c>
      <c r="T995">
        <v>39</v>
      </c>
      <c r="U995">
        <v>14.22</v>
      </c>
      <c r="V995">
        <v>18.78</v>
      </c>
      <c r="W995" s="1">
        <v>42967</v>
      </c>
      <c r="X995">
        <v>255</v>
      </c>
      <c r="Y995" t="s">
        <v>48</v>
      </c>
      <c r="AC995" s="1">
        <v>43053</v>
      </c>
      <c r="AD995">
        <v>1</v>
      </c>
      <c r="AE995">
        <v>176</v>
      </c>
      <c r="AF995" s="1">
        <v>43334</v>
      </c>
      <c r="AG995">
        <v>367</v>
      </c>
      <c r="AH995">
        <v>306041</v>
      </c>
      <c r="AI995" t="s">
        <v>534</v>
      </c>
      <c r="AJ995" s="3">
        <v>45056</v>
      </c>
      <c r="AK995" t="s">
        <v>45</v>
      </c>
      <c r="AL995" s="1">
        <v>42967</v>
      </c>
    </row>
    <row r="996" spans="1:38" x14ac:dyDescent="0.25">
      <c r="A996" t="s">
        <v>51</v>
      </c>
      <c r="B996" s="1">
        <v>43209</v>
      </c>
      <c r="C996">
        <v>5</v>
      </c>
      <c r="D996">
        <v>175</v>
      </c>
      <c r="E996">
        <v>6</v>
      </c>
      <c r="F996" t="s">
        <v>39</v>
      </c>
      <c r="G996" t="s">
        <v>56</v>
      </c>
      <c r="H996" t="s">
        <v>41</v>
      </c>
      <c r="I996">
        <v>4</v>
      </c>
      <c r="J996" t="s">
        <v>42</v>
      </c>
      <c r="K996">
        <v>242</v>
      </c>
      <c r="L996">
        <v>8.4</v>
      </c>
      <c r="M996">
        <v>4.5199999999999996</v>
      </c>
      <c r="N996">
        <v>0.38</v>
      </c>
      <c r="O996">
        <v>7.19</v>
      </c>
      <c r="P996">
        <v>0.6</v>
      </c>
      <c r="Q996">
        <v>6.06</v>
      </c>
      <c r="R996">
        <v>0.51</v>
      </c>
      <c r="S996">
        <v>1.1100000000000001</v>
      </c>
      <c r="T996">
        <v>667</v>
      </c>
      <c r="U996">
        <v>8.7200000000000006</v>
      </c>
      <c r="V996">
        <v>13.56</v>
      </c>
      <c r="W996" s="1">
        <v>42967</v>
      </c>
      <c r="X996">
        <v>255</v>
      </c>
      <c r="Y996" s="3">
        <v>45047</v>
      </c>
      <c r="AC996" t="s">
        <v>49</v>
      </c>
      <c r="AH996">
        <v>306041</v>
      </c>
      <c r="AI996" t="s">
        <v>534</v>
      </c>
      <c r="AJ996" s="3">
        <v>45056</v>
      </c>
      <c r="AK996" t="s">
        <v>45</v>
      </c>
      <c r="AL996" s="1">
        <v>42967</v>
      </c>
    </row>
    <row r="997" spans="1:38" x14ac:dyDescent="0.25">
      <c r="A997" t="s">
        <v>40</v>
      </c>
      <c r="B997" s="1">
        <v>44117</v>
      </c>
      <c r="C997">
        <v>1</v>
      </c>
      <c r="D997">
        <v>29</v>
      </c>
      <c r="E997">
        <v>6</v>
      </c>
      <c r="F997" t="s">
        <v>39</v>
      </c>
      <c r="G997" t="s">
        <v>104</v>
      </c>
      <c r="H997" t="s">
        <v>105</v>
      </c>
      <c r="I997">
        <v>2</v>
      </c>
      <c r="J997">
        <v>1</v>
      </c>
      <c r="K997">
        <v>59</v>
      </c>
      <c r="L997">
        <v>17.600000000000001</v>
      </c>
      <c r="M997">
        <v>5.22</v>
      </c>
      <c r="N997">
        <v>0.92</v>
      </c>
      <c r="O997">
        <v>5.03</v>
      </c>
      <c r="P997">
        <v>0.89</v>
      </c>
      <c r="Q997">
        <v>4.2699999999999996</v>
      </c>
      <c r="R997">
        <v>0.75</v>
      </c>
      <c r="S997">
        <v>1.64</v>
      </c>
      <c r="T997">
        <v>65</v>
      </c>
      <c r="U997">
        <v>18.27</v>
      </c>
      <c r="V997">
        <v>21.45</v>
      </c>
      <c r="W997" s="1">
        <v>44058</v>
      </c>
      <c r="Y997" t="s">
        <v>43</v>
      </c>
      <c r="Z997" t="s">
        <v>535</v>
      </c>
      <c r="AA997" t="s">
        <v>536</v>
      </c>
      <c r="AB997">
        <v>244</v>
      </c>
      <c r="AC997" s="1">
        <v>44137</v>
      </c>
      <c r="AD997">
        <v>1</v>
      </c>
      <c r="AE997">
        <v>212</v>
      </c>
      <c r="AF997" s="1">
        <v>44416</v>
      </c>
      <c r="AG997">
        <v>358</v>
      </c>
      <c r="AH997" t="s">
        <v>325</v>
      </c>
      <c r="AI997">
        <v>344</v>
      </c>
      <c r="AJ997" s="3">
        <v>45028</v>
      </c>
      <c r="AK997" t="s">
        <v>45</v>
      </c>
      <c r="AL997" s="1">
        <v>44058</v>
      </c>
    </row>
    <row r="998" spans="1:38" x14ac:dyDescent="0.25">
      <c r="A998" t="s">
        <v>40</v>
      </c>
      <c r="B998" s="1">
        <v>44222</v>
      </c>
      <c r="C998">
        <v>2</v>
      </c>
      <c r="D998">
        <v>29</v>
      </c>
      <c r="E998">
        <v>6</v>
      </c>
      <c r="F998" t="s">
        <v>39</v>
      </c>
      <c r="G998" t="s">
        <v>104</v>
      </c>
      <c r="H998" t="s">
        <v>105</v>
      </c>
      <c r="I998">
        <v>2</v>
      </c>
      <c r="J998">
        <v>1</v>
      </c>
      <c r="K998">
        <v>164</v>
      </c>
      <c r="L998">
        <v>12.8</v>
      </c>
      <c r="M998">
        <v>5.0599999999999996</v>
      </c>
      <c r="N998">
        <v>0.65</v>
      </c>
      <c r="O998">
        <v>5.37</v>
      </c>
      <c r="P998">
        <v>0.69</v>
      </c>
      <c r="Q998">
        <v>4.1500000000000004</v>
      </c>
      <c r="R998">
        <v>0.53</v>
      </c>
      <c r="S998">
        <v>1.22</v>
      </c>
      <c r="T998">
        <v>43</v>
      </c>
      <c r="U998">
        <v>13.29</v>
      </c>
      <c r="V998">
        <v>16.02</v>
      </c>
      <c r="W998" s="1">
        <v>44058</v>
      </c>
      <c r="Y998" t="s">
        <v>46</v>
      </c>
      <c r="Z998" t="s">
        <v>535</v>
      </c>
      <c r="AA998" t="s">
        <v>536</v>
      </c>
      <c r="AB998">
        <v>244</v>
      </c>
      <c r="AC998" s="1">
        <v>44137</v>
      </c>
      <c r="AD998">
        <v>1</v>
      </c>
      <c r="AE998">
        <v>157</v>
      </c>
      <c r="AF998" s="1">
        <v>44416</v>
      </c>
      <c r="AG998">
        <v>358</v>
      </c>
      <c r="AH998" t="s">
        <v>325</v>
      </c>
      <c r="AI998">
        <v>344</v>
      </c>
      <c r="AJ998" s="3">
        <v>45028</v>
      </c>
      <c r="AK998" t="s">
        <v>45</v>
      </c>
      <c r="AL998" s="1">
        <v>44058</v>
      </c>
    </row>
    <row r="999" spans="1:38" x14ac:dyDescent="0.25">
      <c r="A999" t="s">
        <v>40</v>
      </c>
      <c r="B999" s="1">
        <v>44280</v>
      </c>
      <c r="C999">
        <v>3</v>
      </c>
      <c r="D999">
        <v>29</v>
      </c>
      <c r="E999">
        <v>6</v>
      </c>
      <c r="F999" t="s">
        <v>39</v>
      </c>
      <c r="G999" t="s">
        <v>104</v>
      </c>
      <c r="H999" t="s">
        <v>105</v>
      </c>
      <c r="I999">
        <v>2</v>
      </c>
      <c r="J999">
        <v>1</v>
      </c>
      <c r="K999">
        <v>222</v>
      </c>
      <c r="L999">
        <v>11.4</v>
      </c>
      <c r="M999">
        <v>4.9000000000000004</v>
      </c>
      <c r="N999">
        <v>0.56000000000000005</v>
      </c>
      <c r="O999">
        <v>5.89</v>
      </c>
      <c r="P999">
        <v>0.67</v>
      </c>
      <c r="Q999">
        <v>4.79</v>
      </c>
      <c r="R999">
        <v>0.55000000000000004</v>
      </c>
      <c r="S999">
        <v>1.22</v>
      </c>
      <c r="T999">
        <v>79</v>
      </c>
      <c r="U999">
        <v>11.83</v>
      </c>
      <c r="V999">
        <v>15.54</v>
      </c>
      <c r="W999" s="1">
        <v>44058</v>
      </c>
      <c r="Y999" t="s">
        <v>47</v>
      </c>
      <c r="Z999" t="s">
        <v>535</v>
      </c>
      <c r="AA999" t="s">
        <v>536</v>
      </c>
      <c r="AB999">
        <v>244</v>
      </c>
      <c r="AC999" s="1">
        <v>44137</v>
      </c>
      <c r="AD999">
        <v>1</v>
      </c>
      <c r="AE999">
        <v>135</v>
      </c>
      <c r="AF999" s="1">
        <v>44416</v>
      </c>
      <c r="AG999">
        <v>358</v>
      </c>
      <c r="AH999" t="s">
        <v>325</v>
      </c>
      <c r="AI999">
        <v>344</v>
      </c>
      <c r="AJ999" s="3">
        <v>45028</v>
      </c>
      <c r="AK999" t="s">
        <v>45</v>
      </c>
      <c r="AL999" s="1">
        <v>44058</v>
      </c>
    </row>
    <row r="1000" spans="1:38" x14ac:dyDescent="0.25">
      <c r="A1000" t="s">
        <v>38</v>
      </c>
      <c r="B1000" s="1">
        <v>43010</v>
      </c>
      <c r="C1000">
        <v>1</v>
      </c>
      <c r="D1000">
        <v>249</v>
      </c>
      <c r="E1000">
        <v>6</v>
      </c>
      <c r="F1000" t="s">
        <v>39</v>
      </c>
      <c r="G1000" t="s">
        <v>104</v>
      </c>
      <c r="H1000" t="s">
        <v>105</v>
      </c>
      <c r="I1000">
        <v>2</v>
      </c>
      <c r="J1000">
        <v>1</v>
      </c>
      <c r="K1000">
        <v>42</v>
      </c>
      <c r="L1000">
        <v>18.100000000000001</v>
      </c>
      <c r="M1000">
        <v>5.23</v>
      </c>
      <c r="N1000">
        <v>0.95</v>
      </c>
      <c r="O1000">
        <v>5.19</v>
      </c>
      <c r="P1000">
        <v>0.94</v>
      </c>
      <c r="Q1000">
        <v>4.0599999999999996</v>
      </c>
      <c r="R1000">
        <v>0.73</v>
      </c>
      <c r="S1000">
        <v>1.67</v>
      </c>
      <c r="T1000">
        <v>56</v>
      </c>
      <c r="U1000">
        <v>18.79</v>
      </c>
      <c r="V1000">
        <v>22.07</v>
      </c>
      <c r="W1000" s="1">
        <v>42968</v>
      </c>
      <c r="X1000">
        <v>245</v>
      </c>
      <c r="Y1000" t="s">
        <v>43</v>
      </c>
      <c r="Z1000" t="s">
        <v>537</v>
      </c>
      <c r="AA1000" t="s">
        <v>538</v>
      </c>
      <c r="AC1000" s="1">
        <v>43052</v>
      </c>
      <c r="AD1000">
        <v>1</v>
      </c>
      <c r="AE1000">
        <v>258</v>
      </c>
      <c r="AF1000" s="1">
        <v>43335</v>
      </c>
      <c r="AG1000">
        <v>367</v>
      </c>
      <c r="AH1000" t="s">
        <v>539</v>
      </c>
      <c r="AI1000" t="s">
        <v>524</v>
      </c>
      <c r="AJ1000" s="2">
        <v>34274</v>
      </c>
      <c r="AK1000" t="s">
        <v>45</v>
      </c>
      <c r="AL1000" s="1">
        <v>42968</v>
      </c>
    </row>
    <row r="1001" spans="1:38" x14ac:dyDescent="0.25">
      <c r="A1001" t="s">
        <v>38</v>
      </c>
      <c r="B1001" s="1">
        <v>43075</v>
      </c>
      <c r="C1001">
        <v>2</v>
      </c>
      <c r="D1001">
        <v>249</v>
      </c>
      <c r="E1001">
        <v>6</v>
      </c>
      <c r="F1001" t="s">
        <v>39</v>
      </c>
      <c r="G1001" t="s">
        <v>104</v>
      </c>
      <c r="H1001" t="s">
        <v>105</v>
      </c>
      <c r="I1001">
        <v>2</v>
      </c>
      <c r="J1001">
        <v>1</v>
      </c>
      <c r="K1001">
        <v>107</v>
      </c>
      <c r="L1001">
        <v>16.2</v>
      </c>
      <c r="M1001">
        <v>5.07</v>
      </c>
      <c r="N1001">
        <v>0.82</v>
      </c>
      <c r="O1001">
        <v>4.84</v>
      </c>
      <c r="P1001">
        <v>0.78</v>
      </c>
      <c r="Q1001">
        <v>4.1100000000000003</v>
      </c>
      <c r="R1001">
        <v>0.67</v>
      </c>
      <c r="S1001">
        <v>1.45</v>
      </c>
      <c r="T1001">
        <v>40</v>
      </c>
      <c r="U1001">
        <v>16.82</v>
      </c>
      <c r="V1001">
        <v>19.100000000000001</v>
      </c>
      <c r="W1001" s="1">
        <v>42968</v>
      </c>
      <c r="X1001">
        <v>245</v>
      </c>
      <c r="Y1001" t="s">
        <v>46</v>
      </c>
      <c r="Z1001" t="s">
        <v>537</v>
      </c>
      <c r="AA1001" t="s">
        <v>538</v>
      </c>
      <c r="AC1001" s="1">
        <v>43052</v>
      </c>
      <c r="AD1001">
        <v>1</v>
      </c>
      <c r="AE1001">
        <v>220</v>
      </c>
      <c r="AF1001" s="1">
        <v>43335</v>
      </c>
      <c r="AG1001">
        <v>367</v>
      </c>
      <c r="AH1001" t="s">
        <v>539</v>
      </c>
      <c r="AI1001" t="s">
        <v>524</v>
      </c>
      <c r="AJ1001" s="2">
        <v>34274</v>
      </c>
      <c r="AK1001" t="s">
        <v>45</v>
      </c>
      <c r="AL1001" s="1">
        <v>42968</v>
      </c>
    </row>
    <row r="1002" spans="1:38" x14ac:dyDescent="0.25">
      <c r="A1002" t="s">
        <v>38</v>
      </c>
      <c r="B1002" s="1">
        <v>43146</v>
      </c>
      <c r="C1002">
        <v>3</v>
      </c>
      <c r="D1002">
        <v>249</v>
      </c>
      <c r="E1002">
        <v>6</v>
      </c>
      <c r="F1002" t="s">
        <v>39</v>
      </c>
      <c r="G1002" t="s">
        <v>104</v>
      </c>
      <c r="H1002" t="s">
        <v>105</v>
      </c>
      <c r="I1002">
        <v>2</v>
      </c>
      <c r="J1002">
        <v>1</v>
      </c>
      <c r="K1002">
        <v>178</v>
      </c>
      <c r="L1002">
        <v>12.4</v>
      </c>
      <c r="M1002">
        <v>5.09</v>
      </c>
      <c r="N1002">
        <v>0.63</v>
      </c>
      <c r="O1002">
        <v>5.97</v>
      </c>
      <c r="P1002">
        <v>0.74</v>
      </c>
      <c r="Q1002">
        <v>4.41</v>
      </c>
      <c r="R1002">
        <v>0.55000000000000004</v>
      </c>
      <c r="S1002">
        <v>1.29</v>
      </c>
      <c r="T1002">
        <v>36</v>
      </c>
      <c r="U1002">
        <v>12.87</v>
      </c>
      <c r="V1002">
        <v>16.690000000000001</v>
      </c>
      <c r="W1002" s="1">
        <v>42968</v>
      </c>
      <c r="X1002">
        <v>245</v>
      </c>
      <c r="Y1002" t="s">
        <v>47</v>
      </c>
      <c r="Z1002" t="s">
        <v>537</v>
      </c>
      <c r="AA1002" t="s">
        <v>538</v>
      </c>
      <c r="AC1002" s="1">
        <v>43052</v>
      </c>
      <c r="AD1002">
        <v>1</v>
      </c>
      <c r="AE1002">
        <v>184</v>
      </c>
      <c r="AF1002" s="1">
        <v>43335</v>
      </c>
      <c r="AG1002">
        <v>367</v>
      </c>
      <c r="AH1002" t="s">
        <v>539</v>
      </c>
      <c r="AI1002" t="s">
        <v>524</v>
      </c>
      <c r="AJ1002" s="2">
        <v>34274</v>
      </c>
      <c r="AK1002" t="s">
        <v>45</v>
      </c>
      <c r="AL1002" s="1">
        <v>42968</v>
      </c>
    </row>
    <row r="1003" spans="1:38" x14ac:dyDescent="0.25">
      <c r="A1003" t="s">
        <v>38</v>
      </c>
      <c r="B1003" s="1">
        <v>43200</v>
      </c>
      <c r="C1003">
        <v>4</v>
      </c>
      <c r="D1003">
        <v>249</v>
      </c>
      <c r="E1003">
        <v>6</v>
      </c>
      <c r="F1003" t="s">
        <v>39</v>
      </c>
      <c r="G1003" t="s">
        <v>104</v>
      </c>
      <c r="H1003" t="s">
        <v>105</v>
      </c>
      <c r="I1003">
        <v>2</v>
      </c>
      <c r="J1003">
        <v>1</v>
      </c>
      <c r="K1003">
        <v>232</v>
      </c>
      <c r="L1003">
        <v>9.8000000000000007</v>
      </c>
      <c r="M1003">
        <v>4.92</v>
      </c>
      <c r="N1003">
        <v>0.48</v>
      </c>
      <c r="O1003">
        <v>6.27</v>
      </c>
      <c r="P1003">
        <v>0.61</v>
      </c>
      <c r="Q1003">
        <v>5.22</v>
      </c>
      <c r="R1003">
        <v>0.51</v>
      </c>
      <c r="S1003">
        <v>1.1299999999999999</v>
      </c>
      <c r="T1003">
        <v>42</v>
      </c>
      <c r="U1003">
        <v>10.17</v>
      </c>
      <c r="V1003">
        <v>14.06</v>
      </c>
      <c r="W1003" s="1">
        <v>42968</v>
      </c>
      <c r="X1003">
        <v>245</v>
      </c>
      <c r="Y1003" t="s">
        <v>48</v>
      </c>
      <c r="Z1003" t="s">
        <v>537</v>
      </c>
      <c r="AA1003" t="s">
        <v>538</v>
      </c>
      <c r="AC1003" t="s">
        <v>49</v>
      </c>
      <c r="AH1003" t="s">
        <v>539</v>
      </c>
      <c r="AI1003" t="s">
        <v>524</v>
      </c>
      <c r="AJ1003" s="2">
        <v>34274</v>
      </c>
      <c r="AK1003" t="s">
        <v>50</v>
      </c>
      <c r="AL1003" s="1">
        <v>43239</v>
      </c>
    </row>
    <row r="1004" spans="1:38" x14ac:dyDescent="0.25">
      <c r="A1004" t="s">
        <v>38</v>
      </c>
      <c r="B1004" s="1">
        <v>43010</v>
      </c>
      <c r="C1004">
        <v>1</v>
      </c>
      <c r="D1004">
        <v>119</v>
      </c>
      <c r="E1004">
        <v>6</v>
      </c>
      <c r="F1004" t="s">
        <v>39</v>
      </c>
      <c r="G1004" t="s">
        <v>104</v>
      </c>
      <c r="H1004" t="s">
        <v>105</v>
      </c>
      <c r="I1004">
        <v>4</v>
      </c>
      <c r="J1004" t="s">
        <v>42</v>
      </c>
      <c r="K1004">
        <v>25</v>
      </c>
      <c r="L1004">
        <v>21.6</v>
      </c>
      <c r="M1004">
        <v>5.15</v>
      </c>
      <c r="N1004">
        <v>1.1100000000000001</v>
      </c>
      <c r="O1004">
        <v>4.9000000000000004</v>
      </c>
      <c r="P1004">
        <v>1.06</v>
      </c>
      <c r="Q1004">
        <v>3.76</v>
      </c>
      <c r="R1004">
        <v>0.81</v>
      </c>
      <c r="S1004">
        <v>1.87</v>
      </c>
      <c r="T1004">
        <v>31</v>
      </c>
      <c r="U1004">
        <v>22.42</v>
      </c>
      <c r="V1004">
        <v>25.11</v>
      </c>
      <c r="W1004" s="1">
        <v>42985</v>
      </c>
      <c r="X1004">
        <v>228</v>
      </c>
      <c r="Y1004" t="s">
        <v>43</v>
      </c>
      <c r="Z1004" t="s">
        <v>540</v>
      </c>
      <c r="AA1004" t="s">
        <v>541</v>
      </c>
      <c r="AC1004" s="1">
        <v>43058</v>
      </c>
      <c r="AD1004">
        <v>1</v>
      </c>
      <c r="AE1004">
        <v>262</v>
      </c>
      <c r="AF1004" s="1">
        <v>43339</v>
      </c>
      <c r="AG1004">
        <v>354</v>
      </c>
      <c r="AH1004">
        <v>308103</v>
      </c>
      <c r="AI1004" t="s">
        <v>542</v>
      </c>
      <c r="AJ1004" s="3">
        <v>45024</v>
      </c>
      <c r="AK1004" t="s">
        <v>45</v>
      </c>
      <c r="AL1004" s="1">
        <v>42985</v>
      </c>
    </row>
    <row r="1005" spans="1:38" x14ac:dyDescent="0.25">
      <c r="A1005" t="s">
        <v>38</v>
      </c>
      <c r="B1005" s="1">
        <v>43075</v>
      </c>
      <c r="C1005">
        <v>2</v>
      </c>
      <c r="D1005">
        <v>119</v>
      </c>
      <c r="E1005">
        <v>6</v>
      </c>
      <c r="F1005" t="s">
        <v>39</v>
      </c>
      <c r="G1005" t="s">
        <v>104</v>
      </c>
      <c r="H1005" t="s">
        <v>105</v>
      </c>
      <c r="I1005">
        <v>4</v>
      </c>
      <c r="J1005" t="s">
        <v>42</v>
      </c>
      <c r="K1005">
        <v>90</v>
      </c>
      <c r="L1005">
        <v>17.7</v>
      </c>
      <c r="M1005">
        <v>4.9000000000000004</v>
      </c>
      <c r="N1005">
        <v>0.87</v>
      </c>
      <c r="O1005">
        <v>5.41</v>
      </c>
      <c r="P1005">
        <v>0.96</v>
      </c>
      <c r="Q1005">
        <v>3.96</v>
      </c>
      <c r="R1005">
        <v>0.7</v>
      </c>
      <c r="S1005">
        <v>1.66</v>
      </c>
      <c r="T1005">
        <v>14</v>
      </c>
      <c r="U1005">
        <v>18.37</v>
      </c>
      <c r="V1005">
        <v>21.99</v>
      </c>
      <c r="W1005" s="1">
        <v>42985</v>
      </c>
      <c r="X1005">
        <v>228</v>
      </c>
      <c r="Y1005" t="s">
        <v>46</v>
      </c>
      <c r="Z1005" t="s">
        <v>540</v>
      </c>
      <c r="AA1005" t="s">
        <v>541</v>
      </c>
      <c r="AC1005" s="1">
        <v>43058</v>
      </c>
      <c r="AD1005">
        <v>1</v>
      </c>
      <c r="AE1005">
        <v>224</v>
      </c>
      <c r="AF1005" s="1">
        <v>43339</v>
      </c>
      <c r="AG1005">
        <v>354</v>
      </c>
      <c r="AH1005">
        <v>308103</v>
      </c>
      <c r="AI1005" t="s">
        <v>542</v>
      </c>
      <c r="AJ1005" s="3">
        <v>45024</v>
      </c>
      <c r="AK1005" t="s">
        <v>45</v>
      </c>
      <c r="AL1005" s="1">
        <v>42985</v>
      </c>
    </row>
    <row r="1006" spans="1:38" x14ac:dyDescent="0.25">
      <c r="A1006" t="s">
        <v>38</v>
      </c>
      <c r="B1006" s="1">
        <v>43146</v>
      </c>
      <c r="C1006">
        <v>3</v>
      </c>
      <c r="D1006">
        <v>119</v>
      </c>
      <c r="E1006">
        <v>6</v>
      </c>
      <c r="F1006" t="s">
        <v>39</v>
      </c>
      <c r="G1006" t="s">
        <v>104</v>
      </c>
      <c r="H1006" t="s">
        <v>105</v>
      </c>
      <c r="I1006">
        <v>4</v>
      </c>
      <c r="J1006" t="s">
        <v>42</v>
      </c>
      <c r="K1006">
        <v>161</v>
      </c>
      <c r="L1006">
        <v>12.7</v>
      </c>
      <c r="M1006">
        <v>4.78</v>
      </c>
      <c r="N1006">
        <v>0.61</v>
      </c>
      <c r="O1006">
        <v>6.23</v>
      </c>
      <c r="P1006">
        <v>0.79</v>
      </c>
      <c r="Q1006">
        <v>4.4400000000000004</v>
      </c>
      <c r="R1006">
        <v>0.56000000000000005</v>
      </c>
      <c r="S1006">
        <v>1.36</v>
      </c>
      <c r="T1006">
        <v>21</v>
      </c>
      <c r="U1006">
        <v>13.18</v>
      </c>
      <c r="V1006">
        <v>17.47</v>
      </c>
      <c r="W1006" s="1">
        <v>42985</v>
      </c>
      <c r="X1006">
        <v>228</v>
      </c>
      <c r="Y1006" t="s">
        <v>47</v>
      </c>
      <c r="Z1006" t="s">
        <v>540</v>
      </c>
      <c r="AA1006" t="s">
        <v>541</v>
      </c>
      <c r="AC1006" s="1">
        <v>43058</v>
      </c>
      <c r="AD1006">
        <v>1</v>
      </c>
      <c r="AE1006">
        <v>188</v>
      </c>
      <c r="AF1006" s="1">
        <v>43339</v>
      </c>
      <c r="AG1006">
        <v>354</v>
      </c>
      <c r="AH1006">
        <v>308103</v>
      </c>
      <c r="AI1006" t="s">
        <v>542</v>
      </c>
      <c r="AJ1006" s="3">
        <v>45024</v>
      </c>
      <c r="AK1006" t="s">
        <v>45</v>
      </c>
      <c r="AL1006" s="1">
        <v>42985</v>
      </c>
    </row>
    <row r="1007" spans="1:38" x14ac:dyDescent="0.25">
      <c r="A1007" t="s">
        <v>38</v>
      </c>
      <c r="B1007" s="1">
        <v>43200</v>
      </c>
      <c r="C1007">
        <v>4</v>
      </c>
      <c r="D1007">
        <v>119</v>
      </c>
      <c r="E1007">
        <v>6</v>
      </c>
      <c r="F1007" t="s">
        <v>39</v>
      </c>
      <c r="G1007" t="s">
        <v>104</v>
      </c>
      <c r="H1007" t="s">
        <v>105</v>
      </c>
      <c r="I1007">
        <v>4</v>
      </c>
      <c r="J1007" t="s">
        <v>42</v>
      </c>
      <c r="K1007">
        <v>215</v>
      </c>
      <c r="L1007">
        <v>10.3</v>
      </c>
      <c r="M1007">
        <v>4.88</v>
      </c>
      <c r="N1007">
        <v>0.5</v>
      </c>
      <c r="O1007">
        <v>6.82</v>
      </c>
      <c r="P1007">
        <v>0.7</v>
      </c>
      <c r="Q1007">
        <v>5.05</v>
      </c>
      <c r="R1007">
        <v>0.52</v>
      </c>
      <c r="S1007">
        <v>1.22</v>
      </c>
      <c r="T1007">
        <v>20</v>
      </c>
      <c r="U1007">
        <v>10.69</v>
      </c>
      <c r="V1007">
        <v>15.4</v>
      </c>
      <c r="W1007" s="1">
        <v>42985</v>
      </c>
      <c r="X1007">
        <v>228</v>
      </c>
      <c r="Y1007" t="s">
        <v>48</v>
      </c>
      <c r="Z1007" t="s">
        <v>540</v>
      </c>
      <c r="AA1007" t="s">
        <v>541</v>
      </c>
      <c r="AC1007" t="s">
        <v>49</v>
      </c>
      <c r="AH1007">
        <v>308103</v>
      </c>
      <c r="AI1007" t="s">
        <v>542</v>
      </c>
      <c r="AJ1007" s="3">
        <v>45024</v>
      </c>
      <c r="AK1007" t="s">
        <v>50</v>
      </c>
      <c r="AL1007" s="1">
        <v>43241</v>
      </c>
    </row>
    <row r="1008" spans="1:38" x14ac:dyDescent="0.25">
      <c r="A1008" t="s">
        <v>123</v>
      </c>
      <c r="B1008" s="1">
        <v>43005</v>
      </c>
      <c r="C1008">
        <v>1</v>
      </c>
      <c r="D1008">
        <v>431</v>
      </c>
      <c r="E1008">
        <v>6</v>
      </c>
      <c r="F1008" t="s">
        <v>39</v>
      </c>
      <c r="G1008" t="s">
        <v>51</v>
      </c>
      <c r="H1008" t="s">
        <v>52</v>
      </c>
      <c r="I1008">
        <v>3</v>
      </c>
      <c r="J1008">
        <v>2</v>
      </c>
      <c r="K1008">
        <v>41</v>
      </c>
      <c r="L1008">
        <v>23.7</v>
      </c>
      <c r="M1008">
        <v>5.22</v>
      </c>
      <c r="N1008">
        <v>1.24</v>
      </c>
      <c r="O1008">
        <v>4.1100000000000003</v>
      </c>
      <c r="P1008">
        <v>0.97</v>
      </c>
      <c r="Q1008">
        <v>3.93</v>
      </c>
      <c r="R1008">
        <v>0.93</v>
      </c>
      <c r="S1008">
        <v>1.91</v>
      </c>
      <c r="T1008">
        <v>44</v>
      </c>
      <c r="U1008">
        <v>24.6</v>
      </c>
      <c r="V1008">
        <v>25.43</v>
      </c>
      <c r="W1008" s="1">
        <v>42964</v>
      </c>
      <c r="X1008">
        <v>247</v>
      </c>
      <c r="Y1008" t="s">
        <v>43</v>
      </c>
      <c r="AC1008" s="1">
        <v>43057</v>
      </c>
      <c r="AD1008">
        <v>1</v>
      </c>
      <c r="AE1008">
        <v>272</v>
      </c>
      <c r="AF1008" s="1">
        <v>43339</v>
      </c>
      <c r="AG1008">
        <v>375</v>
      </c>
      <c r="AI1008">
        <v>0</v>
      </c>
      <c r="AJ1008" t="s">
        <v>543</v>
      </c>
      <c r="AK1008" t="s">
        <v>45</v>
      </c>
      <c r="AL1008" s="1">
        <v>42964</v>
      </c>
    </row>
    <row r="1009" spans="1:38" x14ac:dyDescent="0.25">
      <c r="A1009" t="s">
        <v>123</v>
      </c>
      <c r="B1009" s="1">
        <v>43074</v>
      </c>
      <c r="C1009">
        <v>2</v>
      </c>
      <c r="D1009">
        <v>431</v>
      </c>
      <c r="E1009">
        <v>6</v>
      </c>
      <c r="F1009" t="s">
        <v>39</v>
      </c>
      <c r="G1009" t="s">
        <v>51</v>
      </c>
      <c r="H1009" t="s">
        <v>52</v>
      </c>
      <c r="I1009">
        <v>3</v>
      </c>
      <c r="J1009">
        <v>2</v>
      </c>
      <c r="K1009">
        <v>110</v>
      </c>
      <c r="L1009">
        <v>16.899999999999999</v>
      </c>
      <c r="M1009">
        <v>4.95</v>
      </c>
      <c r="N1009">
        <v>0.84</v>
      </c>
      <c r="O1009">
        <v>4.24</v>
      </c>
      <c r="P1009">
        <v>0.72</v>
      </c>
      <c r="Q1009">
        <v>4.1100000000000003</v>
      </c>
      <c r="R1009">
        <v>0.69</v>
      </c>
      <c r="S1009">
        <v>1.41</v>
      </c>
      <c r="T1009">
        <v>396</v>
      </c>
      <c r="U1009">
        <v>17.54</v>
      </c>
      <c r="V1009">
        <v>18.690000000000001</v>
      </c>
      <c r="W1009" s="1">
        <v>42964</v>
      </c>
      <c r="X1009">
        <v>247</v>
      </c>
      <c r="Y1009" s="3">
        <v>44958</v>
      </c>
      <c r="AC1009" s="1">
        <v>43057</v>
      </c>
      <c r="AD1009">
        <v>1</v>
      </c>
      <c r="AE1009">
        <v>263</v>
      </c>
      <c r="AF1009" s="1">
        <v>43339</v>
      </c>
      <c r="AG1009">
        <v>375</v>
      </c>
      <c r="AI1009">
        <v>0</v>
      </c>
      <c r="AJ1009" t="s">
        <v>543</v>
      </c>
      <c r="AK1009" t="s">
        <v>45</v>
      </c>
      <c r="AL1009" s="1">
        <v>42964</v>
      </c>
    </row>
    <row r="1010" spans="1:38" x14ac:dyDescent="0.25">
      <c r="A1010" t="s">
        <v>123</v>
      </c>
      <c r="B1010" s="1">
        <v>43198</v>
      </c>
      <c r="C1010">
        <v>4</v>
      </c>
      <c r="D1010">
        <v>431</v>
      </c>
      <c r="E1010">
        <v>6</v>
      </c>
      <c r="F1010" t="s">
        <v>39</v>
      </c>
      <c r="G1010" t="s">
        <v>51</v>
      </c>
      <c r="H1010" t="s">
        <v>52</v>
      </c>
      <c r="I1010">
        <v>3</v>
      </c>
      <c r="J1010">
        <v>2</v>
      </c>
      <c r="K1010">
        <v>234</v>
      </c>
      <c r="L1010">
        <v>12.4</v>
      </c>
      <c r="M1010">
        <v>4.78</v>
      </c>
      <c r="N1010">
        <v>0.59</v>
      </c>
      <c r="O1010">
        <v>6.07</v>
      </c>
      <c r="P1010">
        <v>0.75</v>
      </c>
      <c r="Q1010">
        <v>4.8099999999999996</v>
      </c>
      <c r="R1010">
        <v>0.6</v>
      </c>
      <c r="S1010">
        <v>1.35</v>
      </c>
      <c r="T1010">
        <v>399</v>
      </c>
      <c r="U1010">
        <v>12.87</v>
      </c>
      <c r="V1010">
        <v>17.190000000000001</v>
      </c>
      <c r="W1010" s="1">
        <v>42964</v>
      </c>
      <c r="X1010">
        <v>247</v>
      </c>
      <c r="Y1010" s="3">
        <v>45019</v>
      </c>
      <c r="AC1010" s="1">
        <v>43057</v>
      </c>
      <c r="AD1010">
        <v>1</v>
      </c>
      <c r="AF1010" s="1">
        <v>43339</v>
      </c>
      <c r="AI1010">
        <v>0</v>
      </c>
      <c r="AJ1010" t="s">
        <v>543</v>
      </c>
      <c r="AK1010" t="s">
        <v>143</v>
      </c>
      <c r="AL1010" s="1">
        <v>43275</v>
      </c>
    </row>
    <row r="1011" spans="1:38" x14ac:dyDescent="0.25">
      <c r="A1011" t="s">
        <v>123</v>
      </c>
      <c r="B1011" s="1">
        <v>43136</v>
      </c>
      <c r="C1011">
        <v>3</v>
      </c>
      <c r="D1011">
        <v>431</v>
      </c>
      <c r="E1011">
        <v>6</v>
      </c>
      <c r="F1011" t="s">
        <v>39</v>
      </c>
      <c r="G1011" t="s">
        <v>69</v>
      </c>
      <c r="H1011" t="s">
        <v>70</v>
      </c>
      <c r="I1011">
        <v>3</v>
      </c>
      <c r="J1011">
        <v>2</v>
      </c>
      <c r="K1011">
        <v>174</v>
      </c>
      <c r="L1011">
        <v>10.8</v>
      </c>
      <c r="M1011">
        <v>5.01</v>
      </c>
      <c r="N1011">
        <v>0.54</v>
      </c>
      <c r="O1011">
        <v>6.64</v>
      </c>
      <c r="P1011">
        <v>0.72</v>
      </c>
      <c r="Q1011">
        <v>4.3899999999999997</v>
      </c>
      <c r="R1011">
        <v>0.47</v>
      </c>
      <c r="S1011">
        <v>1.19</v>
      </c>
      <c r="T1011">
        <v>33</v>
      </c>
      <c r="U1011">
        <v>11.21</v>
      </c>
      <c r="V1011">
        <v>15.42</v>
      </c>
      <c r="W1011" s="1">
        <v>42962</v>
      </c>
      <c r="X1011">
        <v>247</v>
      </c>
      <c r="Y1011" t="s">
        <v>47</v>
      </c>
      <c r="Z1011" t="s">
        <v>544</v>
      </c>
      <c r="AA1011" t="s">
        <v>545</v>
      </c>
      <c r="AC1011" s="1">
        <v>43050</v>
      </c>
      <c r="AD1011">
        <v>1</v>
      </c>
      <c r="AE1011">
        <v>190</v>
      </c>
      <c r="AF1011" s="1">
        <v>43328</v>
      </c>
      <c r="AG1011">
        <v>366</v>
      </c>
      <c r="AI1011">
        <v>81</v>
      </c>
      <c r="AJ1011" t="s">
        <v>546</v>
      </c>
      <c r="AK1011" t="s">
        <v>45</v>
      </c>
      <c r="AL1011" s="1">
        <v>42962</v>
      </c>
    </row>
    <row r="1012" spans="1:38" x14ac:dyDescent="0.25">
      <c r="A1012" t="s">
        <v>51</v>
      </c>
      <c r="B1012" s="1">
        <v>43109</v>
      </c>
      <c r="C1012">
        <v>3</v>
      </c>
      <c r="D1012">
        <v>20</v>
      </c>
      <c r="E1012">
        <v>6</v>
      </c>
      <c r="F1012" t="s">
        <v>39</v>
      </c>
      <c r="G1012" t="s">
        <v>56</v>
      </c>
      <c r="H1012" t="s">
        <v>41</v>
      </c>
      <c r="I1012">
        <v>5</v>
      </c>
      <c r="J1012" t="s">
        <v>42</v>
      </c>
      <c r="K1012">
        <v>93</v>
      </c>
      <c r="L1012">
        <v>16.899999999999999</v>
      </c>
      <c r="M1012">
        <v>5.3</v>
      </c>
      <c r="N1012">
        <v>0.9</v>
      </c>
      <c r="O1012">
        <v>5.5</v>
      </c>
      <c r="P1012">
        <v>0.93</v>
      </c>
      <c r="Q1012">
        <v>3.83</v>
      </c>
      <c r="R1012">
        <v>0.65</v>
      </c>
      <c r="S1012">
        <v>1.58</v>
      </c>
      <c r="T1012">
        <v>14</v>
      </c>
      <c r="U1012">
        <v>17.54</v>
      </c>
      <c r="V1012">
        <v>21.03</v>
      </c>
      <c r="W1012" s="1">
        <v>43016</v>
      </c>
      <c r="X1012">
        <v>206</v>
      </c>
      <c r="Y1012" t="s">
        <v>46</v>
      </c>
      <c r="AC1012" t="s">
        <v>49</v>
      </c>
      <c r="AH1012">
        <v>311508</v>
      </c>
      <c r="AI1012" t="s">
        <v>547</v>
      </c>
      <c r="AJ1012" s="2">
        <v>11355</v>
      </c>
      <c r="AK1012" t="s">
        <v>45</v>
      </c>
      <c r="AL1012" s="1">
        <v>43016</v>
      </c>
    </row>
    <row r="1013" spans="1:38" x14ac:dyDescent="0.25">
      <c r="A1013" t="s">
        <v>51</v>
      </c>
      <c r="B1013" s="1">
        <v>43048</v>
      </c>
      <c r="C1013">
        <v>2</v>
      </c>
      <c r="D1013">
        <v>20</v>
      </c>
      <c r="E1013">
        <v>6</v>
      </c>
      <c r="F1013" t="s">
        <v>39</v>
      </c>
      <c r="G1013" t="s">
        <v>56</v>
      </c>
      <c r="H1013" t="s">
        <v>41</v>
      </c>
      <c r="I1013">
        <v>5</v>
      </c>
      <c r="J1013" t="s">
        <v>42</v>
      </c>
      <c r="K1013">
        <v>32</v>
      </c>
      <c r="L1013">
        <v>15.1</v>
      </c>
      <c r="M1013">
        <v>5.16</v>
      </c>
      <c r="N1013">
        <v>0.78</v>
      </c>
      <c r="O1013">
        <v>6.41</v>
      </c>
      <c r="P1013">
        <v>0.97</v>
      </c>
      <c r="Q1013">
        <v>3.94</v>
      </c>
      <c r="R1013">
        <v>0.59</v>
      </c>
      <c r="S1013">
        <v>1.56</v>
      </c>
      <c r="T1013">
        <v>26</v>
      </c>
      <c r="U1013">
        <v>15.67</v>
      </c>
      <c r="V1013">
        <v>20.6</v>
      </c>
      <c r="W1013" s="1">
        <v>43016</v>
      </c>
      <c r="X1013">
        <v>206</v>
      </c>
      <c r="Y1013" t="s">
        <v>43</v>
      </c>
      <c r="AC1013" t="s">
        <v>49</v>
      </c>
      <c r="AH1013">
        <v>311508</v>
      </c>
      <c r="AI1013" t="s">
        <v>547</v>
      </c>
      <c r="AJ1013" s="2">
        <v>11355</v>
      </c>
      <c r="AK1013" t="s">
        <v>45</v>
      </c>
      <c r="AL1013" s="1">
        <v>43016</v>
      </c>
    </row>
    <row r="1014" spans="1:38" x14ac:dyDescent="0.25">
      <c r="A1014" t="s">
        <v>51</v>
      </c>
      <c r="B1014" s="1">
        <v>43157</v>
      </c>
      <c r="C1014">
        <v>4</v>
      </c>
      <c r="D1014">
        <v>20</v>
      </c>
      <c r="E1014">
        <v>6</v>
      </c>
      <c r="F1014" t="s">
        <v>39</v>
      </c>
      <c r="G1014" t="s">
        <v>56</v>
      </c>
      <c r="H1014" t="s">
        <v>41</v>
      </c>
      <c r="I1014">
        <v>5</v>
      </c>
      <c r="J1014" t="s">
        <v>42</v>
      </c>
      <c r="K1014">
        <v>141</v>
      </c>
      <c r="L1014">
        <v>14.8</v>
      </c>
      <c r="M1014">
        <v>5.08</v>
      </c>
      <c r="N1014">
        <v>0.75</v>
      </c>
      <c r="O1014">
        <v>5.56</v>
      </c>
      <c r="P1014">
        <v>0.82</v>
      </c>
      <c r="Q1014">
        <v>4.3099999999999996</v>
      </c>
      <c r="R1014">
        <v>0.64</v>
      </c>
      <c r="S1014">
        <v>1.46</v>
      </c>
      <c r="T1014">
        <v>23</v>
      </c>
      <c r="U1014">
        <v>15.36</v>
      </c>
      <c r="V1014">
        <v>19.010000000000002</v>
      </c>
      <c r="W1014" s="1">
        <v>43016</v>
      </c>
      <c r="X1014">
        <v>206</v>
      </c>
      <c r="Y1014" t="s">
        <v>47</v>
      </c>
      <c r="AC1014" t="s">
        <v>49</v>
      </c>
      <c r="AH1014">
        <v>311508</v>
      </c>
      <c r="AI1014" t="s">
        <v>547</v>
      </c>
      <c r="AJ1014" s="2">
        <v>11355</v>
      </c>
      <c r="AK1014" t="s">
        <v>45</v>
      </c>
      <c r="AL1014" s="1">
        <v>43016</v>
      </c>
    </row>
    <row r="1015" spans="1:38" x14ac:dyDescent="0.25">
      <c r="A1015" t="s">
        <v>51</v>
      </c>
      <c r="B1015" s="1">
        <v>43209</v>
      </c>
      <c r="C1015">
        <v>5</v>
      </c>
      <c r="D1015">
        <v>20</v>
      </c>
      <c r="E1015">
        <v>6</v>
      </c>
      <c r="F1015" t="s">
        <v>39</v>
      </c>
      <c r="G1015" t="s">
        <v>56</v>
      </c>
      <c r="H1015" t="s">
        <v>41</v>
      </c>
      <c r="I1015">
        <v>5</v>
      </c>
      <c r="J1015" t="s">
        <v>42</v>
      </c>
      <c r="K1015">
        <v>193</v>
      </c>
      <c r="L1015">
        <v>10.1</v>
      </c>
      <c r="M1015">
        <v>4.8099999999999996</v>
      </c>
      <c r="N1015">
        <v>0.49</v>
      </c>
      <c r="O1015">
        <v>6.87</v>
      </c>
      <c r="P1015">
        <v>0.69</v>
      </c>
      <c r="Q1015">
        <v>4.99</v>
      </c>
      <c r="R1015">
        <v>0.5</v>
      </c>
      <c r="S1015">
        <v>1.2</v>
      </c>
      <c r="T1015">
        <v>242</v>
      </c>
      <c r="U1015">
        <v>10.48</v>
      </c>
      <c r="V1015">
        <v>15.08</v>
      </c>
      <c r="W1015" s="1">
        <v>43016</v>
      </c>
      <c r="X1015">
        <v>206</v>
      </c>
      <c r="Y1015" s="3">
        <v>45017</v>
      </c>
      <c r="AC1015" t="s">
        <v>49</v>
      </c>
      <c r="AH1015">
        <v>311508</v>
      </c>
      <c r="AI1015" t="s">
        <v>547</v>
      </c>
      <c r="AJ1015" s="2">
        <v>11355</v>
      </c>
      <c r="AK1015" t="s">
        <v>143</v>
      </c>
      <c r="AL1015" s="1">
        <v>43227</v>
      </c>
    </row>
    <row r="1016" spans="1:38" x14ac:dyDescent="0.25">
      <c r="A1016" t="s">
        <v>78</v>
      </c>
      <c r="B1016" s="1">
        <v>43012</v>
      </c>
      <c r="C1016">
        <v>1</v>
      </c>
      <c r="D1016">
        <v>7</v>
      </c>
      <c r="E1016">
        <v>6</v>
      </c>
      <c r="F1016" t="s">
        <v>39</v>
      </c>
      <c r="G1016" t="s">
        <v>40</v>
      </c>
      <c r="H1016" t="s">
        <v>41</v>
      </c>
      <c r="I1016">
        <v>2</v>
      </c>
      <c r="J1016">
        <v>1</v>
      </c>
      <c r="K1016">
        <v>34</v>
      </c>
      <c r="L1016">
        <v>15.9</v>
      </c>
      <c r="M1016">
        <v>5.38</v>
      </c>
      <c r="N1016">
        <v>0.86</v>
      </c>
      <c r="O1016">
        <v>5.68</v>
      </c>
      <c r="P1016">
        <v>0.9</v>
      </c>
      <c r="Q1016">
        <v>3.84</v>
      </c>
      <c r="R1016">
        <v>0.61</v>
      </c>
      <c r="S1016">
        <v>1.51</v>
      </c>
      <c r="U1016">
        <v>16.5</v>
      </c>
      <c r="V1016">
        <v>20.09</v>
      </c>
      <c r="W1016" s="1">
        <v>42978</v>
      </c>
      <c r="X1016">
        <v>228</v>
      </c>
      <c r="AC1016" t="s">
        <v>49</v>
      </c>
      <c r="AH1016">
        <v>307055</v>
      </c>
      <c r="AI1016" t="s">
        <v>452</v>
      </c>
      <c r="AJ1016" s="2">
        <v>22555</v>
      </c>
      <c r="AK1016" t="s">
        <v>45</v>
      </c>
      <c r="AL1016" s="1">
        <v>42978</v>
      </c>
    </row>
    <row r="1017" spans="1:38" x14ac:dyDescent="0.25">
      <c r="A1017" t="s">
        <v>78</v>
      </c>
      <c r="B1017" s="1">
        <v>43072</v>
      </c>
      <c r="C1017">
        <v>2</v>
      </c>
      <c r="D1017">
        <v>7</v>
      </c>
      <c r="E1017">
        <v>6</v>
      </c>
      <c r="F1017" t="s">
        <v>39</v>
      </c>
      <c r="G1017" t="s">
        <v>40</v>
      </c>
      <c r="H1017" t="s">
        <v>41</v>
      </c>
      <c r="I1017">
        <v>2</v>
      </c>
      <c r="J1017">
        <v>1</v>
      </c>
      <c r="K1017">
        <v>94</v>
      </c>
      <c r="L1017">
        <v>12.6</v>
      </c>
      <c r="M1017">
        <v>5.14</v>
      </c>
      <c r="N1017">
        <v>0.65</v>
      </c>
      <c r="O1017">
        <v>6.13</v>
      </c>
      <c r="P1017">
        <v>0.77</v>
      </c>
      <c r="Q1017">
        <v>4.0199999999999996</v>
      </c>
      <c r="R1017">
        <v>0.51</v>
      </c>
      <c r="S1017">
        <v>1.28</v>
      </c>
      <c r="T1017">
        <v>14</v>
      </c>
      <c r="U1017">
        <v>13.08</v>
      </c>
      <c r="V1017">
        <v>16.829999999999998</v>
      </c>
      <c r="W1017" s="1">
        <v>42978</v>
      </c>
      <c r="X1017">
        <v>228</v>
      </c>
      <c r="Y1017" t="s">
        <v>46</v>
      </c>
      <c r="AC1017" s="1">
        <v>43080</v>
      </c>
      <c r="AD1017">
        <v>2</v>
      </c>
      <c r="AE1017">
        <v>236</v>
      </c>
      <c r="AF1017" s="1">
        <v>43362</v>
      </c>
      <c r="AG1017">
        <v>384</v>
      </c>
      <c r="AH1017">
        <v>307055</v>
      </c>
      <c r="AI1017" t="s">
        <v>452</v>
      </c>
      <c r="AJ1017" s="2">
        <v>22555</v>
      </c>
      <c r="AK1017" t="s">
        <v>45</v>
      </c>
      <c r="AL1017" s="1">
        <v>42978</v>
      </c>
    </row>
    <row r="1018" spans="1:38" x14ac:dyDescent="0.25">
      <c r="A1018" t="s">
        <v>78</v>
      </c>
      <c r="B1018" s="1">
        <v>43129</v>
      </c>
      <c r="C1018">
        <v>3</v>
      </c>
      <c r="D1018">
        <v>7</v>
      </c>
      <c r="E1018">
        <v>6</v>
      </c>
      <c r="F1018" t="s">
        <v>39</v>
      </c>
      <c r="G1018" t="s">
        <v>40</v>
      </c>
      <c r="H1018" t="s">
        <v>41</v>
      </c>
      <c r="I1018">
        <v>2</v>
      </c>
      <c r="J1018">
        <v>1</v>
      </c>
      <c r="K1018">
        <v>151</v>
      </c>
      <c r="L1018">
        <v>10.8</v>
      </c>
      <c r="M1018">
        <v>5.0599999999999996</v>
      </c>
      <c r="N1018">
        <v>0.55000000000000004</v>
      </c>
      <c r="O1018">
        <v>5.59</v>
      </c>
      <c r="P1018">
        <v>0.6</v>
      </c>
      <c r="Q1018">
        <v>4.1100000000000003</v>
      </c>
      <c r="R1018">
        <v>0.44</v>
      </c>
      <c r="S1018">
        <v>1.05</v>
      </c>
      <c r="T1018">
        <v>45</v>
      </c>
      <c r="U1018">
        <v>11.21</v>
      </c>
      <c r="V1018">
        <v>13.69</v>
      </c>
      <c r="W1018" s="1">
        <v>42978</v>
      </c>
      <c r="X1018">
        <v>228</v>
      </c>
      <c r="Y1018" t="s">
        <v>47</v>
      </c>
      <c r="AC1018" s="1">
        <v>43080</v>
      </c>
      <c r="AD1018">
        <v>2</v>
      </c>
      <c r="AE1018">
        <v>231</v>
      </c>
      <c r="AF1018" s="1">
        <v>43362</v>
      </c>
      <c r="AG1018">
        <v>384</v>
      </c>
      <c r="AH1018">
        <v>307055</v>
      </c>
      <c r="AI1018" t="s">
        <v>452</v>
      </c>
      <c r="AJ1018" s="2">
        <v>22555</v>
      </c>
      <c r="AK1018" t="s">
        <v>45</v>
      </c>
      <c r="AL1018" s="1">
        <v>42978</v>
      </c>
    </row>
    <row r="1019" spans="1:38" x14ac:dyDescent="0.25">
      <c r="A1019" t="s">
        <v>78</v>
      </c>
      <c r="B1019" s="1">
        <v>43193</v>
      </c>
      <c r="C1019">
        <v>4</v>
      </c>
      <c r="D1019">
        <v>7</v>
      </c>
      <c r="E1019">
        <v>6</v>
      </c>
      <c r="F1019" t="s">
        <v>39</v>
      </c>
      <c r="G1019" t="s">
        <v>40</v>
      </c>
      <c r="H1019" t="s">
        <v>41</v>
      </c>
      <c r="I1019">
        <v>2</v>
      </c>
      <c r="J1019">
        <v>1</v>
      </c>
      <c r="K1019">
        <v>215</v>
      </c>
      <c r="L1019">
        <v>6.1</v>
      </c>
      <c r="M1019">
        <v>3.63</v>
      </c>
      <c r="N1019">
        <v>0.22</v>
      </c>
      <c r="O1019">
        <v>6.54</v>
      </c>
      <c r="P1019">
        <v>0.4</v>
      </c>
      <c r="Q1019">
        <v>6.01</v>
      </c>
      <c r="R1019">
        <v>0.37</v>
      </c>
      <c r="S1019">
        <v>0.77</v>
      </c>
      <c r="T1019">
        <v>1125</v>
      </c>
      <c r="U1019">
        <v>6.33</v>
      </c>
      <c r="V1019">
        <v>9.4</v>
      </c>
      <c r="W1019" s="1">
        <v>42978</v>
      </c>
      <c r="X1019">
        <v>228</v>
      </c>
      <c r="Y1019" s="3">
        <v>45017</v>
      </c>
      <c r="AC1019" s="1">
        <v>43080</v>
      </c>
      <c r="AD1019">
        <v>2</v>
      </c>
      <c r="AE1019">
        <v>167</v>
      </c>
      <c r="AF1019" s="1">
        <v>43362</v>
      </c>
      <c r="AG1019">
        <v>384</v>
      </c>
      <c r="AH1019">
        <v>307055</v>
      </c>
      <c r="AI1019" t="s">
        <v>452</v>
      </c>
      <c r="AJ1019" s="2">
        <v>22555</v>
      </c>
      <c r="AK1019" t="s">
        <v>45</v>
      </c>
      <c r="AL1019" s="1">
        <v>42978</v>
      </c>
    </row>
    <row r="1020" spans="1:38" x14ac:dyDescent="0.25">
      <c r="A1020" t="s">
        <v>38</v>
      </c>
      <c r="B1020" s="1">
        <v>43010</v>
      </c>
      <c r="C1020">
        <v>1</v>
      </c>
      <c r="D1020">
        <v>46</v>
      </c>
      <c r="E1020">
        <v>6</v>
      </c>
      <c r="F1020" t="s">
        <v>39</v>
      </c>
      <c r="G1020" t="s">
        <v>40</v>
      </c>
      <c r="H1020" t="s">
        <v>41</v>
      </c>
      <c r="I1020">
        <v>3</v>
      </c>
      <c r="J1020">
        <v>2</v>
      </c>
      <c r="K1020">
        <v>25</v>
      </c>
      <c r="L1020">
        <v>23.5</v>
      </c>
      <c r="M1020">
        <v>4.93</v>
      </c>
      <c r="N1020">
        <v>1.1599999999999999</v>
      </c>
      <c r="O1020">
        <v>4.8499999999999996</v>
      </c>
      <c r="P1020">
        <v>1.1399999999999999</v>
      </c>
      <c r="Q1020">
        <v>3.58</v>
      </c>
      <c r="R1020">
        <v>0.84</v>
      </c>
      <c r="S1020">
        <v>1.98</v>
      </c>
      <c r="T1020">
        <v>48</v>
      </c>
      <c r="U1020">
        <v>24.39</v>
      </c>
      <c r="V1020">
        <v>26.84</v>
      </c>
      <c r="W1020" s="1">
        <v>42985</v>
      </c>
      <c r="X1020">
        <v>228</v>
      </c>
      <c r="Y1020" t="s">
        <v>43</v>
      </c>
      <c r="AC1020" s="1">
        <v>43066</v>
      </c>
      <c r="AD1020">
        <v>1</v>
      </c>
      <c r="AE1020">
        <v>271</v>
      </c>
      <c r="AF1020" s="1">
        <v>43348</v>
      </c>
      <c r="AG1020">
        <v>363</v>
      </c>
      <c r="AH1020" t="s">
        <v>548</v>
      </c>
      <c r="AI1020">
        <v>248</v>
      </c>
      <c r="AJ1020" s="2">
        <v>35339</v>
      </c>
      <c r="AK1020" t="s">
        <v>45</v>
      </c>
      <c r="AL1020" s="1">
        <v>42985</v>
      </c>
    </row>
    <row r="1021" spans="1:38" x14ac:dyDescent="0.25">
      <c r="A1021" t="s">
        <v>38</v>
      </c>
      <c r="B1021" s="1">
        <v>43075</v>
      </c>
      <c r="C1021">
        <v>2</v>
      </c>
      <c r="D1021">
        <v>46</v>
      </c>
      <c r="E1021">
        <v>6</v>
      </c>
      <c r="F1021" t="s">
        <v>39</v>
      </c>
      <c r="G1021" t="s">
        <v>40</v>
      </c>
      <c r="H1021" t="s">
        <v>41</v>
      </c>
      <c r="I1021">
        <v>3</v>
      </c>
      <c r="J1021">
        <v>2</v>
      </c>
      <c r="K1021">
        <v>90</v>
      </c>
      <c r="L1021">
        <v>19.2</v>
      </c>
      <c r="M1021">
        <v>4.72</v>
      </c>
      <c r="N1021">
        <v>0.91</v>
      </c>
      <c r="O1021">
        <v>4.16</v>
      </c>
      <c r="P1021">
        <v>0.8</v>
      </c>
      <c r="Q1021">
        <v>3.57</v>
      </c>
      <c r="R1021">
        <v>0.69</v>
      </c>
      <c r="S1021">
        <v>1.48</v>
      </c>
      <c r="T1021">
        <v>25</v>
      </c>
      <c r="U1021">
        <v>19.93</v>
      </c>
      <c r="V1021">
        <v>20.309999999999999</v>
      </c>
      <c r="W1021" s="1">
        <v>42985</v>
      </c>
      <c r="X1021">
        <v>228</v>
      </c>
      <c r="Y1021" t="s">
        <v>46</v>
      </c>
      <c r="AC1021" s="1">
        <v>43066</v>
      </c>
      <c r="AD1021">
        <v>1</v>
      </c>
      <c r="AE1021">
        <v>233</v>
      </c>
      <c r="AF1021" s="1">
        <v>43348</v>
      </c>
      <c r="AG1021">
        <v>363</v>
      </c>
      <c r="AH1021" t="s">
        <v>548</v>
      </c>
      <c r="AI1021">
        <v>248</v>
      </c>
      <c r="AJ1021" s="2">
        <v>35339</v>
      </c>
      <c r="AK1021" t="s">
        <v>45</v>
      </c>
      <c r="AL1021" s="1">
        <v>42985</v>
      </c>
    </row>
    <row r="1022" spans="1:38" x14ac:dyDescent="0.25">
      <c r="A1022" t="s">
        <v>38</v>
      </c>
      <c r="B1022" s="1">
        <v>43146</v>
      </c>
      <c r="C1022">
        <v>3</v>
      </c>
      <c r="D1022">
        <v>46</v>
      </c>
      <c r="E1022">
        <v>6</v>
      </c>
      <c r="F1022" t="s">
        <v>39</v>
      </c>
      <c r="G1022" t="s">
        <v>40</v>
      </c>
      <c r="H1022" t="s">
        <v>41</v>
      </c>
      <c r="I1022">
        <v>3</v>
      </c>
      <c r="J1022">
        <v>2</v>
      </c>
      <c r="K1022">
        <v>161</v>
      </c>
      <c r="L1022">
        <v>13.7</v>
      </c>
      <c r="M1022">
        <v>4.78</v>
      </c>
      <c r="N1022">
        <v>0.65</v>
      </c>
      <c r="O1022">
        <v>5.59</v>
      </c>
      <c r="P1022">
        <v>0.77</v>
      </c>
      <c r="Q1022">
        <v>4.3600000000000003</v>
      </c>
      <c r="R1022">
        <v>0.6</v>
      </c>
      <c r="S1022">
        <v>1.36</v>
      </c>
      <c r="T1022">
        <v>19</v>
      </c>
      <c r="U1022">
        <v>14.22</v>
      </c>
      <c r="V1022">
        <v>17.79</v>
      </c>
      <c r="W1022" s="1">
        <v>42985</v>
      </c>
      <c r="X1022">
        <v>228</v>
      </c>
      <c r="Y1022" t="s">
        <v>47</v>
      </c>
      <c r="AC1022" s="1">
        <v>43066</v>
      </c>
      <c r="AD1022">
        <v>1</v>
      </c>
      <c r="AE1022">
        <v>197</v>
      </c>
      <c r="AF1022" s="1">
        <v>43348</v>
      </c>
      <c r="AG1022">
        <v>363</v>
      </c>
      <c r="AH1022" t="s">
        <v>548</v>
      </c>
      <c r="AI1022">
        <v>248</v>
      </c>
      <c r="AJ1022" s="2">
        <v>35339</v>
      </c>
      <c r="AK1022" t="s">
        <v>45</v>
      </c>
      <c r="AL1022" s="1">
        <v>42985</v>
      </c>
    </row>
    <row r="1023" spans="1:38" x14ac:dyDescent="0.25">
      <c r="A1023" t="s">
        <v>38</v>
      </c>
      <c r="B1023" s="1">
        <v>43200</v>
      </c>
      <c r="C1023">
        <v>4</v>
      </c>
      <c r="D1023">
        <v>46</v>
      </c>
      <c r="E1023">
        <v>6</v>
      </c>
      <c r="F1023" t="s">
        <v>39</v>
      </c>
      <c r="G1023" t="s">
        <v>40</v>
      </c>
      <c r="H1023" t="s">
        <v>41</v>
      </c>
      <c r="I1023">
        <v>3</v>
      </c>
      <c r="J1023">
        <v>2</v>
      </c>
      <c r="K1023">
        <v>215</v>
      </c>
      <c r="L1023">
        <v>10.9</v>
      </c>
      <c r="M1023">
        <v>4.62</v>
      </c>
      <c r="N1023">
        <v>0.5</v>
      </c>
      <c r="O1023">
        <v>6.73</v>
      </c>
      <c r="P1023">
        <v>0.73</v>
      </c>
      <c r="Q1023">
        <v>5.3</v>
      </c>
      <c r="R1023">
        <v>0.57999999999999996</v>
      </c>
      <c r="S1023">
        <v>1.31</v>
      </c>
      <c r="T1023">
        <v>53</v>
      </c>
      <c r="U1023">
        <v>11.31</v>
      </c>
      <c r="V1023">
        <v>16.38</v>
      </c>
      <c r="W1023" s="1">
        <v>42985</v>
      </c>
      <c r="X1023">
        <v>228</v>
      </c>
      <c r="Y1023" t="s">
        <v>48</v>
      </c>
      <c r="AC1023" t="s">
        <v>49</v>
      </c>
      <c r="AH1023" t="s">
        <v>548</v>
      </c>
      <c r="AI1023">
        <v>248</v>
      </c>
      <c r="AJ1023" s="2">
        <v>35339</v>
      </c>
      <c r="AK1023" t="s">
        <v>50</v>
      </c>
      <c r="AL1023" s="1">
        <v>43241</v>
      </c>
    </row>
    <row r="1024" spans="1:38" x14ac:dyDescent="0.25">
      <c r="A1024" t="s">
        <v>51</v>
      </c>
      <c r="B1024" s="1">
        <v>42990</v>
      </c>
      <c r="C1024">
        <v>1</v>
      </c>
      <c r="D1024">
        <v>146</v>
      </c>
      <c r="E1024">
        <v>6</v>
      </c>
      <c r="F1024" t="s">
        <v>39</v>
      </c>
      <c r="G1024" t="s">
        <v>56</v>
      </c>
      <c r="H1024" t="s">
        <v>41</v>
      </c>
      <c r="I1024">
        <v>5</v>
      </c>
      <c r="J1024" t="s">
        <v>42</v>
      </c>
      <c r="K1024">
        <v>17</v>
      </c>
      <c r="L1024">
        <v>18.7</v>
      </c>
      <c r="M1024">
        <v>5.12</v>
      </c>
      <c r="N1024">
        <v>0.96</v>
      </c>
      <c r="O1024">
        <v>4.7</v>
      </c>
      <c r="P1024">
        <v>0.88</v>
      </c>
      <c r="Q1024">
        <v>4.0999999999999996</v>
      </c>
      <c r="R1024">
        <v>0.77</v>
      </c>
      <c r="S1024">
        <v>1.65</v>
      </c>
      <c r="T1024">
        <v>23</v>
      </c>
      <c r="U1024">
        <v>19.41</v>
      </c>
      <c r="V1024">
        <v>21.77</v>
      </c>
      <c r="W1024" s="1">
        <v>42973</v>
      </c>
      <c r="X1024">
        <v>249</v>
      </c>
      <c r="Y1024" t="s">
        <v>43</v>
      </c>
      <c r="Z1024" t="s">
        <v>549</v>
      </c>
      <c r="AA1024" t="s">
        <v>550</v>
      </c>
      <c r="AC1024" t="s">
        <v>49</v>
      </c>
      <c r="AH1024">
        <v>306549</v>
      </c>
      <c r="AI1024" t="s">
        <v>422</v>
      </c>
      <c r="AJ1024" s="2">
        <v>15220</v>
      </c>
      <c r="AK1024" t="s">
        <v>45</v>
      </c>
      <c r="AL1024" s="1">
        <v>42973</v>
      </c>
    </row>
    <row r="1025" spans="1:38" x14ac:dyDescent="0.25">
      <c r="A1025" t="s">
        <v>51</v>
      </c>
      <c r="B1025" s="1">
        <v>43109</v>
      </c>
      <c r="C1025">
        <v>3</v>
      </c>
      <c r="D1025">
        <v>146</v>
      </c>
      <c r="E1025">
        <v>6</v>
      </c>
      <c r="F1025" t="s">
        <v>39</v>
      </c>
      <c r="G1025" t="s">
        <v>56</v>
      </c>
      <c r="H1025" t="s">
        <v>41</v>
      </c>
      <c r="I1025">
        <v>5</v>
      </c>
      <c r="J1025" t="s">
        <v>42</v>
      </c>
      <c r="K1025">
        <v>136</v>
      </c>
      <c r="L1025">
        <v>14.9</v>
      </c>
      <c r="M1025">
        <v>5.05</v>
      </c>
      <c r="N1025">
        <v>0.75</v>
      </c>
      <c r="O1025">
        <v>4.66</v>
      </c>
      <c r="P1025">
        <v>0.69</v>
      </c>
      <c r="Q1025">
        <v>4.22</v>
      </c>
      <c r="R1025">
        <v>0.63</v>
      </c>
      <c r="S1025">
        <v>1.32</v>
      </c>
      <c r="T1025">
        <v>16</v>
      </c>
      <c r="U1025">
        <v>15.47</v>
      </c>
      <c r="V1025">
        <v>17.329999999999998</v>
      </c>
      <c r="W1025" s="1">
        <v>42973</v>
      </c>
      <c r="X1025">
        <v>249</v>
      </c>
      <c r="Y1025" t="s">
        <v>47</v>
      </c>
      <c r="Z1025" t="s">
        <v>549</v>
      </c>
      <c r="AA1025" t="s">
        <v>550</v>
      </c>
      <c r="AC1025" s="1">
        <v>43063</v>
      </c>
      <c r="AD1025">
        <v>1</v>
      </c>
      <c r="AE1025">
        <v>192</v>
      </c>
      <c r="AF1025" s="1">
        <v>43344</v>
      </c>
      <c r="AG1025">
        <v>371</v>
      </c>
      <c r="AH1025">
        <v>306549</v>
      </c>
      <c r="AI1025" t="s">
        <v>422</v>
      </c>
      <c r="AJ1025" s="2">
        <v>15220</v>
      </c>
      <c r="AK1025" t="s">
        <v>45</v>
      </c>
      <c r="AL1025" s="1">
        <v>42973</v>
      </c>
    </row>
    <row r="1026" spans="1:38" x14ac:dyDescent="0.25">
      <c r="A1026" t="s">
        <v>51</v>
      </c>
      <c r="B1026" s="1">
        <v>43157</v>
      </c>
      <c r="C1026">
        <v>4</v>
      </c>
      <c r="D1026">
        <v>146</v>
      </c>
      <c r="E1026">
        <v>6</v>
      </c>
      <c r="F1026" t="s">
        <v>39</v>
      </c>
      <c r="G1026" t="s">
        <v>56</v>
      </c>
      <c r="H1026" t="s">
        <v>41</v>
      </c>
      <c r="I1026">
        <v>5</v>
      </c>
      <c r="J1026" t="s">
        <v>42</v>
      </c>
      <c r="K1026">
        <v>184</v>
      </c>
      <c r="L1026">
        <v>11.9</v>
      </c>
      <c r="M1026">
        <v>4.88</v>
      </c>
      <c r="N1026">
        <v>0.57999999999999996</v>
      </c>
      <c r="O1026">
        <v>6.47</v>
      </c>
      <c r="P1026">
        <v>0.77</v>
      </c>
      <c r="Q1026">
        <v>4.62</v>
      </c>
      <c r="R1026">
        <v>0.55000000000000004</v>
      </c>
      <c r="S1026">
        <v>1.32</v>
      </c>
      <c r="T1026">
        <v>27</v>
      </c>
      <c r="U1026">
        <v>12.35</v>
      </c>
      <c r="V1026">
        <v>16.93</v>
      </c>
      <c r="W1026" s="1">
        <v>42973</v>
      </c>
      <c r="X1026">
        <v>249</v>
      </c>
      <c r="Y1026" t="s">
        <v>48</v>
      </c>
      <c r="Z1026" t="s">
        <v>549</v>
      </c>
      <c r="AA1026" t="s">
        <v>550</v>
      </c>
      <c r="AC1026" s="1">
        <v>43063</v>
      </c>
      <c r="AD1026">
        <v>1</v>
      </c>
      <c r="AE1026">
        <v>186</v>
      </c>
      <c r="AF1026" s="1">
        <v>43344</v>
      </c>
      <c r="AG1026">
        <v>371</v>
      </c>
      <c r="AH1026">
        <v>306549</v>
      </c>
      <c r="AI1026" t="s">
        <v>422</v>
      </c>
      <c r="AJ1026" s="2">
        <v>15220</v>
      </c>
      <c r="AK1026" t="s">
        <v>45</v>
      </c>
      <c r="AL1026" s="1">
        <v>42973</v>
      </c>
    </row>
    <row r="1027" spans="1:38" x14ac:dyDescent="0.25">
      <c r="A1027" t="s">
        <v>51</v>
      </c>
      <c r="B1027" s="1">
        <v>43209</v>
      </c>
      <c r="C1027">
        <v>5</v>
      </c>
      <c r="D1027">
        <v>146</v>
      </c>
      <c r="E1027">
        <v>6</v>
      </c>
      <c r="F1027" t="s">
        <v>39</v>
      </c>
      <c r="G1027" t="s">
        <v>56</v>
      </c>
      <c r="H1027" t="s">
        <v>41</v>
      </c>
      <c r="I1027">
        <v>5</v>
      </c>
      <c r="J1027" t="s">
        <v>42</v>
      </c>
      <c r="K1027">
        <v>236</v>
      </c>
      <c r="L1027">
        <v>9.9</v>
      </c>
      <c r="M1027">
        <v>4.66</v>
      </c>
      <c r="N1027">
        <v>0.46</v>
      </c>
      <c r="O1027">
        <v>7.4</v>
      </c>
      <c r="P1027">
        <v>0.73</v>
      </c>
      <c r="Q1027">
        <v>5.54</v>
      </c>
      <c r="R1027">
        <v>0.55000000000000004</v>
      </c>
      <c r="S1027">
        <v>1.28</v>
      </c>
      <c r="T1027">
        <v>89</v>
      </c>
      <c r="U1027">
        <v>10.28</v>
      </c>
      <c r="V1027">
        <v>15.89</v>
      </c>
      <c r="W1027" s="1">
        <v>42973</v>
      </c>
      <c r="X1027">
        <v>249</v>
      </c>
      <c r="Y1027" t="s">
        <v>77</v>
      </c>
      <c r="Z1027" t="s">
        <v>549</v>
      </c>
      <c r="AA1027" t="s">
        <v>550</v>
      </c>
      <c r="AC1027" t="s">
        <v>49</v>
      </c>
      <c r="AH1027">
        <v>306549</v>
      </c>
      <c r="AI1027" t="s">
        <v>422</v>
      </c>
      <c r="AJ1027" s="2">
        <v>15220</v>
      </c>
      <c r="AK1027" t="s">
        <v>45</v>
      </c>
      <c r="AL1027" s="1">
        <v>42973</v>
      </c>
    </row>
    <row r="1028" spans="1:38" x14ac:dyDescent="0.25">
      <c r="A1028" t="s">
        <v>51</v>
      </c>
      <c r="B1028" s="1">
        <v>43048</v>
      </c>
      <c r="C1028">
        <v>2</v>
      </c>
      <c r="D1028">
        <v>146</v>
      </c>
      <c r="E1028">
        <v>6</v>
      </c>
      <c r="F1028" t="s">
        <v>39</v>
      </c>
      <c r="G1028" t="s">
        <v>56</v>
      </c>
      <c r="H1028" t="s">
        <v>41</v>
      </c>
      <c r="I1028">
        <v>5</v>
      </c>
      <c r="J1028" t="s">
        <v>42</v>
      </c>
      <c r="K1028">
        <v>75</v>
      </c>
      <c r="L1028">
        <v>14.1</v>
      </c>
      <c r="M1028">
        <v>5.18</v>
      </c>
      <c r="N1028">
        <v>0.73</v>
      </c>
      <c r="O1028">
        <v>3.71</v>
      </c>
      <c r="P1028">
        <v>0.52</v>
      </c>
      <c r="Q1028">
        <v>4.47</v>
      </c>
      <c r="R1028">
        <v>0.63</v>
      </c>
      <c r="S1028">
        <v>1.1499999999999999</v>
      </c>
      <c r="T1028">
        <v>21</v>
      </c>
      <c r="U1028">
        <v>14.64</v>
      </c>
      <c r="V1028">
        <v>14.98</v>
      </c>
      <c r="W1028" s="1">
        <v>42973</v>
      </c>
      <c r="X1028">
        <v>249</v>
      </c>
      <c r="Y1028" t="s">
        <v>46</v>
      </c>
      <c r="Z1028" t="s">
        <v>549</v>
      </c>
      <c r="AA1028" t="s">
        <v>550</v>
      </c>
      <c r="AC1028" t="s">
        <v>49</v>
      </c>
      <c r="AH1028">
        <v>306549</v>
      </c>
      <c r="AI1028" t="s">
        <v>422</v>
      </c>
      <c r="AJ1028" s="2">
        <v>15220</v>
      </c>
      <c r="AK1028" t="s">
        <v>45</v>
      </c>
      <c r="AL1028" s="1">
        <v>42973</v>
      </c>
    </row>
    <row r="1029" spans="1:38" x14ac:dyDescent="0.25">
      <c r="A1029" t="s">
        <v>68</v>
      </c>
      <c r="B1029" s="1">
        <v>43018</v>
      </c>
      <c r="C1029">
        <v>1</v>
      </c>
      <c r="D1029">
        <v>383</v>
      </c>
      <c r="E1029">
        <v>6</v>
      </c>
      <c r="F1029" t="s">
        <v>39</v>
      </c>
      <c r="G1029" t="s">
        <v>69</v>
      </c>
      <c r="H1029" t="s">
        <v>70</v>
      </c>
      <c r="I1029">
        <v>4</v>
      </c>
      <c r="J1029" t="s">
        <v>42</v>
      </c>
      <c r="K1029">
        <v>53</v>
      </c>
      <c r="L1029">
        <v>25.6</v>
      </c>
      <c r="M1029">
        <v>4.8899999999999997</v>
      </c>
      <c r="N1029">
        <v>1.25</v>
      </c>
      <c r="O1029">
        <v>4.1500000000000004</v>
      </c>
      <c r="P1029">
        <v>1.06</v>
      </c>
      <c r="Q1029">
        <v>3.37</v>
      </c>
      <c r="R1029">
        <v>0.86</v>
      </c>
      <c r="S1029">
        <v>1.93</v>
      </c>
      <c r="T1029">
        <v>13</v>
      </c>
      <c r="U1029">
        <v>26.57</v>
      </c>
      <c r="V1029">
        <v>26.55</v>
      </c>
      <c r="W1029" s="1">
        <v>42965</v>
      </c>
      <c r="X1029">
        <v>267</v>
      </c>
      <c r="Y1029" t="s">
        <v>43</v>
      </c>
      <c r="Z1029" t="s">
        <v>551</v>
      </c>
      <c r="AA1029" t="s">
        <v>552</v>
      </c>
      <c r="AB1029">
        <v>173</v>
      </c>
      <c r="AC1029" s="1">
        <v>43046</v>
      </c>
      <c r="AD1029">
        <v>1</v>
      </c>
      <c r="AE1029">
        <v>260</v>
      </c>
      <c r="AF1029" s="1">
        <v>43327</v>
      </c>
      <c r="AG1029">
        <v>362</v>
      </c>
      <c r="AH1029">
        <v>312537</v>
      </c>
      <c r="AI1029">
        <v>155</v>
      </c>
      <c r="AJ1029" t="s">
        <v>553</v>
      </c>
      <c r="AK1029" t="s">
        <v>45</v>
      </c>
      <c r="AL1029" s="1">
        <v>42965</v>
      </c>
    </row>
    <row r="1030" spans="1:38" x14ac:dyDescent="0.25">
      <c r="A1030" t="s">
        <v>68</v>
      </c>
      <c r="B1030" s="1">
        <v>43073</v>
      </c>
      <c r="C1030">
        <v>2</v>
      </c>
      <c r="D1030">
        <v>383</v>
      </c>
      <c r="E1030">
        <v>6</v>
      </c>
      <c r="F1030" t="s">
        <v>39</v>
      </c>
      <c r="G1030" t="s">
        <v>69</v>
      </c>
      <c r="H1030" t="s">
        <v>70</v>
      </c>
      <c r="I1030">
        <v>4</v>
      </c>
      <c r="J1030" t="s">
        <v>42</v>
      </c>
      <c r="K1030">
        <v>108</v>
      </c>
      <c r="L1030">
        <v>22.2</v>
      </c>
      <c r="M1030">
        <v>4.68</v>
      </c>
      <c r="N1030">
        <v>1.04</v>
      </c>
      <c r="O1030">
        <v>3.4</v>
      </c>
      <c r="P1030">
        <v>0.75</v>
      </c>
      <c r="Q1030">
        <v>3.28</v>
      </c>
      <c r="R1030">
        <v>0.73</v>
      </c>
      <c r="S1030">
        <v>1.48</v>
      </c>
      <c r="T1030">
        <v>11</v>
      </c>
      <c r="U1030">
        <v>23.04</v>
      </c>
      <c r="V1030">
        <v>20.79</v>
      </c>
      <c r="W1030" s="1">
        <v>42965</v>
      </c>
      <c r="X1030">
        <v>267</v>
      </c>
      <c r="Y1030" t="s">
        <v>46</v>
      </c>
      <c r="Z1030" t="s">
        <v>551</v>
      </c>
      <c r="AA1030" t="s">
        <v>552</v>
      </c>
      <c r="AB1030">
        <v>173</v>
      </c>
      <c r="AC1030" s="1">
        <v>43046</v>
      </c>
      <c r="AD1030">
        <v>1</v>
      </c>
      <c r="AE1030">
        <v>252</v>
      </c>
      <c r="AF1030" s="1">
        <v>43327</v>
      </c>
      <c r="AG1030">
        <v>362</v>
      </c>
      <c r="AH1030">
        <v>312537</v>
      </c>
      <c r="AI1030">
        <v>155</v>
      </c>
      <c r="AJ1030" t="s">
        <v>553</v>
      </c>
      <c r="AK1030" t="s">
        <v>45</v>
      </c>
      <c r="AL1030" s="1">
        <v>42965</v>
      </c>
    </row>
    <row r="1031" spans="1:38" x14ac:dyDescent="0.25">
      <c r="A1031" t="s">
        <v>68</v>
      </c>
      <c r="B1031" s="1">
        <v>43144</v>
      </c>
      <c r="C1031">
        <v>3</v>
      </c>
      <c r="D1031">
        <v>383</v>
      </c>
      <c r="E1031">
        <v>6</v>
      </c>
      <c r="F1031" t="s">
        <v>39</v>
      </c>
      <c r="G1031" t="s">
        <v>69</v>
      </c>
      <c r="H1031" t="s">
        <v>70</v>
      </c>
      <c r="I1031">
        <v>4</v>
      </c>
      <c r="J1031" t="s">
        <v>42</v>
      </c>
      <c r="K1031">
        <v>179</v>
      </c>
      <c r="L1031">
        <v>18</v>
      </c>
      <c r="M1031">
        <v>4.6900000000000004</v>
      </c>
      <c r="N1031">
        <v>0.84</v>
      </c>
      <c r="O1031">
        <v>4.4000000000000004</v>
      </c>
      <c r="P1031">
        <v>0.79</v>
      </c>
      <c r="Q1031">
        <v>3.4</v>
      </c>
      <c r="R1031">
        <v>0.61</v>
      </c>
      <c r="S1031">
        <v>1.4</v>
      </c>
      <c r="T1031">
        <v>15</v>
      </c>
      <c r="U1031">
        <v>18.68</v>
      </c>
      <c r="V1031">
        <v>19.27</v>
      </c>
      <c r="W1031" s="1">
        <v>42965</v>
      </c>
      <c r="X1031">
        <v>267</v>
      </c>
      <c r="Y1031" t="s">
        <v>47</v>
      </c>
      <c r="Z1031" t="s">
        <v>551</v>
      </c>
      <c r="AA1031" t="s">
        <v>552</v>
      </c>
      <c r="AB1031">
        <v>173</v>
      </c>
      <c r="AC1031" s="1">
        <v>43046</v>
      </c>
      <c r="AD1031">
        <v>1</v>
      </c>
      <c r="AE1031">
        <v>181</v>
      </c>
      <c r="AF1031" s="1">
        <v>43327</v>
      </c>
      <c r="AG1031">
        <v>362</v>
      </c>
      <c r="AH1031">
        <v>312537</v>
      </c>
      <c r="AI1031">
        <v>155</v>
      </c>
      <c r="AJ1031" t="s">
        <v>553</v>
      </c>
      <c r="AK1031" t="s">
        <v>45</v>
      </c>
      <c r="AL1031" s="1">
        <v>42965</v>
      </c>
    </row>
    <row r="1032" spans="1:38" x14ac:dyDescent="0.25">
      <c r="A1032" t="s">
        <v>68</v>
      </c>
      <c r="B1032" s="1">
        <v>43219</v>
      </c>
      <c r="C1032">
        <v>4</v>
      </c>
      <c r="D1032">
        <v>383</v>
      </c>
      <c r="E1032">
        <v>6</v>
      </c>
      <c r="F1032" t="s">
        <v>39</v>
      </c>
      <c r="G1032" t="s">
        <v>69</v>
      </c>
      <c r="H1032" t="s">
        <v>70</v>
      </c>
      <c r="I1032">
        <v>4</v>
      </c>
      <c r="J1032" t="s">
        <v>42</v>
      </c>
      <c r="K1032">
        <v>254</v>
      </c>
      <c r="L1032">
        <v>9.4</v>
      </c>
      <c r="M1032">
        <v>4.38</v>
      </c>
      <c r="N1032">
        <v>0.41</v>
      </c>
      <c r="O1032">
        <v>7.23</v>
      </c>
      <c r="P1032">
        <v>0.68</v>
      </c>
      <c r="Q1032">
        <v>5.27</v>
      </c>
      <c r="R1032">
        <v>0.5</v>
      </c>
      <c r="S1032">
        <v>1.18</v>
      </c>
      <c r="T1032">
        <v>151</v>
      </c>
      <c r="U1032">
        <v>9.76</v>
      </c>
      <c r="V1032">
        <v>14.76</v>
      </c>
      <c r="W1032" s="1">
        <v>42965</v>
      </c>
      <c r="X1032">
        <v>267</v>
      </c>
      <c r="Y1032" s="3">
        <v>45017</v>
      </c>
      <c r="Z1032" t="s">
        <v>554</v>
      </c>
      <c r="AA1032" t="s">
        <v>555</v>
      </c>
      <c r="AB1032">
        <v>173</v>
      </c>
      <c r="AC1032" s="1">
        <v>43416</v>
      </c>
      <c r="AD1032">
        <v>3</v>
      </c>
      <c r="AE1032">
        <v>250</v>
      </c>
      <c r="AF1032" s="1">
        <v>43697</v>
      </c>
      <c r="AG1032">
        <v>732</v>
      </c>
      <c r="AH1032">
        <v>312537</v>
      </c>
      <c r="AI1032">
        <v>155</v>
      </c>
      <c r="AJ1032" t="s">
        <v>553</v>
      </c>
      <c r="AK1032" t="s">
        <v>50</v>
      </c>
      <c r="AL1032" s="1">
        <v>43250</v>
      </c>
    </row>
    <row r="1033" spans="1:38" x14ac:dyDescent="0.25">
      <c r="A1033" t="s">
        <v>68</v>
      </c>
      <c r="B1033" s="1">
        <v>43018</v>
      </c>
      <c r="C1033">
        <v>1</v>
      </c>
      <c r="D1033">
        <v>161</v>
      </c>
      <c r="E1033">
        <v>6</v>
      </c>
      <c r="F1033" t="s">
        <v>39</v>
      </c>
      <c r="G1033" t="s">
        <v>69</v>
      </c>
      <c r="H1033" t="s">
        <v>70</v>
      </c>
      <c r="I1033">
        <v>2</v>
      </c>
      <c r="J1033">
        <v>1</v>
      </c>
      <c r="K1033">
        <v>58</v>
      </c>
      <c r="L1033">
        <v>22.7</v>
      </c>
      <c r="M1033">
        <v>4.76</v>
      </c>
      <c r="N1033">
        <v>1.08</v>
      </c>
      <c r="O1033">
        <v>4.9000000000000004</v>
      </c>
      <c r="P1033">
        <v>1.1100000000000001</v>
      </c>
      <c r="Q1033">
        <v>3.49</v>
      </c>
      <c r="R1033">
        <v>0.79</v>
      </c>
      <c r="S1033">
        <v>1.9</v>
      </c>
      <c r="T1033">
        <v>18</v>
      </c>
      <c r="U1033">
        <v>23.56</v>
      </c>
      <c r="V1033">
        <v>25.88</v>
      </c>
      <c r="W1033" s="1">
        <v>42960</v>
      </c>
      <c r="X1033">
        <v>272</v>
      </c>
      <c r="Y1033" t="s">
        <v>43</v>
      </c>
      <c r="Z1033" t="s">
        <v>556</v>
      </c>
      <c r="AA1033" t="s">
        <v>557</v>
      </c>
      <c r="AC1033" s="1">
        <v>43057</v>
      </c>
      <c r="AD1033">
        <v>2</v>
      </c>
      <c r="AE1033">
        <v>268</v>
      </c>
      <c r="AF1033" s="1">
        <v>43335</v>
      </c>
      <c r="AG1033">
        <v>375</v>
      </c>
      <c r="AH1033">
        <v>114563</v>
      </c>
      <c r="AI1033">
        <v>73</v>
      </c>
      <c r="AJ1033" t="s">
        <v>558</v>
      </c>
      <c r="AK1033" t="s">
        <v>45</v>
      </c>
      <c r="AL1033" s="1">
        <v>42960</v>
      </c>
    </row>
    <row r="1034" spans="1:38" x14ac:dyDescent="0.25">
      <c r="A1034" t="s">
        <v>68</v>
      </c>
      <c r="B1034" s="1">
        <v>43144</v>
      </c>
      <c r="C1034">
        <v>3</v>
      </c>
      <c r="D1034">
        <v>161</v>
      </c>
      <c r="E1034">
        <v>6</v>
      </c>
      <c r="F1034" t="s">
        <v>39</v>
      </c>
      <c r="G1034" t="s">
        <v>69</v>
      </c>
      <c r="H1034" t="s">
        <v>70</v>
      </c>
      <c r="I1034">
        <v>2</v>
      </c>
      <c r="J1034">
        <v>1</v>
      </c>
      <c r="K1034">
        <v>184</v>
      </c>
      <c r="L1034">
        <v>12.5</v>
      </c>
      <c r="M1034">
        <v>4.8099999999999996</v>
      </c>
      <c r="N1034">
        <v>0.6</v>
      </c>
      <c r="O1034">
        <v>5.66</v>
      </c>
      <c r="P1034">
        <v>0.71</v>
      </c>
      <c r="Q1034">
        <v>3.68</v>
      </c>
      <c r="R1034">
        <v>0.46</v>
      </c>
      <c r="S1034">
        <v>1.17</v>
      </c>
      <c r="T1034">
        <v>33</v>
      </c>
      <c r="U1034">
        <v>12.98</v>
      </c>
      <c r="V1034">
        <v>15.68</v>
      </c>
      <c r="W1034" s="1">
        <v>42960</v>
      </c>
      <c r="X1034">
        <v>272</v>
      </c>
      <c r="Y1034" t="s">
        <v>47</v>
      </c>
      <c r="Z1034" t="s">
        <v>556</v>
      </c>
      <c r="AA1034" t="s">
        <v>557</v>
      </c>
      <c r="AC1034" s="1">
        <v>43057</v>
      </c>
      <c r="AD1034">
        <v>2</v>
      </c>
      <c r="AE1034">
        <v>189</v>
      </c>
      <c r="AF1034" s="1">
        <v>43335</v>
      </c>
      <c r="AG1034">
        <v>375</v>
      </c>
      <c r="AH1034">
        <v>114563</v>
      </c>
      <c r="AI1034">
        <v>73</v>
      </c>
      <c r="AJ1034" t="s">
        <v>558</v>
      </c>
      <c r="AK1034" t="s">
        <v>45</v>
      </c>
      <c r="AL1034" s="1">
        <v>42960</v>
      </c>
    </row>
    <row r="1035" spans="1:38" x14ac:dyDescent="0.25">
      <c r="A1035" t="s">
        <v>68</v>
      </c>
      <c r="B1035" s="1">
        <v>43073</v>
      </c>
      <c r="C1035">
        <v>2</v>
      </c>
      <c r="D1035">
        <v>161</v>
      </c>
      <c r="E1035">
        <v>6</v>
      </c>
      <c r="F1035" t="s">
        <v>39</v>
      </c>
      <c r="G1035" t="s">
        <v>69</v>
      </c>
      <c r="H1035" t="s">
        <v>70</v>
      </c>
      <c r="I1035">
        <v>2</v>
      </c>
      <c r="J1035">
        <v>1</v>
      </c>
      <c r="K1035">
        <v>113</v>
      </c>
      <c r="L1035">
        <v>14.7</v>
      </c>
      <c r="M1035">
        <v>4.75</v>
      </c>
      <c r="N1035">
        <v>0.7</v>
      </c>
      <c r="O1035">
        <v>4.04</v>
      </c>
      <c r="P1035">
        <v>0.59</v>
      </c>
      <c r="Q1035">
        <v>3.36</v>
      </c>
      <c r="R1035">
        <v>0.49</v>
      </c>
      <c r="S1035">
        <v>1.0900000000000001</v>
      </c>
      <c r="T1035">
        <v>31</v>
      </c>
      <c r="U1035">
        <v>15.26</v>
      </c>
      <c r="V1035">
        <v>14.99</v>
      </c>
      <c r="W1035" s="1">
        <v>42960</v>
      </c>
      <c r="X1035">
        <v>272</v>
      </c>
      <c r="Y1035" t="s">
        <v>46</v>
      </c>
      <c r="Z1035" t="s">
        <v>556</v>
      </c>
      <c r="AA1035" t="s">
        <v>557</v>
      </c>
      <c r="AC1035" s="1">
        <v>43057</v>
      </c>
      <c r="AD1035">
        <v>2</v>
      </c>
      <c r="AE1035">
        <v>260</v>
      </c>
      <c r="AF1035" s="1">
        <v>43335</v>
      </c>
      <c r="AG1035">
        <v>375</v>
      </c>
      <c r="AH1035">
        <v>114563</v>
      </c>
      <c r="AI1035">
        <v>73</v>
      </c>
      <c r="AJ1035" t="s">
        <v>558</v>
      </c>
      <c r="AK1035" t="s">
        <v>45</v>
      </c>
      <c r="AL1035" s="1">
        <v>42960</v>
      </c>
    </row>
    <row r="1036" spans="1:38" x14ac:dyDescent="0.25">
      <c r="A1036" t="s">
        <v>68</v>
      </c>
      <c r="B1036" s="1">
        <v>43219</v>
      </c>
      <c r="C1036">
        <v>4</v>
      </c>
      <c r="D1036">
        <v>161</v>
      </c>
      <c r="E1036">
        <v>6</v>
      </c>
      <c r="F1036" t="s">
        <v>39</v>
      </c>
      <c r="G1036" t="s">
        <v>69</v>
      </c>
      <c r="H1036" t="s">
        <v>70</v>
      </c>
      <c r="I1036">
        <v>2</v>
      </c>
      <c r="J1036">
        <v>1</v>
      </c>
      <c r="K1036">
        <v>259</v>
      </c>
      <c r="L1036">
        <v>7.8</v>
      </c>
      <c r="M1036">
        <v>4.24</v>
      </c>
      <c r="N1036">
        <v>0.33</v>
      </c>
      <c r="O1036">
        <v>6.99</v>
      </c>
      <c r="P1036">
        <v>0.55000000000000004</v>
      </c>
      <c r="Q1036">
        <v>4.9000000000000004</v>
      </c>
      <c r="R1036">
        <v>0.38</v>
      </c>
      <c r="S1036">
        <v>0.93</v>
      </c>
      <c r="T1036">
        <v>199</v>
      </c>
      <c r="U1036">
        <v>8.1</v>
      </c>
      <c r="V1036">
        <v>11.81</v>
      </c>
      <c r="W1036" s="1">
        <v>42960</v>
      </c>
      <c r="X1036">
        <v>272</v>
      </c>
      <c r="Y1036" s="3">
        <v>45017</v>
      </c>
      <c r="Z1036" t="s">
        <v>559</v>
      </c>
      <c r="AA1036" t="s">
        <v>560</v>
      </c>
      <c r="AB1036">
        <v>215</v>
      </c>
      <c r="AC1036" s="1">
        <v>43408</v>
      </c>
      <c r="AD1036">
        <v>3</v>
      </c>
      <c r="AE1036">
        <v>240</v>
      </c>
      <c r="AF1036" s="1">
        <v>43687</v>
      </c>
      <c r="AG1036">
        <v>727</v>
      </c>
      <c r="AH1036">
        <v>114563</v>
      </c>
      <c r="AI1036">
        <v>73</v>
      </c>
      <c r="AJ1036" t="s">
        <v>558</v>
      </c>
      <c r="AK1036" t="s">
        <v>50</v>
      </c>
      <c r="AL1036" s="1">
        <v>43250</v>
      </c>
    </row>
    <row r="1037" spans="1:38" x14ac:dyDescent="0.25">
      <c r="A1037" t="s">
        <v>68</v>
      </c>
      <c r="B1037" s="1">
        <v>43018</v>
      </c>
      <c r="C1037">
        <v>1</v>
      </c>
      <c r="D1037">
        <v>203</v>
      </c>
      <c r="E1037">
        <v>6</v>
      </c>
      <c r="F1037" t="s">
        <v>39</v>
      </c>
      <c r="G1037" t="s">
        <v>69</v>
      </c>
      <c r="H1037" t="s">
        <v>70</v>
      </c>
      <c r="I1037">
        <v>3</v>
      </c>
      <c r="J1037">
        <v>2</v>
      </c>
      <c r="K1037">
        <v>52</v>
      </c>
      <c r="L1037">
        <v>24.4</v>
      </c>
      <c r="M1037">
        <v>4.8</v>
      </c>
      <c r="N1037">
        <v>1.17</v>
      </c>
      <c r="O1037">
        <v>4.54</v>
      </c>
      <c r="P1037">
        <v>1.1100000000000001</v>
      </c>
      <c r="Q1037">
        <v>3.35</v>
      </c>
      <c r="R1037">
        <v>0.82</v>
      </c>
      <c r="S1037">
        <v>1.93</v>
      </c>
      <c r="T1037">
        <v>87</v>
      </c>
      <c r="U1037">
        <v>25.33</v>
      </c>
      <c r="V1037">
        <v>26.56</v>
      </c>
      <c r="W1037" s="1">
        <v>42966</v>
      </c>
      <c r="X1037">
        <v>266</v>
      </c>
      <c r="Y1037" t="s">
        <v>43</v>
      </c>
      <c r="Z1037" t="s">
        <v>561</v>
      </c>
      <c r="AA1037" t="s">
        <v>562</v>
      </c>
      <c r="AC1037" s="1">
        <v>43046</v>
      </c>
      <c r="AD1037">
        <v>1</v>
      </c>
      <c r="AE1037">
        <v>261</v>
      </c>
      <c r="AF1037" s="1">
        <v>43328</v>
      </c>
      <c r="AG1037">
        <v>362</v>
      </c>
      <c r="AH1037">
        <v>107804</v>
      </c>
      <c r="AI1037" t="s">
        <v>563</v>
      </c>
      <c r="AJ1037" t="s">
        <v>564</v>
      </c>
      <c r="AK1037" t="s">
        <v>45</v>
      </c>
      <c r="AL1037" s="1">
        <v>42966</v>
      </c>
    </row>
    <row r="1038" spans="1:38" x14ac:dyDescent="0.25">
      <c r="A1038" t="s">
        <v>68</v>
      </c>
      <c r="B1038" s="1">
        <v>43144</v>
      </c>
      <c r="C1038">
        <v>3</v>
      </c>
      <c r="D1038">
        <v>203</v>
      </c>
      <c r="E1038">
        <v>6</v>
      </c>
      <c r="F1038" t="s">
        <v>39</v>
      </c>
      <c r="G1038" t="s">
        <v>69</v>
      </c>
      <c r="H1038" t="s">
        <v>70</v>
      </c>
      <c r="I1038">
        <v>3</v>
      </c>
      <c r="J1038">
        <v>2</v>
      </c>
      <c r="K1038">
        <v>178</v>
      </c>
      <c r="L1038">
        <v>11.4</v>
      </c>
      <c r="M1038">
        <v>4.6500000000000004</v>
      </c>
      <c r="N1038">
        <v>0.53</v>
      </c>
      <c r="O1038">
        <v>5.33</v>
      </c>
      <c r="P1038">
        <v>0.61</v>
      </c>
      <c r="Q1038">
        <v>3.42</v>
      </c>
      <c r="R1038">
        <v>0.39</v>
      </c>
      <c r="S1038">
        <v>1</v>
      </c>
      <c r="T1038">
        <v>157</v>
      </c>
      <c r="U1038">
        <v>11.83</v>
      </c>
      <c r="V1038">
        <v>13.61</v>
      </c>
      <c r="W1038" s="1">
        <v>42966</v>
      </c>
      <c r="X1038">
        <v>266</v>
      </c>
      <c r="Y1038" s="3">
        <v>44986</v>
      </c>
      <c r="Z1038" t="s">
        <v>561</v>
      </c>
      <c r="AA1038" t="s">
        <v>562</v>
      </c>
      <c r="AC1038" s="1">
        <v>43046</v>
      </c>
      <c r="AD1038">
        <v>1</v>
      </c>
      <c r="AE1038">
        <v>182</v>
      </c>
      <c r="AF1038" s="1">
        <v>43328</v>
      </c>
      <c r="AG1038">
        <v>362</v>
      </c>
      <c r="AH1038">
        <v>107804</v>
      </c>
      <c r="AI1038" t="s">
        <v>563</v>
      </c>
      <c r="AJ1038" t="s">
        <v>564</v>
      </c>
      <c r="AK1038" t="s">
        <v>45</v>
      </c>
    </row>
    <row r="1039" spans="1:38" x14ac:dyDescent="0.25">
      <c r="A1039" t="s">
        <v>68</v>
      </c>
      <c r="B1039" s="1">
        <v>43073</v>
      </c>
      <c r="C1039">
        <v>2</v>
      </c>
      <c r="D1039">
        <v>203</v>
      </c>
      <c r="E1039">
        <v>6</v>
      </c>
      <c r="F1039" t="s">
        <v>39</v>
      </c>
      <c r="G1039" t="s">
        <v>69</v>
      </c>
      <c r="H1039" t="s">
        <v>70</v>
      </c>
      <c r="I1039">
        <v>3</v>
      </c>
      <c r="J1039">
        <v>2</v>
      </c>
      <c r="K1039">
        <v>107</v>
      </c>
      <c r="L1039">
        <v>11.8</v>
      </c>
      <c r="M1039">
        <v>4.8600000000000003</v>
      </c>
      <c r="N1039">
        <v>0.56999999999999995</v>
      </c>
      <c r="O1039">
        <v>4.18</v>
      </c>
      <c r="P1039">
        <v>0.49</v>
      </c>
      <c r="Q1039">
        <v>3.37</v>
      </c>
      <c r="R1039">
        <v>0.4</v>
      </c>
      <c r="S1039">
        <v>0.89</v>
      </c>
      <c r="T1039">
        <v>77</v>
      </c>
      <c r="U1039">
        <v>12.25</v>
      </c>
      <c r="V1039">
        <v>12.28</v>
      </c>
      <c r="W1039" s="1">
        <v>42966</v>
      </c>
      <c r="X1039">
        <v>266</v>
      </c>
      <c r="Y1039" t="s">
        <v>46</v>
      </c>
      <c r="Z1039" t="s">
        <v>561</v>
      </c>
      <c r="AA1039" t="s">
        <v>562</v>
      </c>
      <c r="AC1039" s="1">
        <v>43046</v>
      </c>
      <c r="AD1039">
        <v>1</v>
      </c>
      <c r="AE1039">
        <v>253</v>
      </c>
      <c r="AF1039" s="1">
        <v>43328</v>
      </c>
      <c r="AG1039">
        <v>362</v>
      </c>
      <c r="AH1039">
        <v>107804</v>
      </c>
      <c r="AI1039" t="s">
        <v>563</v>
      </c>
      <c r="AJ1039" t="s">
        <v>564</v>
      </c>
      <c r="AK1039" t="s">
        <v>45</v>
      </c>
      <c r="AL1039" s="1">
        <v>42966</v>
      </c>
    </row>
    <row r="1040" spans="1:38" x14ac:dyDescent="0.25">
      <c r="A1040" t="s">
        <v>68</v>
      </c>
      <c r="B1040" s="1">
        <v>43219</v>
      </c>
      <c r="C1040">
        <v>4</v>
      </c>
      <c r="D1040">
        <v>203</v>
      </c>
      <c r="E1040">
        <v>6</v>
      </c>
      <c r="F1040" t="s">
        <v>39</v>
      </c>
      <c r="G1040" t="s">
        <v>69</v>
      </c>
      <c r="H1040" t="s">
        <v>70</v>
      </c>
      <c r="I1040">
        <v>3</v>
      </c>
      <c r="J1040">
        <v>2</v>
      </c>
      <c r="K1040">
        <v>253</v>
      </c>
      <c r="L1040">
        <v>6.1</v>
      </c>
      <c r="M1040">
        <v>4.57</v>
      </c>
      <c r="N1040">
        <v>0.28000000000000003</v>
      </c>
      <c r="O1040">
        <v>7.61</v>
      </c>
      <c r="P1040">
        <v>0.46</v>
      </c>
      <c r="Q1040">
        <v>5.14</v>
      </c>
      <c r="R1040">
        <v>0.31</v>
      </c>
      <c r="S1040">
        <v>0.78</v>
      </c>
      <c r="T1040">
        <v>135</v>
      </c>
      <c r="U1040">
        <v>6.33</v>
      </c>
      <c r="V1040">
        <v>9.7100000000000009</v>
      </c>
      <c r="W1040" s="1">
        <v>42966</v>
      </c>
      <c r="X1040">
        <v>266</v>
      </c>
      <c r="Y1040" s="3">
        <v>45017</v>
      </c>
      <c r="Z1040" t="s">
        <v>561</v>
      </c>
      <c r="AA1040" t="s">
        <v>562</v>
      </c>
      <c r="AB1040">
        <v>232</v>
      </c>
      <c r="AC1040" s="1">
        <v>43407</v>
      </c>
      <c r="AD1040">
        <v>2</v>
      </c>
      <c r="AE1040">
        <v>242</v>
      </c>
      <c r="AF1040" s="1">
        <v>43689</v>
      </c>
      <c r="AG1040">
        <v>723</v>
      </c>
      <c r="AH1040">
        <v>107804</v>
      </c>
      <c r="AI1040" t="s">
        <v>563</v>
      </c>
      <c r="AJ1040" t="s">
        <v>564</v>
      </c>
      <c r="AK1040" t="s">
        <v>50</v>
      </c>
      <c r="AL1040" s="1">
        <v>43250</v>
      </c>
    </row>
    <row r="1041" spans="1:38" x14ac:dyDescent="0.25">
      <c r="A1041" t="s">
        <v>51</v>
      </c>
      <c r="B1041" s="1">
        <v>43048</v>
      </c>
      <c r="C1041">
        <v>2</v>
      </c>
      <c r="D1041">
        <v>195</v>
      </c>
      <c r="E1041">
        <v>6</v>
      </c>
      <c r="F1041" t="s">
        <v>39</v>
      </c>
      <c r="G1041" t="s">
        <v>56</v>
      </c>
      <c r="H1041" t="s">
        <v>41</v>
      </c>
      <c r="I1041">
        <v>4</v>
      </c>
      <c r="J1041" t="s">
        <v>42</v>
      </c>
      <c r="K1041">
        <v>35</v>
      </c>
      <c r="L1041">
        <v>18.7</v>
      </c>
      <c r="M1041">
        <v>5.21</v>
      </c>
      <c r="N1041">
        <v>0.97</v>
      </c>
      <c r="O1041">
        <v>5.94</v>
      </c>
      <c r="P1041">
        <v>1.1100000000000001</v>
      </c>
      <c r="Q1041">
        <v>3.59</v>
      </c>
      <c r="R1041">
        <v>0.67</v>
      </c>
      <c r="S1041">
        <v>1.78</v>
      </c>
      <c r="T1041">
        <v>11</v>
      </c>
      <c r="U1041">
        <v>19.41</v>
      </c>
      <c r="V1041">
        <v>23.92</v>
      </c>
      <c r="W1041" s="1">
        <v>43013</v>
      </c>
      <c r="X1041">
        <v>209</v>
      </c>
      <c r="Y1041" t="s">
        <v>43</v>
      </c>
      <c r="Z1041" t="s">
        <v>565</v>
      </c>
      <c r="AA1041" t="s">
        <v>566</v>
      </c>
      <c r="AC1041" t="s">
        <v>49</v>
      </c>
      <c r="AH1041">
        <v>312543</v>
      </c>
      <c r="AI1041" t="s">
        <v>567</v>
      </c>
      <c r="AJ1041" s="2">
        <v>18476</v>
      </c>
      <c r="AK1041" t="s">
        <v>45</v>
      </c>
      <c r="AL1041" s="1">
        <v>43013</v>
      </c>
    </row>
    <row r="1042" spans="1:38" x14ac:dyDescent="0.25">
      <c r="A1042" t="s">
        <v>51</v>
      </c>
      <c r="B1042" s="1">
        <v>43157</v>
      </c>
      <c r="C1042">
        <v>4</v>
      </c>
      <c r="D1042">
        <v>195</v>
      </c>
      <c r="E1042">
        <v>6</v>
      </c>
      <c r="F1042" t="s">
        <v>39</v>
      </c>
      <c r="G1042" t="s">
        <v>56</v>
      </c>
      <c r="H1042" t="s">
        <v>41</v>
      </c>
      <c r="I1042">
        <v>4</v>
      </c>
      <c r="J1042" t="s">
        <v>42</v>
      </c>
      <c r="K1042">
        <v>144</v>
      </c>
      <c r="L1042">
        <v>16.8</v>
      </c>
      <c r="M1042">
        <v>5.0999999999999996</v>
      </c>
      <c r="N1042">
        <v>0.86</v>
      </c>
      <c r="O1042">
        <v>6.17</v>
      </c>
      <c r="P1042">
        <v>1.04</v>
      </c>
      <c r="Q1042">
        <v>3.99</v>
      </c>
      <c r="R1042">
        <v>0.67</v>
      </c>
      <c r="S1042">
        <v>1.71</v>
      </c>
      <c r="T1042">
        <v>35</v>
      </c>
      <c r="U1042">
        <v>17.440000000000001</v>
      </c>
      <c r="V1042">
        <v>22.53</v>
      </c>
      <c r="W1042" s="1">
        <v>43013</v>
      </c>
      <c r="X1042">
        <v>209</v>
      </c>
      <c r="Y1042" t="s">
        <v>47</v>
      </c>
      <c r="Z1042" t="s">
        <v>565</v>
      </c>
      <c r="AA1042" t="s">
        <v>566</v>
      </c>
      <c r="AC1042" s="1">
        <v>43051</v>
      </c>
      <c r="AD1042">
        <v>1</v>
      </c>
      <c r="AE1042">
        <v>175</v>
      </c>
      <c r="AF1042" s="1">
        <v>43333</v>
      </c>
      <c r="AG1042">
        <v>320</v>
      </c>
      <c r="AH1042">
        <v>312543</v>
      </c>
      <c r="AI1042" t="s">
        <v>567</v>
      </c>
      <c r="AJ1042" s="2">
        <v>18476</v>
      </c>
      <c r="AK1042" t="s">
        <v>45</v>
      </c>
      <c r="AL1042" s="1">
        <v>43013</v>
      </c>
    </row>
    <row r="1043" spans="1:38" x14ac:dyDescent="0.25">
      <c r="A1043" t="s">
        <v>51</v>
      </c>
      <c r="B1043" s="1">
        <v>43209</v>
      </c>
      <c r="C1043">
        <v>5</v>
      </c>
      <c r="D1043">
        <v>195</v>
      </c>
      <c r="E1043">
        <v>6</v>
      </c>
      <c r="F1043" t="s">
        <v>39</v>
      </c>
      <c r="G1043" t="s">
        <v>56</v>
      </c>
      <c r="H1043" t="s">
        <v>41</v>
      </c>
      <c r="I1043">
        <v>4</v>
      </c>
      <c r="J1043" t="s">
        <v>42</v>
      </c>
      <c r="K1043">
        <v>196</v>
      </c>
      <c r="L1043">
        <v>13.4</v>
      </c>
      <c r="M1043">
        <v>5.16</v>
      </c>
      <c r="N1043">
        <v>0.69</v>
      </c>
      <c r="O1043">
        <v>6.29</v>
      </c>
      <c r="P1043">
        <v>0.84</v>
      </c>
      <c r="Q1043">
        <v>4.3</v>
      </c>
      <c r="R1043">
        <v>0.57999999999999996</v>
      </c>
      <c r="S1043">
        <v>1.42</v>
      </c>
      <c r="T1043">
        <v>22</v>
      </c>
      <c r="U1043">
        <v>13.91</v>
      </c>
      <c r="V1043">
        <v>18.440000000000001</v>
      </c>
      <c r="W1043" s="1">
        <v>43013</v>
      </c>
      <c r="X1043">
        <v>209</v>
      </c>
      <c r="Y1043" t="s">
        <v>48</v>
      </c>
      <c r="Z1043" t="s">
        <v>565</v>
      </c>
      <c r="AA1043" t="s">
        <v>566</v>
      </c>
      <c r="AC1043" t="s">
        <v>49</v>
      </c>
      <c r="AH1043">
        <v>312543</v>
      </c>
      <c r="AI1043" t="s">
        <v>567</v>
      </c>
      <c r="AJ1043" s="2">
        <v>18476</v>
      </c>
      <c r="AK1043" t="s">
        <v>45</v>
      </c>
      <c r="AL1043" s="1">
        <v>43013</v>
      </c>
    </row>
    <row r="1044" spans="1:38" x14ac:dyDescent="0.25">
      <c r="A1044" t="s">
        <v>51</v>
      </c>
      <c r="B1044" s="1">
        <v>43109</v>
      </c>
      <c r="C1044">
        <v>3</v>
      </c>
      <c r="D1044">
        <v>195</v>
      </c>
      <c r="E1044">
        <v>6</v>
      </c>
      <c r="F1044" t="s">
        <v>39</v>
      </c>
      <c r="G1044" t="s">
        <v>56</v>
      </c>
      <c r="H1044" t="s">
        <v>41</v>
      </c>
      <c r="I1044">
        <v>4</v>
      </c>
      <c r="J1044" t="s">
        <v>42</v>
      </c>
      <c r="K1044">
        <v>96</v>
      </c>
      <c r="L1044">
        <v>14</v>
      </c>
      <c r="M1044">
        <v>5.08</v>
      </c>
      <c r="N1044">
        <v>0.71</v>
      </c>
      <c r="O1044">
        <v>5.77</v>
      </c>
      <c r="P1044">
        <v>0.81</v>
      </c>
      <c r="Q1044">
        <v>3.69</v>
      </c>
      <c r="R1044">
        <v>0.52</v>
      </c>
      <c r="S1044">
        <v>1.32</v>
      </c>
      <c r="T1044">
        <v>16</v>
      </c>
      <c r="U1044">
        <v>14.53</v>
      </c>
      <c r="V1044">
        <v>17.78</v>
      </c>
      <c r="W1044" s="1">
        <v>43013</v>
      </c>
      <c r="X1044">
        <v>209</v>
      </c>
      <c r="Y1044" t="s">
        <v>46</v>
      </c>
      <c r="Z1044" t="s">
        <v>565</v>
      </c>
      <c r="AA1044" t="s">
        <v>566</v>
      </c>
      <c r="AC1044" s="1">
        <v>43051</v>
      </c>
      <c r="AD1044">
        <v>1</v>
      </c>
      <c r="AE1044">
        <v>181</v>
      </c>
      <c r="AF1044" s="1">
        <v>43333</v>
      </c>
      <c r="AG1044">
        <v>320</v>
      </c>
      <c r="AH1044">
        <v>312543</v>
      </c>
      <c r="AI1044" t="s">
        <v>567</v>
      </c>
      <c r="AJ1044" s="2">
        <v>18476</v>
      </c>
      <c r="AK1044" t="s">
        <v>45</v>
      </c>
      <c r="AL1044" s="1">
        <v>43013</v>
      </c>
    </row>
    <row r="1045" spans="1:38" x14ac:dyDescent="0.25">
      <c r="A1045" t="s">
        <v>78</v>
      </c>
      <c r="B1045" s="1">
        <v>43072</v>
      </c>
      <c r="C1045">
        <v>2</v>
      </c>
      <c r="D1045">
        <v>4</v>
      </c>
      <c r="E1045">
        <v>6</v>
      </c>
      <c r="F1045" t="s">
        <v>39</v>
      </c>
      <c r="G1045" t="s">
        <v>40</v>
      </c>
      <c r="H1045" t="s">
        <v>41</v>
      </c>
      <c r="I1045">
        <v>7</v>
      </c>
      <c r="J1045" t="s">
        <v>42</v>
      </c>
      <c r="K1045">
        <v>85</v>
      </c>
      <c r="L1045">
        <v>23.4</v>
      </c>
      <c r="M1045">
        <v>4.92</v>
      </c>
      <c r="N1045">
        <v>1.1499999999999999</v>
      </c>
      <c r="O1045">
        <v>5.47</v>
      </c>
      <c r="P1045">
        <v>1.28</v>
      </c>
      <c r="Q1045">
        <v>3.97</v>
      </c>
      <c r="R1045">
        <v>0.93</v>
      </c>
      <c r="S1045">
        <v>2.21</v>
      </c>
      <c r="T1045">
        <v>15</v>
      </c>
      <c r="U1045">
        <v>24.29</v>
      </c>
      <c r="V1045">
        <v>29.24</v>
      </c>
      <c r="W1045" s="1">
        <v>42987</v>
      </c>
      <c r="X1045">
        <v>219</v>
      </c>
      <c r="Y1045" t="s">
        <v>46</v>
      </c>
      <c r="Z1045" t="s">
        <v>568</v>
      </c>
      <c r="AA1045" t="s">
        <v>569</v>
      </c>
      <c r="AC1045" s="1">
        <v>43057</v>
      </c>
      <c r="AD1045">
        <v>1</v>
      </c>
      <c r="AE1045">
        <v>210</v>
      </c>
      <c r="AF1045" s="1">
        <v>43336</v>
      </c>
      <c r="AG1045">
        <v>349</v>
      </c>
      <c r="AH1045">
        <v>306083</v>
      </c>
      <c r="AI1045" t="s">
        <v>570</v>
      </c>
      <c r="AJ1045" s="2">
        <v>43525</v>
      </c>
      <c r="AK1045" t="s">
        <v>45</v>
      </c>
      <c r="AL1045" s="1">
        <v>42987</v>
      </c>
    </row>
    <row r="1046" spans="1:38" x14ac:dyDescent="0.25">
      <c r="A1046" t="s">
        <v>78</v>
      </c>
      <c r="B1046" s="1">
        <v>43012</v>
      </c>
      <c r="C1046">
        <v>1</v>
      </c>
      <c r="D1046">
        <v>4</v>
      </c>
      <c r="E1046">
        <v>6</v>
      </c>
      <c r="F1046" t="s">
        <v>39</v>
      </c>
      <c r="G1046" t="s">
        <v>40</v>
      </c>
      <c r="H1046" t="s">
        <v>41</v>
      </c>
      <c r="I1046">
        <v>7</v>
      </c>
      <c r="J1046" t="s">
        <v>42</v>
      </c>
      <c r="K1046">
        <v>25</v>
      </c>
      <c r="L1046">
        <v>27.1</v>
      </c>
      <c r="M1046">
        <v>5.1100000000000003</v>
      </c>
      <c r="N1046">
        <v>1.38</v>
      </c>
      <c r="O1046">
        <v>4.1399999999999997</v>
      </c>
      <c r="P1046">
        <v>1.1200000000000001</v>
      </c>
      <c r="Q1046">
        <v>3.88</v>
      </c>
      <c r="R1046">
        <v>1.05</v>
      </c>
      <c r="S1046">
        <v>2.17</v>
      </c>
      <c r="U1046">
        <v>28.13</v>
      </c>
      <c r="V1046">
        <v>29.12</v>
      </c>
      <c r="W1046" s="1">
        <v>42987</v>
      </c>
      <c r="X1046">
        <v>219</v>
      </c>
      <c r="Z1046" t="s">
        <v>568</v>
      </c>
      <c r="AA1046" t="s">
        <v>569</v>
      </c>
      <c r="AC1046" t="s">
        <v>49</v>
      </c>
      <c r="AH1046">
        <v>306083</v>
      </c>
      <c r="AI1046" t="s">
        <v>570</v>
      </c>
      <c r="AJ1046" s="2">
        <v>43525</v>
      </c>
      <c r="AK1046" t="s">
        <v>45</v>
      </c>
      <c r="AL1046" s="1">
        <v>42987</v>
      </c>
    </row>
    <row r="1047" spans="1:38" x14ac:dyDescent="0.25">
      <c r="A1047" t="s">
        <v>78</v>
      </c>
      <c r="B1047" s="1">
        <v>43129</v>
      </c>
      <c r="C1047">
        <v>3</v>
      </c>
      <c r="D1047">
        <v>4</v>
      </c>
      <c r="E1047">
        <v>6</v>
      </c>
      <c r="F1047" t="s">
        <v>39</v>
      </c>
      <c r="G1047" t="s">
        <v>40</v>
      </c>
      <c r="H1047" t="s">
        <v>41</v>
      </c>
      <c r="I1047">
        <v>7</v>
      </c>
      <c r="J1047" t="s">
        <v>42</v>
      </c>
      <c r="K1047">
        <v>142</v>
      </c>
      <c r="L1047">
        <v>14.9</v>
      </c>
      <c r="M1047">
        <v>4.8</v>
      </c>
      <c r="N1047">
        <v>0.72</v>
      </c>
      <c r="O1047">
        <v>4.71</v>
      </c>
      <c r="P1047">
        <v>0.7</v>
      </c>
      <c r="Q1047">
        <v>4.13</v>
      </c>
      <c r="R1047">
        <v>0.62</v>
      </c>
      <c r="S1047">
        <v>1.32</v>
      </c>
      <c r="T1047">
        <v>176</v>
      </c>
      <c r="U1047">
        <v>15.47</v>
      </c>
      <c r="V1047">
        <v>17.38</v>
      </c>
      <c r="W1047" s="1">
        <v>42987</v>
      </c>
      <c r="X1047">
        <v>219</v>
      </c>
      <c r="Y1047" s="3">
        <v>44986</v>
      </c>
      <c r="Z1047" t="s">
        <v>568</v>
      </c>
      <c r="AA1047" t="s">
        <v>569</v>
      </c>
      <c r="AC1047" s="1">
        <v>43057</v>
      </c>
      <c r="AD1047">
        <v>1</v>
      </c>
      <c r="AE1047">
        <v>205</v>
      </c>
      <c r="AF1047" s="1">
        <v>43336</v>
      </c>
      <c r="AG1047">
        <v>349</v>
      </c>
      <c r="AH1047">
        <v>306083</v>
      </c>
      <c r="AI1047" t="s">
        <v>570</v>
      </c>
      <c r="AJ1047" s="2">
        <v>43525</v>
      </c>
      <c r="AK1047" t="s">
        <v>45</v>
      </c>
      <c r="AL1047" s="1">
        <v>42987</v>
      </c>
    </row>
    <row r="1048" spans="1:38" x14ac:dyDescent="0.25">
      <c r="A1048" t="s">
        <v>78</v>
      </c>
      <c r="B1048" s="1">
        <v>43193</v>
      </c>
      <c r="C1048">
        <v>4</v>
      </c>
      <c r="D1048">
        <v>4</v>
      </c>
      <c r="E1048">
        <v>6</v>
      </c>
      <c r="F1048" t="s">
        <v>39</v>
      </c>
      <c r="G1048" t="s">
        <v>40</v>
      </c>
      <c r="H1048" t="s">
        <v>41</v>
      </c>
      <c r="I1048">
        <v>7</v>
      </c>
      <c r="J1048" t="s">
        <v>42</v>
      </c>
      <c r="K1048">
        <v>206</v>
      </c>
      <c r="L1048">
        <v>11</v>
      </c>
      <c r="M1048">
        <v>4.5599999999999996</v>
      </c>
      <c r="N1048">
        <v>0.5</v>
      </c>
      <c r="O1048">
        <v>5.37</v>
      </c>
      <c r="P1048">
        <v>0.59</v>
      </c>
      <c r="Q1048">
        <v>4.78</v>
      </c>
      <c r="R1048">
        <v>0.53</v>
      </c>
      <c r="S1048">
        <v>1.1200000000000001</v>
      </c>
      <c r="T1048">
        <v>202</v>
      </c>
      <c r="U1048">
        <v>11.42</v>
      </c>
      <c r="V1048">
        <v>14.28</v>
      </c>
      <c r="W1048" s="1">
        <v>42987</v>
      </c>
      <c r="X1048">
        <v>219</v>
      </c>
      <c r="Y1048" s="3">
        <v>45018</v>
      </c>
      <c r="Z1048" t="s">
        <v>568</v>
      </c>
      <c r="AA1048" t="s">
        <v>569</v>
      </c>
      <c r="AC1048" s="1">
        <v>43057</v>
      </c>
      <c r="AD1048">
        <v>1</v>
      </c>
      <c r="AE1048">
        <v>141</v>
      </c>
      <c r="AF1048" s="1">
        <v>43336</v>
      </c>
      <c r="AG1048">
        <v>349</v>
      </c>
      <c r="AH1048">
        <v>306083</v>
      </c>
      <c r="AI1048" t="s">
        <v>570</v>
      </c>
      <c r="AJ1048" s="2">
        <v>43525</v>
      </c>
      <c r="AK1048" t="s">
        <v>45</v>
      </c>
      <c r="AL1048" s="1">
        <v>42987</v>
      </c>
    </row>
    <row r="1049" spans="1:38" x14ac:dyDescent="0.25">
      <c r="A1049" t="s">
        <v>38</v>
      </c>
      <c r="B1049" s="1">
        <v>43010</v>
      </c>
      <c r="C1049">
        <v>1</v>
      </c>
      <c r="D1049">
        <v>261</v>
      </c>
      <c r="E1049">
        <v>6</v>
      </c>
      <c r="F1049" t="s">
        <v>39</v>
      </c>
      <c r="G1049" t="s">
        <v>104</v>
      </c>
      <c r="H1049" t="s">
        <v>105</v>
      </c>
      <c r="I1049">
        <v>2</v>
      </c>
      <c r="J1049">
        <v>1</v>
      </c>
      <c r="K1049">
        <v>62</v>
      </c>
      <c r="L1049">
        <v>16.399999999999999</v>
      </c>
      <c r="M1049">
        <v>5.38</v>
      </c>
      <c r="N1049">
        <v>0.88</v>
      </c>
      <c r="O1049">
        <v>5.16</v>
      </c>
      <c r="P1049">
        <v>0.85</v>
      </c>
      <c r="Q1049">
        <v>3.67</v>
      </c>
      <c r="R1049">
        <v>0.6</v>
      </c>
      <c r="S1049">
        <v>1.45</v>
      </c>
      <c r="T1049">
        <v>16</v>
      </c>
      <c r="U1049">
        <v>17.02</v>
      </c>
      <c r="V1049">
        <v>19.52</v>
      </c>
      <c r="W1049" s="1">
        <v>42948</v>
      </c>
      <c r="X1049" t="s">
        <v>571</v>
      </c>
      <c r="Y1049" t="s">
        <v>43</v>
      </c>
      <c r="Z1049" t="s">
        <v>572</v>
      </c>
      <c r="AA1049" t="s">
        <v>310</v>
      </c>
      <c r="AC1049" s="1">
        <v>43072</v>
      </c>
      <c r="AD1049">
        <v>2</v>
      </c>
      <c r="AE1049">
        <v>278</v>
      </c>
      <c r="AF1049" s="1">
        <v>43355</v>
      </c>
      <c r="AG1049">
        <v>407</v>
      </c>
      <c r="AH1049" t="s">
        <v>573</v>
      </c>
      <c r="AI1049">
        <v>6</v>
      </c>
      <c r="AJ1049" s="3">
        <v>45086</v>
      </c>
      <c r="AK1049" t="s">
        <v>45</v>
      </c>
      <c r="AL1049" s="1">
        <v>42948</v>
      </c>
    </row>
    <row r="1050" spans="1:38" x14ac:dyDescent="0.25">
      <c r="A1050" t="s">
        <v>38</v>
      </c>
      <c r="B1050" s="1">
        <v>43075</v>
      </c>
      <c r="C1050">
        <v>2</v>
      </c>
      <c r="D1050">
        <v>261</v>
      </c>
      <c r="E1050">
        <v>6</v>
      </c>
      <c r="F1050" t="s">
        <v>39</v>
      </c>
      <c r="G1050" t="s">
        <v>104</v>
      </c>
      <c r="H1050" t="s">
        <v>105</v>
      </c>
      <c r="I1050">
        <v>2</v>
      </c>
      <c r="J1050">
        <v>1</v>
      </c>
      <c r="K1050">
        <v>127</v>
      </c>
      <c r="L1050">
        <v>14.4</v>
      </c>
      <c r="M1050">
        <v>5.37</v>
      </c>
      <c r="N1050">
        <v>0.77</v>
      </c>
      <c r="O1050">
        <v>4.88</v>
      </c>
      <c r="P1050">
        <v>0.7</v>
      </c>
      <c r="Q1050">
        <v>3.8</v>
      </c>
      <c r="R1050">
        <v>0.55000000000000004</v>
      </c>
      <c r="S1050">
        <v>1.25</v>
      </c>
      <c r="T1050">
        <v>26</v>
      </c>
      <c r="U1050">
        <v>14.95</v>
      </c>
      <c r="V1050">
        <v>16.73</v>
      </c>
      <c r="W1050" s="1">
        <v>42948</v>
      </c>
      <c r="X1050">
        <v>265</v>
      </c>
      <c r="Y1050" t="s">
        <v>46</v>
      </c>
      <c r="Z1050" t="s">
        <v>572</v>
      </c>
      <c r="AA1050" t="s">
        <v>310</v>
      </c>
      <c r="AC1050" s="1">
        <v>43072</v>
      </c>
      <c r="AD1050">
        <v>2</v>
      </c>
      <c r="AE1050">
        <v>240</v>
      </c>
      <c r="AF1050" s="1">
        <v>43355</v>
      </c>
      <c r="AG1050">
        <v>407</v>
      </c>
      <c r="AH1050" t="s">
        <v>573</v>
      </c>
      <c r="AI1050">
        <v>6</v>
      </c>
      <c r="AJ1050" s="3">
        <v>45086</v>
      </c>
      <c r="AK1050" t="s">
        <v>45</v>
      </c>
      <c r="AL1050" s="1">
        <v>42948</v>
      </c>
    </row>
    <row r="1051" spans="1:38" x14ac:dyDescent="0.25">
      <c r="A1051" t="s">
        <v>38</v>
      </c>
      <c r="B1051" s="1">
        <v>43146</v>
      </c>
      <c r="C1051">
        <v>3</v>
      </c>
      <c r="D1051">
        <v>261</v>
      </c>
      <c r="E1051">
        <v>6</v>
      </c>
      <c r="F1051" t="s">
        <v>39</v>
      </c>
      <c r="G1051" t="s">
        <v>104</v>
      </c>
      <c r="H1051" t="s">
        <v>105</v>
      </c>
      <c r="I1051">
        <v>2</v>
      </c>
      <c r="J1051">
        <v>1</v>
      </c>
      <c r="K1051">
        <v>198</v>
      </c>
      <c r="L1051">
        <v>10.1</v>
      </c>
      <c r="M1051">
        <v>5.2</v>
      </c>
      <c r="N1051">
        <v>0.53</v>
      </c>
      <c r="O1051">
        <v>5.73</v>
      </c>
      <c r="P1051">
        <v>0.57999999999999996</v>
      </c>
      <c r="Q1051">
        <v>4.29</v>
      </c>
      <c r="R1051">
        <v>0.43</v>
      </c>
      <c r="S1051">
        <v>1.01</v>
      </c>
      <c r="T1051">
        <v>20</v>
      </c>
      <c r="U1051">
        <v>10.48</v>
      </c>
      <c r="V1051">
        <v>13.18</v>
      </c>
      <c r="W1051" s="1">
        <v>42948</v>
      </c>
      <c r="X1051">
        <v>265</v>
      </c>
      <c r="Y1051" t="s">
        <v>47</v>
      </c>
      <c r="Z1051" t="s">
        <v>572</v>
      </c>
      <c r="AA1051" t="s">
        <v>310</v>
      </c>
      <c r="AC1051" s="1">
        <v>43072</v>
      </c>
      <c r="AD1051">
        <v>2</v>
      </c>
      <c r="AE1051">
        <v>204</v>
      </c>
      <c r="AF1051" s="1">
        <v>43355</v>
      </c>
      <c r="AG1051">
        <v>407</v>
      </c>
      <c r="AH1051" t="s">
        <v>573</v>
      </c>
      <c r="AI1051">
        <v>6</v>
      </c>
      <c r="AJ1051" s="3">
        <v>45086</v>
      </c>
      <c r="AK1051" t="s">
        <v>45</v>
      </c>
      <c r="AL1051" s="1">
        <v>42948</v>
      </c>
    </row>
    <row r="1052" spans="1:38" x14ac:dyDescent="0.25">
      <c r="A1052" t="s">
        <v>38</v>
      </c>
      <c r="B1052" s="1">
        <v>43200</v>
      </c>
      <c r="C1052">
        <v>4</v>
      </c>
      <c r="D1052">
        <v>261</v>
      </c>
      <c r="E1052">
        <v>6</v>
      </c>
      <c r="F1052" t="s">
        <v>39</v>
      </c>
      <c r="G1052" t="s">
        <v>104</v>
      </c>
      <c r="H1052" t="s">
        <v>105</v>
      </c>
      <c r="I1052">
        <v>2</v>
      </c>
      <c r="J1052">
        <v>1</v>
      </c>
      <c r="K1052">
        <v>252</v>
      </c>
      <c r="L1052">
        <v>8.1</v>
      </c>
      <c r="M1052">
        <v>5.0199999999999996</v>
      </c>
      <c r="N1052">
        <v>0.41</v>
      </c>
      <c r="O1052">
        <v>5.51</v>
      </c>
      <c r="P1052">
        <v>0.45</v>
      </c>
      <c r="Q1052">
        <v>4.8099999999999996</v>
      </c>
      <c r="R1052">
        <v>0.39</v>
      </c>
      <c r="S1052">
        <v>0.84</v>
      </c>
      <c r="T1052">
        <v>26</v>
      </c>
      <c r="U1052">
        <v>8.41</v>
      </c>
      <c r="V1052">
        <v>10.71</v>
      </c>
      <c r="W1052" s="1">
        <v>42948</v>
      </c>
      <c r="X1052">
        <v>265</v>
      </c>
      <c r="Y1052" t="s">
        <v>48</v>
      </c>
      <c r="Z1052" t="s">
        <v>572</v>
      </c>
      <c r="AA1052" t="s">
        <v>310</v>
      </c>
      <c r="AC1052" t="s">
        <v>49</v>
      </c>
      <c r="AH1052" t="s">
        <v>573</v>
      </c>
      <c r="AI1052">
        <v>6</v>
      </c>
      <c r="AJ1052" s="3">
        <v>45086</v>
      </c>
      <c r="AK1052" t="s">
        <v>50</v>
      </c>
      <c r="AL1052" s="1">
        <v>43241</v>
      </c>
    </row>
    <row r="1053" spans="1:38" x14ac:dyDescent="0.25">
      <c r="A1053" t="s">
        <v>78</v>
      </c>
      <c r="B1053" s="1">
        <v>43072</v>
      </c>
      <c r="C1053">
        <v>2</v>
      </c>
      <c r="D1053">
        <v>217</v>
      </c>
      <c r="E1053">
        <v>6</v>
      </c>
      <c r="F1053" t="s">
        <v>39</v>
      </c>
      <c r="G1053" t="s">
        <v>40</v>
      </c>
      <c r="H1053" t="s">
        <v>41</v>
      </c>
      <c r="I1053">
        <v>8</v>
      </c>
      <c r="J1053" t="s">
        <v>42</v>
      </c>
      <c r="K1053">
        <v>44</v>
      </c>
      <c r="L1053">
        <v>24.2</v>
      </c>
      <c r="M1053">
        <v>5.04</v>
      </c>
      <c r="N1053">
        <v>1.22</v>
      </c>
      <c r="O1053">
        <v>4.4400000000000004</v>
      </c>
      <c r="P1053">
        <v>1.07</v>
      </c>
      <c r="Q1053">
        <v>3.48</v>
      </c>
      <c r="R1053">
        <v>0.84</v>
      </c>
      <c r="S1053">
        <v>1.92</v>
      </c>
      <c r="T1053">
        <v>357</v>
      </c>
      <c r="U1053">
        <v>25.12</v>
      </c>
      <c r="V1053">
        <v>26.15</v>
      </c>
      <c r="W1053" s="1">
        <v>43028</v>
      </c>
      <c r="X1053">
        <v>164</v>
      </c>
      <c r="Y1053" s="3">
        <v>44927</v>
      </c>
      <c r="AC1053" s="1">
        <v>43079</v>
      </c>
      <c r="AD1053">
        <v>2</v>
      </c>
      <c r="AE1053">
        <v>235</v>
      </c>
      <c r="AF1053" s="1">
        <v>43361</v>
      </c>
      <c r="AG1053">
        <v>319</v>
      </c>
      <c r="AH1053">
        <v>301048</v>
      </c>
      <c r="AI1053">
        <v>0</v>
      </c>
      <c r="AK1053" t="s">
        <v>45</v>
      </c>
      <c r="AL1053" s="1">
        <v>43042</v>
      </c>
    </row>
    <row r="1054" spans="1:38" x14ac:dyDescent="0.25">
      <c r="A1054" t="s">
        <v>78</v>
      </c>
      <c r="B1054" s="1">
        <v>43129</v>
      </c>
      <c r="C1054">
        <v>3</v>
      </c>
      <c r="D1054">
        <v>217</v>
      </c>
      <c r="E1054">
        <v>6</v>
      </c>
      <c r="F1054" t="s">
        <v>39</v>
      </c>
      <c r="G1054" t="s">
        <v>40</v>
      </c>
      <c r="H1054" t="s">
        <v>41</v>
      </c>
      <c r="I1054">
        <v>4</v>
      </c>
      <c r="J1054" t="s">
        <v>42</v>
      </c>
      <c r="K1054">
        <v>101</v>
      </c>
      <c r="L1054">
        <v>15.2</v>
      </c>
      <c r="M1054">
        <v>4.96</v>
      </c>
      <c r="N1054">
        <v>0.75</v>
      </c>
      <c r="O1054">
        <v>4.7</v>
      </c>
      <c r="P1054">
        <v>0.71</v>
      </c>
      <c r="Q1054">
        <v>3.61</v>
      </c>
      <c r="R1054">
        <v>0.55000000000000004</v>
      </c>
      <c r="S1054">
        <v>1.26</v>
      </c>
      <c r="T1054">
        <v>13</v>
      </c>
      <c r="U1054">
        <v>15.78</v>
      </c>
      <c r="V1054">
        <v>17.07</v>
      </c>
      <c r="W1054" s="1">
        <v>43028</v>
      </c>
      <c r="X1054" t="s">
        <v>574</v>
      </c>
      <c r="Y1054" t="s">
        <v>46</v>
      </c>
      <c r="Z1054" t="s">
        <v>575</v>
      </c>
      <c r="AA1054" t="s">
        <v>576</v>
      </c>
      <c r="AC1054" s="1">
        <v>43061</v>
      </c>
      <c r="AD1054">
        <v>1</v>
      </c>
      <c r="AE1054">
        <v>210</v>
      </c>
      <c r="AF1054" s="1">
        <v>43341</v>
      </c>
      <c r="AG1054">
        <v>313</v>
      </c>
      <c r="AH1054">
        <v>311013</v>
      </c>
      <c r="AI1054">
        <v>0</v>
      </c>
      <c r="AJ1054" t="s">
        <v>577</v>
      </c>
      <c r="AK1054" t="s">
        <v>45</v>
      </c>
      <c r="AL1054" s="1">
        <v>43028</v>
      </c>
    </row>
    <row r="1055" spans="1:38" x14ac:dyDescent="0.25">
      <c r="A1055" t="s">
        <v>78</v>
      </c>
      <c r="B1055" s="1">
        <v>43193</v>
      </c>
      <c r="C1055">
        <v>4</v>
      </c>
      <c r="D1055">
        <v>217</v>
      </c>
      <c r="E1055">
        <v>6</v>
      </c>
      <c r="F1055" t="s">
        <v>39</v>
      </c>
      <c r="G1055" t="s">
        <v>40</v>
      </c>
      <c r="H1055" t="s">
        <v>41</v>
      </c>
      <c r="I1055">
        <v>4</v>
      </c>
      <c r="J1055" t="s">
        <v>42</v>
      </c>
      <c r="K1055">
        <v>165</v>
      </c>
      <c r="L1055">
        <v>10.4</v>
      </c>
      <c r="M1055">
        <v>4.71</v>
      </c>
      <c r="N1055">
        <v>0.49</v>
      </c>
      <c r="O1055">
        <v>6.08</v>
      </c>
      <c r="P1055">
        <v>0.63</v>
      </c>
      <c r="Q1055">
        <v>4.3499999999999996</v>
      </c>
      <c r="R1055">
        <v>0.45</v>
      </c>
      <c r="S1055">
        <v>1.08</v>
      </c>
      <c r="T1055">
        <v>33</v>
      </c>
      <c r="U1055">
        <v>10.8</v>
      </c>
      <c r="V1055">
        <v>14.03</v>
      </c>
      <c r="W1055" s="1">
        <v>43028</v>
      </c>
      <c r="X1055" t="s">
        <v>574</v>
      </c>
      <c r="Y1055" t="s">
        <v>47</v>
      </c>
      <c r="Z1055" t="s">
        <v>575</v>
      </c>
      <c r="AA1055" t="s">
        <v>576</v>
      </c>
      <c r="AC1055" s="1">
        <v>43061</v>
      </c>
      <c r="AD1055">
        <v>1</v>
      </c>
      <c r="AE1055">
        <v>146</v>
      </c>
      <c r="AF1055" s="1">
        <v>43341</v>
      </c>
      <c r="AG1055">
        <v>313</v>
      </c>
      <c r="AH1055">
        <v>311013</v>
      </c>
      <c r="AI1055">
        <v>0</v>
      </c>
      <c r="AJ1055" t="s">
        <v>577</v>
      </c>
      <c r="AK1055" t="s">
        <v>45</v>
      </c>
      <c r="AL1055" s="1">
        <v>43028</v>
      </c>
    </row>
    <row r="1056" spans="1:38" x14ac:dyDescent="0.25">
      <c r="A1056" t="s">
        <v>78</v>
      </c>
      <c r="B1056" s="1">
        <v>43072</v>
      </c>
      <c r="C1056">
        <v>2</v>
      </c>
      <c r="D1056">
        <v>231</v>
      </c>
      <c r="E1056">
        <v>6</v>
      </c>
      <c r="F1056" t="s">
        <v>39</v>
      </c>
      <c r="G1056" t="s">
        <v>40</v>
      </c>
      <c r="H1056" t="s">
        <v>41</v>
      </c>
      <c r="I1056">
        <v>4</v>
      </c>
      <c r="J1056" t="s">
        <v>42</v>
      </c>
      <c r="K1056">
        <v>74</v>
      </c>
      <c r="L1056">
        <v>19.2</v>
      </c>
      <c r="M1056">
        <v>4.92</v>
      </c>
      <c r="N1056">
        <v>0.94</v>
      </c>
      <c r="O1056">
        <v>5.96</v>
      </c>
      <c r="P1056">
        <v>1.1399999999999999</v>
      </c>
      <c r="Q1056">
        <v>3.32</v>
      </c>
      <c r="R1056">
        <v>0.64</v>
      </c>
      <c r="S1056">
        <v>1.78</v>
      </c>
      <c r="T1056">
        <v>28</v>
      </c>
      <c r="U1056">
        <v>19.93</v>
      </c>
      <c r="V1056">
        <v>24.21</v>
      </c>
      <c r="W1056" s="1">
        <v>42998</v>
      </c>
      <c r="X1056" t="s">
        <v>574</v>
      </c>
      <c r="Y1056" t="s">
        <v>43</v>
      </c>
      <c r="Z1056" t="s">
        <v>575</v>
      </c>
      <c r="AA1056" t="s">
        <v>576</v>
      </c>
      <c r="AC1056" s="1">
        <v>43061</v>
      </c>
      <c r="AD1056">
        <v>1</v>
      </c>
      <c r="AE1056">
        <v>215</v>
      </c>
      <c r="AF1056" s="1">
        <v>43341</v>
      </c>
      <c r="AG1056">
        <v>313</v>
      </c>
      <c r="AH1056">
        <v>311013</v>
      </c>
      <c r="AI1056">
        <v>0</v>
      </c>
      <c r="AJ1056" t="s">
        <v>577</v>
      </c>
      <c r="AK1056" t="s">
        <v>45</v>
      </c>
      <c r="AL1056" s="1">
        <v>43028</v>
      </c>
    </row>
    <row r="1057" spans="1:38" x14ac:dyDescent="0.25">
      <c r="A1057" t="s">
        <v>78</v>
      </c>
      <c r="B1057" s="1">
        <v>43129</v>
      </c>
      <c r="C1057">
        <v>3</v>
      </c>
      <c r="D1057">
        <v>231</v>
      </c>
      <c r="E1057">
        <v>6</v>
      </c>
      <c r="F1057" t="s">
        <v>39</v>
      </c>
      <c r="G1057" t="s">
        <v>40</v>
      </c>
      <c r="H1057" t="s">
        <v>41</v>
      </c>
      <c r="I1057">
        <v>5</v>
      </c>
      <c r="J1057" t="s">
        <v>42</v>
      </c>
      <c r="K1057">
        <v>131</v>
      </c>
      <c r="L1057">
        <v>15</v>
      </c>
      <c r="M1057">
        <v>5.14</v>
      </c>
      <c r="N1057">
        <v>0.77</v>
      </c>
      <c r="O1057">
        <v>4.97</v>
      </c>
      <c r="P1057">
        <v>0.75</v>
      </c>
      <c r="Q1057">
        <v>3.97</v>
      </c>
      <c r="R1057">
        <v>0.6</v>
      </c>
      <c r="S1057">
        <v>1.34</v>
      </c>
      <c r="U1057">
        <v>15.57</v>
      </c>
      <c r="V1057">
        <v>17.89</v>
      </c>
      <c r="W1057" s="1">
        <v>42998</v>
      </c>
      <c r="X1057">
        <v>196</v>
      </c>
      <c r="Z1057" t="s">
        <v>578</v>
      </c>
      <c r="AA1057" t="s">
        <v>579</v>
      </c>
      <c r="AC1057" t="s">
        <v>49</v>
      </c>
      <c r="AI1057">
        <v>0</v>
      </c>
    </row>
    <row r="1058" spans="1:38" x14ac:dyDescent="0.25">
      <c r="A1058" t="s">
        <v>78</v>
      </c>
      <c r="B1058" s="1">
        <v>43193</v>
      </c>
      <c r="C1058">
        <v>4</v>
      </c>
      <c r="D1058">
        <v>231</v>
      </c>
      <c r="E1058">
        <v>6</v>
      </c>
      <c r="F1058" t="s">
        <v>39</v>
      </c>
      <c r="G1058" t="s">
        <v>40</v>
      </c>
      <c r="H1058" t="s">
        <v>41</v>
      </c>
      <c r="I1058">
        <v>5</v>
      </c>
      <c r="J1058" t="s">
        <v>42</v>
      </c>
      <c r="K1058">
        <v>195</v>
      </c>
      <c r="L1058">
        <v>9.9</v>
      </c>
      <c r="M1058">
        <v>4.96</v>
      </c>
      <c r="N1058">
        <v>0.49</v>
      </c>
      <c r="O1058">
        <v>5.67</v>
      </c>
      <c r="P1058">
        <v>0.56000000000000005</v>
      </c>
      <c r="Q1058">
        <v>4.68</v>
      </c>
      <c r="R1058">
        <v>0.46</v>
      </c>
      <c r="S1058">
        <v>1.02</v>
      </c>
      <c r="U1058">
        <v>10.28</v>
      </c>
      <c r="V1058">
        <v>13.09</v>
      </c>
      <c r="W1058" s="1">
        <v>42998</v>
      </c>
      <c r="X1058">
        <v>196</v>
      </c>
      <c r="Z1058" t="s">
        <v>578</v>
      </c>
      <c r="AA1058" t="s">
        <v>579</v>
      </c>
      <c r="AC1058" t="s">
        <v>49</v>
      </c>
      <c r="AI1058">
        <v>0</v>
      </c>
    </row>
    <row r="1059" spans="1:38" x14ac:dyDescent="0.25">
      <c r="A1059" t="s">
        <v>129</v>
      </c>
      <c r="B1059" s="1">
        <v>42997</v>
      </c>
      <c r="C1059">
        <v>1</v>
      </c>
      <c r="D1059">
        <v>147</v>
      </c>
      <c r="E1059">
        <v>6</v>
      </c>
      <c r="F1059" t="s">
        <v>39</v>
      </c>
      <c r="G1059" t="s">
        <v>104</v>
      </c>
      <c r="H1059" t="s">
        <v>105</v>
      </c>
      <c r="I1059">
        <v>3</v>
      </c>
      <c r="J1059">
        <v>2</v>
      </c>
      <c r="K1059">
        <v>15</v>
      </c>
      <c r="L1059">
        <v>21.2</v>
      </c>
      <c r="M1059">
        <v>5.05</v>
      </c>
      <c r="N1059">
        <v>1.07</v>
      </c>
      <c r="O1059">
        <v>4.83</v>
      </c>
      <c r="P1059">
        <v>1.02</v>
      </c>
      <c r="Q1059">
        <v>4.0999999999999996</v>
      </c>
      <c r="R1059">
        <v>0.87</v>
      </c>
      <c r="S1059">
        <v>1.89</v>
      </c>
      <c r="T1059">
        <v>11</v>
      </c>
      <c r="U1059">
        <v>22.01</v>
      </c>
      <c r="V1059">
        <v>24.94</v>
      </c>
      <c r="W1059" s="1">
        <v>42982</v>
      </c>
      <c r="X1059">
        <v>260</v>
      </c>
      <c r="Y1059" t="s">
        <v>43</v>
      </c>
      <c r="AC1059" t="s">
        <v>49</v>
      </c>
      <c r="AH1059">
        <v>508154</v>
      </c>
      <c r="AI1059">
        <v>332</v>
      </c>
      <c r="AJ1059" t="s">
        <v>580</v>
      </c>
      <c r="AK1059" t="s">
        <v>45</v>
      </c>
      <c r="AL1059" s="1">
        <v>42982</v>
      </c>
    </row>
    <row r="1060" spans="1:38" x14ac:dyDescent="0.25">
      <c r="A1060" t="s">
        <v>129</v>
      </c>
      <c r="B1060" s="1">
        <v>43060</v>
      </c>
      <c r="C1060">
        <v>2</v>
      </c>
      <c r="D1060">
        <v>147</v>
      </c>
      <c r="E1060">
        <v>6</v>
      </c>
      <c r="F1060" t="s">
        <v>39</v>
      </c>
      <c r="G1060" t="s">
        <v>104</v>
      </c>
      <c r="H1060" t="s">
        <v>105</v>
      </c>
      <c r="I1060">
        <v>3</v>
      </c>
      <c r="J1060">
        <v>2</v>
      </c>
      <c r="K1060">
        <v>78</v>
      </c>
      <c r="L1060">
        <v>17.100000000000001</v>
      </c>
      <c r="M1060">
        <v>5.04</v>
      </c>
      <c r="N1060">
        <v>0.86</v>
      </c>
      <c r="O1060">
        <v>4.5599999999999996</v>
      </c>
      <c r="P1060">
        <v>0.78</v>
      </c>
      <c r="Q1060">
        <v>4.13</v>
      </c>
      <c r="R1060">
        <v>0.71</v>
      </c>
      <c r="S1060">
        <v>1.49</v>
      </c>
      <c r="T1060">
        <v>8</v>
      </c>
      <c r="U1060">
        <v>17.75</v>
      </c>
      <c r="V1060">
        <v>19.64</v>
      </c>
      <c r="W1060" s="1">
        <v>42982</v>
      </c>
      <c r="X1060">
        <v>260</v>
      </c>
      <c r="Y1060" t="s">
        <v>46</v>
      </c>
      <c r="AC1060" s="1">
        <v>43073</v>
      </c>
      <c r="AD1060">
        <v>2</v>
      </c>
      <c r="AE1060">
        <v>206</v>
      </c>
      <c r="AF1060" s="1">
        <v>43353</v>
      </c>
      <c r="AG1060">
        <v>371</v>
      </c>
      <c r="AH1060">
        <v>508154</v>
      </c>
      <c r="AI1060" t="s">
        <v>581</v>
      </c>
      <c r="AJ1060" t="s">
        <v>580</v>
      </c>
      <c r="AK1060" t="s">
        <v>45</v>
      </c>
      <c r="AL1060" s="1">
        <v>42982</v>
      </c>
    </row>
    <row r="1061" spans="1:38" x14ac:dyDescent="0.25">
      <c r="A1061" t="s">
        <v>129</v>
      </c>
      <c r="B1061" s="1">
        <v>43156</v>
      </c>
      <c r="C1061">
        <v>3</v>
      </c>
      <c r="D1061">
        <v>147</v>
      </c>
      <c r="E1061">
        <v>6</v>
      </c>
      <c r="F1061" t="s">
        <v>39</v>
      </c>
      <c r="G1061" t="s">
        <v>104</v>
      </c>
      <c r="H1061" t="s">
        <v>105</v>
      </c>
      <c r="I1061">
        <v>3</v>
      </c>
      <c r="J1061">
        <v>2</v>
      </c>
      <c r="K1061">
        <v>174</v>
      </c>
      <c r="L1061">
        <v>14.8</v>
      </c>
      <c r="M1061">
        <v>4.9800000000000004</v>
      </c>
      <c r="N1061">
        <v>0.74</v>
      </c>
      <c r="O1061">
        <v>4.6500000000000004</v>
      </c>
      <c r="P1061">
        <v>0.69</v>
      </c>
      <c r="Q1061">
        <v>4.54</v>
      </c>
      <c r="R1061">
        <v>0.67</v>
      </c>
      <c r="S1061">
        <v>1.36</v>
      </c>
      <c r="U1061">
        <v>15.36</v>
      </c>
      <c r="V1061">
        <v>17.600000000000001</v>
      </c>
      <c r="W1061" s="1">
        <v>42982</v>
      </c>
      <c r="X1061">
        <v>260</v>
      </c>
      <c r="AI1061">
        <v>0</v>
      </c>
    </row>
    <row r="1062" spans="1:38" x14ac:dyDescent="0.25">
      <c r="A1062" t="s">
        <v>129</v>
      </c>
      <c r="B1062" s="1">
        <v>43229</v>
      </c>
      <c r="C1062">
        <v>4</v>
      </c>
      <c r="D1062">
        <v>147</v>
      </c>
      <c r="E1062">
        <v>6</v>
      </c>
      <c r="F1062" t="s">
        <v>39</v>
      </c>
      <c r="G1062" t="s">
        <v>104</v>
      </c>
      <c r="H1062" t="s">
        <v>105</v>
      </c>
      <c r="I1062">
        <v>3</v>
      </c>
      <c r="J1062">
        <v>2</v>
      </c>
      <c r="K1062">
        <v>247</v>
      </c>
      <c r="L1062">
        <v>8.6999999999999993</v>
      </c>
      <c r="M1062">
        <v>4.43</v>
      </c>
      <c r="N1062">
        <v>0.39</v>
      </c>
      <c r="O1062">
        <v>6.74</v>
      </c>
      <c r="P1062">
        <v>0.59</v>
      </c>
      <c r="Q1062">
        <v>5.57</v>
      </c>
      <c r="R1062">
        <v>0.48</v>
      </c>
      <c r="S1062">
        <v>1.07</v>
      </c>
      <c r="T1062">
        <v>30</v>
      </c>
      <c r="U1062">
        <v>9.0299999999999994</v>
      </c>
      <c r="V1062">
        <v>13.3</v>
      </c>
      <c r="W1062" s="1">
        <v>42982</v>
      </c>
      <c r="X1062">
        <v>260</v>
      </c>
      <c r="Y1062" t="s">
        <v>48</v>
      </c>
      <c r="AC1062" t="s">
        <v>49</v>
      </c>
      <c r="AH1062">
        <v>508154</v>
      </c>
      <c r="AI1062" t="s">
        <v>581</v>
      </c>
      <c r="AJ1062" t="s">
        <v>580</v>
      </c>
      <c r="AK1062" t="s">
        <v>50</v>
      </c>
      <c r="AL1062" s="1">
        <v>43250</v>
      </c>
    </row>
    <row r="1063" spans="1:38" x14ac:dyDescent="0.25">
      <c r="A1063" t="s">
        <v>68</v>
      </c>
      <c r="B1063" s="1">
        <v>43018</v>
      </c>
      <c r="C1063">
        <v>1</v>
      </c>
      <c r="D1063">
        <v>477</v>
      </c>
      <c r="E1063">
        <v>6</v>
      </c>
      <c r="F1063" t="s">
        <v>39</v>
      </c>
      <c r="G1063" t="s">
        <v>104</v>
      </c>
      <c r="H1063" t="s">
        <v>105</v>
      </c>
      <c r="I1063">
        <v>3</v>
      </c>
      <c r="J1063">
        <v>2</v>
      </c>
      <c r="K1063">
        <v>4</v>
      </c>
      <c r="L1063">
        <v>19</v>
      </c>
      <c r="M1063">
        <v>4.4400000000000004</v>
      </c>
      <c r="N1063">
        <v>0.84</v>
      </c>
      <c r="O1063">
        <v>5.27</v>
      </c>
      <c r="P1063">
        <v>1</v>
      </c>
      <c r="Q1063">
        <v>5.34</v>
      </c>
      <c r="R1063">
        <v>1.01</v>
      </c>
      <c r="S1063">
        <v>2.02</v>
      </c>
      <c r="T1063">
        <v>497</v>
      </c>
      <c r="U1063">
        <v>19.72</v>
      </c>
      <c r="V1063">
        <v>25.13</v>
      </c>
      <c r="W1063" s="1">
        <v>43014</v>
      </c>
      <c r="X1063">
        <v>218</v>
      </c>
      <c r="Y1063" s="3">
        <v>44927</v>
      </c>
      <c r="Z1063" t="s">
        <v>582</v>
      </c>
      <c r="AA1063" t="s">
        <v>583</v>
      </c>
      <c r="AB1063">
        <v>226</v>
      </c>
      <c r="AC1063" s="1">
        <v>43045</v>
      </c>
      <c r="AD1063">
        <v>1</v>
      </c>
      <c r="AE1063">
        <v>259</v>
      </c>
      <c r="AF1063" s="1">
        <v>43326</v>
      </c>
      <c r="AG1063">
        <v>312</v>
      </c>
      <c r="AH1063">
        <v>313501</v>
      </c>
      <c r="AI1063">
        <v>336</v>
      </c>
      <c r="AJ1063" s="2">
        <v>43344</v>
      </c>
      <c r="AK1063" t="s">
        <v>45</v>
      </c>
      <c r="AL1063" s="1">
        <v>43014</v>
      </c>
    </row>
    <row r="1064" spans="1:38" x14ac:dyDescent="0.25">
      <c r="A1064" t="s">
        <v>68</v>
      </c>
      <c r="B1064" s="1">
        <v>43073</v>
      </c>
      <c r="C1064">
        <v>2</v>
      </c>
      <c r="D1064">
        <v>477</v>
      </c>
      <c r="E1064">
        <v>6</v>
      </c>
      <c r="F1064" t="s">
        <v>39</v>
      </c>
      <c r="G1064" t="s">
        <v>104</v>
      </c>
      <c r="H1064" t="s">
        <v>105</v>
      </c>
      <c r="I1064">
        <v>3</v>
      </c>
      <c r="J1064">
        <v>2</v>
      </c>
      <c r="K1064">
        <v>59</v>
      </c>
      <c r="L1064">
        <v>23.8</v>
      </c>
      <c r="M1064">
        <v>5.0599999999999996</v>
      </c>
      <c r="N1064">
        <v>1.2</v>
      </c>
      <c r="O1064">
        <v>3.5</v>
      </c>
      <c r="P1064">
        <v>0.83</v>
      </c>
      <c r="Q1064">
        <v>3.12</v>
      </c>
      <c r="R1064">
        <v>0.74</v>
      </c>
      <c r="S1064">
        <v>1.58</v>
      </c>
      <c r="T1064">
        <v>289</v>
      </c>
      <c r="U1064">
        <v>24.7</v>
      </c>
      <c r="V1064">
        <v>22.3</v>
      </c>
      <c r="W1064" s="1">
        <v>43014</v>
      </c>
      <c r="X1064">
        <v>218</v>
      </c>
      <c r="Y1064" s="3">
        <v>44959</v>
      </c>
      <c r="Z1064" t="s">
        <v>582</v>
      </c>
      <c r="AA1064" t="s">
        <v>583</v>
      </c>
      <c r="AB1064">
        <v>226</v>
      </c>
      <c r="AC1064" s="1">
        <v>43045</v>
      </c>
      <c r="AD1064">
        <v>1</v>
      </c>
      <c r="AE1064">
        <v>251</v>
      </c>
      <c r="AF1064" s="1">
        <v>43326</v>
      </c>
      <c r="AG1064">
        <v>312</v>
      </c>
      <c r="AH1064">
        <v>313501</v>
      </c>
      <c r="AI1064">
        <v>336</v>
      </c>
      <c r="AJ1064" s="2">
        <v>43344</v>
      </c>
      <c r="AK1064" t="s">
        <v>45</v>
      </c>
      <c r="AL1064" s="1">
        <v>43014</v>
      </c>
    </row>
    <row r="1065" spans="1:38" x14ac:dyDescent="0.25">
      <c r="A1065" t="s">
        <v>68</v>
      </c>
      <c r="B1065" s="1">
        <v>43144</v>
      </c>
      <c r="C1065">
        <v>3</v>
      </c>
      <c r="D1065">
        <v>477</v>
      </c>
      <c r="E1065">
        <v>6</v>
      </c>
      <c r="F1065" t="s">
        <v>39</v>
      </c>
      <c r="G1065" t="s">
        <v>104</v>
      </c>
      <c r="H1065" t="s">
        <v>105</v>
      </c>
      <c r="I1065">
        <v>3</v>
      </c>
      <c r="J1065">
        <v>2</v>
      </c>
      <c r="K1065">
        <v>130</v>
      </c>
      <c r="L1065">
        <v>18.899999999999999</v>
      </c>
      <c r="M1065">
        <v>4.8899999999999997</v>
      </c>
      <c r="N1065">
        <v>0.92</v>
      </c>
      <c r="O1065">
        <v>4.24</v>
      </c>
      <c r="P1065">
        <v>0.8</v>
      </c>
      <c r="Q1065">
        <v>3.3</v>
      </c>
      <c r="R1065">
        <v>0.62</v>
      </c>
      <c r="S1065">
        <v>1.43</v>
      </c>
      <c r="T1065">
        <v>1147</v>
      </c>
      <c r="U1065">
        <v>19.62</v>
      </c>
      <c r="V1065">
        <v>19.71</v>
      </c>
      <c r="W1065" s="1">
        <v>43014</v>
      </c>
      <c r="X1065">
        <v>218</v>
      </c>
      <c r="Y1065" s="3">
        <v>44988</v>
      </c>
      <c r="Z1065" t="s">
        <v>582</v>
      </c>
      <c r="AA1065" t="s">
        <v>583</v>
      </c>
      <c r="AB1065">
        <v>226</v>
      </c>
      <c r="AC1065" s="1">
        <v>43045</v>
      </c>
      <c r="AD1065">
        <v>1</v>
      </c>
      <c r="AE1065">
        <v>180</v>
      </c>
      <c r="AF1065" s="1">
        <v>43326</v>
      </c>
      <c r="AG1065">
        <v>312</v>
      </c>
      <c r="AH1065">
        <v>313501</v>
      </c>
      <c r="AI1065">
        <v>336</v>
      </c>
      <c r="AJ1065" s="2">
        <v>43344</v>
      </c>
      <c r="AK1065" t="s">
        <v>45</v>
      </c>
    </row>
    <row r="1066" spans="1:38" x14ac:dyDescent="0.25">
      <c r="A1066" t="s">
        <v>68</v>
      </c>
      <c r="B1066" s="1">
        <v>43219</v>
      </c>
      <c r="C1066">
        <v>4</v>
      </c>
      <c r="D1066">
        <v>477</v>
      </c>
      <c r="E1066">
        <v>6</v>
      </c>
      <c r="F1066" t="s">
        <v>39</v>
      </c>
      <c r="G1066" t="s">
        <v>104</v>
      </c>
      <c r="H1066" t="s">
        <v>105</v>
      </c>
      <c r="I1066">
        <v>3</v>
      </c>
      <c r="J1066">
        <v>2</v>
      </c>
      <c r="K1066">
        <v>205</v>
      </c>
      <c r="L1066">
        <v>13</v>
      </c>
      <c r="M1066">
        <v>4.51</v>
      </c>
      <c r="N1066">
        <v>0.59</v>
      </c>
      <c r="O1066">
        <v>5.28</v>
      </c>
      <c r="P1066">
        <v>0.69</v>
      </c>
      <c r="Q1066">
        <v>3.88</v>
      </c>
      <c r="R1066">
        <v>0.5</v>
      </c>
      <c r="S1066">
        <v>1.19</v>
      </c>
      <c r="T1066">
        <v>1418</v>
      </c>
      <c r="U1066">
        <v>13.49</v>
      </c>
      <c r="V1066">
        <v>15.86</v>
      </c>
      <c r="W1066" s="1">
        <v>43014</v>
      </c>
      <c r="X1066">
        <v>218</v>
      </c>
      <c r="Y1066" s="3">
        <v>45020</v>
      </c>
      <c r="Z1066" t="s">
        <v>584</v>
      </c>
      <c r="AA1066" t="s">
        <v>585</v>
      </c>
      <c r="AB1066">
        <v>225</v>
      </c>
      <c r="AC1066" s="1">
        <v>43414</v>
      </c>
      <c r="AD1066">
        <v>2</v>
      </c>
      <c r="AE1066">
        <v>245</v>
      </c>
      <c r="AF1066" s="1">
        <v>43692</v>
      </c>
      <c r="AG1066">
        <v>678</v>
      </c>
      <c r="AH1066">
        <v>313501</v>
      </c>
      <c r="AI1066">
        <v>336</v>
      </c>
      <c r="AJ1066" s="2">
        <v>43344</v>
      </c>
      <c r="AK1066" t="s">
        <v>50</v>
      </c>
      <c r="AL1066" s="1">
        <v>43250</v>
      </c>
    </row>
    <row r="1067" spans="1:38" x14ac:dyDescent="0.25">
      <c r="A1067" t="s">
        <v>78</v>
      </c>
      <c r="B1067" s="1">
        <v>43012</v>
      </c>
      <c r="C1067">
        <v>1</v>
      </c>
      <c r="D1067">
        <v>88</v>
      </c>
      <c r="E1067">
        <v>7</v>
      </c>
      <c r="F1067" t="s">
        <v>39</v>
      </c>
      <c r="G1067" t="s">
        <v>40</v>
      </c>
      <c r="H1067" t="s">
        <v>41</v>
      </c>
      <c r="I1067">
        <v>4</v>
      </c>
      <c r="J1067" t="s">
        <v>42</v>
      </c>
      <c r="K1067">
        <v>22</v>
      </c>
      <c r="L1067">
        <v>21.5</v>
      </c>
      <c r="M1067">
        <v>5.13</v>
      </c>
      <c r="N1067">
        <v>1.1000000000000001</v>
      </c>
      <c r="O1067">
        <v>5.23</v>
      </c>
      <c r="P1067">
        <v>1.1200000000000001</v>
      </c>
      <c r="Q1067">
        <v>3.98</v>
      </c>
      <c r="R1067">
        <v>0.86</v>
      </c>
      <c r="S1067">
        <v>1.98</v>
      </c>
      <c r="U1067">
        <v>22.32</v>
      </c>
      <c r="V1067">
        <v>26.2</v>
      </c>
      <c r="W1067" s="1">
        <v>42990</v>
      </c>
      <c r="X1067">
        <v>216</v>
      </c>
      <c r="Z1067" t="s">
        <v>586</v>
      </c>
      <c r="AA1067" t="s">
        <v>587</v>
      </c>
      <c r="AC1067" t="s">
        <v>49</v>
      </c>
      <c r="AH1067">
        <v>311005</v>
      </c>
      <c r="AI1067">
        <v>0</v>
      </c>
      <c r="AJ1067" t="s">
        <v>588</v>
      </c>
      <c r="AK1067" t="s">
        <v>45</v>
      </c>
      <c r="AL1067" s="1">
        <v>42990</v>
      </c>
    </row>
    <row r="1068" spans="1:38" x14ac:dyDescent="0.25">
      <c r="A1068" t="s">
        <v>78</v>
      </c>
      <c r="B1068" s="1">
        <v>43072</v>
      </c>
      <c r="C1068">
        <v>2</v>
      </c>
      <c r="D1068">
        <v>88</v>
      </c>
      <c r="E1068">
        <v>7</v>
      </c>
      <c r="F1068" t="s">
        <v>39</v>
      </c>
      <c r="G1068" t="s">
        <v>40</v>
      </c>
      <c r="H1068" t="s">
        <v>41</v>
      </c>
      <c r="I1068">
        <v>4</v>
      </c>
      <c r="J1068" t="s">
        <v>42</v>
      </c>
      <c r="K1068">
        <v>82</v>
      </c>
      <c r="L1068">
        <v>17.899999999999999</v>
      </c>
      <c r="M1068">
        <v>5.41</v>
      </c>
      <c r="N1068">
        <v>0.97</v>
      </c>
      <c r="O1068">
        <v>4.47</v>
      </c>
      <c r="P1068">
        <v>0.8</v>
      </c>
      <c r="Q1068">
        <v>3.79</v>
      </c>
      <c r="R1068">
        <v>0.68</v>
      </c>
      <c r="S1068">
        <v>1.48</v>
      </c>
      <c r="T1068">
        <v>71</v>
      </c>
      <c r="U1068">
        <v>18.579999999999998</v>
      </c>
      <c r="V1068">
        <v>19.89</v>
      </c>
      <c r="W1068" s="1">
        <v>42990</v>
      </c>
      <c r="X1068" t="s">
        <v>589</v>
      </c>
      <c r="Y1068" t="s">
        <v>46</v>
      </c>
      <c r="Z1068" t="s">
        <v>590</v>
      </c>
      <c r="AA1068">
        <f>-31/73</f>
        <v>-0.42465753424657532</v>
      </c>
      <c r="AB1068">
        <v>108</v>
      </c>
      <c r="AC1068" s="1">
        <v>43064</v>
      </c>
      <c r="AD1068">
        <v>1</v>
      </c>
      <c r="AE1068">
        <v>218</v>
      </c>
      <c r="AF1068" s="1">
        <v>43344</v>
      </c>
      <c r="AG1068">
        <v>376</v>
      </c>
      <c r="AH1068">
        <v>308103</v>
      </c>
      <c r="AI1068" t="s">
        <v>320</v>
      </c>
      <c r="AJ1068" s="3">
        <v>45023</v>
      </c>
      <c r="AK1068" t="s">
        <v>45</v>
      </c>
      <c r="AL1068" s="1">
        <v>42968</v>
      </c>
    </row>
    <row r="1069" spans="1:38" x14ac:dyDescent="0.25">
      <c r="A1069" t="s">
        <v>78</v>
      </c>
      <c r="B1069" s="1">
        <v>43129</v>
      </c>
      <c r="C1069">
        <v>3</v>
      </c>
      <c r="D1069">
        <v>88</v>
      </c>
      <c r="E1069">
        <v>7</v>
      </c>
      <c r="F1069" t="s">
        <v>39</v>
      </c>
      <c r="G1069" t="s">
        <v>40</v>
      </c>
      <c r="H1069" t="s">
        <v>41</v>
      </c>
      <c r="I1069">
        <v>4</v>
      </c>
      <c r="J1069" t="s">
        <v>42</v>
      </c>
      <c r="K1069">
        <v>139</v>
      </c>
      <c r="L1069">
        <v>15.1</v>
      </c>
      <c r="M1069">
        <v>4.9400000000000004</v>
      </c>
      <c r="N1069">
        <v>0.75</v>
      </c>
      <c r="O1069">
        <v>5.2</v>
      </c>
      <c r="P1069">
        <v>0.79</v>
      </c>
      <c r="Q1069">
        <v>3.88</v>
      </c>
      <c r="R1069">
        <v>0.59</v>
      </c>
      <c r="S1069">
        <v>1.37</v>
      </c>
      <c r="T1069">
        <v>15</v>
      </c>
      <c r="U1069">
        <v>15.67</v>
      </c>
      <c r="V1069">
        <v>18.34</v>
      </c>
      <c r="W1069" s="1">
        <v>42990</v>
      </c>
      <c r="X1069">
        <v>216</v>
      </c>
      <c r="Y1069" t="s">
        <v>47</v>
      </c>
      <c r="Z1069" t="s">
        <v>586</v>
      </c>
      <c r="AA1069" t="s">
        <v>587</v>
      </c>
      <c r="AC1069" s="1">
        <v>43057</v>
      </c>
      <c r="AD1069">
        <v>1</v>
      </c>
      <c r="AE1069">
        <v>207</v>
      </c>
      <c r="AF1069" s="1">
        <v>43338</v>
      </c>
      <c r="AG1069">
        <v>348</v>
      </c>
      <c r="AH1069">
        <v>311005</v>
      </c>
      <c r="AI1069">
        <v>0</v>
      </c>
      <c r="AJ1069" t="s">
        <v>588</v>
      </c>
      <c r="AK1069" t="s">
        <v>45</v>
      </c>
      <c r="AL1069" s="1">
        <v>42990</v>
      </c>
    </row>
    <row r="1070" spans="1:38" x14ac:dyDescent="0.25">
      <c r="A1070" t="s">
        <v>78</v>
      </c>
      <c r="B1070" s="1">
        <v>43193</v>
      </c>
      <c r="C1070">
        <v>4</v>
      </c>
      <c r="D1070">
        <v>88</v>
      </c>
      <c r="E1070">
        <v>7</v>
      </c>
      <c r="F1070" t="s">
        <v>39</v>
      </c>
      <c r="G1070" t="s">
        <v>40</v>
      </c>
      <c r="H1070" t="s">
        <v>41</v>
      </c>
      <c r="I1070">
        <v>4</v>
      </c>
      <c r="J1070" t="s">
        <v>42</v>
      </c>
      <c r="K1070">
        <v>203</v>
      </c>
      <c r="L1070">
        <v>9.1</v>
      </c>
      <c r="M1070">
        <v>4.83</v>
      </c>
      <c r="N1070">
        <v>0.44</v>
      </c>
      <c r="O1070">
        <v>7.18</v>
      </c>
      <c r="P1070">
        <v>0.65</v>
      </c>
      <c r="Q1070">
        <v>5.25</v>
      </c>
      <c r="R1070">
        <v>0.48</v>
      </c>
      <c r="S1070">
        <v>1.1299999999999999</v>
      </c>
      <c r="T1070">
        <v>34</v>
      </c>
      <c r="U1070">
        <v>9.4499999999999993</v>
      </c>
      <c r="V1070">
        <v>14.16</v>
      </c>
      <c r="W1070" s="1">
        <v>42990</v>
      </c>
      <c r="X1070">
        <v>216</v>
      </c>
      <c r="Y1070" t="s">
        <v>48</v>
      </c>
      <c r="Z1070" t="s">
        <v>586</v>
      </c>
      <c r="AA1070" t="s">
        <v>587</v>
      </c>
      <c r="AC1070" s="1">
        <v>43057</v>
      </c>
      <c r="AD1070">
        <v>1</v>
      </c>
      <c r="AE1070">
        <v>143</v>
      </c>
      <c r="AF1070" s="1">
        <v>43338</v>
      </c>
      <c r="AG1070">
        <v>348</v>
      </c>
      <c r="AH1070">
        <v>311005</v>
      </c>
      <c r="AI1070">
        <v>0</v>
      </c>
      <c r="AJ1070" t="s">
        <v>588</v>
      </c>
      <c r="AK1070" t="s">
        <v>45</v>
      </c>
      <c r="AL1070" s="1">
        <v>42990</v>
      </c>
    </row>
    <row r="1071" spans="1:38" x14ac:dyDescent="0.25">
      <c r="A1071" t="s">
        <v>40</v>
      </c>
      <c r="B1071" s="1">
        <v>44222</v>
      </c>
      <c r="C1071">
        <v>2</v>
      </c>
      <c r="D1071">
        <v>264</v>
      </c>
      <c r="E1071">
        <v>7</v>
      </c>
      <c r="F1071" t="s">
        <v>39</v>
      </c>
      <c r="G1071" t="s">
        <v>69</v>
      </c>
      <c r="H1071" t="s">
        <v>70</v>
      </c>
      <c r="I1071">
        <v>3</v>
      </c>
      <c r="J1071">
        <v>2</v>
      </c>
      <c r="K1071">
        <v>101</v>
      </c>
      <c r="L1071">
        <v>19.8</v>
      </c>
      <c r="M1071">
        <v>5.04</v>
      </c>
      <c r="N1071">
        <v>1</v>
      </c>
      <c r="O1071">
        <v>3.85</v>
      </c>
      <c r="P1071">
        <v>0.76</v>
      </c>
      <c r="Q1071">
        <v>3.63</v>
      </c>
      <c r="R1071">
        <v>0.72</v>
      </c>
      <c r="S1071">
        <v>1.48</v>
      </c>
      <c r="T1071">
        <v>8</v>
      </c>
      <c r="U1071">
        <v>20.55</v>
      </c>
      <c r="V1071">
        <v>20.190000000000001</v>
      </c>
      <c r="W1071" s="1">
        <v>44121</v>
      </c>
      <c r="Y1071" t="s">
        <v>43</v>
      </c>
      <c r="AC1071" t="s">
        <v>142</v>
      </c>
      <c r="AH1071">
        <v>511051</v>
      </c>
      <c r="AI1071">
        <v>217</v>
      </c>
      <c r="AJ1071" s="2">
        <v>24016</v>
      </c>
      <c r="AK1071" t="s">
        <v>45</v>
      </c>
      <c r="AL1071" s="1">
        <v>44121</v>
      </c>
    </row>
    <row r="1072" spans="1:38" x14ac:dyDescent="0.25">
      <c r="A1072" t="s">
        <v>40</v>
      </c>
      <c r="B1072" s="1">
        <v>44280</v>
      </c>
      <c r="C1072">
        <v>3</v>
      </c>
      <c r="D1072">
        <v>264</v>
      </c>
      <c r="E1072">
        <v>7</v>
      </c>
      <c r="F1072" t="s">
        <v>39</v>
      </c>
      <c r="G1072" t="s">
        <v>69</v>
      </c>
      <c r="H1072" t="s">
        <v>70</v>
      </c>
      <c r="I1072">
        <v>3</v>
      </c>
      <c r="J1072">
        <v>2</v>
      </c>
      <c r="K1072">
        <v>159</v>
      </c>
      <c r="L1072">
        <v>13.9</v>
      </c>
      <c r="M1072">
        <v>4.9800000000000004</v>
      </c>
      <c r="N1072">
        <v>0.69</v>
      </c>
      <c r="O1072">
        <v>3.3</v>
      </c>
      <c r="P1072">
        <v>0.46</v>
      </c>
      <c r="Q1072">
        <v>4.24</v>
      </c>
      <c r="R1072">
        <v>0.59</v>
      </c>
      <c r="S1072">
        <v>1.05</v>
      </c>
      <c r="T1072">
        <v>7</v>
      </c>
      <c r="U1072">
        <v>14.43</v>
      </c>
      <c r="V1072">
        <v>13.88</v>
      </c>
      <c r="W1072" s="1">
        <v>44121</v>
      </c>
      <c r="Y1072" t="s">
        <v>46</v>
      </c>
      <c r="AC1072" t="s">
        <v>142</v>
      </c>
      <c r="AH1072">
        <v>511051</v>
      </c>
      <c r="AI1072">
        <v>217</v>
      </c>
      <c r="AJ1072" s="2">
        <v>24016</v>
      </c>
      <c r="AK1072" t="s">
        <v>45</v>
      </c>
      <c r="AL1072" s="1">
        <v>44121</v>
      </c>
    </row>
    <row r="1073" spans="1:38" x14ac:dyDescent="0.25">
      <c r="A1073" t="s">
        <v>78</v>
      </c>
      <c r="B1073" s="1">
        <v>43012</v>
      </c>
      <c r="C1073">
        <v>1</v>
      </c>
      <c r="D1073">
        <v>9</v>
      </c>
      <c r="E1073">
        <v>7</v>
      </c>
      <c r="F1073" t="s">
        <v>39</v>
      </c>
      <c r="G1073" t="s">
        <v>40</v>
      </c>
      <c r="H1073" t="s">
        <v>41</v>
      </c>
      <c r="I1073">
        <v>2</v>
      </c>
      <c r="J1073">
        <v>1</v>
      </c>
      <c r="K1073">
        <v>22</v>
      </c>
      <c r="L1073">
        <v>17.600000000000001</v>
      </c>
      <c r="M1073">
        <v>5.37</v>
      </c>
      <c r="N1073">
        <v>0.95</v>
      </c>
      <c r="O1073">
        <v>4.43</v>
      </c>
      <c r="P1073">
        <v>0.78</v>
      </c>
      <c r="Q1073">
        <v>3.43</v>
      </c>
      <c r="R1073">
        <v>0.6</v>
      </c>
      <c r="S1073">
        <v>1.38</v>
      </c>
      <c r="U1073">
        <v>18.27</v>
      </c>
      <c r="V1073">
        <v>18.96</v>
      </c>
      <c r="W1073" s="1">
        <v>42990</v>
      </c>
      <c r="X1073" t="s">
        <v>591</v>
      </c>
      <c r="AC1073" t="s">
        <v>49</v>
      </c>
      <c r="AH1073">
        <v>310047</v>
      </c>
      <c r="AI1073" t="s">
        <v>592</v>
      </c>
      <c r="AJ1073" s="2">
        <v>18902</v>
      </c>
      <c r="AK1073" t="s">
        <v>45</v>
      </c>
      <c r="AL1073" s="1">
        <v>42990</v>
      </c>
    </row>
    <row r="1074" spans="1:38" x14ac:dyDescent="0.25">
      <c r="A1074" t="s">
        <v>78</v>
      </c>
      <c r="B1074" s="1">
        <v>43072</v>
      </c>
      <c r="C1074">
        <v>2</v>
      </c>
      <c r="D1074">
        <v>9</v>
      </c>
      <c r="E1074">
        <v>7</v>
      </c>
      <c r="F1074" t="s">
        <v>39</v>
      </c>
      <c r="G1074" t="s">
        <v>40</v>
      </c>
      <c r="H1074" t="s">
        <v>41</v>
      </c>
      <c r="I1074">
        <v>2</v>
      </c>
      <c r="J1074">
        <v>1</v>
      </c>
      <c r="K1074">
        <v>82</v>
      </c>
      <c r="L1074">
        <v>13.9</v>
      </c>
      <c r="M1074">
        <v>5.13</v>
      </c>
      <c r="N1074">
        <v>0.71</v>
      </c>
      <c r="O1074">
        <v>5.18</v>
      </c>
      <c r="P1074">
        <v>0.72</v>
      </c>
      <c r="Q1074">
        <v>3.75</v>
      </c>
      <c r="R1074">
        <v>0.52</v>
      </c>
      <c r="S1074">
        <v>1.24</v>
      </c>
      <c r="T1074">
        <v>27</v>
      </c>
      <c r="U1074">
        <v>14.43</v>
      </c>
      <c r="V1074">
        <v>16.62</v>
      </c>
      <c r="W1074" s="1">
        <v>42990</v>
      </c>
      <c r="X1074" t="s">
        <v>591</v>
      </c>
      <c r="Y1074" t="s">
        <v>46</v>
      </c>
      <c r="AC1074" s="1">
        <v>43074</v>
      </c>
      <c r="AD1074">
        <v>1</v>
      </c>
      <c r="AE1074">
        <v>226</v>
      </c>
      <c r="AF1074" s="1">
        <v>43352</v>
      </c>
      <c r="AG1074">
        <v>362</v>
      </c>
      <c r="AH1074">
        <v>310047</v>
      </c>
      <c r="AI1074" t="s">
        <v>592</v>
      </c>
      <c r="AJ1074" s="2">
        <v>18902</v>
      </c>
      <c r="AK1074" t="s">
        <v>45</v>
      </c>
      <c r="AL1074" s="1">
        <v>42990</v>
      </c>
    </row>
    <row r="1075" spans="1:38" x14ac:dyDescent="0.25">
      <c r="A1075" t="s">
        <v>78</v>
      </c>
      <c r="B1075" s="1">
        <v>43129</v>
      </c>
      <c r="C1075">
        <v>3</v>
      </c>
      <c r="D1075">
        <v>9</v>
      </c>
      <c r="E1075">
        <v>7</v>
      </c>
      <c r="F1075" t="s">
        <v>39</v>
      </c>
      <c r="G1075" t="s">
        <v>40</v>
      </c>
      <c r="H1075" t="s">
        <v>41</v>
      </c>
      <c r="I1075">
        <v>2</v>
      </c>
      <c r="J1075">
        <v>1</v>
      </c>
      <c r="K1075">
        <v>139</v>
      </c>
      <c r="L1075">
        <v>11.5</v>
      </c>
      <c r="M1075">
        <v>5.27</v>
      </c>
      <c r="N1075">
        <v>0.61</v>
      </c>
      <c r="O1075">
        <v>4.09</v>
      </c>
      <c r="P1075">
        <v>0.47</v>
      </c>
      <c r="Q1075">
        <v>3.88</v>
      </c>
      <c r="R1075">
        <v>0.45</v>
      </c>
      <c r="S1075">
        <v>0.92</v>
      </c>
      <c r="T1075">
        <v>39</v>
      </c>
      <c r="U1075">
        <v>11.94</v>
      </c>
      <c r="V1075">
        <v>12.32</v>
      </c>
      <c r="W1075" s="1">
        <v>42990</v>
      </c>
      <c r="X1075" t="s">
        <v>591</v>
      </c>
      <c r="Y1075" t="s">
        <v>47</v>
      </c>
      <c r="AC1075" s="1">
        <v>43074</v>
      </c>
      <c r="AD1075">
        <v>1</v>
      </c>
      <c r="AE1075">
        <v>221</v>
      </c>
      <c r="AF1075" s="1">
        <v>43352</v>
      </c>
      <c r="AG1075">
        <v>362</v>
      </c>
      <c r="AH1075">
        <v>310047</v>
      </c>
      <c r="AI1075" t="s">
        <v>592</v>
      </c>
      <c r="AJ1075" s="2">
        <v>18902</v>
      </c>
      <c r="AK1075" t="s">
        <v>45</v>
      </c>
      <c r="AL1075" s="1">
        <v>42990</v>
      </c>
    </row>
    <row r="1076" spans="1:38" x14ac:dyDescent="0.25">
      <c r="A1076" t="s">
        <v>78</v>
      </c>
      <c r="B1076" s="1">
        <v>43193</v>
      </c>
      <c r="C1076">
        <v>4</v>
      </c>
      <c r="D1076">
        <v>9</v>
      </c>
      <c r="E1076">
        <v>7</v>
      </c>
      <c r="F1076" t="s">
        <v>39</v>
      </c>
      <c r="G1076" t="s">
        <v>40</v>
      </c>
      <c r="H1076" t="s">
        <v>41</v>
      </c>
      <c r="I1076">
        <v>2</v>
      </c>
      <c r="J1076">
        <v>1</v>
      </c>
      <c r="K1076">
        <v>203</v>
      </c>
      <c r="L1076">
        <v>8.8000000000000007</v>
      </c>
      <c r="M1076">
        <v>5.04</v>
      </c>
      <c r="N1076">
        <v>0.44</v>
      </c>
      <c r="O1076">
        <v>4.87</v>
      </c>
      <c r="P1076">
        <v>0.43</v>
      </c>
      <c r="Q1076">
        <v>4.2</v>
      </c>
      <c r="R1076">
        <v>0.37</v>
      </c>
      <c r="S1076">
        <v>0.8</v>
      </c>
      <c r="T1076">
        <v>60</v>
      </c>
      <c r="U1076">
        <v>9.1300000000000008</v>
      </c>
      <c r="V1076">
        <v>10.5</v>
      </c>
      <c r="W1076" s="1">
        <v>42990</v>
      </c>
      <c r="X1076" t="s">
        <v>591</v>
      </c>
      <c r="Y1076" t="s">
        <v>48</v>
      </c>
      <c r="AC1076" s="1">
        <v>43074</v>
      </c>
      <c r="AD1076">
        <v>1</v>
      </c>
      <c r="AE1076">
        <v>157</v>
      </c>
      <c r="AF1076" s="1">
        <v>43352</v>
      </c>
      <c r="AG1076">
        <v>362</v>
      </c>
      <c r="AH1076">
        <v>310047</v>
      </c>
      <c r="AI1076" t="s">
        <v>592</v>
      </c>
      <c r="AJ1076" s="2">
        <v>18902</v>
      </c>
      <c r="AK1076" t="s">
        <v>45</v>
      </c>
      <c r="AL1076" s="1">
        <v>42990</v>
      </c>
    </row>
    <row r="1077" spans="1:38" x14ac:dyDescent="0.25">
      <c r="A1077" t="s">
        <v>38</v>
      </c>
      <c r="B1077" s="1">
        <v>43010</v>
      </c>
      <c r="C1077">
        <v>1</v>
      </c>
      <c r="D1077">
        <v>79</v>
      </c>
      <c r="E1077">
        <v>7</v>
      </c>
      <c r="F1077" t="s">
        <v>39</v>
      </c>
      <c r="G1077" t="s">
        <v>51</v>
      </c>
      <c r="H1077" t="s">
        <v>52</v>
      </c>
      <c r="I1077">
        <v>5</v>
      </c>
      <c r="J1077" t="s">
        <v>42</v>
      </c>
      <c r="K1077">
        <v>18</v>
      </c>
      <c r="L1077">
        <v>22.4</v>
      </c>
      <c r="M1077">
        <v>5.2</v>
      </c>
      <c r="N1077">
        <v>1.1599999999999999</v>
      </c>
      <c r="O1077">
        <v>3.49</v>
      </c>
      <c r="P1077">
        <v>0.78</v>
      </c>
      <c r="Q1077">
        <v>3.82</v>
      </c>
      <c r="R1077">
        <v>0.86</v>
      </c>
      <c r="S1077">
        <v>1.64</v>
      </c>
      <c r="T1077">
        <v>87</v>
      </c>
      <c r="U1077">
        <v>23.25</v>
      </c>
      <c r="V1077">
        <v>22.18</v>
      </c>
      <c r="W1077" s="1">
        <v>42992</v>
      </c>
      <c r="X1077">
        <v>221</v>
      </c>
      <c r="Y1077" t="s">
        <v>43</v>
      </c>
      <c r="AC1077" s="1">
        <v>43058</v>
      </c>
      <c r="AD1077">
        <v>1</v>
      </c>
      <c r="AE1077">
        <v>263</v>
      </c>
      <c r="AF1077" s="1">
        <v>43340</v>
      </c>
      <c r="AG1077">
        <v>348</v>
      </c>
      <c r="AH1077">
        <v>107015</v>
      </c>
      <c r="AI1077" t="s">
        <v>522</v>
      </c>
      <c r="AJ1077" s="3">
        <v>44960</v>
      </c>
      <c r="AK1077" t="s">
        <v>45</v>
      </c>
      <c r="AL1077" s="1">
        <v>42992</v>
      </c>
    </row>
    <row r="1078" spans="1:38" x14ac:dyDescent="0.25">
      <c r="A1078" t="s">
        <v>38</v>
      </c>
      <c r="B1078" s="1">
        <v>43075</v>
      </c>
      <c r="C1078">
        <v>2</v>
      </c>
      <c r="D1078">
        <v>79</v>
      </c>
      <c r="E1078">
        <v>7</v>
      </c>
      <c r="F1078" t="s">
        <v>39</v>
      </c>
      <c r="G1078" t="s">
        <v>51</v>
      </c>
      <c r="H1078" t="s">
        <v>52</v>
      </c>
      <c r="I1078">
        <v>5</v>
      </c>
      <c r="J1078" t="s">
        <v>42</v>
      </c>
      <c r="K1078">
        <v>83</v>
      </c>
      <c r="L1078">
        <v>20.5</v>
      </c>
      <c r="M1078">
        <v>4.95</v>
      </c>
      <c r="N1078">
        <v>1.01</v>
      </c>
      <c r="O1078">
        <v>3.23</v>
      </c>
      <c r="P1078">
        <v>0.66</v>
      </c>
      <c r="Q1078">
        <v>3.56</v>
      </c>
      <c r="R1078">
        <v>0.73</v>
      </c>
      <c r="S1078">
        <v>1.39</v>
      </c>
      <c r="T1078">
        <v>64</v>
      </c>
      <c r="U1078">
        <v>21.28</v>
      </c>
      <c r="V1078">
        <v>19.2</v>
      </c>
      <c r="W1078" s="1">
        <v>42992</v>
      </c>
      <c r="X1078">
        <v>221</v>
      </c>
      <c r="Y1078" t="s">
        <v>46</v>
      </c>
      <c r="AC1078" s="1">
        <v>43080</v>
      </c>
      <c r="AD1078">
        <v>2</v>
      </c>
      <c r="AE1078">
        <v>244</v>
      </c>
      <c r="AF1078" s="1">
        <v>43359</v>
      </c>
      <c r="AG1078">
        <v>367</v>
      </c>
      <c r="AH1078">
        <v>107015</v>
      </c>
      <c r="AI1078" t="s">
        <v>522</v>
      </c>
      <c r="AJ1078" s="3">
        <v>44960</v>
      </c>
      <c r="AK1078" t="s">
        <v>45</v>
      </c>
      <c r="AL1078" s="1">
        <v>42992</v>
      </c>
    </row>
    <row r="1079" spans="1:38" x14ac:dyDescent="0.25">
      <c r="A1079" t="s">
        <v>38</v>
      </c>
      <c r="B1079" s="1">
        <v>43146</v>
      </c>
      <c r="C1079">
        <v>3</v>
      </c>
      <c r="D1079">
        <v>79</v>
      </c>
      <c r="E1079">
        <v>7</v>
      </c>
      <c r="F1079" t="s">
        <v>39</v>
      </c>
      <c r="G1079" t="s">
        <v>51</v>
      </c>
      <c r="H1079" t="s">
        <v>52</v>
      </c>
      <c r="I1079">
        <v>5</v>
      </c>
      <c r="J1079" t="s">
        <v>42</v>
      </c>
      <c r="K1079">
        <v>154</v>
      </c>
      <c r="L1079">
        <v>15.8</v>
      </c>
      <c r="M1079">
        <v>4.7300000000000004</v>
      </c>
      <c r="N1079">
        <v>0.75</v>
      </c>
      <c r="O1079">
        <v>3.95</v>
      </c>
      <c r="P1079">
        <v>0.62</v>
      </c>
      <c r="Q1079">
        <v>3.85</v>
      </c>
      <c r="R1079">
        <v>0.61</v>
      </c>
      <c r="S1079">
        <v>1.23</v>
      </c>
      <c r="T1079">
        <v>179</v>
      </c>
      <c r="U1079">
        <v>16.399999999999999</v>
      </c>
      <c r="V1079">
        <v>16.54</v>
      </c>
      <c r="W1079" s="1">
        <v>42992</v>
      </c>
      <c r="X1079">
        <v>221</v>
      </c>
      <c r="Y1079" s="3">
        <v>44986</v>
      </c>
      <c r="AC1079" s="1">
        <v>43080</v>
      </c>
      <c r="AD1079">
        <v>2</v>
      </c>
      <c r="AE1079">
        <v>208</v>
      </c>
      <c r="AF1079" s="1">
        <v>43359</v>
      </c>
      <c r="AG1079">
        <v>367</v>
      </c>
      <c r="AH1079">
        <v>107015</v>
      </c>
      <c r="AI1079" t="s">
        <v>522</v>
      </c>
      <c r="AJ1079" s="3">
        <v>44960</v>
      </c>
      <c r="AK1079" t="s">
        <v>45</v>
      </c>
      <c r="AL1079" s="1">
        <v>42992</v>
      </c>
    </row>
    <row r="1080" spans="1:38" x14ac:dyDescent="0.25">
      <c r="A1080" t="s">
        <v>38</v>
      </c>
      <c r="B1080" s="1">
        <v>43200</v>
      </c>
      <c r="C1080">
        <v>4</v>
      </c>
      <c r="D1080">
        <v>79</v>
      </c>
      <c r="E1080">
        <v>7</v>
      </c>
      <c r="F1080" t="s">
        <v>39</v>
      </c>
      <c r="G1080" t="s">
        <v>51</v>
      </c>
      <c r="H1080" t="s">
        <v>52</v>
      </c>
      <c r="I1080">
        <v>5</v>
      </c>
      <c r="J1080" t="s">
        <v>42</v>
      </c>
      <c r="K1080">
        <v>208</v>
      </c>
      <c r="L1080">
        <v>12.7</v>
      </c>
      <c r="M1080">
        <v>4.9400000000000004</v>
      </c>
      <c r="N1080">
        <v>0.63</v>
      </c>
      <c r="O1080">
        <v>4.1399999999999997</v>
      </c>
      <c r="P1080">
        <v>0.53</v>
      </c>
      <c r="Q1080">
        <v>4.17</v>
      </c>
      <c r="R1080">
        <v>0.53</v>
      </c>
      <c r="S1080">
        <v>1.06</v>
      </c>
      <c r="T1080">
        <v>207</v>
      </c>
      <c r="U1080">
        <v>13.18</v>
      </c>
      <c r="V1080">
        <v>13.99</v>
      </c>
      <c r="W1080" s="1">
        <v>42992</v>
      </c>
      <c r="X1080">
        <v>221</v>
      </c>
      <c r="Y1080" s="3">
        <v>45018</v>
      </c>
      <c r="AC1080" t="s">
        <v>49</v>
      </c>
      <c r="AH1080">
        <v>107015</v>
      </c>
      <c r="AI1080" t="s">
        <v>522</v>
      </c>
      <c r="AJ1080" s="3">
        <v>44960</v>
      </c>
      <c r="AK1080" t="s">
        <v>50</v>
      </c>
      <c r="AL1080" s="1">
        <v>43238</v>
      </c>
    </row>
    <row r="1081" spans="1:38" x14ac:dyDescent="0.25">
      <c r="A1081" t="s">
        <v>38</v>
      </c>
      <c r="B1081" s="1">
        <v>43010</v>
      </c>
      <c r="C1081">
        <v>1</v>
      </c>
      <c r="D1081">
        <v>313</v>
      </c>
      <c r="E1081">
        <v>7</v>
      </c>
      <c r="F1081" t="s">
        <v>39</v>
      </c>
      <c r="G1081" t="s">
        <v>104</v>
      </c>
      <c r="H1081" t="s">
        <v>105</v>
      </c>
      <c r="I1081">
        <v>9</v>
      </c>
      <c r="J1081" t="s">
        <v>42</v>
      </c>
      <c r="K1081">
        <v>37</v>
      </c>
      <c r="L1081">
        <v>18.2</v>
      </c>
      <c r="M1081">
        <v>5.32</v>
      </c>
      <c r="N1081">
        <v>0.97</v>
      </c>
      <c r="O1081">
        <v>5.86</v>
      </c>
      <c r="P1081">
        <v>1.07</v>
      </c>
      <c r="Q1081">
        <v>4.1100000000000003</v>
      </c>
      <c r="R1081">
        <v>0.75</v>
      </c>
      <c r="S1081">
        <v>1.81</v>
      </c>
      <c r="T1081">
        <v>18</v>
      </c>
      <c r="U1081">
        <v>18.89</v>
      </c>
      <c r="V1081">
        <v>23.87</v>
      </c>
      <c r="W1081" s="1">
        <v>42973</v>
      </c>
      <c r="X1081">
        <v>240</v>
      </c>
      <c r="Y1081" t="s">
        <v>43</v>
      </c>
      <c r="AC1081" s="1">
        <v>43066</v>
      </c>
      <c r="AD1081">
        <v>1</v>
      </c>
      <c r="AE1081">
        <v>272</v>
      </c>
      <c r="AF1081" s="1">
        <v>43349</v>
      </c>
      <c r="AG1081">
        <v>376</v>
      </c>
      <c r="AH1081">
        <v>301025</v>
      </c>
      <c r="AI1081" t="s">
        <v>165</v>
      </c>
      <c r="AJ1081" s="2">
        <v>24959</v>
      </c>
      <c r="AK1081" t="s">
        <v>45</v>
      </c>
      <c r="AL1081" s="1">
        <v>42973</v>
      </c>
    </row>
    <row r="1082" spans="1:38" x14ac:dyDescent="0.25">
      <c r="A1082" t="s">
        <v>38</v>
      </c>
      <c r="B1082" s="1">
        <v>43146</v>
      </c>
      <c r="C1082">
        <v>3</v>
      </c>
      <c r="D1082">
        <v>313</v>
      </c>
      <c r="E1082">
        <v>7</v>
      </c>
      <c r="F1082" t="s">
        <v>39</v>
      </c>
      <c r="G1082" t="s">
        <v>104</v>
      </c>
      <c r="H1082" t="s">
        <v>105</v>
      </c>
      <c r="I1082">
        <v>9</v>
      </c>
      <c r="J1082" t="s">
        <v>42</v>
      </c>
      <c r="K1082">
        <v>173</v>
      </c>
      <c r="L1082">
        <v>12</v>
      </c>
      <c r="M1082">
        <v>5</v>
      </c>
      <c r="N1082">
        <v>0.6</v>
      </c>
      <c r="O1082">
        <v>6.59</v>
      </c>
      <c r="P1082">
        <v>0.79</v>
      </c>
      <c r="Q1082">
        <v>4.3499999999999996</v>
      </c>
      <c r="R1082">
        <v>0.52</v>
      </c>
      <c r="S1082">
        <v>1.31</v>
      </c>
      <c r="T1082">
        <v>9</v>
      </c>
      <c r="U1082">
        <v>12.46</v>
      </c>
      <c r="V1082">
        <v>16.989999999999998</v>
      </c>
      <c r="W1082" s="1">
        <v>42973</v>
      </c>
      <c r="X1082">
        <v>240</v>
      </c>
      <c r="Y1082" t="s">
        <v>47</v>
      </c>
      <c r="AC1082" s="1">
        <v>43086</v>
      </c>
      <c r="AD1082">
        <v>2</v>
      </c>
      <c r="AE1082">
        <v>215</v>
      </c>
      <c r="AF1082" s="1">
        <v>43366</v>
      </c>
      <c r="AG1082">
        <v>393</v>
      </c>
      <c r="AH1082">
        <v>301025</v>
      </c>
      <c r="AI1082" t="s">
        <v>165</v>
      </c>
      <c r="AJ1082" s="2">
        <v>24959</v>
      </c>
      <c r="AK1082" t="s">
        <v>45</v>
      </c>
      <c r="AL1082" s="1">
        <v>42973</v>
      </c>
    </row>
    <row r="1083" spans="1:38" x14ac:dyDescent="0.25">
      <c r="A1083" t="s">
        <v>38</v>
      </c>
      <c r="B1083" s="1">
        <v>43075</v>
      </c>
      <c r="C1083">
        <v>2</v>
      </c>
      <c r="D1083">
        <v>313</v>
      </c>
      <c r="E1083">
        <v>7</v>
      </c>
      <c r="F1083" t="s">
        <v>39</v>
      </c>
      <c r="G1083" t="s">
        <v>104</v>
      </c>
      <c r="H1083" t="s">
        <v>105</v>
      </c>
      <c r="I1083">
        <v>9</v>
      </c>
      <c r="J1083" t="s">
        <v>42</v>
      </c>
      <c r="K1083">
        <v>102</v>
      </c>
      <c r="L1083">
        <v>12.4</v>
      </c>
      <c r="M1083">
        <v>5.17</v>
      </c>
      <c r="N1083">
        <v>0.64</v>
      </c>
      <c r="O1083">
        <v>5.38</v>
      </c>
      <c r="P1083">
        <v>0.67</v>
      </c>
      <c r="Q1083">
        <v>4.43</v>
      </c>
      <c r="R1083">
        <v>0.55000000000000004</v>
      </c>
      <c r="S1083">
        <v>1.22</v>
      </c>
      <c r="T1083">
        <v>13</v>
      </c>
      <c r="U1083">
        <v>12.87</v>
      </c>
      <c r="V1083">
        <v>15.81</v>
      </c>
      <c r="W1083" s="1">
        <v>42973</v>
      </c>
      <c r="X1083">
        <v>240</v>
      </c>
      <c r="Y1083" t="s">
        <v>46</v>
      </c>
      <c r="AC1083" s="1">
        <v>43086</v>
      </c>
      <c r="AD1083">
        <v>2</v>
      </c>
      <c r="AE1083">
        <v>251</v>
      </c>
      <c r="AF1083" s="1">
        <v>43366</v>
      </c>
      <c r="AG1083">
        <v>393</v>
      </c>
      <c r="AH1083">
        <v>301025</v>
      </c>
      <c r="AI1083" t="s">
        <v>165</v>
      </c>
      <c r="AJ1083" s="2">
        <v>24959</v>
      </c>
      <c r="AK1083" t="s">
        <v>45</v>
      </c>
      <c r="AL1083" s="1">
        <v>42973</v>
      </c>
    </row>
    <row r="1084" spans="1:38" x14ac:dyDescent="0.25">
      <c r="A1084" t="s">
        <v>38</v>
      </c>
      <c r="B1084" s="1">
        <v>43200</v>
      </c>
      <c r="C1084">
        <v>4</v>
      </c>
      <c r="D1084">
        <v>313</v>
      </c>
      <c r="E1084">
        <v>7</v>
      </c>
      <c r="F1084" t="s">
        <v>39</v>
      </c>
      <c r="G1084" t="s">
        <v>104</v>
      </c>
      <c r="H1084" t="s">
        <v>105</v>
      </c>
      <c r="I1084">
        <v>9</v>
      </c>
      <c r="J1084" t="s">
        <v>42</v>
      </c>
      <c r="K1084">
        <v>227</v>
      </c>
      <c r="L1084">
        <v>9.6999999999999993</v>
      </c>
      <c r="M1084">
        <v>5.09</v>
      </c>
      <c r="N1084">
        <v>0.49</v>
      </c>
      <c r="O1084">
        <v>7.32</v>
      </c>
      <c r="P1084">
        <v>0.71</v>
      </c>
      <c r="Q1084">
        <v>4.9800000000000004</v>
      </c>
      <c r="R1084">
        <v>0.48</v>
      </c>
      <c r="S1084">
        <v>1.19</v>
      </c>
      <c r="T1084">
        <v>10</v>
      </c>
      <c r="U1084">
        <v>10.07</v>
      </c>
      <c r="V1084">
        <v>15.07</v>
      </c>
      <c r="W1084" s="1">
        <v>42973</v>
      </c>
      <c r="X1084">
        <v>240</v>
      </c>
      <c r="Y1084" t="s">
        <v>48</v>
      </c>
      <c r="AC1084" s="1">
        <v>43086</v>
      </c>
      <c r="AD1084">
        <v>2</v>
      </c>
      <c r="AF1084" s="1">
        <v>43366</v>
      </c>
      <c r="AH1084">
        <v>301025</v>
      </c>
      <c r="AI1084" t="s">
        <v>165</v>
      </c>
      <c r="AJ1084" s="2">
        <v>24959</v>
      </c>
      <c r="AK1084" t="s">
        <v>143</v>
      </c>
      <c r="AL1084" s="1">
        <v>43236</v>
      </c>
    </row>
    <row r="1085" spans="1:38" x14ac:dyDescent="0.25">
      <c r="A1085" t="s">
        <v>38</v>
      </c>
      <c r="B1085" s="1">
        <v>43010</v>
      </c>
      <c r="C1085">
        <v>1</v>
      </c>
      <c r="D1085">
        <v>28</v>
      </c>
      <c r="E1085">
        <v>7</v>
      </c>
      <c r="F1085" t="s">
        <v>39</v>
      </c>
      <c r="G1085" t="s">
        <v>40</v>
      </c>
      <c r="H1085" t="s">
        <v>41</v>
      </c>
      <c r="I1085">
        <v>9</v>
      </c>
      <c r="J1085" t="s">
        <v>42</v>
      </c>
      <c r="K1085">
        <v>15</v>
      </c>
      <c r="L1085">
        <v>24.7</v>
      </c>
      <c r="M1085">
        <v>5.14</v>
      </c>
      <c r="N1085">
        <v>1.27</v>
      </c>
      <c r="O1085">
        <v>5.04</v>
      </c>
      <c r="P1085">
        <v>1.24</v>
      </c>
      <c r="Q1085">
        <v>4.03</v>
      </c>
      <c r="R1085">
        <v>1</v>
      </c>
      <c r="S1085">
        <v>2.2400000000000002</v>
      </c>
      <c r="T1085">
        <v>17</v>
      </c>
      <c r="U1085">
        <v>25.64</v>
      </c>
      <c r="V1085">
        <v>29.61</v>
      </c>
      <c r="W1085" s="1">
        <v>42995</v>
      </c>
      <c r="X1085">
        <v>218</v>
      </c>
      <c r="Y1085" t="s">
        <v>43</v>
      </c>
      <c r="AC1085" s="1">
        <v>43059</v>
      </c>
      <c r="AD1085">
        <v>1</v>
      </c>
      <c r="AE1085">
        <v>262</v>
      </c>
      <c r="AF1085" s="1">
        <v>43339</v>
      </c>
      <c r="AG1085">
        <v>344</v>
      </c>
      <c r="AH1085">
        <v>301025</v>
      </c>
      <c r="AI1085" t="s">
        <v>593</v>
      </c>
      <c r="AJ1085" s="3">
        <v>45231</v>
      </c>
      <c r="AK1085" t="s">
        <v>45</v>
      </c>
      <c r="AL1085" s="1">
        <v>42995</v>
      </c>
    </row>
    <row r="1086" spans="1:38" x14ac:dyDescent="0.25">
      <c r="A1086" t="s">
        <v>38</v>
      </c>
      <c r="B1086" s="1">
        <v>43075</v>
      </c>
      <c r="C1086">
        <v>2</v>
      </c>
      <c r="D1086">
        <v>28</v>
      </c>
      <c r="E1086">
        <v>7</v>
      </c>
      <c r="F1086" t="s">
        <v>39</v>
      </c>
      <c r="G1086" t="s">
        <v>40</v>
      </c>
      <c r="H1086" t="s">
        <v>41</v>
      </c>
      <c r="I1086">
        <v>9</v>
      </c>
      <c r="J1086" t="s">
        <v>42</v>
      </c>
      <c r="K1086">
        <v>80</v>
      </c>
      <c r="L1086">
        <v>19</v>
      </c>
      <c r="M1086">
        <v>5.01</v>
      </c>
      <c r="N1086">
        <v>0.95</v>
      </c>
      <c r="O1086">
        <v>5.0599999999999996</v>
      </c>
      <c r="P1086">
        <v>0.96</v>
      </c>
      <c r="Q1086">
        <v>3.96</v>
      </c>
      <c r="R1086">
        <v>0.75</v>
      </c>
      <c r="S1086">
        <v>1.71</v>
      </c>
      <c r="T1086">
        <v>16</v>
      </c>
      <c r="U1086">
        <v>19.72</v>
      </c>
      <c r="V1086">
        <v>22.71</v>
      </c>
      <c r="W1086" s="1">
        <v>42995</v>
      </c>
      <c r="X1086">
        <v>218</v>
      </c>
      <c r="Y1086" t="s">
        <v>46</v>
      </c>
      <c r="AC1086" s="1">
        <v>43059</v>
      </c>
      <c r="AD1086">
        <v>1</v>
      </c>
      <c r="AE1086">
        <v>224</v>
      </c>
      <c r="AF1086" s="1">
        <v>43339</v>
      </c>
      <c r="AG1086">
        <v>344</v>
      </c>
      <c r="AH1086">
        <v>301025</v>
      </c>
      <c r="AI1086" t="s">
        <v>593</v>
      </c>
      <c r="AJ1086" s="3">
        <v>45231</v>
      </c>
      <c r="AK1086" t="s">
        <v>45</v>
      </c>
      <c r="AL1086" s="1">
        <v>42995</v>
      </c>
    </row>
    <row r="1087" spans="1:38" x14ac:dyDescent="0.25">
      <c r="A1087" t="s">
        <v>38</v>
      </c>
      <c r="B1087" s="1">
        <v>43146</v>
      </c>
      <c r="C1087">
        <v>3</v>
      </c>
      <c r="D1087">
        <v>28</v>
      </c>
      <c r="E1087">
        <v>7</v>
      </c>
      <c r="F1087" t="s">
        <v>39</v>
      </c>
      <c r="G1087" t="s">
        <v>40</v>
      </c>
      <c r="H1087" t="s">
        <v>41</v>
      </c>
      <c r="I1087">
        <v>9</v>
      </c>
      <c r="J1087" t="s">
        <v>42</v>
      </c>
      <c r="K1087">
        <v>151</v>
      </c>
      <c r="L1087">
        <v>16.100000000000001</v>
      </c>
      <c r="M1087">
        <v>4.8600000000000003</v>
      </c>
      <c r="N1087">
        <v>0.78</v>
      </c>
      <c r="O1087">
        <v>5.5</v>
      </c>
      <c r="P1087">
        <v>0.89</v>
      </c>
      <c r="Q1087">
        <v>4.2300000000000004</v>
      </c>
      <c r="R1087">
        <v>0.68</v>
      </c>
      <c r="S1087">
        <v>1.57</v>
      </c>
      <c r="T1087">
        <v>212</v>
      </c>
      <c r="U1087">
        <v>16.71</v>
      </c>
      <c r="V1087">
        <v>20.53</v>
      </c>
      <c r="W1087" s="1">
        <v>42995</v>
      </c>
      <c r="X1087">
        <v>218</v>
      </c>
      <c r="Y1087" s="3">
        <v>44986</v>
      </c>
      <c r="AC1087" s="1">
        <v>43059</v>
      </c>
      <c r="AD1087">
        <v>1</v>
      </c>
      <c r="AE1087">
        <v>188</v>
      </c>
      <c r="AF1087" s="1">
        <v>43339</v>
      </c>
      <c r="AG1087">
        <v>344</v>
      </c>
      <c r="AH1087">
        <v>301025</v>
      </c>
      <c r="AI1087" t="s">
        <v>593</v>
      </c>
      <c r="AJ1087" s="3">
        <v>45231</v>
      </c>
      <c r="AK1087" t="s">
        <v>45</v>
      </c>
      <c r="AL1087" s="1">
        <v>42995</v>
      </c>
    </row>
    <row r="1088" spans="1:38" x14ac:dyDescent="0.25">
      <c r="A1088" t="s">
        <v>38</v>
      </c>
      <c r="B1088" s="1">
        <v>43200</v>
      </c>
      <c r="C1088">
        <v>4</v>
      </c>
      <c r="D1088">
        <v>28</v>
      </c>
      <c r="E1088">
        <v>7</v>
      </c>
      <c r="F1088" t="s">
        <v>39</v>
      </c>
      <c r="G1088" t="s">
        <v>40</v>
      </c>
      <c r="H1088" t="s">
        <v>41</v>
      </c>
      <c r="I1088">
        <v>9</v>
      </c>
      <c r="J1088" t="s">
        <v>42</v>
      </c>
      <c r="K1088">
        <v>205</v>
      </c>
      <c r="L1088">
        <v>13.6</v>
      </c>
      <c r="M1088">
        <v>5.01</v>
      </c>
      <c r="N1088">
        <v>0.68</v>
      </c>
      <c r="O1088">
        <v>6.14</v>
      </c>
      <c r="P1088">
        <v>0.84</v>
      </c>
      <c r="Q1088">
        <v>4.54</v>
      </c>
      <c r="R1088">
        <v>0.62</v>
      </c>
      <c r="S1088">
        <v>1.45</v>
      </c>
      <c r="T1088">
        <v>336</v>
      </c>
      <c r="U1088">
        <v>14.12</v>
      </c>
      <c r="V1088">
        <v>18.79</v>
      </c>
      <c r="W1088" s="1">
        <v>42995</v>
      </c>
      <c r="X1088">
        <v>218</v>
      </c>
      <c r="Y1088" s="3">
        <v>45018</v>
      </c>
      <c r="AC1088" t="s">
        <v>49</v>
      </c>
      <c r="AH1088">
        <v>301025</v>
      </c>
      <c r="AI1088" t="s">
        <v>593</v>
      </c>
      <c r="AJ1088" s="3">
        <v>45231</v>
      </c>
      <c r="AK1088" t="s">
        <v>50</v>
      </c>
      <c r="AL1088" s="1">
        <v>43238</v>
      </c>
    </row>
    <row r="1089" spans="1:38" x14ac:dyDescent="0.25">
      <c r="A1089" t="s">
        <v>594</v>
      </c>
      <c r="B1089" s="1">
        <v>42995</v>
      </c>
      <c r="C1089">
        <v>1</v>
      </c>
      <c r="D1089">
        <v>17</v>
      </c>
      <c r="E1089">
        <v>7</v>
      </c>
      <c r="F1089" t="s">
        <v>39</v>
      </c>
      <c r="G1089" t="s">
        <v>69</v>
      </c>
      <c r="H1089" t="s">
        <v>70</v>
      </c>
      <c r="I1089">
        <v>6</v>
      </c>
      <c r="J1089" t="s">
        <v>42</v>
      </c>
      <c r="K1089">
        <v>29</v>
      </c>
      <c r="L1089">
        <v>27.6</v>
      </c>
      <c r="M1089">
        <v>4.9800000000000004</v>
      </c>
      <c r="N1089">
        <v>1.37</v>
      </c>
      <c r="O1089">
        <v>5</v>
      </c>
      <c r="P1089">
        <v>1.38</v>
      </c>
      <c r="Q1089">
        <v>3.93</v>
      </c>
      <c r="R1089">
        <v>1.08</v>
      </c>
      <c r="S1089">
        <v>2.46</v>
      </c>
      <c r="T1089">
        <v>33</v>
      </c>
      <c r="U1089">
        <v>28.65</v>
      </c>
      <c r="V1089">
        <v>32.729999999999997</v>
      </c>
      <c r="W1089" s="1">
        <v>42966</v>
      </c>
      <c r="X1089">
        <v>233</v>
      </c>
      <c r="Y1089" t="s">
        <v>43</v>
      </c>
      <c r="Z1089" t="s">
        <v>595</v>
      </c>
      <c r="AA1089" t="s">
        <v>596</v>
      </c>
      <c r="AC1089" t="s">
        <v>49</v>
      </c>
      <c r="AH1089">
        <v>509135</v>
      </c>
      <c r="AI1089">
        <v>0</v>
      </c>
      <c r="AJ1089" t="s">
        <v>597</v>
      </c>
      <c r="AK1089" t="s">
        <v>45</v>
      </c>
      <c r="AL1089" s="1">
        <v>42966</v>
      </c>
    </row>
    <row r="1090" spans="1:38" x14ac:dyDescent="0.25">
      <c r="A1090" t="s">
        <v>594</v>
      </c>
      <c r="B1090" s="1">
        <v>43059</v>
      </c>
      <c r="C1090">
        <v>2</v>
      </c>
      <c r="D1090">
        <v>17</v>
      </c>
      <c r="E1090">
        <v>7</v>
      </c>
      <c r="F1090" t="s">
        <v>39</v>
      </c>
      <c r="G1090" t="s">
        <v>69</v>
      </c>
      <c r="H1090" t="s">
        <v>70</v>
      </c>
      <c r="I1090">
        <v>6</v>
      </c>
      <c r="J1090" t="s">
        <v>42</v>
      </c>
      <c r="K1090">
        <v>93</v>
      </c>
      <c r="L1090">
        <v>19.100000000000001</v>
      </c>
      <c r="M1090">
        <v>4.99</v>
      </c>
      <c r="N1090">
        <v>0.95</v>
      </c>
      <c r="O1090">
        <v>5.6</v>
      </c>
      <c r="P1090">
        <v>1.07</v>
      </c>
      <c r="Q1090">
        <v>4.24</v>
      </c>
      <c r="R1090">
        <v>0.81</v>
      </c>
      <c r="S1090">
        <v>1.88</v>
      </c>
      <c r="T1090">
        <v>43</v>
      </c>
      <c r="U1090">
        <v>19.829999999999998</v>
      </c>
      <c r="V1090">
        <v>24.56</v>
      </c>
      <c r="W1090" s="1">
        <v>42966</v>
      </c>
      <c r="X1090">
        <v>233</v>
      </c>
      <c r="Y1090" t="s">
        <v>46</v>
      </c>
      <c r="Z1090" t="s">
        <v>598</v>
      </c>
      <c r="AA1090" t="s">
        <v>599</v>
      </c>
      <c r="AC1090" s="1">
        <v>43036</v>
      </c>
      <c r="AD1090">
        <v>1</v>
      </c>
      <c r="AE1090">
        <v>206</v>
      </c>
      <c r="AF1090" s="1">
        <v>43315</v>
      </c>
      <c r="AG1090">
        <v>349</v>
      </c>
      <c r="AH1090">
        <v>509135</v>
      </c>
      <c r="AI1090">
        <v>0</v>
      </c>
      <c r="AJ1090" t="s">
        <v>597</v>
      </c>
      <c r="AK1090" t="s">
        <v>45</v>
      </c>
      <c r="AL1090" s="1">
        <v>42966</v>
      </c>
    </row>
    <row r="1091" spans="1:38" x14ac:dyDescent="0.25">
      <c r="A1091" t="s">
        <v>594</v>
      </c>
      <c r="B1091" s="1">
        <v>43122</v>
      </c>
      <c r="C1091">
        <v>3</v>
      </c>
      <c r="D1091">
        <v>17</v>
      </c>
      <c r="E1091">
        <v>7</v>
      </c>
      <c r="F1091" t="s">
        <v>39</v>
      </c>
      <c r="G1091" t="s">
        <v>69</v>
      </c>
      <c r="H1091" t="s">
        <v>70</v>
      </c>
      <c r="I1091">
        <v>6</v>
      </c>
      <c r="J1091" t="s">
        <v>42</v>
      </c>
      <c r="K1091">
        <v>156</v>
      </c>
      <c r="L1091">
        <v>16.600000000000001</v>
      </c>
      <c r="M1091">
        <v>4.95</v>
      </c>
      <c r="N1091">
        <v>0.82</v>
      </c>
      <c r="O1091">
        <v>5.61</v>
      </c>
      <c r="P1091">
        <v>0.93</v>
      </c>
      <c r="Q1091">
        <v>4</v>
      </c>
      <c r="R1091">
        <v>0.66</v>
      </c>
      <c r="S1091">
        <v>1.6</v>
      </c>
      <c r="T1091">
        <v>42</v>
      </c>
      <c r="U1091">
        <v>17.23</v>
      </c>
      <c r="V1091">
        <v>21.02</v>
      </c>
      <c r="W1091" s="1">
        <v>42966</v>
      </c>
      <c r="X1091">
        <v>233</v>
      </c>
      <c r="Y1091" t="s">
        <v>47</v>
      </c>
      <c r="Z1091" t="s">
        <v>595</v>
      </c>
      <c r="AA1091" t="s">
        <v>596</v>
      </c>
      <c r="AC1091" s="1">
        <v>43036</v>
      </c>
      <c r="AD1091">
        <v>1</v>
      </c>
      <c r="AE1091">
        <v>149</v>
      </c>
      <c r="AF1091" s="1">
        <v>43315</v>
      </c>
      <c r="AG1091">
        <v>349</v>
      </c>
      <c r="AH1091">
        <v>509135</v>
      </c>
      <c r="AI1091">
        <v>0</v>
      </c>
      <c r="AJ1091" t="s">
        <v>597</v>
      </c>
      <c r="AK1091" t="s">
        <v>45</v>
      </c>
      <c r="AL1091" s="1">
        <v>42966</v>
      </c>
    </row>
    <row r="1092" spans="1:38" x14ac:dyDescent="0.25">
      <c r="A1092" t="s">
        <v>594</v>
      </c>
      <c r="B1092" s="1">
        <v>43186</v>
      </c>
      <c r="C1092">
        <v>4</v>
      </c>
      <c r="D1092">
        <v>17</v>
      </c>
      <c r="E1092">
        <v>7</v>
      </c>
      <c r="F1092" t="s">
        <v>39</v>
      </c>
      <c r="G1092" t="s">
        <v>69</v>
      </c>
      <c r="H1092" t="s">
        <v>70</v>
      </c>
      <c r="I1092">
        <v>6</v>
      </c>
      <c r="J1092" t="s">
        <v>42</v>
      </c>
      <c r="K1092">
        <v>220</v>
      </c>
      <c r="L1092">
        <v>15.2</v>
      </c>
      <c r="M1092">
        <v>5.0599999999999996</v>
      </c>
      <c r="N1092">
        <v>0.77</v>
      </c>
      <c r="O1092">
        <v>6.19</v>
      </c>
      <c r="P1092">
        <v>0.94</v>
      </c>
      <c r="Q1092">
        <v>4.33</v>
      </c>
      <c r="R1092">
        <v>0.66</v>
      </c>
      <c r="S1092">
        <v>1.6</v>
      </c>
      <c r="T1092">
        <v>46</v>
      </c>
      <c r="U1092">
        <v>15.78</v>
      </c>
      <c r="V1092">
        <v>20.77</v>
      </c>
      <c r="W1092" s="1">
        <v>42966</v>
      </c>
      <c r="X1092">
        <v>233</v>
      </c>
      <c r="Y1092" t="s">
        <v>48</v>
      </c>
      <c r="Z1092" t="s">
        <v>595</v>
      </c>
      <c r="AA1092" t="s">
        <v>596</v>
      </c>
      <c r="AC1092" t="s">
        <v>49</v>
      </c>
      <c r="AH1092">
        <v>509135</v>
      </c>
      <c r="AI1092">
        <v>0</v>
      </c>
      <c r="AJ1092" t="s">
        <v>597</v>
      </c>
      <c r="AK1092" t="s">
        <v>50</v>
      </c>
      <c r="AL1092" s="1">
        <v>43245</v>
      </c>
    </row>
    <row r="1093" spans="1:38" x14ac:dyDescent="0.25">
      <c r="A1093" t="s">
        <v>51</v>
      </c>
      <c r="B1093" s="1">
        <v>42990</v>
      </c>
      <c r="C1093">
        <v>1</v>
      </c>
      <c r="D1093">
        <v>179</v>
      </c>
      <c r="E1093">
        <v>7</v>
      </c>
      <c r="F1093" t="s">
        <v>39</v>
      </c>
      <c r="G1093" t="s">
        <v>63</v>
      </c>
      <c r="H1093" t="s">
        <v>64</v>
      </c>
      <c r="I1093">
        <v>6</v>
      </c>
      <c r="J1093" t="s">
        <v>42</v>
      </c>
      <c r="K1093">
        <v>31</v>
      </c>
      <c r="L1093">
        <v>21.3</v>
      </c>
      <c r="M1093">
        <v>5.16</v>
      </c>
      <c r="N1093">
        <v>1.1000000000000001</v>
      </c>
      <c r="O1093">
        <v>5.16</v>
      </c>
      <c r="P1093">
        <v>1.1000000000000001</v>
      </c>
      <c r="Q1093">
        <v>4.32</v>
      </c>
      <c r="R1093">
        <v>0.92</v>
      </c>
      <c r="S1093">
        <v>2.02</v>
      </c>
      <c r="T1093">
        <v>288</v>
      </c>
      <c r="U1093">
        <v>22.11</v>
      </c>
      <c r="V1093">
        <v>26.34</v>
      </c>
      <c r="W1093" s="1">
        <v>42959</v>
      </c>
      <c r="X1093">
        <v>263</v>
      </c>
      <c r="Y1093" s="3">
        <v>44927</v>
      </c>
      <c r="AC1093" t="s">
        <v>49</v>
      </c>
      <c r="AH1093" t="s">
        <v>600</v>
      </c>
      <c r="AI1093" t="s">
        <v>121</v>
      </c>
      <c r="AJ1093" t="s">
        <v>122</v>
      </c>
      <c r="AK1093" t="s">
        <v>45</v>
      </c>
      <c r="AL1093" s="1">
        <v>42959</v>
      </c>
    </row>
    <row r="1094" spans="1:38" x14ac:dyDescent="0.25">
      <c r="A1094" t="s">
        <v>51</v>
      </c>
      <c r="B1094" s="1">
        <v>43048</v>
      </c>
      <c r="C1094">
        <v>2</v>
      </c>
      <c r="D1094">
        <v>179</v>
      </c>
      <c r="E1094">
        <v>7</v>
      </c>
      <c r="F1094" t="s">
        <v>39</v>
      </c>
      <c r="G1094" t="s">
        <v>63</v>
      </c>
      <c r="H1094" t="s">
        <v>64</v>
      </c>
      <c r="I1094">
        <v>6</v>
      </c>
      <c r="J1094" t="s">
        <v>42</v>
      </c>
      <c r="K1094">
        <v>89</v>
      </c>
      <c r="L1094">
        <v>16.5</v>
      </c>
      <c r="M1094">
        <v>4.88</v>
      </c>
      <c r="N1094">
        <v>0.81</v>
      </c>
      <c r="O1094">
        <v>5.91</v>
      </c>
      <c r="P1094">
        <v>0.98</v>
      </c>
      <c r="Q1094">
        <v>4.47</v>
      </c>
      <c r="R1094">
        <v>0.74</v>
      </c>
      <c r="S1094">
        <v>1.71</v>
      </c>
      <c r="T1094">
        <v>1918</v>
      </c>
      <c r="U1094">
        <v>17.13</v>
      </c>
      <c r="V1094">
        <v>22.21</v>
      </c>
      <c r="W1094" s="1">
        <v>42959</v>
      </c>
      <c r="X1094">
        <v>263</v>
      </c>
      <c r="Y1094" s="3">
        <v>44959</v>
      </c>
      <c r="AC1094" t="s">
        <v>49</v>
      </c>
      <c r="AH1094" t="s">
        <v>600</v>
      </c>
      <c r="AI1094" t="s">
        <v>121</v>
      </c>
      <c r="AJ1094" t="s">
        <v>122</v>
      </c>
      <c r="AK1094" t="s">
        <v>45</v>
      </c>
      <c r="AL1094" s="1">
        <v>42959</v>
      </c>
    </row>
    <row r="1095" spans="1:38" x14ac:dyDescent="0.25">
      <c r="A1095" t="s">
        <v>51</v>
      </c>
      <c r="B1095" s="1">
        <v>43109</v>
      </c>
      <c r="C1095">
        <v>3</v>
      </c>
      <c r="D1095">
        <v>179</v>
      </c>
      <c r="E1095">
        <v>7</v>
      </c>
      <c r="F1095" t="s">
        <v>39</v>
      </c>
      <c r="G1095" t="s">
        <v>63</v>
      </c>
      <c r="H1095" t="s">
        <v>64</v>
      </c>
      <c r="I1095">
        <v>6</v>
      </c>
      <c r="J1095" t="s">
        <v>42</v>
      </c>
      <c r="K1095">
        <v>150</v>
      </c>
      <c r="L1095">
        <v>17.899999999999999</v>
      </c>
      <c r="M1095">
        <v>4.8899999999999997</v>
      </c>
      <c r="N1095">
        <v>0.88</v>
      </c>
      <c r="O1095">
        <v>4.97</v>
      </c>
      <c r="P1095">
        <v>0.89</v>
      </c>
      <c r="Q1095">
        <v>4.16</v>
      </c>
      <c r="R1095">
        <v>0.74</v>
      </c>
      <c r="S1095">
        <v>1.63</v>
      </c>
      <c r="T1095">
        <v>751</v>
      </c>
      <c r="U1095">
        <v>18.579999999999998</v>
      </c>
      <c r="V1095">
        <v>21.46</v>
      </c>
      <c r="W1095" s="1">
        <v>42959</v>
      </c>
      <c r="X1095">
        <v>263</v>
      </c>
      <c r="Y1095" s="3">
        <v>44988</v>
      </c>
      <c r="AC1095" s="1">
        <v>43055</v>
      </c>
      <c r="AD1095">
        <v>1</v>
      </c>
      <c r="AE1095">
        <v>184</v>
      </c>
      <c r="AF1095" s="1">
        <v>43336</v>
      </c>
      <c r="AG1095">
        <v>377</v>
      </c>
      <c r="AH1095" t="s">
        <v>600</v>
      </c>
      <c r="AI1095" t="s">
        <v>121</v>
      </c>
      <c r="AJ1095" t="s">
        <v>122</v>
      </c>
      <c r="AK1095" t="s">
        <v>45</v>
      </c>
      <c r="AL1095" s="1">
        <v>42959</v>
      </c>
    </row>
    <row r="1096" spans="1:38" x14ac:dyDescent="0.25">
      <c r="A1096" t="s">
        <v>51</v>
      </c>
      <c r="B1096" s="1">
        <v>43048</v>
      </c>
      <c r="C1096">
        <v>2</v>
      </c>
      <c r="D1096">
        <v>109</v>
      </c>
      <c r="E1096">
        <v>7</v>
      </c>
      <c r="F1096" t="s">
        <v>39</v>
      </c>
      <c r="G1096" t="s">
        <v>56</v>
      </c>
      <c r="H1096" t="s">
        <v>41</v>
      </c>
      <c r="I1096">
        <v>4</v>
      </c>
      <c r="J1096" t="s">
        <v>42</v>
      </c>
      <c r="K1096">
        <v>50</v>
      </c>
      <c r="L1096">
        <v>16.100000000000001</v>
      </c>
      <c r="M1096">
        <v>5.1100000000000003</v>
      </c>
      <c r="N1096">
        <v>0.82</v>
      </c>
      <c r="O1096">
        <v>5.43</v>
      </c>
      <c r="P1096">
        <v>0.87</v>
      </c>
      <c r="Q1096">
        <v>4.3</v>
      </c>
      <c r="R1096">
        <v>0.69</v>
      </c>
      <c r="S1096">
        <v>1.57</v>
      </c>
      <c r="T1096">
        <v>68</v>
      </c>
      <c r="U1096">
        <v>16.71</v>
      </c>
      <c r="V1096">
        <v>20.350000000000001</v>
      </c>
      <c r="W1096" s="1">
        <v>42998</v>
      </c>
      <c r="X1096">
        <v>224</v>
      </c>
      <c r="Y1096" t="s">
        <v>43</v>
      </c>
      <c r="Z1096" t="s">
        <v>601</v>
      </c>
      <c r="AA1096" s="2">
        <v>28369</v>
      </c>
      <c r="AC1096" t="s">
        <v>49</v>
      </c>
      <c r="AH1096">
        <v>311022</v>
      </c>
      <c r="AI1096">
        <v>54</v>
      </c>
      <c r="AJ1096" s="2">
        <v>42979</v>
      </c>
      <c r="AK1096" t="s">
        <v>45</v>
      </c>
      <c r="AL1096" s="1">
        <v>42998</v>
      </c>
    </row>
    <row r="1097" spans="1:38" x14ac:dyDescent="0.25">
      <c r="A1097" t="s">
        <v>51</v>
      </c>
      <c r="B1097" s="1">
        <v>43157</v>
      </c>
      <c r="C1097">
        <v>4</v>
      </c>
      <c r="D1097">
        <v>179</v>
      </c>
      <c r="E1097">
        <v>7</v>
      </c>
      <c r="F1097" t="s">
        <v>39</v>
      </c>
      <c r="G1097" t="s">
        <v>63</v>
      </c>
      <c r="H1097" t="s">
        <v>64</v>
      </c>
      <c r="I1097">
        <v>6</v>
      </c>
      <c r="J1097" t="s">
        <v>42</v>
      </c>
      <c r="K1097">
        <v>198</v>
      </c>
      <c r="L1097">
        <v>14.7</v>
      </c>
      <c r="M1097">
        <v>4.74</v>
      </c>
      <c r="N1097">
        <v>0.7</v>
      </c>
      <c r="O1097">
        <v>5.96</v>
      </c>
      <c r="P1097">
        <v>0.88</v>
      </c>
      <c r="Q1097">
        <v>4.43</v>
      </c>
      <c r="R1097">
        <v>0.65</v>
      </c>
      <c r="S1097">
        <v>1.53</v>
      </c>
      <c r="T1097">
        <v>1846</v>
      </c>
      <c r="U1097">
        <v>15.26</v>
      </c>
      <c r="V1097">
        <v>19.809999999999999</v>
      </c>
      <c r="W1097" s="1">
        <v>42959</v>
      </c>
      <c r="X1097">
        <v>263</v>
      </c>
      <c r="Y1097" s="3">
        <v>45020</v>
      </c>
      <c r="AC1097" s="1">
        <v>43055</v>
      </c>
      <c r="AD1097">
        <v>1</v>
      </c>
      <c r="AE1097">
        <v>178</v>
      </c>
      <c r="AF1097" s="1">
        <v>43336</v>
      </c>
      <c r="AG1097">
        <v>377</v>
      </c>
      <c r="AH1097" t="s">
        <v>600</v>
      </c>
      <c r="AI1097" t="s">
        <v>121</v>
      </c>
      <c r="AJ1097" t="s">
        <v>122</v>
      </c>
      <c r="AK1097" t="s">
        <v>45</v>
      </c>
      <c r="AL1097" s="1">
        <v>42959</v>
      </c>
    </row>
    <row r="1098" spans="1:38" x14ac:dyDescent="0.25">
      <c r="A1098" t="s">
        <v>51</v>
      </c>
      <c r="B1098" s="1">
        <v>43109</v>
      </c>
      <c r="C1098">
        <v>3</v>
      </c>
      <c r="D1098">
        <v>109</v>
      </c>
      <c r="E1098">
        <v>7</v>
      </c>
      <c r="F1098" t="s">
        <v>39</v>
      </c>
      <c r="G1098" t="s">
        <v>56</v>
      </c>
      <c r="H1098" t="s">
        <v>41</v>
      </c>
      <c r="I1098">
        <v>4</v>
      </c>
      <c r="J1098" t="s">
        <v>42</v>
      </c>
      <c r="K1098">
        <v>111</v>
      </c>
      <c r="L1098">
        <v>15.1</v>
      </c>
      <c r="M1098">
        <v>4.9800000000000004</v>
      </c>
      <c r="N1098">
        <v>0.75</v>
      </c>
      <c r="O1098">
        <v>5.4</v>
      </c>
      <c r="P1098">
        <v>0.82</v>
      </c>
      <c r="Q1098">
        <v>4.17</v>
      </c>
      <c r="R1098">
        <v>0.63</v>
      </c>
      <c r="S1098">
        <v>1.45</v>
      </c>
      <c r="T1098">
        <v>54</v>
      </c>
      <c r="U1098">
        <v>15.67</v>
      </c>
      <c r="V1098">
        <v>19.010000000000002</v>
      </c>
      <c r="W1098" s="1">
        <v>42998</v>
      </c>
      <c r="X1098">
        <v>224</v>
      </c>
      <c r="Y1098" t="s">
        <v>46</v>
      </c>
      <c r="Z1098" t="s">
        <v>601</v>
      </c>
      <c r="AA1098" s="2">
        <v>28369</v>
      </c>
      <c r="AC1098" s="1">
        <v>43046</v>
      </c>
      <c r="AD1098">
        <v>1</v>
      </c>
      <c r="AE1098">
        <v>174</v>
      </c>
      <c r="AF1098" s="1">
        <v>43326</v>
      </c>
      <c r="AG1098">
        <v>328</v>
      </c>
      <c r="AH1098">
        <v>311022</v>
      </c>
      <c r="AI1098">
        <v>54</v>
      </c>
      <c r="AJ1098" s="2">
        <v>42979</v>
      </c>
      <c r="AK1098" t="s">
        <v>45</v>
      </c>
      <c r="AL1098" s="1">
        <v>42998</v>
      </c>
    </row>
    <row r="1099" spans="1:38" x14ac:dyDescent="0.25">
      <c r="A1099" t="s">
        <v>51</v>
      </c>
      <c r="B1099" s="1">
        <v>43209</v>
      </c>
      <c r="C1099">
        <v>5</v>
      </c>
      <c r="D1099">
        <v>179</v>
      </c>
      <c r="E1099">
        <v>7</v>
      </c>
      <c r="F1099" t="s">
        <v>39</v>
      </c>
      <c r="G1099" t="s">
        <v>63</v>
      </c>
      <c r="H1099" t="s">
        <v>64</v>
      </c>
      <c r="I1099">
        <v>6</v>
      </c>
      <c r="J1099" t="s">
        <v>42</v>
      </c>
      <c r="K1099">
        <v>250</v>
      </c>
      <c r="L1099">
        <v>12</v>
      </c>
      <c r="M1099">
        <v>4.67</v>
      </c>
      <c r="N1099">
        <v>0.56000000000000005</v>
      </c>
      <c r="O1099">
        <v>6.14</v>
      </c>
      <c r="P1099">
        <v>0.74</v>
      </c>
      <c r="Q1099">
        <v>4.9000000000000004</v>
      </c>
      <c r="R1099">
        <v>0.59</v>
      </c>
      <c r="S1099">
        <v>1.32</v>
      </c>
      <c r="T1099">
        <v>1436</v>
      </c>
      <c r="U1099">
        <v>12.46</v>
      </c>
      <c r="V1099">
        <v>16.88</v>
      </c>
      <c r="W1099" s="1">
        <v>42959</v>
      </c>
      <c r="X1099">
        <v>263</v>
      </c>
      <c r="Y1099" s="3">
        <v>45051</v>
      </c>
      <c r="AC1099" t="s">
        <v>49</v>
      </c>
      <c r="AH1099" t="s">
        <v>600</v>
      </c>
      <c r="AI1099" t="s">
        <v>121</v>
      </c>
      <c r="AJ1099" t="s">
        <v>122</v>
      </c>
      <c r="AK1099" t="s">
        <v>45</v>
      </c>
      <c r="AL1099" s="1">
        <v>42959</v>
      </c>
    </row>
    <row r="1100" spans="1:38" x14ac:dyDescent="0.25">
      <c r="A1100" t="s">
        <v>51</v>
      </c>
      <c r="B1100" s="1">
        <v>43157</v>
      </c>
      <c r="C1100">
        <v>4</v>
      </c>
      <c r="D1100">
        <v>109</v>
      </c>
      <c r="E1100">
        <v>7</v>
      </c>
      <c r="F1100" t="s">
        <v>39</v>
      </c>
      <c r="G1100" t="s">
        <v>56</v>
      </c>
      <c r="H1100" t="s">
        <v>41</v>
      </c>
      <c r="I1100">
        <v>4</v>
      </c>
      <c r="J1100" t="s">
        <v>42</v>
      </c>
      <c r="K1100">
        <v>159</v>
      </c>
      <c r="L1100">
        <v>11.5</v>
      </c>
      <c r="M1100">
        <v>4.88</v>
      </c>
      <c r="N1100">
        <v>0.56000000000000005</v>
      </c>
      <c r="O1100">
        <v>6.44</v>
      </c>
      <c r="P1100">
        <v>0.74</v>
      </c>
      <c r="Q1100">
        <v>4.63</v>
      </c>
      <c r="R1100">
        <v>0.53</v>
      </c>
      <c r="S1100">
        <v>1.27</v>
      </c>
      <c r="T1100">
        <v>61</v>
      </c>
      <c r="U1100">
        <v>11.94</v>
      </c>
      <c r="V1100">
        <v>16.3</v>
      </c>
      <c r="W1100" s="1">
        <v>42998</v>
      </c>
      <c r="X1100">
        <v>224</v>
      </c>
      <c r="Y1100" t="s">
        <v>47</v>
      </c>
      <c r="Z1100" t="s">
        <v>601</v>
      </c>
      <c r="AA1100" s="2">
        <v>28369</v>
      </c>
      <c r="AC1100" s="1">
        <v>43046</v>
      </c>
      <c r="AD1100">
        <v>1</v>
      </c>
      <c r="AE1100">
        <v>168</v>
      </c>
      <c r="AF1100" s="1">
        <v>43326</v>
      </c>
      <c r="AG1100">
        <v>328</v>
      </c>
      <c r="AH1100">
        <v>311022</v>
      </c>
      <c r="AI1100">
        <v>54</v>
      </c>
      <c r="AJ1100" s="2">
        <v>42979</v>
      </c>
      <c r="AK1100" t="s">
        <v>45</v>
      </c>
      <c r="AL1100" s="1">
        <v>42998</v>
      </c>
    </row>
    <row r="1101" spans="1:38" x14ac:dyDescent="0.25">
      <c r="A1101" t="s">
        <v>51</v>
      </c>
      <c r="B1101" s="1">
        <v>43209</v>
      </c>
      <c r="C1101">
        <v>5</v>
      </c>
      <c r="D1101">
        <v>109</v>
      </c>
      <c r="E1101">
        <v>7</v>
      </c>
      <c r="F1101" t="s">
        <v>39</v>
      </c>
      <c r="G1101" t="s">
        <v>56</v>
      </c>
      <c r="H1101" t="s">
        <v>41</v>
      </c>
      <c r="I1101">
        <v>4</v>
      </c>
      <c r="J1101" t="s">
        <v>42</v>
      </c>
      <c r="K1101">
        <v>211</v>
      </c>
      <c r="L1101">
        <v>10.9</v>
      </c>
      <c r="M1101">
        <v>4.78</v>
      </c>
      <c r="N1101">
        <v>0.52</v>
      </c>
      <c r="O1101">
        <v>6.54</v>
      </c>
      <c r="P1101">
        <v>0.71</v>
      </c>
      <c r="Q1101">
        <v>5.31</v>
      </c>
      <c r="R1101">
        <v>0.57999999999999996</v>
      </c>
      <c r="S1101">
        <v>1.29</v>
      </c>
      <c r="T1101">
        <v>95</v>
      </c>
      <c r="U1101">
        <v>11.31</v>
      </c>
      <c r="V1101">
        <v>16.13</v>
      </c>
      <c r="W1101" s="1">
        <v>42998</v>
      </c>
      <c r="X1101">
        <v>224</v>
      </c>
      <c r="Y1101" t="s">
        <v>48</v>
      </c>
      <c r="Z1101" t="s">
        <v>601</v>
      </c>
      <c r="AA1101" s="2">
        <v>28369</v>
      </c>
      <c r="AC1101" t="s">
        <v>49</v>
      </c>
      <c r="AH1101">
        <v>311022</v>
      </c>
      <c r="AI1101" t="s">
        <v>602</v>
      </c>
      <c r="AJ1101" s="2">
        <v>42979</v>
      </c>
      <c r="AK1101" t="s">
        <v>45</v>
      </c>
      <c r="AL1101" s="1">
        <v>42998</v>
      </c>
    </row>
    <row r="1102" spans="1:38" x14ac:dyDescent="0.25">
      <c r="A1102" t="s">
        <v>51</v>
      </c>
      <c r="B1102" s="1">
        <v>42990</v>
      </c>
      <c r="C1102">
        <v>1</v>
      </c>
      <c r="D1102">
        <v>40</v>
      </c>
      <c r="E1102">
        <v>7</v>
      </c>
      <c r="F1102" t="s">
        <v>39</v>
      </c>
      <c r="G1102" t="s">
        <v>56</v>
      </c>
      <c r="H1102" t="s">
        <v>41</v>
      </c>
      <c r="I1102">
        <v>4</v>
      </c>
      <c r="J1102" t="s">
        <v>42</v>
      </c>
      <c r="K1102">
        <v>15</v>
      </c>
      <c r="L1102">
        <v>19.7</v>
      </c>
      <c r="M1102">
        <v>4.92</v>
      </c>
      <c r="N1102">
        <v>0.97</v>
      </c>
      <c r="O1102">
        <v>4.57</v>
      </c>
      <c r="P1102">
        <v>0.9</v>
      </c>
      <c r="Q1102">
        <v>4.29</v>
      </c>
      <c r="R1102">
        <v>0.85</v>
      </c>
      <c r="S1102">
        <v>1.75</v>
      </c>
      <c r="T1102">
        <v>23</v>
      </c>
      <c r="U1102">
        <v>20.45</v>
      </c>
      <c r="V1102">
        <v>22.88</v>
      </c>
      <c r="W1102" s="1">
        <v>42975</v>
      </c>
      <c r="X1102">
        <v>247</v>
      </c>
      <c r="Y1102" t="s">
        <v>43</v>
      </c>
      <c r="AC1102" t="s">
        <v>49</v>
      </c>
      <c r="AH1102">
        <v>312501</v>
      </c>
      <c r="AI1102" t="s">
        <v>603</v>
      </c>
      <c r="AJ1102" t="s">
        <v>604</v>
      </c>
      <c r="AK1102" t="s">
        <v>45</v>
      </c>
      <c r="AL1102" s="1">
        <v>42975</v>
      </c>
    </row>
    <row r="1103" spans="1:38" x14ac:dyDescent="0.25">
      <c r="A1103" t="s">
        <v>51</v>
      </c>
      <c r="B1103" s="1">
        <v>43048</v>
      </c>
      <c r="C1103">
        <v>2</v>
      </c>
      <c r="D1103">
        <v>40</v>
      </c>
      <c r="E1103">
        <v>7</v>
      </c>
      <c r="F1103" t="s">
        <v>39</v>
      </c>
      <c r="G1103" t="s">
        <v>56</v>
      </c>
      <c r="H1103" t="s">
        <v>41</v>
      </c>
      <c r="I1103">
        <v>4</v>
      </c>
      <c r="J1103" t="s">
        <v>42</v>
      </c>
      <c r="K1103">
        <v>73</v>
      </c>
      <c r="L1103">
        <v>18.3</v>
      </c>
      <c r="M1103">
        <v>4.96</v>
      </c>
      <c r="N1103">
        <v>0.91</v>
      </c>
      <c r="O1103">
        <v>4.8600000000000003</v>
      </c>
      <c r="P1103">
        <v>0.89</v>
      </c>
      <c r="Q1103">
        <v>4.3099999999999996</v>
      </c>
      <c r="R1103">
        <v>0.79</v>
      </c>
      <c r="S1103">
        <v>1.68</v>
      </c>
      <c r="T1103">
        <v>21</v>
      </c>
      <c r="U1103">
        <v>19</v>
      </c>
      <c r="V1103">
        <v>21.94</v>
      </c>
      <c r="W1103" s="1">
        <v>42975</v>
      </c>
      <c r="X1103">
        <v>247</v>
      </c>
      <c r="Y1103" t="s">
        <v>46</v>
      </c>
      <c r="AC1103" t="s">
        <v>49</v>
      </c>
      <c r="AH1103">
        <v>312501</v>
      </c>
      <c r="AI1103" t="s">
        <v>603</v>
      </c>
      <c r="AJ1103" t="s">
        <v>604</v>
      </c>
      <c r="AK1103" t="s">
        <v>45</v>
      </c>
      <c r="AL1103" s="1">
        <v>42975</v>
      </c>
    </row>
    <row r="1104" spans="1:38" x14ac:dyDescent="0.25">
      <c r="A1104" t="s">
        <v>51</v>
      </c>
      <c r="B1104" s="1">
        <v>43157</v>
      </c>
      <c r="C1104">
        <v>4</v>
      </c>
      <c r="D1104">
        <v>40</v>
      </c>
      <c r="E1104">
        <v>7</v>
      </c>
      <c r="F1104" t="s">
        <v>39</v>
      </c>
      <c r="G1104" t="s">
        <v>56</v>
      </c>
      <c r="H1104" t="s">
        <v>41</v>
      </c>
      <c r="I1104">
        <v>4</v>
      </c>
      <c r="J1104" t="s">
        <v>42</v>
      </c>
      <c r="K1104">
        <v>182</v>
      </c>
      <c r="L1104">
        <v>12.9</v>
      </c>
      <c r="M1104">
        <v>4.74</v>
      </c>
      <c r="N1104">
        <v>0.61</v>
      </c>
      <c r="O1104">
        <v>6.65</v>
      </c>
      <c r="P1104">
        <v>0.86</v>
      </c>
      <c r="Q1104">
        <v>4.8</v>
      </c>
      <c r="R1104">
        <v>0.62</v>
      </c>
      <c r="S1104">
        <v>1.48</v>
      </c>
      <c r="T1104">
        <v>17</v>
      </c>
      <c r="U1104">
        <v>13.39</v>
      </c>
      <c r="V1104">
        <v>18.850000000000001</v>
      </c>
      <c r="W1104" s="1">
        <v>42975</v>
      </c>
      <c r="X1104">
        <v>247</v>
      </c>
      <c r="Y1104" t="s">
        <v>48</v>
      </c>
      <c r="AC1104" s="1">
        <v>43054</v>
      </c>
      <c r="AD1104">
        <v>1</v>
      </c>
      <c r="AE1104">
        <v>175</v>
      </c>
      <c r="AF1104" s="1">
        <v>43333</v>
      </c>
      <c r="AG1104">
        <v>358</v>
      </c>
      <c r="AH1104">
        <v>312501</v>
      </c>
      <c r="AI1104" t="s">
        <v>603</v>
      </c>
      <c r="AJ1104" t="s">
        <v>604</v>
      </c>
      <c r="AK1104" t="s">
        <v>45</v>
      </c>
      <c r="AL1104" s="1">
        <v>42975</v>
      </c>
    </row>
    <row r="1105" spans="1:38" x14ac:dyDescent="0.25">
      <c r="A1105" t="s">
        <v>51</v>
      </c>
      <c r="B1105" s="1">
        <v>43109</v>
      </c>
      <c r="C1105">
        <v>3</v>
      </c>
      <c r="D1105">
        <v>40</v>
      </c>
      <c r="E1105">
        <v>7</v>
      </c>
      <c r="F1105" t="s">
        <v>39</v>
      </c>
      <c r="G1105" t="s">
        <v>56</v>
      </c>
      <c r="H1105" t="s">
        <v>41</v>
      </c>
      <c r="I1105">
        <v>4</v>
      </c>
      <c r="J1105" t="s">
        <v>42</v>
      </c>
      <c r="K1105">
        <v>134</v>
      </c>
      <c r="L1105">
        <v>16.5</v>
      </c>
      <c r="M1105">
        <v>4.9000000000000004</v>
      </c>
      <c r="N1105">
        <v>0.81</v>
      </c>
      <c r="O1105">
        <v>4.24</v>
      </c>
      <c r="P1105">
        <v>0.7</v>
      </c>
      <c r="Q1105">
        <v>4.1100000000000003</v>
      </c>
      <c r="R1105">
        <v>0.68</v>
      </c>
      <c r="S1105">
        <v>1.38</v>
      </c>
      <c r="T1105">
        <v>12</v>
      </c>
      <c r="U1105">
        <v>17.13</v>
      </c>
      <c r="V1105">
        <v>18.25</v>
      </c>
      <c r="W1105" s="1">
        <v>42975</v>
      </c>
      <c r="X1105">
        <v>247</v>
      </c>
      <c r="Y1105" t="s">
        <v>47</v>
      </c>
      <c r="AC1105" s="1">
        <v>43054</v>
      </c>
      <c r="AD1105">
        <v>1</v>
      </c>
      <c r="AE1105">
        <v>181</v>
      </c>
      <c r="AF1105" s="1">
        <v>43333</v>
      </c>
      <c r="AG1105">
        <v>358</v>
      </c>
      <c r="AH1105">
        <v>312501</v>
      </c>
      <c r="AI1105" t="s">
        <v>603</v>
      </c>
      <c r="AJ1105" t="s">
        <v>604</v>
      </c>
      <c r="AK1105" t="s">
        <v>45</v>
      </c>
      <c r="AL1105" s="1">
        <v>42975</v>
      </c>
    </row>
    <row r="1106" spans="1:38" x14ac:dyDescent="0.25">
      <c r="A1106" t="s">
        <v>51</v>
      </c>
      <c r="B1106" s="1">
        <v>43209</v>
      </c>
      <c r="C1106">
        <v>5</v>
      </c>
      <c r="D1106">
        <v>40</v>
      </c>
      <c r="E1106">
        <v>7</v>
      </c>
      <c r="F1106" t="s">
        <v>39</v>
      </c>
      <c r="G1106" t="s">
        <v>56</v>
      </c>
      <c r="H1106" t="s">
        <v>41</v>
      </c>
      <c r="I1106">
        <v>4</v>
      </c>
      <c r="J1106" t="s">
        <v>42</v>
      </c>
      <c r="K1106">
        <v>234</v>
      </c>
      <c r="L1106">
        <v>6.7</v>
      </c>
      <c r="M1106">
        <v>4.4000000000000004</v>
      </c>
      <c r="N1106">
        <v>0.28999999999999998</v>
      </c>
      <c r="O1106">
        <v>8.61</v>
      </c>
      <c r="P1106">
        <v>0.57999999999999996</v>
      </c>
      <c r="Q1106">
        <v>6.7</v>
      </c>
      <c r="R1106">
        <v>0.45</v>
      </c>
      <c r="S1106">
        <v>1.03</v>
      </c>
      <c r="T1106">
        <v>44</v>
      </c>
      <c r="U1106">
        <v>6.95</v>
      </c>
      <c r="V1106">
        <v>12.41</v>
      </c>
      <c r="W1106" s="1">
        <v>42975</v>
      </c>
      <c r="X1106">
        <v>247</v>
      </c>
      <c r="Y1106" t="s">
        <v>77</v>
      </c>
      <c r="AC1106" t="s">
        <v>49</v>
      </c>
      <c r="AH1106">
        <v>312501</v>
      </c>
      <c r="AI1106" t="s">
        <v>603</v>
      </c>
      <c r="AJ1106" t="s">
        <v>604</v>
      </c>
      <c r="AK1106" t="s">
        <v>45</v>
      </c>
      <c r="AL1106" s="1">
        <v>42975</v>
      </c>
    </row>
    <row r="1107" spans="1:38" x14ac:dyDescent="0.25">
      <c r="A1107" t="s">
        <v>38</v>
      </c>
      <c r="B1107" s="1">
        <v>43010</v>
      </c>
      <c r="C1107">
        <v>1</v>
      </c>
      <c r="D1107">
        <v>113</v>
      </c>
      <c r="E1107">
        <v>7</v>
      </c>
      <c r="F1107" t="s">
        <v>39</v>
      </c>
      <c r="G1107" t="s">
        <v>51</v>
      </c>
      <c r="H1107" t="s">
        <v>52</v>
      </c>
      <c r="I1107">
        <v>7</v>
      </c>
      <c r="J1107" t="s">
        <v>42</v>
      </c>
      <c r="K1107">
        <v>26</v>
      </c>
      <c r="L1107">
        <v>27.7</v>
      </c>
      <c r="M1107">
        <v>5.01</v>
      </c>
      <c r="N1107">
        <v>1.39</v>
      </c>
      <c r="O1107">
        <v>4.3</v>
      </c>
      <c r="P1107">
        <v>1.19</v>
      </c>
      <c r="Q1107">
        <v>3.63</v>
      </c>
      <c r="R1107">
        <v>1.01</v>
      </c>
      <c r="S1107">
        <v>2.2000000000000002</v>
      </c>
      <c r="T1107">
        <v>263</v>
      </c>
      <c r="U1107">
        <v>28.75</v>
      </c>
      <c r="V1107">
        <v>29.86</v>
      </c>
      <c r="W1107" s="1">
        <v>42984</v>
      </c>
      <c r="X1107">
        <v>229</v>
      </c>
      <c r="Y1107" s="3">
        <v>44927</v>
      </c>
      <c r="AC1107" s="1">
        <v>43063</v>
      </c>
      <c r="AD1107">
        <v>1</v>
      </c>
      <c r="AE1107">
        <v>266</v>
      </c>
      <c r="AF1107" s="1">
        <v>43343</v>
      </c>
      <c r="AG1107">
        <v>359</v>
      </c>
      <c r="AH1107">
        <v>103180</v>
      </c>
      <c r="AI1107" t="s">
        <v>605</v>
      </c>
      <c r="AJ1107" t="s">
        <v>606</v>
      </c>
      <c r="AK1107" t="s">
        <v>45</v>
      </c>
      <c r="AL1107" s="1">
        <v>42984</v>
      </c>
    </row>
    <row r="1108" spans="1:38" x14ac:dyDescent="0.25">
      <c r="A1108" t="s">
        <v>38</v>
      </c>
      <c r="B1108" s="1">
        <v>43075</v>
      </c>
      <c r="C1108">
        <v>2</v>
      </c>
      <c r="D1108">
        <v>113</v>
      </c>
      <c r="E1108">
        <v>7</v>
      </c>
      <c r="F1108" t="s">
        <v>39</v>
      </c>
      <c r="G1108" t="s">
        <v>51</v>
      </c>
      <c r="H1108" t="s">
        <v>52</v>
      </c>
      <c r="I1108">
        <v>7</v>
      </c>
      <c r="J1108" t="s">
        <v>42</v>
      </c>
      <c r="K1108">
        <v>91</v>
      </c>
      <c r="L1108">
        <v>24.1</v>
      </c>
      <c r="M1108">
        <v>4.82</v>
      </c>
      <c r="N1108">
        <v>1.1599999999999999</v>
      </c>
      <c r="O1108">
        <v>4.29</v>
      </c>
      <c r="P1108">
        <v>1.03</v>
      </c>
      <c r="Q1108">
        <v>3.46</v>
      </c>
      <c r="R1108">
        <v>0.83</v>
      </c>
      <c r="S1108">
        <v>1.87</v>
      </c>
      <c r="T1108">
        <v>237</v>
      </c>
      <c r="U1108">
        <v>25.02</v>
      </c>
      <c r="V1108">
        <v>25.55</v>
      </c>
      <c r="W1108" s="1">
        <v>42984</v>
      </c>
      <c r="X1108">
        <v>229</v>
      </c>
      <c r="Y1108" s="3">
        <v>44959</v>
      </c>
      <c r="AC1108" s="1">
        <v>43063</v>
      </c>
      <c r="AD1108">
        <v>1</v>
      </c>
      <c r="AE1108">
        <v>228</v>
      </c>
      <c r="AF1108" s="1">
        <v>43343</v>
      </c>
      <c r="AG1108">
        <v>359</v>
      </c>
      <c r="AH1108">
        <v>103180</v>
      </c>
      <c r="AI1108" t="s">
        <v>605</v>
      </c>
      <c r="AJ1108" t="s">
        <v>606</v>
      </c>
      <c r="AK1108" t="s">
        <v>45</v>
      </c>
      <c r="AL1108" s="1">
        <v>42984</v>
      </c>
    </row>
    <row r="1109" spans="1:38" x14ac:dyDescent="0.25">
      <c r="A1109" t="s">
        <v>38</v>
      </c>
      <c r="B1109" s="1">
        <v>43146</v>
      </c>
      <c r="C1109">
        <v>3</v>
      </c>
      <c r="D1109">
        <v>113</v>
      </c>
      <c r="E1109">
        <v>7</v>
      </c>
      <c r="F1109" t="s">
        <v>39</v>
      </c>
      <c r="G1109" t="s">
        <v>51</v>
      </c>
      <c r="H1109" t="s">
        <v>52</v>
      </c>
      <c r="I1109">
        <v>7</v>
      </c>
      <c r="J1109" t="s">
        <v>42</v>
      </c>
      <c r="K1109">
        <v>162</v>
      </c>
      <c r="L1109">
        <v>19.2</v>
      </c>
      <c r="M1109">
        <v>4.8</v>
      </c>
      <c r="N1109">
        <v>0.92</v>
      </c>
      <c r="O1109">
        <v>4.75</v>
      </c>
      <c r="P1109">
        <v>0.91</v>
      </c>
      <c r="Q1109">
        <v>3.87</v>
      </c>
      <c r="R1109">
        <v>0.74</v>
      </c>
      <c r="S1109">
        <v>1.66</v>
      </c>
      <c r="T1109">
        <v>142</v>
      </c>
      <c r="U1109">
        <v>19.93</v>
      </c>
      <c r="V1109">
        <v>22.06</v>
      </c>
      <c r="W1109" s="1">
        <v>42984</v>
      </c>
      <c r="X1109">
        <v>229</v>
      </c>
      <c r="Y1109" s="3">
        <v>44987</v>
      </c>
      <c r="AC1109" s="1">
        <v>43063</v>
      </c>
      <c r="AD1109">
        <v>1</v>
      </c>
      <c r="AE1109">
        <v>192</v>
      </c>
      <c r="AF1109" s="1">
        <v>43343</v>
      </c>
      <c r="AG1109">
        <v>359</v>
      </c>
      <c r="AH1109">
        <v>103180</v>
      </c>
      <c r="AI1109" t="s">
        <v>605</v>
      </c>
      <c r="AJ1109" t="s">
        <v>606</v>
      </c>
      <c r="AK1109" t="s">
        <v>45</v>
      </c>
      <c r="AL1109" s="1">
        <v>42984</v>
      </c>
    </row>
    <row r="1110" spans="1:38" x14ac:dyDescent="0.25">
      <c r="A1110" t="s">
        <v>38</v>
      </c>
      <c r="B1110" s="1">
        <v>43200</v>
      </c>
      <c r="C1110">
        <v>4</v>
      </c>
      <c r="D1110">
        <v>113</v>
      </c>
      <c r="E1110">
        <v>7</v>
      </c>
      <c r="F1110" t="s">
        <v>39</v>
      </c>
      <c r="G1110" t="s">
        <v>51</v>
      </c>
      <c r="H1110" t="s">
        <v>52</v>
      </c>
      <c r="I1110">
        <v>7</v>
      </c>
      <c r="J1110" t="s">
        <v>42</v>
      </c>
      <c r="K1110">
        <v>216</v>
      </c>
      <c r="L1110">
        <v>16.600000000000001</v>
      </c>
      <c r="M1110">
        <v>4.96</v>
      </c>
      <c r="N1110">
        <v>0.82</v>
      </c>
      <c r="O1110">
        <v>4.9400000000000004</v>
      </c>
      <c r="P1110">
        <v>0.82</v>
      </c>
      <c r="Q1110">
        <v>4.1900000000000004</v>
      </c>
      <c r="R1110">
        <v>0.7</v>
      </c>
      <c r="S1110">
        <v>1.52</v>
      </c>
      <c r="T1110">
        <v>75</v>
      </c>
      <c r="U1110">
        <v>17.23</v>
      </c>
      <c r="V1110">
        <v>19.940000000000001</v>
      </c>
      <c r="W1110" s="1">
        <v>42984</v>
      </c>
      <c r="X1110">
        <v>229</v>
      </c>
      <c r="Y1110" s="3">
        <v>45018</v>
      </c>
      <c r="AC1110" t="s">
        <v>49</v>
      </c>
      <c r="AH1110">
        <v>103180</v>
      </c>
      <c r="AI1110" t="s">
        <v>605</v>
      </c>
      <c r="AJ1110" t="s">
        <v>606</v>
      </c>
      <c r="AK1110" t="s">
        <v>50</v>
      </c>
      <c r="AL1110" s="1">
        <v>43238</v>
      </c>
    </row>
    <row r="1111" spans="1:38" x14ac:dyDescent="0.25">
      <c r="A1111" t="s">
        <v>51</v>
      </c>
      <c r="B1111" s="1">
        <v>42990</v>
      </c>
      <c r="C1111">
        <v>1</v>
      </c>
      <c r="D1111">
        <v>98</v>
      </c>
      <c r="E1111">
        <v>7</v>
      </c>
      <c r="F1111" t="s">
        <v>39</v>
      </c>
      <c r="G1111" t="s">
        <v>56</v>
      </c>
      <c r="H1111" t="s">
        <v>41</v>
      </c>
      <c r="I1111">
        <v>8</v>
      </c>
      <c r="J1111" t="s">
        <v>42</v>
      </c>
      <c r="K1111">
        <v>26</v>
      </c>
      <c r="L1111">
        <v>20.7</v>
      </c>
      <c r="M1111">
        <v>4.8499999999999996</v>
      </c>
      <c r="N1111">
        <v>1</v>
      </c>
      <c r="O1111">
        <v>6.48</v>
      </c>
      <c r="P1111">
        <v>1.34</v>
      </c>
      <c r="Q1111">
        <v>4.4400000000000004</v>
      </c>
      <c r="R1111">
        <v>0.92</v>
      </c>
      <c r="S1111">
        <v>2.2599999999999998</v>
      </c>
      <c r="T1111">
        <v>45</v>
      </c>
      <c r="U1111">
        <v>21.49</v>
      </c>
      <c r="V1111">
        <v>29.19</v>
      </c>
      <c r="W1111" s="1">
        <v>42964</v>
      </c>
      <c r="X1111">
        <v>258</v>
      </c>
      <c r="Y1111" t="s">
        <v>43</v>
      </c>
      <c r="AC1111" t="s">
        <v>49</v>
      </c>
      <c r="AH1111">
        <v>304119</v>
      </c>
      <c r="AI1111" t="s">
        <v>607</v>
      </c>
      <c r="AJ1111" s="2">
        <v>22402</v>
      </c>
      <c r="AK1111" t="s">
        <v>45</v>
      </c>
      <c r="AL1111" s="1">
        <v>42964</v>
      </c>
    </row>
    <row r="1112" spans="1:38" x14ac:dyDescent="0.25">
      <c r="A1112" t="s">
        <v>51</v>
      </c>
      <c r="B1112" s="1">
        <v>43109</v>
      </c>
      <c r="C1112">
        <v>3</v>
      </c>
      <c r="D1112">
        <v>98</v>
      </c>
      <c r="E1112">
        <v>7</v>
      </c>
      <c r="F1112" t="s">
        <v>39</v>
      </c>
      <c r="G1112" t="s">
        <v>56</v>
      </c>
      <c r="H1112" t="s">
        <v>41</v>
      </c>
      <c r="I1112">
        <v>8</v>
      </c>
      <c r="J1112" t="s">
        <v>42</v>
      </c>
      <c r="K1112">
        <v>145</v>
      </c>
      <c r="L1112">
        <v>15.3</v>
      </c>
      <c r="M1112">
        <v>4.88</v>
      </c>
      <c r="N1112">
        <v>0.75</v>
      </c>
      <c r="O1112">
        <v>6.45</v>
      </c>
      <c r="P1112">
        <v>0.99</v>
      </c>
      <c r="Q1112">
        <v>4.18</v>
      </c>
      <c r="R1112">
        <v>0.64</v>
      </c>
      <c r="S1112">
        <v>1.63</v>
      </c>
      <c r="T1112">
        <v>19</v>
      </c>
      <c r="U1112">
        <v>15.88</v>
      </c>
      <c r="V1112">
        <v>21.28</v>
      </c>
      <c r="W1112" s="1">
        <v>42964</v>
      </c>
      <c r="X1112">
        <v>258</v>
      </c>
      <c r="Y1112" t="s">
        <v>47</v>
      </c>
      <c r="AC1112" s="1">
        <v>43046</v>
      </c>
      <c r="AD1112">
        <v>1</v>
      </c>
      <c r="AE1112">
        <v>176</v>
      </c>
      <c r="AF1112" s="1">
        <v>43328</v>
      </c>
      <c r="AG1112">
        <v>364</v>
      </c>
      <c r="AH1112">
        <v>304119</v>
      </c>
      <c r="AI1112" t="s">
        <v>607</v>
      </c>
      <c r="AJ1112" s="2">
        <v>22402</v>
      </c>
      <c r="AK1112" t="s">
        <v>45</v>
      </c>
      <c r="AL1112" s="1">
        <v>42964</v>
      </c>
    </row>
    <row r="1113" spans="1:38" x14ac:dyDescent="0.25">
      <c r="A1113" t="s">
        <v>51</v>
      </c>
      <c r="B1113" s="1">
        <v>43048</v>
      </c>
      <c r="C1113">
        <v>2</v>
      </c>
      <c r="D1113">
        <v>98</v>
      </c>
      <c r="E1113">
        <v>7</v>
      </c>
      <c r="F1113" t="s">
        <v>39</v>
      </c>
      <c r="G1113" t="s">
        <v>56</v>
      </c>
      <c r="H1113" t="s">
        <v>41</v>
      </c>
      <c r="I1113">
        <v>8</v>
      </c>
      <c r="J1113" t="s">
        <v>42</v>
      </c>
      <c r="K1113">
        <v>84</v>
      </c>
      <c r="L1113">
        <v>14.5</v>
      </c>
      <c r="M1113">
        <v>5</v>
      </c>
      <c r="N1113">
        <v>0.72</v>
      </c>
      <c r="O1113">
        <v>6.66</v>
      </c>
      <c r="P1113">
        <v>0.97</v>
      </c>
      <c r="Q1113">
        <v>4.41</v>
      </c>
      <c r="R1113">
        <v>0.64</v>
      </c>
      <c r="S1113">
        <v>1.61</v>
      </c>
      <c r="T1113">
        <v>22</v>
      </c>
      <c r="U1113">
        <v>15.05</v>
      </c>
      <c r="V1113">
        <v>20.81</v>
      </c>
      <c r="W1113" s="1">
        <v>42964</v>
      </c>
      <c r="X1113">
        <v>258</v>
      </c>
      <c r="Y1113" t="s">
        <v>46</v>
      </c>
      <c r="AC1113" t="s">
        <v>49</v>
      </c>
      <c r="AH1113">
        <v>304119</v>
      </c>
      <c r="AI1113" t="s">
        <v>607</v>
      </c>
      <c r="AJ1113" s="2">
        <v>22402</v>
      </c>
      <c r="AK1113" t="s">
        <v>45</v>
      </c>
      <c r="AL1113" s="1">
        <v>42964</v>
      </c>
    </row>
    <row r="1114" spans="1:38" x14ac:dyDescent="0.25">
      <c r="A1114" t="s">
        <v>51</v>
      </c>
      <c r="B1114" s="1">
        <v>43157</v>
      </c>
      <c r="C1114">
        <v>4</v>
      </c>
      <c r="D1114">
        <v>98</v>
      </c>
      <c r="E1114">
        <v>7</v>
      </c>
      <c r="F1114" t="s">
        <v>39</v>
      </c>
      <c r="G1114" t="s">
        <v>56</v>
      </c>
      <c r="H1114" t="s">
        <v>41</v>
      </c>
      <c r="I1114">
        <v>8</v>
      </c>
      <c r="J1114" t="s">
        <v>42</v>
      </c>
      <c r="K1114">
        <v>193</v>
      </c>
      <c r="L1114">
        <v>13.1</v>
      </c>
      <c r="M1114">
        <v>4.96</v>
      </c>
      <c r="N1114">
        <v>0.65</v>
      </c>
      <c r="O1114">
        <v>7.22</v>
      </c>
      <c r="P1114">
        <v>0.95</v>
      </c>
      <c r="Q1114">
        <v>4.62</v>
      </c>
      <c r="R1114">
        <v>0.61</v>
      </c>
      <c r="S1114">
        <v>1.55</v>
      </c>
      <c r="T1114">
        <v>27</v>
      </c>
      <c r="U1114">
        <v>13.6</v>
      </c>
      <c r="V1114">
        <v>19.96</v>
      </c>
      <c r="W1114" s="1">
        <v>42964</v>
      </c>
      <c r="X1114">
        <v>258</v>
      </c>
      <c r="Y1114" t="s">
        <v>48</v>
      </c>
      <c r="AC1114" s="1">
        <v>43046</v>
      </c>
      <c r="AD1114">
        <v>1</v>
      </c>
      <c r="AE1114">
        <v>170</v>
      </c>
      <c r="AF1114" s="1">
        <v>43328</v>
      </c>
      <c r="AG1114">
        <v>364</v>
      </c>
      <c r="AH1114">
        <v>304119</v>
      </c>
      <c r="AI1114" t="s">
        <v>607</v>
      </c>
      <c r="AJ1114" s="2">
        <v>22402</v>
      </c>
      <c r="AK1114" t="s">
        <v>45</v>
      </c>
      <c r="AL1114" s="1">
        <v>42964</v>
      </c>
    </row>
    <row r="1115" spans="1:38" x14ac:dyDescent="0.25">
      <c r="A1115" t="s">
        <v>51</v>
      </c>
      <c r="B1115" s="1">
        <v>43209</v>
      </c>
      <c r="C1115">
        <v>5</v>
      </c>
      <c r="D1115">
        <v>98</v>
      </c>
      <c r="E1115">
        <v>7</v>
      </c>
      <c r="F1115" t="s">
        <v>39</v>
      </c>
      <c r="G1115" t="s">
        <v>56</v>
      </c>
      <c r="H1115" t="s">
        <v>41</v>
      </c>
      <c r="I1115">
        <v>8</v>
      </c>
      <c r="J1115" t="s">
        <v>42</v>
      </c>
      <c r="K1115">
        <v>245</v>
      </c>
      <c r="L1115">
        <v>10.199999999999999</v>
      </c>
      <c r="M1115">
        <v>4.62</v>
      </c>
      <c r="N1115">
        <v>0.47</v>
      </c>
      <c r="O1115">
        <v>8.56</v>
      </c>
      <c r="P1115">
        <v>0.87</v>
      </c>
      <c r="Q1115">
        <v>6.14</v>
      </c>
      <c r="R1115">
        <v>0.63</v>
      </c>
      <c r="S1115">
        <v>1.5</v>
      </c>
      <c r="T1115">
        <v>68</v>
      </c>
      <c r="U1115">
        <v>10.59</v>
      </c>
      <c r="V1115">
        <v>18.32</v>
      </c>
      <c r="W1115" s="1">
        <v>42964</v>
      </c>
      <c r="X1115">
        <v>258</v>
      </c>
      <c r="Y1115" t="s">
        <v>77</v>
      </c>
      <c r="AC1115" t="s">
        <v>49</v>
      </c>
      <c r="AH1115">
        <v>304119</v>
      </c>
      <c r="AI1115" t="s">
        <v>607</v>
      </c>
      <c r="AJ1115" s="2">
        <v>22402</v>
      </c>
      <c r="AK1115" t="s">
        <v>45</v>
      </c>
      <c r="AL1115" s="1">
        <v>42964</v>
      </c>
    </row>
    <row r="1116" spans="1:38" x14ac:dyDescent="0.25">
      <c r="A1116" t="s">
        <v>68</v>
      </c>
      <c r="B1116" s="1">
        <v>43018</v>
      </c>
      <c r="C1116">
        <v>1</v>
      </c>
      <c r="D1116">
        <v>537</v>
      </c>
      <c r="E1116">
        <v>7</v>
      </c>
      <c r="F1116" t="s">
        <v>39</v>
      </c>
      <c r="G1116" t="s">
        <v>104</v>
      </c>
      <c r="H1116" t="s">
        <v>105</v>
      </c>
      <c r="I1116">
        <v>2</v>
      </c>
      <c r="J1116">
        <v>1</v>
      </c>
      <c r="K1116">
        <v>54</v>
      </c>
      <c r="L1116">
        <v>18.2</v>
      </c>
      <c r="M1116">
        <v>4.9000000000000004</v>
      </c>
      <c r="N1116">
        <v>0.89</v>
      </c>
      <c r="O1116">
        <v>5.25</v>
      </c>
      <c r="P1116">
        <v>0.96</v>
      </c>
      <c r="Q1116">
        <v>3.67</v>
      </c>
      <c r="R1116">
        <v>0.67</v>
      </c>
      <c r="S1116">
        <v>1.62</v>
      </c>
      <c r="T1116">
        <v>51</v>
      </c>
      <c r="U1116">
        <v>18.89</v>
      </c>
      <c r="V1116">
        <v>21.9</v>
      </c>
      <c r="W1116" s="1">
        <v>42964</v>
      </c>
      <c r="X1116">
        <v>268</v>
      </c>
      <c r="Y1116" t="s">
        <v>43</v>
      </c>
      <c r="Z1116" t="s">
        <v>608</v>
      </c>
      <c r="AA1116" t="s">
        <v>609</v>
      </c>
      <c r="AB1116">
        <v>311</v>
      </c>
      <c r="AC1116" t="s">
        <v>49</v>
      </c>
      <c r="AH1116">
        <v>313516</v>
      </c>
      <c r="AI1116">
        <v>628</v>
      </c>
      <c r="AJ1116" t="s">
        <v>610</v>
      </c>
      <c r="AK1116" t="s">
        <v>45</v>
      </c>
      <c r="AL1116" s="1">
        <v>42964</v>
      </c>
    </row>
    <row r="1117" spans="1:38" x14ac:dyDescent="0.25">
      <c r="A1117" t="s">
        <v>68</v>
      </c>
      <c r="B1117" s="1">
        <v>43144</v>
      </c>
      <c r="C1117">
        <v>3</v>
      </c>
      <c r="D1117">
        <v>537</v>
      </c>
      <c r="E1117">
        <v>7</v>
      </c>
      <c r="F1117" t="s">
        <v>39</v>
      </c>
      <c r="G1117" t="s">
        <v>104</v>
      </c>
      <c r="H1117" t="s">
        <v>105</v>
      </c>
      <c r="I1117">
        <v>2</v>
      </c>
      <c r="J1117">
        <v>1</v>
      </c>
      <c r="K1117">
        <v>180</v>
      </c>
      <c r="L1117">
        <v>12.1</v>
      </c>
      <c r="M1117">
        <v>4.3600000000000003</v>
      </c>
      <c r="N1117">
        <v>0.53</v>
      </c>
      <c r="O1117">
        <v>5.92</v>
      </c>
      <c r="P1117">
        <v>0.72</v>
      </c>
      <c r="Q1117">
        <v>3.76</v>
      </c>
      <c r="R1117">
        <v>0.45</v>
      </c>
      <c r="S1117">
        <v>1.17</v>
      </c>
      <c r="T1117">
        <v>52</v>
      </c>
      <c r="U1117">
        <v>12.56</v>
      </c>
      <c r="V1117">
        <v>15.62</v>
      </c>
      <c r="W1117" s="1">
        <v>42964</v>
      </c>
      <c r="X1117">
        <v>268</v>
      </c>
      <c r="Y1117" t="s">
        <v>47</v>
      </c>
      <c r="Z1117" t="s">
        <v>608</v>
      </c>
      <c r="AA1117" t="s">
        <v>609</v>
      </c>
      <c r="AB1117">
        <v>311</v>
      </c>
      <c r="AC1117" t="s">
        <v>49</v>
      </c>
      <c r="AH1117">
        <v>313516</v>
      </c>
      <c r="AI1117">
        <v>628</v>
      </c>
      <c r="AJ1117" t="s">
        <v>610</v>
      </c>
      <c r="AK1117" t="s">
        <v>45</v>
      </c>
      <c r="AL1117" s="1">
        <v>42964</v>
      </c>
    </row>
    <row r="1118" spans="1:38" x14ac:dyDescent="0.25">
      <c r="A1118" t="s">
        <v>68</v>
      </c>
      <c r="B1118" s="1">
        <v>43073</v>
      </c>
      <c r="C1118">
        <v>2</v>
      </c>
      <c r="D1118">
        <v>537</v>
      </c>
      <c r="E1118">
        <v>7</v>
      </c>
      <c r="F1118" t="s">
        <v>39</v>
      </c>
      <c r="G1118" t="s">
        <v>104</v>
      </c>
      <c r="H1118" t="s">
        <v>105</v>
      </c>
      <c r="I1118">
        <v>2</v>
      </c>
      <c r="J1118">
        <v>1</v>
      </c>
      <c r="K1118">
        <v>109</v>
      </c>
      <c r="L1118">
        <v>13.3</v>
      </c>
      <c r="M1118">
        <v>4.47</v>
      </c>
      <c r="N1118">
        <v>0.59</v>
      </c>
      <c r="O1118">
        <v>4.3600000000000003</v>
      </c>
      <c r="P1118">
        <v>0.57999999999999996</v>
      </c>
      <c r="Q1118">
        <v>3.51</v>
      </c>
      <c r="R1118">
        <v>0.47</v>
      </c>
      <c r="S1118">
        <v>1.05</v>
      </c>
      <c r="T1118">
        <v>18</v>
      </c>
      <c r="U1118">
        <v>13.81</v>
      </c>
      <c r="V1118">
        <v>14.33</v>
      </c>
      <c r="W1118" s="1">
        <v>42964</v>
      </c>
      <c r="X1118">
        <v>268</v>
      </c>
      <c r="Y1118" t="s">
        <v>46</v>
      </c>
      <c r="Z1118" t="s">
        <v>608</v>
      </c>
      <c r="AA1118" t="s">
        <v>609</v>
      </c>
      <c r="AB1118">
        <v>311</v>
      </c>
      <c r="AC1118" t="s">
        <v>49</v>
      </c>
      <c r="AH1118">
        <v>313516</v>
      </c>
      <c r="AI1118">
        <v>628</v>
      </c>
      <c r="AJ1118" t="s">
        <v>610</v>
      </c>
      <c r="AK1118" t="s">
        <v>45</v>
      </c>
      <c r="AL1118" s="1">
        <v>42964</v>
      </c>
    </row>
    <row r="1119" spans="1:38" x14ac:dyDescent="0.25">
      <c r="A1119" t="s">
        <v>68</v>
      </c>
      <c r="B1119" s="1">
        <v>43219</v>
      </c>
      <c r="C1119">
        <v>4</v>
      </c>
      <c r="D1119">
        <v>537</v>
      </c>
      <c r="E1119">
        <v>7</v>
      </c>
      <c r="F1119" t="s">
        <v>39</v>
      </c>
      <c r="G1119" t="s">
        <v>104</v>
      </c>
      <c r="H1119" t="s">
        <v>105</v>
      </c>
      <c r="I1119">
        <v>2</v>
      </c>
      <c r="J1119">
        <v>1</v>
      </c>
      <c r="K1119">
        <v>255</v>
      </c>
      <c r="L1119">
        <v>6</v>
      </c>
      <c r="M1119">
        <v>4.29</v>
      </c>
      <c r="N1119">
        <v>0.26</v>
      </c>
      <c r="O1119">
        <v>8.9600000000000009</v>
      </c>
      <c r="P1119">
        <v>0.54</v>
      </c>
      <c r="Q1119">
        <v>5.87</v>
      </c>
      <c r="R1119">
        <v>0.35</v>
      </c>
      <c r="S1119">
        <v>0.89</v>
      </c>
      <c r="T1119">
        <v>196</v>
      </c>
      <c r="U1119">
        <v>6.23</v>
      </c>
      <c r="V1119">
        <v>10.98</v>
      </c>
      <c r="W1119" s="1">
        <v>42964</v>
      </c>
      <c r="X1119">
        <v>268</v>
      </c>
      <c r="Y1119" s="3">
        <v>45017</v>
      </c>
      <c r="Z1119" t="s">
        <v>608</v>
      </c>
      <c r="AA1119" t="s">
        <v>611</v>
      </c>
      <c r="AB1119">
        <v>314</v>
      </c>
      <c r="AC1119" s="1">
        <v>43397</v>
      </c>
      <c r="AD1119">
        <v>1</v>
      </c>
      <c r="AE1119">
        <v>232</v>
      </c>
      <c r="AF1119" s="1">
        <v>43679</v>
      </c>
      <c r="AG1119">
        <v>715</v>
      </c>
      <c r="AH1119">
        <v>313516</v>
      </c>
      <c r="AI1119">
        <v>628</v>
      </c>
      <c r="AJ1119" t="s">
        <v>610</v>
      </c>
      <c r="AK1119" t="s">
        <v>50</v>
      </c>
      <c r="AL1119" s="1">
        <v>43250</v>
      </c>
    </row>
    <row r="1120" spans="1:38" x14ac:dyDescent="0.25">
      <c r="A1120" t="s">
        <v>40</v>
      </c>
      <c r="B1120" s="1">
        <v>44117</v>
      </c>
      <c r="C1120">
        <v>1</v>
      </c>
      <c r="D1120">
        <v>311</v>
      </c>
      <c r="E1120">
        <v>7</v>
      </c>
      <c r="F1120" t="s">
        <v>39</v>
      </c>
      <c r="G1120" t="s">
        <v>104</v>
      </c>
      <c r="H1120" t="s">
        <v>105</v>
      </c>
      <c r="I1120">
        <v>5</v>
      </c>
      <c r="J1120" t="s">
        <v>42</v>
      </c>
      <c r="K1120">
        <v>55</v>
      </c>
      <c r="L1120">
        <v>27.1</v>
      </c>
      <c r="M1120">
        <v>5.17</v>
      </c>
      <c r="N1120">
        <v>1.4</v>
      </c>
      <c r="O1120">
        <v>5.22</v>
      </c>
      <c r="P1120">
        <v>1.41</v>
      </c>
      <c r="Q1120">
        <v>4.1100000000000003</v>
      </c>
      <c r="R1120">
        <v>1.1100000000000001</v>
      </c>
      <c r="S1120">
        <v>2.5299999999999998</v>
      </c>
      <c r="T1120">
        <v>8</v>
      </c>
      <c r="U1120">
        <v>28.13</v>
      </c>
      <c r="V1120">
        <v>33.200000000000003</v>
      </c>
      <c r="W1120" s="1">
        <v>44062</v>
      </c>
      <c r="Y1120" t="s">
        <v>43</v>
      </c>
      <c r="Z1120" t="s">
        <v>612</v>
      </c>
      <c r="AA1120" t="s">
        <v>613</v>
      </c>
      <c r="AB1120">
        <v>134</v>
      </c>
      <c r="AC1120" s="1">
        <v>44133</v>
      </c>
      <c r="AD1120">
        <v>1</v>
      </c>
      <c r="AE1120">
        <v>202</v>
      </c>
      <c r="AF1120" s="1">
        <v>44406</v>
      </c>
      <c r="AG1120">
        <v>344</v>
      </c>
      <c r="AH1120">
        <v>510016</v>
      </c>
      <c r="AI1120" t="s">
        <v>265</v>
      </c>
      <c r="AJ1120" t="s">
        <v>132</v>
      </c>
      <c r="AK1120" t="s">
        <v>45</v>
      </c>
      <c r="AL1120" s="1">
        <v>44062</v>
      </c>
    </row>
    <row r="1121" spans="1:38" x14ac:dyDescent="0.25">
      <c r="A1121" t="s">
        <v>40</v>
      </c>
      <c r="B1121" s="1">
        <v>44222</v>
      </c>
      <c r="C1121">
        <v>2</v>
      </c>
      <c r="D1121">
        <v>311</v>
      </c>
      <c r="E1121">
        <v>7</v>
      </c>
      <c r="F1121" t="s">
        <v>39</v>
      </c>
      <c r="G1121" t="s">
        <v>104</v>
      </c>
      <c r="H1121" t="s">
        <v>105</v>
      </c>
      <c r="I1121">
        <v>5</v>
      </c>
      <c r="J1121" t="s">
        <v>42</v>
      </c>
      <c r="K1121">
        <v>160</v>
      </c>
      <c r="L1121">
        <v>19.100000000000001</v>
      </c>
      <c r="M1121">
        <v>5</v>
      </c>
      <c r="N1121">
        <v>0.96</v>
      </c>
      <c r="O1121">
        <v>5.17</v>
      </c>
      <c r="P1121">
        <v>0.99</v>
      </c>
      <c r="Q1121">
        <v>3.97</v>
      </c>
      <c r="R1121">
        <v>0.76</v>
      </c>
      <c r="S1121">
        <v>1.75</v>
      </c>
      <c r="T1121">
        <v>17</v>
      </c>
      <c r="U1121">
        <v>19.829999999999998</v>
      </c>
      <c r="V1121">
        <v>23.19</v>
      </c>
      <c r="W1121" s="1">
        <v>44062</v>
      </c>
      <c r="Y1121" t="s">
        <v>46</v>
      </c>
      <c r="Z1121" t="s">
        <v>612</v>
      </c>
      <c r="AA1121" t="s">
        <v>613</v>
      </c>
      <c r="AB1121">
        <v>134</v>
      </c>
      <c r="AC1121" s="1">
        <v>44191</v>
      </c>
      <c r="AD1121">
        <v>1</v>
      </c>
      <c r="AE1121">
        <v>210</v>
      </c>
      <c r="AF1121" s="1">
        <v>44469</v>
      </c>
      <c r="AG1121">
        <v>407</v>
      </c>
      <c r="AH1121">
        <v>510016</v>
      </c>
      <c r="AI1121" t="s">
        <v>265</v>
      </c>
      <c r="AJ1121" t="s">
        <v>132</v>
      </c>
      <c r="AK1121" t="s">
        <v>45</v>
      </c>
      <c r="AL1121" s="1">
        <v>44062</v>
      </c>
    </row>
    <row r="1122" spans="1:38" x14ac:dyDescent="0.25">
      <c r="A1122" t="s">
        <v>40</v>
      </c>
      <c r="B1122" s="1">
        <v>44280</v>
      </c>
      <c r="C1122">
        <v>3</v>
      </c>
      <c r="D1122">
        <v>311</v>
      </c>
      <c r="E1122">
        <v>7</v>
      </c>
      <c r="F1122" t="s">
        <v>39</v>
      </c>
      <c r="G1122" t="s">
        <v>104</v>
      </c>
      <c r="H1122" t="s">
        <v>105</v>
      </c>
      <c r="I1122">
        <v>5</v>
      </c>
      <c r="J1122" t="s">
        <v>42</v>
      </c>
      <c r="K1122">
        <v>218</v>
      </c>
      <c r="L1122">
        <v>14.4</v>
      </c>
      <c r="M1122">
        <v>4.99</v>
      </c>
      <c r="N1122">
        <v>0.72</v>
      </c>
      <c r="O1122">
        <v>5.16</v>
      </c>
      <c r="P1122">
        <v>0.74</v>
      </c>
      <c r="Q1122">
        <v>4.4400000000000004</v>
      </c>
      <c r="R1122">
        <v>0.64</v>
      </c>
      <c r="S1122">
        <v>1.38</v>
      </c>
      <c r="T1122">
        <v>18</v>
      </c>
      <c r="U1122">
        <v>14.95</v>
      </c>
      <c r="V1122">
        <v>17.899999999999999</v>
      </c>
      <c r="W1122" s="1">
        <v>44062</v>
      </c>
      <c r="Y1122" t="s">
        <v>47</v>
      </c>
      <c r="Z1122" t="s">
        <v>612</v>
      </c>
      <c r="AA1122" t="s">
        <v>613</v>
      </c>
      <c r="AB1122">
        <v>134</v>
      </c>
      <c r="AC1122" s="1">
        <v>44191</v>
      </c>
      <c r="AD1122">
        <v>1</v>
      </c>
      <c r="AE1122">
        <v>188</v>
      </c>
      <c r="AF1122" s="1">
        <v>44469</v>
      </c>
      <c r="AG1122">
        <v>407</v>
      </c>
      <c r="AH1122">
        <v>510016</v>
      </c>
      <c r="AI1122" t="s">
        <v>265</v>
      </c>
      <c r="AJ1122" t="s">
        <v>132</v>
      </c>
      <c r="AK1122" t="s">
        <v>45</v>
      </c>
      <c r="AL1122" s="1">
        <v>44062</v>
      </c>
    </row>
    <row r="1123" spans="1:38" x14ac:dyDescent="0.25">
      <c r="A1123" t="s">
        <v>40</v>
      </c>
      <c r="B1123" s="1">
        <v>44222</v>
      </c>
      <c r="C1123">
        <v>2</v>
      </c>
      <c r="D1123">
        <v>198</v>
      </c>
      <c r="E1123">
        <v>7</v>
      </c>
      <c r="F1123" t="s">
        <v>39</v>
      </c>
      <c r="G1123" t="s">
        <v>104</v>
      </c>
      <c r="H1123" t="s">
        <v>105</v>
      </c>
      <c r="I1123">
        <v>4</v>
      </c>
      <c r="J1123" t="s">
        <v>42</v>
      </c>
      <c r="K1123">
        <v>153</v>
      </c>
      <c r="L1123">
        <v>13.5</v>
      </c>
      <c r="M1123">
        <v>5.14</v>
      </c>
      <c r="N1123">
        <v>0.69</v>
      </c>
      <c r="O1123">
        <v>5.38</v>
      </c>
      <c r="P1123">
        <v>0.73</v>
      </c>
      <c r="Q1123">
        <v>4.67</v>
      </c>
      <c r="R1123">
        <v>0.63</v>
      </c>
      <c r="S1123">
        <v>1.36</v>
      </c>
      <c r="T1123">
        <v>457</v>
      </c>
      <c r="U1123">
        <v>14.01</v>
      </c>
      <c r="V1123">
        <v>17.45</v>
      </c>
      <c r="W1123" s="1">
        <v>44069</v>
      </c>
      <c r="Y1123" s="3">
        <v>44959</v>
      </c>
      <c r="Z1123" t="s">
        <v>614</v>
      </c>
      <c r="AA1123">
        <f>-83/65</f>
        <v>-1.2769230769230768</v>
      </c>
      <c r="AB1123">
        <v>-47</v>
      </c>
      <c r="AC1123" s="1">
        <v>44135</v>
      </c>
      <c r="AD1123">
        <v>1</v>
      </c>
      <c r="AE1123">
        <v>151</v>
      </c>
      <c r="AF1123" s="1">
        <v>44410</v>
      </c>
      <c r="AG1123">
        <v>341</v>
      </c>
      <c r="AH1123">
        <v>511037</v>
      </c>
      <c r="AI1123">
        <v>37</v>
      </c>
      <c r="AJ1123" s="2">
        <v>13759</v>
      </c>
      <c r="AK1123" t="s">
        <v>45</v>
      </c>
      <c r="AL1123" s="1">
        <v>44069</v>
      </c>
    </row>
    <row r="1124" spans="1:38" x14ac:dyDescent="0.25">
      <c r="A1124" t="s">
        <v>40</v>
      </c>
      <c r="B1124" s="1">
        <v>44117</v>
      </c>
      <c r="C1124">
        <v>1</v>
      </c>
      <c r="D1124">
        <v>198</v>
      </c>
      <c r="E1124">
        <v>7</v>
      </c>
      <c r="F1124" t="s">
        <v>39</v>
      </c>
      <c r="G1124" t="s">
        <v>104</v>
      </c>
      <c r="H1124" t="s">
        <v>105</v>
      </c>
      <c r="I1124">
        <v>4</v>
      </c>
      <c r="J1124" t="s">
        <v>42</v>
      </c>
      <c r="K1124">
        <v>48</v>
      </c>
      <c r="L1124">
        <v>13.7</v>
      </c>
      <c r="M1124">
        <v>5.13</v>
      </c>
      <c r="N1124">
        <v>0.7</v>
      </c>
      <c r="O1124">
        <v>4.5199999999999996</v>
      </c>
      <c r="P1124">
        <v>0.62</v>
      </c>
      <c r="Q1124">
        <v>4.3499999999999996</v>
      </c>
      <c r="R1124">
        <v>0.6</v>
      </c>
      <c r="S1124">
        <v>1.22</v>
      </c>
      <c r="T1124">
        <v>170</v>
      </c>
      <c r="U1124">
        <v>14.22</v>
      </c>
      <c r="V1124">
        <v>15.91</v>
      </c>
      <c r="W1124" s="1">
        <v>44069</v>
      </c>
      <c r="Y1124" s="3">
        <v>44927</v>
      </c>
      <c r="Z1124" t="s">
        <v>614</v>
      </c>
      <c r="AA1124">
        <f>-83/65</f>
        <v>-1.2769230769230768</v>
      </c>
      <c r="AB1124">
        <v>-47</v>
      </c>
      <c r="AC1124" s="1">
        <v>44135</v>
      </c>
      <c r="AD1124">
        <v>1</v>
      </c>
      <c r="AE1124">
        <v>207</v>
      </c>
      <c r="AF1124" s="1">
        <v>44411</v>
      </c>
      <c r="AG1124">
        <v>342</v>
      </c>
      <c r="AH1124">
        <v>511037</v>
      </c>
      <c r="AI1124">
        <v>37</v>
      </c>
      <c r="AJ1124" s="2">
        <v>13759</v>
      </c>
      <c r="AK1124" t="s">
        <v>45</v>
      </c>
      <c r="AL1124" s="1">
        <v>44069</v>
      </c>
    </row>
    <row r="1125" spans="1:38" x14ac:dyDescent="0.25">
      <c r="A1125" t="s">
        <v>40</v>
      </c>
      <c r="B1125" s="1">
        <v>44280</v>
      </c>
      <c r="C1125">
        <v>3</v>
      </c>
      <c r="D1125">
        <v>198</v>
      </c>
      <c r="E1125">
        <v>7</v>
      </c>
      <c r="F1125" t="s">
        <v>39</v>
      </c>
      <c r="G1125" t="s">
        <v>104</v>
      </c>
      <c r="H1125" t="s">
        <v>105</v>
      </c>
      <c r="I1125">
        <v>4</v>
      </c>
      <c r="J1125" t="s">
        <v>42</v>
      </c>
      <c r="K1125">
        <v>211</v>
      </c>
      <c r="L1125">
        <v>8.4</v>
      </c>
      <c r="M1125">
        <v>4.8899999999999997</v>
      </c>
      <c r="N1125">
        <v>0.41</v>
      </c>
      <c r="O1125">
        <v>5.98</v>
      </c>
      <c r="P1125">
        <v>0.5</v>
      </c>
      <c r="Q1125">
        <v>5.34</v>
      </c>
      <c r="R1125">
        <v>0.45</v>
      </c>
      <c r="S1125">
        <v>0.95</v>
      </c>
      <c r="T1125">
        <v>531</v>
      </c>
      <c r="U1125">
        <v>8.7200000000000006</v>
      </c>
      <c r="V1125">
        <v>11.86</v>
      </c>
      <c r="W1125" s="1">
        <v>44069</v>
      </c>
      <c r="Y1125" s="3">
        <v>44988</v>
      </c>
      <c r="Z1125" t="s">
        <v>614</v>
      </c>
      <c r="AA1125">
        <v>-1.276923077</v>
      </c>
      <c r="AB1125">
        <v>-47</v>
      </c>
      <c r="AC1125" s="1">
        <v>44135</v>
      </c>
      <c r="AD1125">
        <v>1</v>
      </c>
      <c r="AE1125">
        <v>129</v>
      </c>
      <c r="AF1125" s="1">
        <v>44410</v>
      </c>
      <c r="AG1125">
        <v>341</v>
      </c>
      <c r="AH1125">
        <v>511037</v>
      </c>
      <c r="AI1125">
        <v>37</v>
      </c>
      <c r="AJ1125" s="2">
        <v>13759</v>
      </c>
      <c r="AK1125" t="s">
        <v>45</v>
      </c>
      <c r="AL1125" s="1">
        <v>44069</v>
      </c>
    </row>
    <row r="1126" spans="1:38" x14ac:dyDescent="0.25">
      <c r="A1126" t="s">
        <v>68</v>
      </c>
      <c r="B1126" s="1">
        <v>43018</v>
      </c>
      <c r="C1126">
        <v>1</v>
      </c>
      <c r="D1126">
        <v>421</v>
      </c>
      <c r="E1126">
        <v>7</v>
      </c>
      <c r="F1126" t="s">
        <v>39</v>
      </c>
      <c r="G1126" t="s">
        <v>104</v>
      </c>
      <c r="H1126" t="s">
        <v>105</v>
      </c>
      <c r="I1126">
        <v>2</v>
      </c>
      <c r="J1126">
        <v>1</v>
      </c>
      <c r="K1126">
        <v>66</v>
      </c>
      <c r="L1126">
        <v>19.100000000000001</v>
      </c>
      <c r="M1126">
        <v>4.82</v>
      </c>
      <c r="N1126">
        <v>0.92</v>
      </c>
      <c r="O1126">
        <v>4.9000000000000004</v>
      </c>
      <c r="P1126">
        <v>0.94</v>
      </c>
      <c r="Q1126">
        <v>3.51</v>
      </c>
      <c r="R1126">
        <v>0.67</v>
      </c>
      <c r="S1126">
        <v>1.61</v>
      </c>
      <c r="T1126">
        <v>17</v>
      </c>
      <c r="U1126">
        <v>19.829999999999998</v>
      </c>
      <c r="V1126">
        <v>21.89</v>
      </c>
      <c r="W1126" s="1">
        <v>42952</v>
      </c>
      <c r="X1126">
        <v>276</v>
      </c>
      <c r="Y1126" t="s">
        <v>43</v>
      </c>
      <c r="Z1126" t="s">
        <v>615</v>
      </c>
      <c r="AA1126" t="s">
        <v>616</v>
      </c>
      <c r="AB1126">
        <v>137</v>
      </c>
      <c r="AC1126" s="1">
        <v>43057</v>
      </c>
      <c r="AD1126">
        <v>2</v>
      </c>
      <c r="AE1126">
        <v>270</v>
      </c>
      <c r="AF1126" s="1">
        <v>43337</v>
      </c>
      <c r="AG1126">
        <v>385</v>
      </c>
      <c r="AH1126">
        <v>313542</v>
      </c>
      <c r="AI1126" t="s">
        <v>617</v>
      </c>
      <c r="AJ1126" s="2">
        <v>35674</v>
      </c>
      <c r="AK1126" t="s">
        <v>45</v>
      </c>
      <c r="AL1126" s="1">
        <v>42952</v>
      </c>
    </row>
    <row r="1127" spans="1:38" x14ac:dyDescent="0.25">
      <c r="A1127" t="s">
        <v>68</v>
      </c>
      <c r="B1127" s="1">
        <v>43073</v>
      </c>
      <c r="C1127">
        <v>2</v>
      </c>
      <c r="D1127">
        <v>421</v>
      </c>
      <c r="E1127">
        <v>7</v>
      </c>
      <c r="F1127" t="s">
        <v>39</v>
      </c>
      <c r="G1127" t="s">
        <v>104</v>
      </c>
      <c r="H1127" t="s">
        <v>105</v>
      </c>
      <c r="I1127">
        <v>2</v>
      </c>
      <c r="J1127">
        <v>1</v>
      </c>
      <c r="K1127">
        <v>121</v>
      </c>
      <c r="L1127">
        <v>13</v>
      </c>
      <c r="M1127">
        <v>4.43</v>
      </c>
      <c r="N1127">
        <v>0.57999999999999996</v>
      </c>
      <c r="O1127">
        <v>4.24</v>
      </c>
      <c r="P1127">
        <v>0.55000000000000004</v>
      </c>
      <c r="Q1127">
        <v>3.18</v>
      </c>
      <c r="R1127">
        <v>0.41</v>
      </c>
      <c r="S1127">
        <v>0.96</v>
      </c>
      <c r="T1127">
        <v>10</v>
      </c>
      <c r="U1127">
        <v>13.49</v>
      </c>
      <c r="V1127">
        <v>13.43</v>
      </c>
      <c r="W1127" s="1">
        <v>42952</v>
      </c>
      <c r="X1127">
        <v>276</v>
      </c>
      <c r="Y1127" t="s">
        <v>46</v>
      </c>
      <c r="Z1127" t="s">
        <v>615</v>
      </c>
      <c r="AA1127" t="s">
        <v>616</v>
      </c>
      <c r="AB1127">
        <v>137</v>
      </c>
      <c r="AC1127" s="1">
        <v>43057</v>
      </c>
      <c r="AD1127">
        <v>2</v>
      </c>
      <c r="AE1127">
        <v>262</v>
      </c>
      <c r="AF1127" s="1">
        <v>43337</v>
      </c>
      <c r="AG1127">
        <v>385</v>
      </c>
      <c r="AH1127">
        <v>313542</v>
      </c>
      <c r="AI1127" t="s">
        <v>617</v>
      </c>
      <c r="AJ1127" s="2">
        <v>35674</v>
      </c>
      <c r="AK1127" t="s">
        <v>45</v>
      </c>
      <c r="AL1127" s="1">
        <v>42952</v>
      </c>
    </row>
    <row r="1128" spans="1:38" x14ac:dyDescent="0.25">
      <c r="A1128" t="s">
        <v>68</v>
      </c>
      <c r="B1128" s="1">
        <v>43144</v>
      </c>
      <c r="C1128">
        <v>3</v>
      </c>
      <c r="D1128">
        <v>421</v>
      </c>
      <c r="E1128">
        <v>7</v>
      </c>
      <c r="F1128" t="s">
        <v>39</v>
      </c>
      <c r="G1128" t="s">
        <v>104</v>
      </c>
      <c r="H1128" t="s">
        <v>105</v>
      </c>
      <c r="I1128">
        <v>2</v>
      </c>
      <c r="J1128">
        <v>1</v>
      </c>
      <c r="K1128">
        <v>192</v>
      </c>
      <c r="L1128">
        <v>9.9</v>
      </c>
      <c r="M1128">
        <v>4.8099999999999996</v>
      </c>
      <c r="N1128">
        <v>0.48</v>
      </c>
      <c r="O1128">
        <v>5.79</v>
      </c>
      <c r="P1128">
        <v>0.56999999999999995</v>
      </c>
      <c r="Q1128">
        <v>3.91</v>
      </c>
      <c r="R1128">
        <v>0.39</v>
      </c>
      <c r="S1128">
        <v>0.96</v>
      </c>
      <c r="T1128">
        <v>92</v>
      </c>
      <c r="U1128">
        <v>10.28</v>
      </c>
      <c r="V1128">
        <v>12.7</v>
      </c>
      <c r="W1128" s="1">
        <v>42952</v>
      </c>
      <c r="X1128">
        <v>276</v>
      </c>
      <c r="Y1128" t="s">
        <v>47</v>
      </c>
      <c r="Z1128" t="s">
        <v>615</v>
      </c>
      <c r="AA1128" t="s">
        <v>616</v>
      </c>
      <c r="AB1128">
        <v>137</v>
      </c>
      <c r="AC1128" s="1">
        <v>43057</v>
      </c>
      <c r="AD1128">
        <v>2</v>
      </c>
      <c r="AE1128">
        <v>191</v>
      </c>
      <c r="AF1128" s="1">
        <v>43337</v>
      </c>
      <c r="AG1128">
        <v>385</v>
      </c>
      <c r="AH1128">
        <v>313542</v>
      </c>
      <c r="AI1128" t="s">
        <v>617</v>
      </c>
      <c r="AJ1128" s="2">
        <v>35674</v>
      </c>
      <c r="AK1128" t="s">
        <v>45</v>
      </c>
      <c r="AL1128" s="1">
        <v>42952</v>
      </c>
    </row>
    <row r="1129" spans="1:38" x14ac:dyDescent="0.25">
      <c r="A1129" t="s">
        <v>68</v>
      </c>
      <c r="B1129" s="1">
        <v>43219</v>
      </c>
      <c r="C1129">
        <v>4</v>
      </c>
      <c r="D1129">
        <v>421</v>
      </c>
      <c r="E1129">
        <v>7</v>
      </c>
      <c r="F1129" t="s">
        <v>39</v>
      </c>
      <c r="G1129" t="s">
        <v>104</v>
      </c>
      <c r="H1129" t="s">
        <v>105</v>
      </c>
      <c r="I1129">
        <v>2</v>
      </c>
      <c r="J1129">
        <v>1</v>
      </c>
      <c r="K1129">
        <v>267</v>
      </c>
      <c r="L1129">
        <v>6.8</v>
      </c>
      <c r="M1129">
        <v>4.3499999999999996</v>
      </c>
      <c r="N1129">
        <v>0.3</v>
      </c>
      <c r="O1129">
        <v>8.06</v>
      </c>
      <c r="P1129">
        <v>0.55000000000000004</v>
      </c>
      <c r="Q1129">
        <v>5.23</v>
      </c>
      <c r="R1129">
        <v>0.36</v>
      </c>
      <c r="S1129">
        <v>0.9</v>
      </c>
      <c r="T1129">
        <v>38</v>
      </c>
      <c r="U1129">
        <v>7.06</v>
      </c>
      <c r="V1129">
        <v>11.39</v>
      </c>
      <c r="W1129" s="1">
        <v>42952</v>
      </c>
      <c r="X1129">
        <v>276</v>
      </c>
      <c r="Y1129" t="s">
        <v>48</v>
      </c>
      <c r="Z1129" t="s">
        <v>618</v>
      </c>
      <c r="AA1129" t="s">
        <v>616</v>
      </c>
      <c r="AB1129">
        <v>136</v>
      </c>
      <c r="AC1129" s="1">
        <v>43405</v>
      </c>
      <c r="AD1129">
        <v>3</v>
      </c>
      <c r="AE1129">
        <v>238</v>
      </c>
      <c r="AF1129" s="1">
        <v>43685</v>
      </c>
      <c r="AG1129">
        <v>733</v>
      </c>
      <c r="AH1129">
        <v>313542</v>
      </c>
      <c r="AI1129" t="s">
        <v>617</v>
      </c>
      <c r="AJ1129" s="2">
        <v>35674</v>
      </c>
      <c r="AK1129" t="s">
        <v>50</v>
      </c>
      <c r="AL1129" s="1">
        <v>43250</v>
      </c>
    </row>
    <row r="1130" spans="1:38" x14ac:dyDescent="0.25">
      <c r="A1130" t="s">
        <v>51</v>
      </c>
      <c r="B1130" s="1">
        <v>42990</v>
      </c>
      <c r="C1130">
        <v>1</v>
      </c>
      <c r="D1130">
        <v>187</v>
      </c>
      <c r="E1130">
        <v>7</v>
      </c>
      <c r="F1130" t="s">
        <v>39</v>
      </c>
      <c r="G1130" t="s">
        <v>56</v>
      </c>
      <c r="H1130" t="s">
        <v>41</v>
      </c>
      <c r="I1130">
        <v>6</v>
      </c>
      <c r="J1130" t="s">
        <v>42</v>
      </c>
      <c r="K1130">
        <v>17</v>
      </c>
      <c r="L1130">
        <v>24.4</v>
      </c>
      <c r="M1130">
        <v>5.0599999999999996</v>
      </c>
      <c r="N1130">
        <v>1.23</v>
      </c>
      <c r="O1130">
        <v>4.6900000000000004</v>
      </c>
      <c r="P1130">
        <v>1.1399999999999999</v>
      </c>
      <c r="Q1130">
        <v>4.13</v>
      </c>
      <c r="R1130">
        <v>1.01</v>
      </c>
      <c r="S1130">
        <v>2.15</v>
      </c>
      <c r="T1130">
        <v>588</v>
      </c>
      <c r="U1130">
        <v>25.33</v>
      </c>
      <c r="V1130">
        <v>28.34</v>
      </c>
      <c r="W1130" s="1">
        <v>42973</v>
      </c>
      <c r="X1130">
        <v>249</v>
      </c>
      <c r="Y1130" s="3">
        <v>44927</v>
      </c>
      <c r="Z1130" t="s">
        <v>619</v>
      </c>
      <c r="AA1130" t="s">
        <v>620</v>
      </c>
      <c r="AB1130">
        <v>245</v>
      </c>
      <c r="AC1130" t="s">
        <v>49</v>
      </c>
      <c r="AH1130" t="s">
        <v>621</v>
      </c>
      <c r="AI1130">
        <v>141</v>
      </c>
      <c r="AJ1130" s="2">
        <v>19572</v>
      </c>
      <c r="AK1130" t="s">
        <v>45</v>
      </c>
      <c r="AL1130" s="1">
        <v>42973</v>
      </c>
    </row>
    <row r="1131" spans="1:38" x14ac:dyDescent="0.25">
      <c r="A1131" t="s">
        <v>51</v>
      </c>
      <c r="B1131" s="1">
        <v>43048</v>
      </c>
      <c r="C1131">
        <v>2</v>
      </c>
      <c r="D1131">
        <v>187</v>
      </c>
      <c r="E1131">
        <v>7</v>
      </c>
      <c r="F1131" t="s">
        <v>39</v>
      </c>
      <c r="G1131" t="s">
        <v>56</v>
      </c>
      <c r="H1131" t="s">
        <v>41</v>
      </c>
      <c r="I1131">
        <v>6</v>
      </c>
      <c r="J1131" t="s">
        <v>42</v>
      </c>
      <c r="K1131">
        <v>75</v>
      </c>
      <c r="L1131">
        <v>21</v>
      </c>
      <c r="M1131">
        <v>5.18</v>
      </c>
      <c r="N1131">
        <v>1.0900000000000001</v>
      </c>
      <c r="O1131">
        <v>6.07</v>
      </c>
      <c r="P1131">
        <v>1.27</v>
      </c>
      <c r="Q1131">
        <v>4.22</v>
      </c>
      <c r="R1131">
        <v>0.89</v>
      </c>
      <c r="S1131">
        <v>2.16</v>
      </c>
      <c r="T1131">
        <v>380</v>
      </c>
      <c r="U1131">
        <v>21.8</v>
      </c>
      <c r="V1131">
        <v>28.17</v>
      </c>
      <c r="W1131" s="1">
        <v>42973</v>
      </c>
      <c r="X1131">
        <v>249</v>
      </c>
      <c r="Y1131" s="3">
        <v>44959</v>
      </c>
      <c r="Z1131" t="s">
        <v>619</v>
      </c>
      <c r="AA1131" t="s">
        <v>620</v>
      </c>
      <c r="AB1131">
        <v>245</v>
      </c>
      <c r="AC1131" t="s">
        <v>49</v>
      </c>
      <c r="AH1131" t="s">
        <v>621</v>
      </c>
      <c r="AI1131">
        <v>141</v>
      </c>
      <c r="AJ1131" s="2">
        <v>19572</v>
      </c>
      <c r="AK1131" t="s">
        <v>45</v>
      </c>
      <c r="AL1131" s="1">
        <v>42973</v>
      </c>
    </row>
    <row r="1132" spans="1:38" x14ac:dyDescent="0.25">
      <c r="A1132" t="s">
        <v>51</v>
      </c>
      <c r="B1132" s="1">
        <v>43109</v>
      </c>
      <c r="C1132">
        <v>3</v>
      </c>
      <c r="D1132">
        <v>187</v>
      </c>
      <c r="E1132">
        <v>7</v>
      </c>
      <c r="F1132" t="s">
        <v>39</v>
      </c>
      <c r="G1132" t="s">
        <v>56</v>
      </c>
      <c r="H1132" t="s">
        <v>41</v>
      </c>
      <c r="I1132">
        <v>6</v>
      </c>
      <c r="J1132" t="s">
        <v>42</v>
      </c>
      <c r="K1132">
        <v>136</v>
      </c>
      <c r="L1132">
        <v>18</v>
      </c>
      <c r="M1132">
        <v>4.92</v>
      </c>
      <c r="N1132">
        <v>0.89</v>
      </c>
      <c r="O1132">
        <v>6.08</v>
      </c>
      <c r="P1132">
        <v>1.0900000000000001</v>
      </c>
      <c r="Q1132">
        <v>4.1399999999999997</v>
      </c>
      <c r="R1132">
        <v>0.75</v>
      </c>
      <c r="S1132">
        <v>1.84</v>
      </c>
      <c r="T1132">
        <v>397</v>
      </c>
      <c r="U1132">
        <v>18.68</v>
      </c>
      <c r="V1132">
        <v>24.07</v>
      </c>
      <c r="W1132" s="1">
        <v>42973</v>
      </c>
      <c r="X1132">
        <v>249</v>
      </c>
      <c r="Y1132" s="3">
        <v>44988</v>
      </c>
      <c r="Z1132" t="s">
        <v>619</v>
      </c>
      <c r="AA1132" t="s">
        <v>620</v>
      </c>
      <c r="AB1132">
        <v>245</v>
      </c>
      <c r="AC1132" s="1">
        <v>43072</v>
      </c>
      <c r="AD1132">
        <v>2</v>
      </c>
      <c r="AE1132">
        <v>201</v>
      </c>
      <c r="AF1132" s="1">
        <v>43353</v>
      </c>
      <c r="AG1132">
        <v>380</v>
      </c>
      <c r="AH1132" t="s">
        <v>621</v>
      </c>
      <c r="AI1132" t="s">
        <v>394</v>
      </c>
      <c r="AJ1132" s="2">
        <v>19572</v>
      </c>
      <c r="AK1132" t="s">
        <v>45</v>
      </c>
      <c r="AL1132" s="1">
        <v>42973</v>
      </c>
    </row>
    <row r="1133" spans="1:38" x14ac:dyDescent="0.25">
      <c r="A1133" t="s">
        <v>51</v>
      </c>
      <c r="B1133" s="1">
        <v>43157</v>
      </c>
      <c r="C1133">
        <v>4</v>
      </c>
      <c r="D1133">
        <v>187</v>
      </c>
      <c r="E1133">
        <v>7</v>
      </c>
      <c r="F1133" t="s">
        <v>39</v>
      </c>
      <c r="G1133" t="s">
        <v>56</v>
      </c>
      <c r="H1133" t="s">
        <v>41</v>
      </c>
      <c r="I1133">
        <v>6</v>
      </c>
      <c r="J1133" t="s">
        <v>42</v>
      </c>
      <c r="K1133">
        <v>184</v>
      </c>
      <c r="L1133">
        <v>13.9</v>
      </c>
      <c r="M1133">
        <v>4.8499999999999996</v>
      </c>
      <c r="N1133">
        <v>0.67</v>
      </c>
      <c r="O1133">
        <v>6.29</v>
      </c>
      <c r="P1133">
        <v>0.87</v>
      </c>
      <c r="Q1133">
        <v>4.5199999999999996</v>
      </c>
      <c r="R1133">
        <v>0.63</v>
      </c>
      <c r="S1133">
        <v>1.5</v>
      </c>
      <c r="T1133">
        <v>1259</v>
      </c>
      <c r="U1133">
        <v>14.43</v>
      </c>
      <c r="V1133">
        <v>19.32</v>
      </c>
      <c r="W1133" s="1">
        <v>42973</v>
      </c>
      <c r="X1133">
        <v>249</v>
      </c>
      <c r="Y1133" s="3">
        <v>45020</v>
      </c>
      <c r="Z1133" t="s">
        <v>619</v>
      </c>
      <c r="AA1133" t="s">
        <v>620</v>
      </c>
      <c r="AB1133">
        <v>245</v>
      </c>
      <c r="AC1133" s="1">
        <v>43072</v>
      </c>
      <c r="AD1133">
        <v>2</v>
      </c>
      <c r="AE1133">
        <v>195</v>
      </c>
      <c r="AF1133" s="1">
        <v>43353</v>
      </c>
      <c r="AG1133">
        <v>380</v>
      </c>
      <c r="AH1133" t="s">
        <v>621</v>
      </c>
      <c r="AI1133" t="s">
        <v>394</v>
      </c>
      <c r="AJ1133" s="2">
        <v>19572</v>
      </c>
      <c r="AK1133" t="s">
        <v>45</v>
      </c>
      <c r="AL1133" s="1">
        <v>42973</v>
      </c>
    </row>
    <row r="1134" spans="1:38" x14ac:dyDescent="0.25">
      <c r="A1134" t="s">
        <v>51</v>
      </c>
      <c r="B1134" s="1">
        <v>43209</v>
      </c>
      <c r="C1134">
        <v>5</v>
      </c>
      <c r="D1134">
        <v>187</v>
      </c>
      <c r="E1134">
        <v>7</v>
      </c>
      <c r="F1134" t="s">
        <v>39</v>
      </c>
      <c r="G1134" t="s">
        <v>56</v>
      </c>
      <c r="H1134" t="s">
        <v>41</v>
      </c>
      <c r="I1134">
        <v>6</v>
      </c>
      <c r="J1134" t="s">
        <v>42</v>
      </c>
      <c r="K1134">
        <v>236</v>
      </c>
      <c r="L1134">
        <v>9.4</v>
      </c>
      <c r="M1134">
        <v>4.54</v>
      </c>
      <c r="N1134">
        <v>0.43</v>
      </c>
      <c r="O1134">
        <v>8.1300000000000008</v>
      </c>
      <c r="P1134">
        <v>0.76</v>
      </c>
      <c r="Q1134">
        <v>5.49</v>
      </c>
      <c r="R1134">
        <v>0.52</v>
      </c>
      <c r="S1134">
        <v>1.28</v>
      </c>
      <c r="T1134">
        <v>889</v>
      </c>
      <c r="U1134">
        <v>9.76</v>
      </c>
      <c r="V1134">
        <v>15.91</v>
      </c>
      <c r="W1134" s="1">
        <v>42973</v>
      </c>
      <c r="X1134">
        <v>249</v>
      </c>
      <c r="Y1134" s="3">
        <v>45051</v>
      </c>
      <c r="Z1134" t="s">
        <v>619</v>
      </c>
      <c r="AA1134" t="s">
        <v>620</v>
      </c>
      <c r="AB1134">
        <v>245</v>
      </c>
      <c r="AC1134" t="s">
        <v>49</v>
      </c>
      <c r="AH1134" t="s">
        <v>621</v>
      </c>
      <c r="AI1134" t="s">
        <v>394</v>
      </c>
      <c r="AJ1134" s="2">
        <v>19572</v>
      </c>
      <c r="AK1134" t="s">
        <v>45</v>
      </c>
      <c r="AL1134" s="1">
        <v>42973</v>
      </c>
    </row>
    <row r="1135" spans="1:38" x14ac:dyDescent="0.25">
      <c r="A1135" t="s">
        <v>78</v>
      </c>
      <c r="B1135" s="1">
        <v>43072</v>
      </c>
      <c r="C1135">
        <v>2</v>
      </c>
      <c r="D1135">
        <v>30</v>
      </c>
      <c r="E1135">
        <v>7</v>
      </c>
      <c r="F1135" t="s">
        <v>39</v>
      </c>
      <c r="G1135" t="s">
        <v>40</v>
      </c>
      <c r="H1135" t="s">
        <v>41</v>
      </c>
      <c r="I1135">
        <v>5</v>
      </c>
      <c r="J1135" t="s">
        <v>42</v>
      </c>
      <c r="K1135">
        <v>71</v>
      </c>
      <c r="L1135">
        <v>25.1</v>
      </c>
      <c r="M1135">
        <v>5.18</v>
      </c>
      <c r="N1135">
        <v>1.3</v>
      </c>
      <c r="O1135">
        <v>4.91</v>
      </c>
      <c r="P1135">
        <v>1.23</v>
      </c>
      <c r="Q1135">
        <v>3.48</v>
      </c>
      <c r="R1135">
        <v>0.87</v>
      </c>
      <c r="S1135">
        <v>2.11</v>
      </c>
      <c r="T1135">
        <v>13</v>
      </c>
      <c r="U1135">
        <v>26.05</v>
      </c>
      <c r="V1135">
        <v>28.63</v>
      </c>
      <c r="W1135" s="1">
        <v>43001</v>
      </c>
      <c r="X1135" t="s">
        <v>622</v>
      </c>
      <c r="Y1135" t="s">
        <v>48</v>
      </c>
      <c r="Z1135" t="s">
        <v>623</v>
      </c>
      <c r="AA1135" t="s">
        <v>624</v>
      </c>
      <c r="AC1135" s="1">
        <v>43067</v>
      </c>
      <c r="AD1135">
        <v>3</v>
      </c>
      <c r="AE1135">
        <v>221</v>
      </c>
      <c r="AF1135" s="1">
        <v>43347</v>
      </c>
      <c r="AG1135">
        <v>711</v>
      </c>
      <c r="AH1135">
        <v>311019</v>
      </c>
      <c r="AI1135" t="s">
        <v>327</v>
      </c>
      <c r="AJ1135" t="s">
        <v>625</v>
      </c>
      <c r="AK1135" t="s">
        <v>45</v>
      </c>
      <c r="AL1135" s="1">
        <v>42636</v>
      </c>
    </row>
    <row r="1136" spans="1:38" x14ac:dyDescent="0.25">
      <c r="A1136" t="s">
        <v>78</v>
      </c>
      <c r="B1136" s="1">
        <v>43129</v>
      </c>
      <c r="C1136">
        <v>3</v>
      </c>
      <c r="D1136">
        <v>30</v>
      </c>
      <c r="E1136">
        <v>7</v>
      </c>
      <c r="F1136" t="s">
        <v>39</v>
      </c>
      <c r="G1136" t="s">
        <v>40</v>
      </c>
      <c r="H1136" t="s">
        <v>41</v>
      </c>
      <c r="I1136">
        <v>5</v>
      </c>
      <c r="J1136" t="s">
        <v>42</v>
      </c>
      <c r="K1136">
        <v>128</v>
      </c>
      <c r="L1136">
        <v>18.2</v>
      </c>
      <c r="M1136">
        <v>5.03</v>
      </c>
      <c r="N1136">
        <v>0.92</v>
      </c>
      <c r="O1136">
        <v>4.2300000000000004</v>
      </c>
      <c r="P1136">
        <v>0.77</v>
      </c>
      <c r="Q1136">
        <v>3.66</v>
      </c>
      <c r="R1136">
        <v>0.67</v>
      </c>
      <c r="S1136">
        <v>1.44</v>
      </c>
      <c r="T1136">
        <v>33</v>
      </c>
      <c r="U1136">
        <v>18.89</v>
      </c>
      <c r="V1136">
        <v>19.52</v>
      </c>
      <c r="W1136" s="1">
        <v>43001</v>
      </c>
      <c r="X1136" t="s">
        <v>622</v>
      </c>
      <c r="Y1136" t="s">
        <v>77</v>
      </c>
      <c r="Z1136" t="s">
        <v>623</v>
      </c>
      <c r="AA1136" t="s">
        <v>624</v>
      </c>
      <c r="AC1136" s="1">
        <v>43067</v>
      </c>
      <c r="AD1136">
        <v>3</v>
      </c>
      <c r="AE1136">
        <v>216</v>
      </c>
      <c r="AF1136" s="1">
        <v>43347</v>
      </c>
      <c r="AG1136">
        <v>711</v>
      </c>
      <c r="AH1136">
        <v>311019</v>
      </c>
      <c r="AI1136" t="s">
        <v>327</v>
      </c>
      <c r="AJ1136" t="s">
        <v>625</v>
      </c>
      <c r="AK1136" t="s">
        <v>45</v>
      </c>
      <c r="AL1136" s="1">
        <v>42636</v>
      </c>
    </row>
    <row r="1137" spans="1:38" x14ac:dyDescent="0.25">
      <c r="A1137" t="s">
        <v>78</v>
      </c>
      <c r="B1137" s="1">
        <v>43193</v>
      </c>
      <c r="C1137">
        <v>4</v>
      </c>
      <c r="D1137">
        <v>30</v>
      </c>
      <c r="E1137">
        <v>7</v>
      </c>
      <c r="F1137" t="s">
        <v>39</v>
      </c>
      <c r="G1137" t="s">
        <v>40</v>
      </c>
      <c r="H1137" t="s">
        <v>41</v>
      </c>
      <c r="I1137">
        <v>5</v>
      </c>
      <c r="J1137" t="s">
        <v>42</v>
      </c>
      <c r="K1137">
        <v>192</v>
      </c>
      <c r="L1137">
        <v>13</v>
      </c>
      <c r="M1137">
        <v>4.76</v>
      </c>
      <c r="N1137">
        <v>0.62</v>
      </c>
      <c r="O1137">
        <v>6.04</v>
      </c>
      <c r="P1137">
        <v>0.79</v>
      </c>
      <c r="Q1137">
        <v>4.5199999999999996</v>
      </c>
      <c r="R1137">
        <v>0.59</v>
      </c>
      <c r="S1137">
        <v>1.37</v>
      </c>
      <c r="T1137">
        <v>54</v>
      </c>
      <c r="U1137">
        <v>13.49</v>
      </c>
      <c r="V1137">
        <v>17.78</v>
      </c>
      <c r="W1137" s="1">
        <v>43001</v>
      </c>
      <c r="X1137" t="s">
        <v>622</v>
      </c>
      <c r="Y1137" t="s">
        <v>626</v>
      </c>
      <c r="Z1137" t="s">
        <v>623</v>
      </c>
      <c r="AA1137" t="s">
        <v>624</v>
      </c>
      <c r="AC1137" s="1">
        <v>43067</v>
      </c>
      <c r="AD1137">
        <v>3</v>
      </c>
      <c r="AE1137">
        <v>152</v>
      </c>
      <c r="AF1137" s="1">
        <v>43347</v>
      </c>
      <c r="AG1137">
        <v>711</v>
      </c>
      <c r="AH1137">
        <v>311019</v>
      </c>
      <c r="AI1137" t="s">
        <v>327</v>
      </c>
      <c r="AJ1137" t="s">
        <v>625</v>
      </c>
      <c r="AK1137" t="s">
        <v>45</v>
      </c>
      <c r="AL1137" s="1">
        <v>42636</v>
      </c>
    </row>
    <row r="1138" spans="1:38" x14ac:dyDescent="0.25">
      <c r="A1138" t="s">
        <v>38</v>
      </c>
      <c r="B1138" s="1">
        <v>43075</v>
      </c>
      <c r="C1138">
        <v>2</v>
      </c>
      <c r="D1138">
        <v>106</v>
      </c>
      <c r="E1138">
        <v>7</v>
      </c>
      <c r="F1138" t="s">
        <v>39</v>
      </c>
      <c r="G1138" t="s">
        <v>40</v>
      </c>
      <c r="H1138" t="s">
        <v>41</v>
      </c>
      <c r="I1138">
        <v>3</v>
      </c>
      <c r="J1138">
        <v>2</v>
      </c>
      <c r="K1138">
        <v>78</v>
      </c>
      <c r="L1138">
        <v>17.2</v>
      </c>
      <c r="M1138">
        <v>5.29</v>
      </c>
      <c r="N1138">
        <v>0.91</v>
      </c>
      <c r="O1138">
        <v>4.8600000000000003</v>
      </c>
      <c r="P1138">
        <v>0.84</v>
      </c>
      <c r="Q1138">
        <v>3.88</v>
      </c>
      <c r="R1138">
        <v>0.67</v>
      </c>
      <c r="S1138">
        <v>1.5</v>
      </c>
      <c r="T1138">
        <v>19</v>
      </c>
      <c r="U1138">
        <v>17.850000000000001</v>
      </c>
      <c r="V1138">
        <v>20.13</v>
      </c>
      <c r="W1138" s="1">
        <v>42997</v>
      </c>
      <c r="X1138">
        <v>216</v>
      </c>
      <c r="Y1138" t="s">
        <v>46</v>
      </c>
      <c r="AC1138" s="1">
        <v>43052</v>
      </c>
      <c r="AD1138">
        <v>1</v>
      </c>
      <c r="AE1138">
        <v>219</v>
      </c>
      <c r="AF1138" s="1">
        <v>43334</v>
      </c>
      <c r="AG1138">
        <v>337</v>
      </c>
      <c r="AH1138" t="s">
        <v>627</v>
      </c>
      <c r="AI1138" t="s">
        <v>116</v>
      </c>
      <c r="AJ1138" t="s">
        <v>117</v>
      </c>
      <c r="AK1138" t="s">
        <v>45</v>
      </c>
      <c r="AL1138" s="1">
        <v>42997</v>
      </c>
    </row>
    <row r="1139" spans="1:38" x14ac:dyDescent="0.25">
      <c r="A1139" t="s">
        <v>38</v>
      </c>
      <c r="B1139" s="1">
        <v>43010</v>
      </c>
      <c r="C1139">
        <v>1</v>
      </c>
      <c r="D1139">
        <v>106</v>
      </c>
      <c r="E1139">
        <v>7</v>
      </c>
      <c r="F1139" t="s">
        <v>39</v>
      </c>
      <c r="G1139" t="s">
        <v>40</v>
      </c>
      <c r="H1139" t="s">
        <v>41</v>
      </c>
      <c r="I1139">
        <v>3</v>
      </c>
      <c r="J1139">
        <v>2</v>
      </c>
      <c r="K1139">
        <v>13</v>
      </c>
      <c r="L1139">
        <v>17.100000000000001</v>
      </c>
      <c r="M1139">
        <v>5.28</v>
      </c>
      <c r="N1139">
        <v>0.9</v>
      </c>
      <c r="O1139">
        <v>4.6399999999999997</v>
      </c>
      <c r="P1139">
        <v>0.79</v>
      </c>
      <c r="Q1139">
        <v>4.32</v>
      </c>
      <c r="R1139">
        <v>0.74</v>
      </c>
      <c r="S1139">
        <v>1.53</v>
      </c>
      <c r="T1139">
        <v>38</v>
      </c>
      <c r="U1139">
        <v>17.75</v>
      </c>
      <c r="V1139">
        <v>19.989999999999998</v>
      </c>
      <c r="W1139" s="1">
        <v>42997</v>
      </c>
      <c r="X1139">
        <v>216</v>
      </c>
      <c r="Y1139" t="s">
        <v>43</v>
      </c>
      <c r="AC1139" s="1">
        <v>43052</v>
      </c>
      <c r="AD1139">
        <v>1</v>
      </c>
      <c r="AE1139">
        <v>257</v>
      </c>
      <c r="AF1139" s="1">
        <v>43334</v>
      </c>
      <c r="AG1139">
        <v>337</v>
      </c>
      <c r="AH1139" t="s">
        <v>627</v>
      </c>
      <c r="AI1139" t="s">
        <v>116</v>
      </c>
      <c r="AJ1139" t="s">
        <v>117</v>
      </c>
      <c r="AK1139" t="s">
        <v>45</v>
      </c>
      <c r="AL1139" s="1">
        <v>42997</v>
      </c>
    </row>
    <row r="1140" spans="1:38" x14ac:dyDescent="0.25">
      <c r="A1140" t="s">
        <v>38</v>
      </c>
      <c r="B1140" s="1">
        <v>43146</v>
      </c>
      <c r="C1140">
        <v>3</v>
      </c>
      <c r="D1140">
        <v>106</v>
      </c>
      <c r="E1140">
        <v>7</v>
      </c>
      <c r="F1140" t="s">
        <v>39</v>
      </c>
      <c r="G1140" t="s">
        <v>40</v>
      </c>
      <c r="H1140" t="s">
        <v>41</v>
      </c>
      <c r="I1140">
        <v>3</v>
      </c>
      <c r="J1140">
        <v>2</v>
      </c>
      <c r="K1140">
        <v>149</v>
      </c>
      <c r="L1140">
        <v>13.1</v>
      </c>
      <c r="M1140">
        <v>5.26</v>
      </c>
      <c r="N1140">
        <v>0.69</v>
      </c>
      <c r="O1140">
        <v>5.76</v>
      </c>
      <c r="P1140">
        <v>0.75</v>
      </c>
      <c r="Q1140">
        <v>4.32</v>
      </c>
      <c r="R1140">
        <v>0.56999999999999995</v>
      </c>
      <c r="S1140">
        <v>1.32</v>
      </c>
      <c r="T1140">
        <v>12</v>
      </c>
      <c r="U1140">
        <v>13.6</v>
      </c>
      <c r="V1140">
        <v>17.149999999999999</v>
      </c>
      <c r="W1140" s="1">
        <v>42997</v>
      </c>
      <c r="X1140">
        <v>216</v>
      </c>
      <c r="Y1140" t="s">
        <v>47</v>
      </c>
      <c r="AC1140" s="1">
        <v>43123</v>
      </c>
      <c r="AD1140">
        <v>2</v>
      </c>
      <c r="AE1140">
        <v>245</v>
      </c>
      <c r="AF1140" s="1">
        <v>43396</v>
      </c>
      <c r="AG1140">
        <v>399</v>
      </c>
      <c r="AH1140" t="s">
        <v>627</v>
      </c>
      <c r="AI1140" t="s">
        <v>116</v>
      </c>
      <c r="AJ1140" t="s">
        <v>117</v>
      </c>
      <c r="AK1140" t="s">
        <v>45</v>
      </c>
      <c r="AL1140" s="1">
        <v>42997</v>
      </c>
    </row>
    <row r="1141" spans="1:38" x14ac:dyDescent="0.25">
      <c r="A1141" t="s">
        <v>38</v>
      </c>
      <c r="B1141" s="1">
        <v>43200</v>
      </c>
      <c r="C1141">
        <v>4</v>
      </c>
      <c r="D1141">
        <v>106</v>
      </c>
      <c r="E1141">
        <v>7</v>
      </c>
      <c r="F1141" t="s">
        <v>39</v>
      </c>
      <c r="G1141" t="s">
        <v>40</v>
      </c>
      <c r="H1141" t="s">
        <v>41</v>
      </c>
      <c r="I1141">
        <v>3</v>
      </c>
      <c r="J1141">
        <v>2</v>
      </c>
      <c r="K1141">
        <v>203</v>
      </c>
      <c r="L1141">
        <v>11</v>
      </c>
      <c r="M1141">
        <v>5.16</v>
      </c>
      <c r="N1141">
        <v>0.56999999999999995</v>
      </c>
      <c r="O1141">
        <v>6.33</v>
      </c>
      <c r="P1141">
        <v>0.7</v>
      </c>
      <c r="Q1141">
        <v>4.97</v>
      </c>
      <c r="R1141">
        <v>0.55000000000000004</v>
      </c>
      <c r="S1141">
        <v>1.24</v>
      </c>
      <c r="T1141">
        <v>12</v>
      </c>
      <c r="U1141">
        <v>11.42</v>
      </c>
      <c r="V1141">
        <v>15.81</v>
      </c>
      <c r="W1141" s="1">
        <v>42997</v>
      </c>
      <c r="X1141">
        <v>216</v>
      </c>
      <c r="Y1141" t="s">
        <v>48</v>
      </c>
      <c r="AC1141" t="s">
        <v>142</v>
      </c>
      <c r="AH1141" t="s">
        <v>627</v>
      </c>
      <c r="AI1141" t="s">
        <v>116</v>
      </c>
      <c r="AJ1141" t="s">
        <v>117</v>
      </c>
      <c r="AK1141" t="s">
        <v>143</v>
      </c>
      <c r="AL1141" s="1">
        <v>43261</v>
      </c>
    </row>
    <row r="1142" spans="1:38" x14ac:dyDescent="0.25">
      <c r="A1142" t="s">
        <v>51</v>
      </c>
      <c r="B1142" s="1">
        <v>42990</v>
      </c>
      <c r="C1142">
        <v>1</v>
      </c>
      <c r="D1142">
        <v>108</v>
      </c>
      <c r="E1142">
        <v>7</v>
      </c>
      <c r="F1142" t="s">
        <v>39</v>
      </c>
      <c r="G1142" t="s">
        <v>56</v>
      </c>
      <c r="H1142" t="s">
        <v>41</v>
      </c>
      <c r="I1142">
        <v>3</v>
      </c>
      <c r="J1142">
        <v>2</v>
      </c>
      <c r="K1142">
        <v>12</v>
      </c>
      <c r="L1142">
        <v>17.399999999999999</v>
      </c>
      <c r="M1142">
        <v>5.15</v>
      </c>
      <c r="N1142">
        <v>0.9</v>
      </c>
      <c r="O1142">
        <v>5.36</v>
      </c>
      <c r="P1142">
        <v>0.93</v>
      </c>
      <c r="Q1142">
        <v>4.0599999999999996</v>
      </c>
      <c r="R1142">
        <v>0.71</v>
      </c>
      <c r="S1142">
        <v>1.64</v>
      </c>
      <c r="T1142">
        <v>48</v>
      </c>
      <c r="U1142">
        <v>18.059999999999999</v>
      </c>
      <c r="V1142">
        <v>21.61</v>
      </c>
      <c r="W1142" s="1">
        <v>42978</v>
      </c>
      <c r="X1142">
        <v>244</v>
      </c>
      <c r="Y1142" t="s">
        <v>43</v>
      </c>
      <c r="AC1142" t="s">
        <v>49</v>
      </c>
      <c r="AH1142">
        <v>308103</v>
      </c>
      <c r="AI1142" t="s">
        <v>205</v>
      </c>
      <c r="AJ1142" s="3">
        <v>45269</v>
      </c>
      <c r="AK1142" t="s">
        <v>45</v>
      </c>
      <c r="AL1142" s="1">
        <v>42978</v>
      </c>
    </row>
    <row r="1143" spans="1:38" x14ac:dyDescent="0.25">
      <c r="A1143" t="s">
        <v>51</v>
      </c>
      <c r="B1143" s="1">
        <v>43048</v>
      </c>
      <c r="C1143">
        <v>2</v>
      </c>
      <c r="D1143">
        <v>108</v>
      </c>
      <c r="E1143">
        <v>7</v>
      </c>
      <c r="F1143" t="s">
        <v>39</v>
      </c>
      <c r="G1143" t="s">
        <v>56</v>
      </c>
      <c r="H1143" t="s">
        <v>41</v>
      </c>
      <c r="I1143">
        <v>3</v>
      </c>
      <c r="J1143">
        <v>2</v>
      </c>
      <c r="K1143">
        <v>70</v>
      </c>
      <c r="L1143">
        <v>15.1</v>
      </c>
      <c r="M1143">
        <v>5.37</v>
      </c>
      <c r="N1143">
        <v>0.81</v>
      </c>
      <c r="O1143">
        <v>5.19</v>
      </c>
      <c r="P1143">
        <v>0.78</v>
      </c>
      <c r="Q1143">
        <v>3.83</v>
      </c>
      <c r="R1143">
        <v>0.57999999999999996</v>
      </c>
      <c r="S1143">
        <v>1.36</v>
      </c>
      <c r="T1143">
        <v>52</v>
      </c>
      <c r="U1143">
        <v>15.67</v>
      </c>
      <c r="V1143">
        <v>18.14</v>
      </c>
      <c r="W1143" s="1">
        <v>42978</v>
      </c>
      <c r="X1143">
        <v>244</v>
      </c>
      <c r="Y1143" t="s">
        <v>46</v>
      </c>
      <c r="AC1143" t="s">
        <v>49</v>
      </c>
      <c r="AH1143">
        <v>308103</v>
      </c>
      <c r="AI1143" t="s">
        <v>205</v>
      </c>
      <c r="AJ1143" s="3">
        <v>45269</v>
      </c>
      <c r="AK1143" t="s">
        <v>45</v>
      </c>
      <c r="AL1143" s="1">
        <v>42978</v>
      </c>
    </row>
    <row r="1144" spans="1:38" x14ac:dyDescent="0.25">
      <c r="A1144" t="s">
        <v>51</v>
      </c>
      <c r="B1144" s="1">
        <v>43157</v>
      </c>
      <c r="C1144">
        <v>4</v>
      </c>
      <c r="D1144">
        <v>108</v>
      </c>
      <c r="E1144">
        <v>7</v>
      </c>
      <c r="F1144" t="s">
        <v>39</v>
      </c>
      <c r="G1144" t="s">
        <v>56</v>
      </c>
      <c r="H1144" t="s">
        <v>41</v>
      </c>
      <c r="I1144">
        <v>3</v>
      </c>
      <c r="J1144">
        <v>2</v>
      </c>
      <c r="K1144">
        <v>179</v>
      </c>
      <c r="L1144">
        <v>13.3</v>
      </c>
      <c r="M1144">
        <v>4.9000000000000004</v>
      </c>
      <c r="N1144">
        <v>0.65</v>
      </c>
      <c r="O1144">
        <v>5.69</v>
      </c>
      <c r="P1144">
        <v>0.76</v>
      </c>
      <c r="Q1144">
        <v>4.2</v>
      </c>
      <c r="R1144">
        <v>0.56000000000000005</v>
      </c>
      <c r="S1144">
        <v>1.32</v>
      </c>
      <c r="T1144">
        <v>32</v>
      </c>
      <c r="U1144">
        <v>13.81</v>
      </c>
      <c r="V1144">
        <v>17.260000000000002</v>
      </c>
      <c r="W1144" s="1">
        <v>42978</v>
      </c>
      <c r="X1144">
        <v>244</v>
      </c>
      <c r="Y1144" t="s">
        <v>48</v>
      </c>
      <c r="AC1144" s="1">
        <v>43049</v>
      </c>
      <c r="AD1144">
        <v>1</v>
      </c>
      <c r="AE1144">
        <v>171</v>
      </c>
      <c r="AF1144" s="1">
        <v>43329</v>
      </c>
      <c r="AG1144">
        <v>351</v>
      </c>
      <c r="AH1144">
        <v>308103</v>
      </c>
      <c r="AI1144" t="s">
        <v>205</v>
      </c>
      <c r="AJ1144" s="3">
        <v>45269</v>
      </c>
      <c r="AK1144" t="s">
        <v>45</v>
      </c>
      <c r="AL1144" s="1">
        <v>42978</v>
      </c>
    </row>
    <row r="1145" spans="1:38" x14ac:dyDescent="0.25">
      <c r="A1145" t="s">
        <v>51</v>
      </c>
      <c r="B1145" s="1">
        <v>43209</v>
      </c>
      <c r="C1145">
        <v>5</v>
      </c>
      <c r="D1145">
        <v>108</v>
      </c>
      <c r="E1145">
        <v>7</v>
      </c>
      <c r="F1145" t="s">
        <v>39</v>
      </c>
      <c r="G1145" t="s">
        <v>56</v>
      </c>
      <c r="H1145" t="s">
        <v>41</v>
      </c>
      <c r="I1145">
        <v>3</v>
      </c>
      <c r="J1145">
        <v>2</v>
      </c>
      <c r="K1145">
        <v>231</v>
      </c>
      <c r="L1145">
        <v>11.6</v>
      </c>
      <c r="M1145">
        <v>4.96</v>
      </c>
      <c r="N1145">
        <v>0.57999999999999996</v>
      </c>
      <c r="O1145">
        <v>6.1</v>
      </c>
      <c r="P1145">
        <v>0.71</v>
      </c>
      <c r="Q1145">
        <v>4.5599999999999996</v>
      </c>
      <c r="R1145">
        <v>0.53</v>
      </c>
      <c r="S1145">
        <v>1.24</v>
      </c>
      <c r="T1145">
        <v>58</v>
      </c>
      <c r="U1145">
        <v>12.04</v>
      </c>
      <c r="V1145">
        <v>15.95</v>
      </c>
      <c r="W1145" s="1">
        <v>42978</v>
      </c>
      <c r="X1145">
        <v>244</v>
      </c>
      <c r="Y1145" t="s">
        <v>77</v>
      </c>
      <c r="AC1145" t="s">
        <v>49</v>
      </c>
      <c r="AH1145">
        <v>308103</v>
      </c>
      <c r="AI1145" t="s">
        <v>205</v>
      </c>
      <c r="AJ1145" s="3">
        <v>45269</v>
      </c>
      <c r="AK1145" t="s">
        <v>45</v>
      </c>
      <c r="AL1145" s="1">
        <v>42978</v>
      </c>
    </row>
    <row r="1146" spans="1:38" x14ac:dyDescent="0.25">
      <c r="A1146" t="s">
        <v>51</v>
      </c>
      <c r="B1146" s="1">
        <v>43109</v>
      </c>
      <c r="C1146">
        <v>3</v>
      </c>
      <c r="D1146">
        <v>108</v>
      </c>
      <c r="E1146">
        <v>7</v>
      </c>
      <c r="F1146" t="s">
        <v>39</v>
      </c>
      <c r="G1146" t="s">
        <v>56</v>
      </c>
      <c r="H1146" t="s">
        <v>41</v>
      </c>
      <c r="I1146">
        <v>3</v>
      </c>
      <c r="J1146">
        <v>2</v>
      </c>
      <c r="K1146">
        <v>131</v>
      </c>
      <c r="L1146">
        <v>12.1</v>
      </c>
      <c r="M1146">
        <v>5.15</v>
      </c>
      <c r="N1146">
        <v>0.62</v>
      </c>
      <c r="O1146">
        <v>5.37</v>
      </c>
      <c r="P1146">
        <v>0.65</v>
      </c>
      <c r="Q1146">
        <v>3.83</v>
      </c>
      <c r="R1146">
        <v>0.46</v>
      </c>
      <c r="S1146">
        <v>1.1100000000000001</v>
      </c>
      <c r="T1146">
        <v>35</v>
      </c>
      <c r="U1146">
        <v>12.56</v>
      </c>
      <c r="V1146">
        <v>14.82</v>
      </c>
      <c r="W1146" s="1">
        <v>42978</v>
      </c>
      <c r="X1146">
        <v>244</v>
      </c>
      <c r="Y1146" t="s">
        <v>47</v>
      </c>
      <c r="AC1146" s="1">
        <v>43049</v>
      </c>
      <c r="AD1146">
        <v>1</v>
      </c>
      <c r="AE1146">
        <v>177</v>
      </c>
      <c r="AF1146" s="1">
        <v>43329</v>
      </c>
      <c r="AG1146">
        <v>351</v>
      </c>
      <c r="AH1146">
        <v>308103</v>
      </c>
      <c r="AI1146" t="s">
        <v>205</v>
      </c>
      <c r="AJ1146" s="3">
        <v>45269</v>
      </c>
      <c r="AK1146" t="s">
        <v>45</v>
      </c>
      <c r="AL1146" s="1">
        <v>42978</v>
      </c>
    </row>
    <row r="1147" spans="1:38" x14ac:dyDescent="0.25">
      <c r="A1147" t="s">
        <v>38</v>
      </c>
      <c r="B1147" s="1">
        <v>43010</v>
      </c>
      <c r="C1147">
        <v>1</v>
      </c>
      <c r="D1147">
        <v>169</v>
      </c>
      <c r="E1147">
        <v>7</v>
      </c>
      <c r="F1147" t="s">
        <v>39</v>
      </c>
      <c r="G1147" t="s">
        <v>69</v>
      </c>
      <c r="H1147" t="s">
        <v>70</v>
      </c>
      <c r="I1147">
        <v>9</v>
      </c>
      <c r="J1147" t="s">
        <v>42</v>
      </c>
      <c r="K1147">
        <v>29</v>
      </c>
      <c r="L1147">
        <v>25</v>
      </c>
      <c r="M1147">
        <v>5.0199999999999996</v>
      </c>
      <c r="N1147">
        <v>1.26</v>
      </c>
      <c r="O1147">
        <v>5.34</v>
      </c>
      <c r="P1147">
        <v>1.34</v>
      </c>
      <c r="Q1147">
        <v>3.83</v>
      </c>
      <c r="R1147">
        <v>0.96</v>
      </c>
      <c r="S1147">
        <v>2.29</v>
      </c>
      <c r="T1147">
        <v>13</v>
      </c>
      <c r="U1147">
        <v>25.95</v>
      </c>
      <c r="V1147">
        <v>30.65</v>
      </c>
      <c r="W1147" s="1">
        <v>42981</v>
      </c>
      <c r="X1147">
        <v>232</v>
      </c>
      <c r="Y1147" t="s">
        <v>43</v>
      </c>
      <c r="Z1147" t="s">
        <v>554</v>
      </c>
      <c r="AA1147" t="s">
        <v>628</v>
      </c>
      <c r="AC1147" s="1">
        <v>43049</v>
      </c>
      <c r="AD1147">
        <v>1</v>
      </c>
      <c r="AE1147">
        <v>252</v>
      </c>
      <c r="AF1147" s="1">
        <v>43329</v>
      </c>
      <c r="AG1147">
        <v>348</v>
      </c>
      <c r="AH1147">
        <v>301025</v>
      </c>
      <c r="AI1147" t="s">
        <v>320</v>
      </c>
      <c r="AJ1147" s="2">
        <v>19845</v>
      </c>
      <c r="AK1147" t="s">
        <v>45</v>
      </c>
      <c r="AL1147" s="1">
        <v>42981</v>
      </c>
    </row>
    <row r="1148" spans="1:38" x14ac:dyDescent="0.25">
      <c r="A1148" t="s">
        <v>38</v>
      </c>
      <c r="B1148" s="1">
        <v>43075</v>
      </c>
      <c r="C1148">
        <v>2</v>
      </c>
      <c r="D1148">
        <v>169</v>
      </c>
      <c r="E1148">
        <v>7</v>
      </c>
      <c r="F1148" t="s">
        <v>39</v>
      </c>
      <c r="G1148" t="s">
        <v>69</v>
      </c>
      <c r="H1148" t="s">
        <v>70</v>
      </c>
      <c r="I1148">
        <v>9</v>
      </c>
      <c r="J1148" t="s">
        <v>42</v>
      </c>
      <c r="K1148">
        <v>94</v>
      </c>
      <c r="L1148">
        <v>20.8</v>
      </c>
      <c r="M1148">
        <v>4.83</v>
      </c>
      <c r="N1148">
        <v>1</v>
      </c>
      <c r="O1148">
        <v>5.7</v>
      </c>
      <c r="P1148">
        <v>1.19</v>
      </c>
      <c r="Q1148">
        <v>4.07</v>
      </c>
      <c r="R1148">
        <v>0.85</v>
      </c>
      <c r="S1148">
        <v>2.0299999999999998</v>
      </c>
      <c r="T1148">
        <v>13</v>
      </c>
      <c r="U1148">
        <v>21.59</v>
      </c>
      <c r="V1148">
        <v>26.82</v>
      </c>
      <c r="W1148" s="1">
        <v>42981</v>
      </c>
      <c r="X1148">
        <v>232</v>
      </c>
      <c r="Y1148" t="s">
        <v>46</v>
      </c>
      <c r="Z1148" t="s">
        <v>554</v>
      </c>
      <c r="AA1148" t="s">
        <v>628</v>
      </c>
      <c r="AC1148" s="1">
        <v>43049</v>
      </c>
      <c r="AD1148">
        <v>1</v>
      </c>
      <c r="AE1148">
        <v>214</v>
      </c>
      <c r="AF1148" s="1">
        <v>43329</v>
      </c>
      <c r="AG1148">
        <v>348</v>
      </c>
      <c r="AH1148">
        <v>301025</v>
      </c>
      <c r="AI1148" t="s">
        <v>320</v>
      </c>
      <c r="AJ1148" s="2">
        <v>19845</v>
      </c>
      <c r="AK1148" t="s">
        <v>45</v>
      </c>
      <c r="AL1148" s="1">
        <v>42981</v>
      </c>
    </row>
    <row r="1149" spans="1:38" x14ac:dyDescent="0.25">
      <c r="A1149" t="s">
        <v>38</v>
      </c>
      <c r="B1149" s="1">
        <v>43146</v>
      </c>
      <c r="C1149">
        <v>3</v>
      </c>
      <c r="D1149">
        <v>169</v>
      </c>
      <c r="E1149">
        <v>7</v>
      </c>
      <c r="F1149" t="s">
        <v>39</v>
      </c>
      <c r="G1149" t="s">
        <v>69</v>
      </c>
      <c r="H1149" t="s">
        <v>70</v>
      </c>
      <c r="I1149">
        <v>9</v>
      </c>
      <c r="J1149" t="s">
        <v>42</v>
      </c>
      <c r="K1149">
        <v>165</v>
      </c>
      <c r="L1149">
        <v>16.2</v>
      </c>
      <c r="M1149">
        <v>4.82</v>
      </c>
      <c r="N1149">
        <v>0.78</v>
      </c>
      <c r="O1149">
        <v>6.85</v>
      </c>
      <c r="P1149">
        <v>1.1100000000000001</v>
      </c>
      <c r="Q1149">
        <v>4.4800000000000004</v>
      </c>
      <c r="R1149">
        <v>0.73</v>
      </c>
      <c r="S1149">
        <v>1.84</v>
      </c>
      <c r="T1149">
        <v>7</v>
      </c>
      <c r="U1149">
        <v>16.82</v>
      </c>
      <c r="V1149">
        <v>23.69</v>
      </c>
      <c r="W1149" s="1">
        <v>42981</v>
      </c>
      <c r="X1149">
        <v>232</v>
      </c>
      <c r="Y1149" t="s">
        <v>47</v>
      </c>
      <c r="Z1149" t="s">
        <v>554</v>
      </c>
      <c r="AA1149" t="s">
        <v>628</v>
      </c>
      <c r="AC1149" s="1">
        <v>43049</v>
      </c>
      <c r="AD1149">
        <v>1</v>
      </c>
      <c r="AE1149">
        <v>178</v>
      </c>
      <c r="AF1149" s="1">
        <v>43329</v>
      </c>
      <c r="AG1149">
        <v>348</v>
      </c>
      <c r="AH1149">
        <v>301025</v>
      </c>
      <c r="AI1149" t="s">
        <v>320</v>
      </c>
      <c r="AJ1149" s="2">
        <v>19845</v>
      </c>
      <c r="AK1149" t="s">
        <v>45</v>
      </c>
      <c r="AL1149" s="1">
        <v>42981</v>
      </c>
    </row>
    <row r="1150" spans="1:38" x14ac:dyDescent="0.25">
      <c r="A1150" t="s">
        <v>38</v>
      </c>
      <c r="B1150" s="1">
        <v>43200</v>
      </c>
      <c r="C1150">
        <v>4</v>
      </c>
      <c r="D1150">
        <v>169</v>
      </c>
      <c r="E1150">
        <v>7</v>
      </c>
      <c r="F1150" t="s">
        <v>39</v>
      </c>
      <c r="G1150" t="s">
        <v>69</v>
      </c>
      <c r="H1150" t="s">
        <v>70</v>
      </c>
      <c r="I1150">
        <v>9</v>
      </c>
      <c r="J1150" t="s">
        <v>42</v>
      </c>
      <c r="K1150">
        <v>219</v>
      </c>
      <c r="L1150">
        <v>10.4</v>
      </c>
      <c r="M1150">
        <v>4.79</v>
      </c>
      <c r="N1150">
        <v>0.5</v>
      </c>
      <c r="O1150">
        <v>8.26</v>
      </c>
      <c r="P1150">
        <v>0.86</v>
      </c>
      <c r="Q1150">
        <v>5.77</v>
      </c>
      <c r="R1150">
        <v>0.6</v>
      </c>
      <c r="S1150">
        <v>1.46</v>
      </c>
      <c r="T1150">
        <v>21</v>
      </c>
      <c r="U1150">
        <v>10.8</v>
      </c>
      <c r="V1150">
        <v>18.03</v>
      </c>
      <c r="W1150" s="1">
        <v>42981</v>
      </c>
      <c r="X1150">
        <v>232</v>
      </c>
      <c r="Y1150" t="s">
        <v>48</v>
      </c>
      <c r="Z1150" t="s">
        <v>554</v>
      </c>
      <c r="AA1150" t="s">
        <v>628</v>
      </c>
      <c r="AC1150" t="s">
        <v>49</v>
      </c>
      <c r="AH1150">
        <v>301025</v>
      </c>
      <c r="AI1150" t="s">
        <v>320</v>
      </c>
      <c r="AJ1150" s="2">
        <v>19845</v>
      </c>
      <c r="AK1150" t="s">
        <v>50</v>
      </c>
      <c r="AL1150" s="1">
        <v>43241</v>
      </c>
    </row>
    <row r="1151" spans="1:38" x14ac:dyDescent="0.25">
      <c r="A1151" t="s">
        <v>51</v>
      </c>
      <c r="B1151" s="1">
        <v>43048</v>
      </c>
      <c r="C1151">
        <v>2</v>
      </c>
      <c r="D1151">
        <v>41</v>
      </c>
      <c r="E1151">
        <v>7</v>
      </c>
      <c r="F1151" t="s">
        <v>39</v>
      </c>
      <c r="G1151" t="s">
        <v>56</v>
      </c>
      <c r="H1151" t="s">
        <v>41</v>
      </c>
      <c r="I1151">
        <v>9</v>
      </c>
      <c r="J1151" t="s">
        <v>42</v>
      </c>
      <c r="K1151">
        <v>74</v>
      </c>
      <c r="L1151">
        <v>19.100000000000001</v>
      </c>
      <c r="M1151">
        <v>5.12</v>
      </c>
      <c r="N1151">
        <v>0.98</v>
      </c>
      <c r="O1151">
        <v>5.59</v>
      </c>
      <c r="P1151">
        <v>1.07</v>
      </c>
      <c r="Q1151">
        <v>4.5</v>
      </c>
      <c r="R1151">
        <v>0.86</v>
      </c>
      <c r="S1151">
        <v>1.93</v>
      </c>
      <c r="T1151">
        <v>182</v>
      </c>
      <c r="U1151">
        <v>19.829999999999998</v>
      </c>
      <c r="V1151">
        <v>24.93</v>
      </c>
      <c r="W1151" s="1">
        <v>42974</v>
      </c>
      <c r="X1151">
        <v>248</v>
      </c>
      <c r="Y1151" s="3">
        <v>44959</v>
      </c>
      <c r="AC1151" t="s">
        <v>49</v>
      </c>
      <c r="AH1151">
        <v>304119</v>
      </c>
      <c r="AI1151" t="s">
        <v>629</v>
      </c>
      <c r="AJ1151" s="3">
        <v>45078</v>
      </c>
      <c r="AK1151" t="s">
        <v>45</v>
      </c>
      <c r="AL1151" s="1">
        <v>42974</v>
      </c>
    </row>
    <row r="1152" spans="1:38" x14ac:dyDescent="0.25">
      <c r="A1152" t="s">
        <v>51</v>
      </c>
      <c r="B1152" s="1">
        <v>42990</v>
      </c>
      <c r="C1152">
        <v>1</v>
      </c>
      <c r="D1152">
        <v>41</v>
      </c>
      <c r="E1152">
        <v>7</v>
      </c>
      <c r="F1152" t="s">
        <v>39</v>
      </c>
      <c r="G1152" t="s">
        <v>56</v>
      </c>
      <c r="H1152" t="s">
        <v>41</v>
      </c>
      <c r="I1152">
        <v>9</v>
      </c>
      <c r="J1152" t="s">
        <v>42</v>
      </c>
      <c r="K1152">
        <v>16</v>
      </c>
      <c r="L1152">
        <v>17.600000000000001</v>
      </c>
      <c r="M1152">
        <v>5.0199999999999996</v>
      </c>
      <c r="N1152">
        <v>0.88</v>
      </c>
      <c r="O1152">
        <v>5.38</v>
      </c>
      <c r="P1152">
        <v>0.95</v>
      </c>
      <c r="Q1152">
        <v>4.4400000000000004</v>
      </c>
      <c r="R1152">
        <v>0.78</v>
      </c>
      <c r="S1152">
        <v>1.73</v>
      </c>
      <c r="T1152">
        <v>274</v>
      </c>
      <c r="U1152">
        <v>18.27</v>
      </c>
      <c r="V1152">
        <v>22.43</v>
      </c>
      <c r="W1152" s="1">
        <v>42974</v>
      </c>
      <c r="X1152">
        <v>248</v>
      </c>
      <c r="Y1152" s="3">
        <v>44927</v>
      </c>
      <c r="AC1152" t="s">
        <v>49</v>
      </c>
      <c r="AH1152">
        <v>304119</v>
      </c>
      <c r="AI1152" t="s">
        <v>629</v>
      </c>
      <c r="AJ1152" s="3">
        <v>45078</v>
      </c>
      <c r="AK1152" t="s">
        <v>45</v>
      </c>
      <c r="AL1152" s="1">
        <v>42974</v>
      </c>
    </row>
    <row r="1153" spans="1:38" x14ac:dyDescent="0.25">
      <c r="A1153" t="s">
        <v>51</v>
      </c>
      <c r="B1153" s="1">
        <v>43109</v>
      </c>
      <c r="C1153">
        <v>3</v>
      </c>
      <c r="D1153">
        <v>41</v>
      </c>
      <c r="E1153">
        <v>7</v>
      </c>
      <c r="F1153" t="s">
        <v>39</v>
      </c>
      <c r="G1153" t="s">
        <v>56</v>
      </c>
      <c r="H1153" t="s">
        <v>41</v>
      </c>
      <c r="I1153">
        <v>9</v>
      </c>
      <c r="J1153" t="s">
        <v>42</v>
      </c>
      <c r="K1153">
        <v>135</v>
      </c>
      <c r="L1153">
        <v>16.7</v>
      </c>
      <c r="M1153">
        <v>4.8899999999999997</v>
      </c>
      <c r="N1153">
        <v>0.82</v>
      </c>
      <c r="O1153">
        <v>5.84</v>
      </c>
      <c r="P1153">
        <v>0.98</v>
      </c>
      <c r="Q1153">
        <v>4.22</v>
      </c>
      <c r="R1153">
        <v>0.7</v>
      </c>
      <c r="S1153">
        <v>1.68</v>
      </c>
      <c r="T1153">
        <v>208</v>
      </c>
      <c r="U1153">
        <v>17.329999999999998</v>
      </c>
      <c r="V1153">
        <v>21.97</v>
      </c>
      <c r="W1153" s="1">
        <v>42974</v>
      </c>
      <c r="X1153">
        <v>248</v>
      </c>
      <c r="Y1153" s="3">
        <v>44988</v>
      </c>
      <c r="AC1153" s="1">
        <v>43062</v>
      </c>
      <c r="AD1153">
        <v>1</v>
      </c>
      <c r="AE1153">
        <v>189</v>
      </c>
      <c r="AF1153" s="1">
        <v>43341</v>
      </c>
      <c r="AG1153">
        <v>367</v>
      </c>
      <c r="AH1153">
        <v>304119</v>
      </c>
      <c r="AI1153" t="s">
        <v>629</v>
      </c>
      <c r="AJ1153" s="3">
        <v>45078</v>
      </c>
      <c r="AK1153" t="s">
        <v>45</v>
      </c>
      <c r="AL1153" s="1">
        <v>42974</v>
      </c>
    </row>
    <row r="1154" spans="1:38" x14ac:dyDescent="0.25">
      <c r="A1154" t="s">
        <v>51</v>
      </c>
      <c r="B1154" s="1">
        <v>43157</v>
      </c>
      <c r="C1154">
        <v>4</v>
      </c>
      <c r="D1154">
        <v>41</v>
      </c>
      <c r="E1154">
        <v>7</v>
      </c>
      <c r="F1154" t="s">
        <v>39</v>
      </c>
      <c r="G1154" t="s">
        <v>56</v>
      </c>
      <c r="H1154" t="s">
        <v>41</v>
      </c>
      <c r="I1154">
        <v>9</v>
      </c>
      <c r="J1154" t="s">
        <v>42</v>
      </c>
      <c r="K1154">
        <v>183</v>
      </c>
      <c r="L1154">
        <v>13.8</v>
      </c>
      <c r="M1154">
        <v>4.74</v>
      </c>
      <c r="N1154">
        <v>0.65</v>
      </c>
      <c r="O1154">
        <v>7.03</v>
      </c>
      <c r="P1154">
        <v>0.97</v>
      </c>
      <c r="Q1154">
        <v>4.82</v>
      </c>
      <c r="R1154">
        <v>0.67</v>
      </c>
      <c r="S1154">
        <v>1.64</v>
      </c>
      <c r="T1154">
        <v>556</v>
      </c>
      <c r="U1154">
        <v>14.32</v>
      </c>
      <c r="V1154">
        <v>20.84</v>
      </c>
      <c r="W1154" s="1">
        <v>42974</v>
      </c>
      <c r="X1154">
        <v>248</v>
      </c>
      <c r="Y1154" s="3">
        <v>45020</v>
      </c>
      <c r="AC1154" s="1">
        <v>43062</v>
      </c>
      <c r="AD1154">
        <v>1</v>
      </c>
      <c r="AE1154">
        <v>183</v>
      </c>
      <c r="AF1154" s="1">
        <v>43341</v>
      </c>
      <c r="AG1154">
        <v>367</v>
      </c>
      <c r="AH1154">
        <v>304119</v>
      </c>
      <c r="AI1154" t="s">
        <v>629</v>
      </c>
      <c r="AJ1154" s="3">
        <v>45078</v>
      </c>
      <c r="AK1154" t="s">
        <v>45</v>
      </c>
      <c r="AL1154" s="1">
        <v>42974</v>
      </c>
    </row>
    <row r="1155" spans="1:38" x14ac:dyDescent="0.25">
      <c r="A1155" t="s">
        <v>51</v>
      </c>
      <c r="B1155" s="1">
        <v>43209</v>
      </c>
      <c r="C1155">
        <v>5</v>
      </c>
      <c r="D1155">
        <v>41</v>
      </c>
      <c r="E1155">
        <v>7</v>
      </c>
      <c r="F1155" t="s">
        <v>39</v>
      </c>
      <c r="G1155" t="s">
        <v>56</v>
      </c>
      <c r="H1155" t="s">
        <v>41</v>
      </c>
      <c r="I1155">
        <v>9</v>
      </c>
      <c r="J1155" t="s">
        <v>42</v>
      </c>
      <c r="K1155">
        <v>235</v>
      </c>
      <c r="L1155">
        <v>10.5</v>
      </c>
      <c r="M1155">
        <v>4.58</v>
      </c>
      <c r="N1155">
        <v>0.48</v>
      </c>
      <c r="O1155">
        <v>7.46</v>
      </c>
      <c r="P1155">
        <v>0.78</v>
      </c>
      <c r="Q1155">
        <v>5.8</v>
      </c>
      <c r="R1155">
        <v>0.61</v>
      </c>
      <c r="S1155">
        <v>1.39</v>
      </c>
      <c r="T1155">
        <v>1516</v>
      </c>
      <c r="U1155">
        <v>10.9</v>
      </c>
      <c r="V1155">
        <v>17.13</v>
      </c>
      <c r="W1155" s="1">
        <v>42974</v>
      </c>
      <c r="X1155">
        <v>248</v>
      </c>
      <c r="Y1155" s="3">
        <v>45051</v>
      </c>
      <c r="AC1155" t="s">
        <v>49</v>
      </c>
      <c r="AH1155">
        <v>304119</v>
      </c>
      <c r="AI1155" t="s">
        <v>629</v>
      </c>
      <c r="AJ1155" s="3">
        <v>45078</v>
      </c>
      <c r="AK1155" t="s">
        <v>45</v>
      </c>
      <c r="AL1155" s="1">
        <v>42974</v>
      </c>
    </row>
    <row r="1156" spans="1:38" x14ac:dyDescent="0.25">
      <c r="A1156" t="s">
        <v>40</v>
      </c>
      <c r="B1156" s="1">
        <v>44117</v>
      </c>
      <c r="C1156">
        <v>1</v>
      </c>
      <c r="D1156">
        <v>540</v>
      </c>
      <c r="E1156">
        <v>7</v>
      </c>
      <c r="F1156" t="s">
        <v>39</v>
      </c>
      <c r="G1156" t="s">
        <v>104</v>
      </c>
      <c r="H1156" t="s">
        <v>105</v>
      </c>
      <c r="I1156">
        <v>7</v>
      </c>
      <c r="J1156" t="s">
        <v>42</v>
      </c>
      <c r="K1156">
        <v>64</v>
      </c>
      <c r="L1156">
        <v>22.6</v>
      </c>
      <c r="M1156">
        <v>5.25</v>
      </c>
      <c r="N1156">
        <v>1.19</v>
      </c>
      <c r="O1156">
        <v>4.5199999999999996</v>
      </c>
      <c r="P1156">
        <v>1.02</v>
      </c>
      <c r="Q1156">
        <v>4.21</v>
      </c>
      <c r="R1156">
        <v>0.95</v>
      </c>
      <c r="S1156">
        <v>1.97</v>
      </c>
      <c r="T1156">
        <v>3</v>
      </c>
      <c r="U1156">
        <v>23.46</v>
      </c>
      <c r="V1156">
        <v>25.91</v>
      </c>
      <c r="W1156" s="1">
        <v>44053</v>
      </c>
      <c r="Y1156" t="s">
        <v>43</v>
      </c>
      <c r="Z1156" t="s">
        <v>630</v>
      </c>
      <c r="AA1156" t="s">
        <v>631</v>
      </c>
      <c r="AB1156">
        <v>39</v>
      </c>
      <c r="AC1156" s="1">
        <v>44150</v>
      </c>
      <c r="AD1156">
        <v>1</v>
      </c>
      <c r="AE1156">
        <v>225</v>
      </c>
      <c r="AF1156" s="1">
        <v>44429</v>
      </c>
      <c r="AG1156">
        <v>376</v>
      </c>
      <c r="AH1156">
        <v>506104</v>
      </c>
      <c r="AI1156" t="s">
        <v>632</v>
      </c>
      <c r="AJ1156" s="2">
        <v>11597</v>
      </c>
      <c r="AK1156" t="s">
        <v>45</v>
      </c>
      <c r="AL1156" s="1">
        <v>44053</v>
      </c>
    </row>
    <row r="1157" spans="1:38" x14ac:dyDescent="0.25">
      <c r="A1157" t="s">
        <v>40</v>
      </c>
      <c r="B1157" s="1">
        <v>44117</v>
      </c>
      <c r="C1157">
        <v>1</v>
      </c>
      <c r="D1157">
        <v>83</v>
      </c>
      <c r="E1157">
        <v>7</v>
      </c>
      <c r="F1157" t="s">
        <v>39</v>
      </c>
      <c r="G1157" t="s">
        <v>69</v>
      </c>
      <c r="H1157" t="s">
        <v>70</v>
      </c>
      <c r="I1157">
        <v>2</v>
      </c>
      <c r="J1157">
        <v>1</v>
      </c>
      <c r="K1157">
        <v>66</v>
      </c>
      <c r="L1157">
        <v>21</v>
      </c>
      <c r="M1157">
        <v>5.17</v>
      </c>
      <c r="N1157">
        <v>1.0900000000000001</v>
      </c>
      <c r="O1157">
        <v>5</v>
      </c>
      <c r="P1157">
        <v>1.05</v>
      </c>
      <c r="Q1157">
        <v>4.0999999999999996</v>
      </c>
      <c r="R1157">
        <v>0.86</v>
      </c>
      <c r="S1157">
        <v>1.91</v>
      </c>
      <c r="T1157">
        <v>48</v>
      </c>
      <c r="U1157">
        <v>21.8</v>
      </c>
      <c r="V1157">
        <v>25.19</v>
      </c>
      <c r="W1157" s="1">
        <v>44051</v>
      </c>
      <c r="Y1157" t="s">
        <v>43</v>
      </c>
      <c r="Z1157" t="s">
        <v>633</v>
      </c>
      <c r="AA1157" t="s">
        <v>634</v>
      </c>
      <c r="AB1157">
        <v>363</v>
      </c>
      <c r="AC1157" s="1">
        <v>44156</v>
      </c>
      <c r="AD1157">
        <v>2</v>
      </c>
      <c r="AE1157">
        <v>229</v>
      </c>
      <c r="AF1157" s="1">
        <v>44433</v>
      </c>
      <c r="AG1157">
        <v>382</v>
      </c>
      <c r="AH1157">
        <v>511026</v>
      </c>
      <c r="AI1157">
        <v>233</v>
      </c>
      <c r="AJ1157" s="3">
        <v>45213</v>
      </c>
      <c r="AK1157" t="s">
        <v>45</v>
      </c>
      <c r="AL1157" s="1">
        <v>44051</v>
      </c>
    </row>
    <row r="1158" spans="1:38" x14ac:dyDescent="0.25">
      <c r="A1158" t="s">
        <v>40</v>
      </c>
      <c r="B1158" s="1">
        <v>44222</v>
      </c>
      <c r="C1158">
        <v>2</v>
      </c>
      <c r="D1158">
        <v>540</v>
      </c>
      <c r="E1158">
        <v>7</v>
      </c>
      <c r="F1158" t="s">
        <v>39</v>
      </c>
      <c r="G1158" t="s">
        <v>104</v>
      </c>
      <c r="H1158" t="s">
        <v>105</v>
      </c>
      <c r="I1158">
        <v>7</v>
      </c>
      <c r="J1158" t="s">
        <v>42</v>
      </c>
      <c r="K1158">
        <v>169</v>
      </c>
      <c r="L1158">
        <v>16.100000000000001</v>
      </c>
      <c r="M1158">
        <v>5.05</v>
      </c>
      <c r="N1158">
        <v>0.81</v>
      </c>
      <c r="O1158">
        <v>5.21</v>
      </c>
      <c r="P1158">
        <v>0.84</v>
      </c>
      <c r="Q1158">
        <v>4.28</v>
      </c>
      <c r="R1158">
        <v>0.69</v>
      </c>
      <c r="S1158">
        <v>1.53</v>
      </c>
      <c r="T1158">
        <v>16</v>
      </c>
      <c r="U1158">
        <v>16.71</v>
      </c>
      <c r="V1158">
        <v>19.98</v>
      </c>
      <c r="W1158" s="1">
        <v>44053</v>
      </c>
      <c r="Y1158" t="s">
        <v>46</v>
      </c>
      <c r="Z1158" t="s">
        <v>630</v>
      </c>
      <c r="AA1158" t="s">
        <v>631</v>
      </c>
      <c r="AB1158">
        <v>39</v>
      </c>
      <c r="AC1158" s="1">
        <v>44150</v>
      </c>
      <c r="AD1158">
        <v>1</v>
      </c>
      <c r="AE1158">
        <v>170</v>
      </c>
      <c r="AF1158" s="1">
        <v>44429</v>
      </c>
      <c r="AG1158">
        <v>376</v>
      </c>
      <c r="AH1158">
        <v>506104</v>
      </c>
      <c r="AI1158" t="s">
        <v>632</v>
      </c>
      <c r="AJ1158" s="2">
        <v>11597</v>
      </c>
      <c r="AK1158" t="s">
        <v>45</v>
      </c>
      <c r="AL1158" s="1">
        <v>44053</v>
      </c>
    </row>
    <row r="1159" spans="1:38" x14ac:dyDescent="0.25">
      <c r="A1159" t="s">
        <v>40</v>
      </c>
      <c r="B1159" s="1">
        <v>44280</v>
      </c>
      <c r="C1159">
        <v>3</v>
      </c>
      <c r="D1159">
        <v>540</v>
      </c>
      <c r="E1159">
        <v>7</v>
      </c>
      <c r="F1159" t="s">
        <v>39</v>
      </c>
      <c r="G1159" t="s">
        <v>104</v>
      </c>
      <c r="H1159" t="s">
        <v>105</v>
      </c>
      <c r="I1159">
        <v>7</v>
      </c>
      <c r="J1159" t="s">
        <v>42</v>
      </c>
      <c r="K1159">
        <v>227</v>
      </c>
      <c r="L1159">
        <v>13.7</v>
      </c>
      <c r="M1159">
        <v>5.04</v>
      </c>
      <c r="N1159">
        <v>0.69</v>
      </c>
      <c r="O1159">
        <v>5.83</v>
      </c>
      <c r="P1159">
        <v>0.8</v>
      </c>
      <c r="Q1159">
        <v>4.5</v>
      </c>
      <c r="R1159">
        <v>0.62</v>
      </c>
      <c r="S1159">
        <v>1.42</v>
      </c>
      <c r="T1159">
        <v>18</v>
      </c>
      <c r="U1159">
        <v>14.22</v>
      </c>
      <c r="V1159">
        <v>18.309999999999999</v>
      </c>
      <c r="W1159" s="1">
        <v>44053</v>
      </c>
      <c r="Y1159" t="s">
        <v>47</v>
      </c>
      <c r="Z1159" t="s">
        <v>630</v>
      </c>
      <c r="AA1159" t="s">
        <v>631</v>
      </c>
      <c r="AB1159">
        <v>39</v>
      </c>
      <c r="AC1159" s="1">
        <v>44150</v>
      </c>
      <c r="AD1159">
        <v>1</v>
      </c>
      <c r="AE1159">
        <v>148</v>
      </c>
      <c r="AF1159" s="1">
        <v>44429</v>
      </c>
      <c r="AG1159">
        <v>376</v>
      </c>
      <c r="AH1159">
        <v>506104</v>
      </c>
      <c r="AI1159" t="s">
        <v>632</v>
      </c>
      <c r="AJ1159" s="2">
        <v>11597</v>
      </c>
      <c r="AK1159" t="s">
        <v>45</v>
      </c>
      <c r="AL1159" s="1">
        <v>44053</v>
      </c>
    </row>
    <row r="1160" spans="1:38" x14ac:dyDescent="0.25">
      <c r="A1160" t="s">
        <v>40</v>
      </c>
      <c r="B1160" s="1">
        <v>44222</v>
      </c>
      <c r="C1160">
        <v>2</v>
      </c>
      <c r="D1160">
        <v>83</v>
      </c>
      <c r="E1160">
        <v>7</v>
      </c>
      <c r="F1160" t="s">
        <v>39</v>
      </c>
      <c r="G1160" t="s">
        <v>69</v>
      </c>
      <c r="H1160" t="s">
        <v>70</v>
      </c>
      <c r="I1160">
        <v>2</v>
      </c>
      <c r="J1160">
        <v>1</v>
      </c>
      <c r="K1160">
        <v>171</v>
      </c>
      <c r="L1160">
        <v>12.9</v>
      </c>
      <c r="M1160">
        <v>4.92</v>
      </c>
      <c r="N1160">
        <v>0.63</v>
      </c>
      <c r="O1160">
        <v>5.96</v>
      </c>
      <c r="P1160">
        <v>0.77</v>
      </c>
      <c r="Q1160">
        <v>4.41</v>
      </c>
      <c r="R1160">
        <v>0.56999999999999995</v>
      </c>
      <c r="S1160">
        <v>1.34</v>
      </c>
      <c r="T1160">
        <v>113</v>
      </c>
      <c r="U1160">
        <v>13.39</v>
      </c>
      <c r="V1160">
        <v>17.350000000000001</v>
      </c>
      <c r="W1160" s="1">
        <v>44051</v>
      </c>
      <c r="Y1160" t="s">
        <v>46</v>
      </c>
      <c r="Z1160" t="s">
        <v>633</v>
      </c>
      <c r="AA1160" t="s">
        <v>634</v>
      </c>
      <c r="AB1160">
        <v>363</v>
      </c>
      <c r="AC1160" s="1">
        <v>44132</v>
      </c>
      <c r="AD1160">
        <v>2</v>
      </c>
      <c r="AE1160">
        <v>148</v>
      </c>
      <c r="AF1160" s="1">
        <v>44407</v>
      </c>
      <c r="AG1160">
        <v>356</v>
      </c>
      <c r="AH1160">
        <v>511026</v>
      </c>
      <c r="AI1160">
        <v>233</v>
      </c>
      <c r="AJ1160" s="3">
        <v>45213</v>
      </c>
      <c r="AK1160" t="s">
        <v>45</v>
      </c>
      <c r="AL1160" s="1">
        <v>44051</v>
      </c>
    </row>
    <row r="1161" spans="1:38" x14ac:dyDescent="0.25">
      <c r="A1161" t="s">
        <v>40</v>
      </c>
      <c r="B1161" s="1">
        <v>44280</v>
      </c>
      <c r="C1161">
        <v>3</v>
      </c>
      <c r="D1161">
        <v>83</v>
      </c>
      <c r="E1161">
        <v>7</v>
      </c>
      <c r="F1161" t="s">
        <v>39</v>
      </c>
      <c r="G1161" t="s">
        <v>69</v>
      </c>
      <c r="H1161" t="s">
        <v>70</v>
      </c>
      <c r="I1161">
        <v>2</v>
      </c>
      <c r="J1161">
        <v>1</v>
      </c>
      <c r="K1161">
        <v>229</v>
      </c>
      <c r="L1161">
        <v>10.7</v>
      </c>
      <c r="M1161">
        <v>4.9000000000000004</v>
      </c>
      <c r="N1161">
        <v>0.52</v>
      </c>
      <c r="O1161">
        <v>6.5</v>
      </c>
      <c r="P1161">
        <v>0.7</v>
      </c>
      <c r="Q1161">
        <v>5.13</v>
      </c>
      <c r="R1161">
        <v>0.55000000000000004</v>
      </c>
      <c r="S1161">
        <v>1.24</v>
      </c>
      <c r="T1161">
        <v>86</v>
      </c>
      <c r="U1161">
        <v>11.11</v>
      </c>
      <c r="V1161">
        <v>15.73</v>
      </c>
      <c r="W1161" s="1">
        <v>44051</v>
      </c>
      <c r="Y1161" t="s">
        <v>47</v>
      </c>
      <c r="Z1161" t="s">
        <v>633</v>
      </c>
      <c r="AA1161" t="s">
        <v>634</v>
      </c>
      <c r="AB1161">
        <v>363</v>
      </c>
      <c r="AC1161" s="1">
        <v>44132</v>
      </c>
      <c r="AD1161">
        <v>2</v>
      </c>
      <c r="AE1161">
        <v>126</v>
      </c>
      <c r="AF1161" s="1">
        <v>44407</v>
      </c>
      <c r="AG1161">
        <v>356</v>
      </c>
      <c r="AH1161">
        <v>511026</v>
      </c>
      <c r="AI1161">
        <v>233</v>
      </c>
      <c r="AJ1161" s="3">
        <v>45213</v>
      </c>
      <c r="AK1161" t="s">
        <v>45</v>
      </c>
      <c r="AL1161" s="1">
        <v>44051</v>
      </c>
    </row>
    <row r="1162" spans="1:38" x14ac:dyDescent="0.25">
      <c r="A1162" t="s">
        <v>38</v>
      </c>
      <c r="B1162" s="1">
        <v>43010</v>
      </c>
      <c r="C1162">
        <v>1</v>
      </c>
      <c r="D1162">
        <v>200</v>
      </c>
      <c r="E1162">
        <v>8</v>
      </c>
      <c r="F1162" t="s">
        <v>39</v>
      </c>
      <c r="G1162" t="s">
        <v>40</v>
      </c>
      <c r="H1162" t="s">
        <v>41</v>
      </c>
      <c r="I1162">
        <v>2</v>
      </c>
      <c r="J1162">
        <v>1</v>
      </c>
      <c r="K1162">
        <v>47</v>
      </c>
      <c r="L1162">
        <v>15.9</v>
      </c>
      <c r="M1162">
        <v>5.37</v>
      </c>
      <c r="N1162">
        <v>0.85</v>
      </c>
      <c r="O1162">
        <v>5.09</v>
      </c>
      <c r="P1162">
        <v>0.81</v>
      </c>
      <c r="Q1162">
        <v>3.55</v>
      </c>
      <c r="R1162">
        <v>0.56000000000000005</v>
      </c>
      <c r="S1162">
        <v>1.37</v>
      </c>
      <c r="T1162">
        <v>38</v>
      </c>
      <c r="U1162">
        <v>16.5</v>
      </c>
      <c r="V1162">
        <v>18.59</v>
      </c>
      <c r="W1162" s="1">
        <v>42963</v>
      </c>
      <c r="X1162">
        <v>250</v>
      </c>
      <c r="Y1162" t="s">
        <v>43</v>
      </c>
      <c r="AC1162" s="1">
        <v>43071</v>
      </c>
      <c r="AD1162">
        <v>2</v>
      </c>
      <c r="AE1162">
        <v>272</v>
      </c>
      <c r="AF1162" s="1">
        <v>43349</v>
      </c>
      <c r="AG1162">
        <v>386</v>
      </c>
      <c r="AH1162" t="s">
        <v>635</v>
      </c>
      <c r="AI1162">
        <v>302</v>
      </c>
      <c r="AJ1162" s="2">
        <v>30987</v>
      </c>
      <c r="AK1162" t="s">
        <v>45</v>
      </c>
      <c r="AL1162" s="1">
        <v>42963</v>
      </c>
    </row>
    <row r="1163" spans="1:38" x14ac:dyDescent="0.25">
      <c r="A1163" t="s">
        <v>38</v>
      </c>
      <c r="B1163" s="1">
        <v>43075</v>
      </c>
      <c r="C1163">
        <v>2</v>
      </c>
      <c r="D1163">
        <v>200</v>
      </c>
      <c r="E1163">
        <v>8</v>
      </c>
      <c r="F1163" t="s">
        <v>39</v>
      </c>
      <c r="G1163" t="s">
        <v>40</v>
      </c>
      <c r="H1163" t="s">
        <v>41</v>
      </c>
      <c r="I1163">
        <v>2</v>
      </c>
      <c r="J1163">
        <v>1</v>
      </c>
      <c r="K1163">
        <v>112</v>
      </c>
      <c r="L1163">
        <v>12</v>
      </c>
      <c r="M1163">
        <v>5.37</v>
      </c>
      <c r="N1163">
        <v>0.64</v>
      </c>
      <c r="O1163">
        <v>5.47</v>
      </c>
      <c r="P1163">
        <v>0.66</v>
      </c>
      <c r="Q1163">
        <v>3.68</v>
      </c>
      <c r="R1163">
        <v>0.44</v>
      </c>
      <c r="S1163">
        <v>1.1000000000000001</v>
      </c>
      <c r="T1163">
        <v>15</v>
      </c>
      <c r="U1163">
        <v>12.46</v>
      </c>
      <c r="V1163">
        <v>14.77</v>
      </c>
      <c r="W1163" s="1">
        <v>42963</v>
      </c>
      <c r="X1163">
        <v>250</v>
      </c>
      <c r="Y1163" t="s">
        <v>46</v>
      </c>
      <c r="AC1163" s="1">
        <v>43071</v>
      </c>
      <c r="AD1163">
        <v>2</v>
      </c>
      <c r="AE1163">
        <v>234</v>
      </c>
      <c r="AF1163" s="1">
        <v>43349</v>
      </c>
      <c r="AG1163">
        <v>386</v>
      </c>
      <c r="AH1163" t="s">
        <v>635</v>
      </c>
      <c r="AI1163">
        <v>302</v>
      </c>
      <c r="AJ1163" s="2">
        <v>30987</v>
      </c>
      <c r="AK1163" t="s">
        <v>45</v>
      </c>
      <c r="AL1163" s="1">
        <v>42963</v>
      </c>
    </row>
    <row r="1164" spans="1:38" x14ac:dyDescent="0.25">
      <c r="A1164" t="s">
        <v>38</v>
      </c>
      <c r="B1164" s="1">
        <v>43146</v>
      </c>
      <c r="C1164">
        <v>3</v>
      </c>
      <c r="D1164">
        <v>200</v>
      </c>
      <c r="E1164">
        <v>8</v>
      </c>
      <c r="F1164" t="s">
        <v>39</v>
      </c>
      <c r="G1164" t="s">
        <v>40</v>
      </c>
      <c r="H1164" t="s">
        <v>41</v>
      </c>
      <c r="I1164">
        <v>2</v>
      </c>
      <c r="J1164">
        <v>1</v>
      </c>
      <c r="K1164">
        <v>183</v>
      </c>
      <c r="L1164">
        <v>10.5</v>
      </c>
      <c r="M1164">
        <v>5.0599999999999996</v>
      </c>
      <c r="N1164">
        <v>0.53</v>
      </c>
      <c r="O1164">
        <v>5.48</v>
      </c>
      <c r="P1164">
        <v>0.57999999999999996</v>
      </c>
      <c r="Q1164">
        <v>4.3600000000000003</v>
      </c>
      <c r="R1164">
        <v>0.46</v>
      </c>
      <c r="S1164">
        <v>1.03</v>
      </c>
      <c r="T1164">
        <v>27</v>
      </c>
      <c r="U1164">
        <v>10.9</v>
      </c>
      <c r="V1164">
        <v>13.51</v>
      </c>
      <c r="W1164" s="1">
        <v>42963</v>
      </c>
      <c r="X1164">
        <v>250</v>
      </c>
      <c r="Y1164" t="s">
        <v>47</v>
      </c>
      <c r="AC1164" s="1">
        <v>43071</v>
      </c>
      <c r="AD1164">
        <v>2</v>
      </c>
      <c r="AE1164">
        <v>198</v>
      </c>
      <c r="AF1164" s="1">
        <v>43349</v>
      </c>
      <c r="AG1164">
        <v>386</v>
      </c>
      <c r="AH1164" t="s">
        <v>635</v>
      </c>
      <c r="AI1164">
        <v>302</v>
      </c>
      <c r="AJ1164" s="2">
        <v>30987</v>
      </c>
      <c r="AK1164" t="s">
        <v>45</v>
      </c>
      <c r="AL1164" s="1">
        <v>42963</v>
      </c>
    </row>
    <row r="1165" spans="1:38" x14ac:dyDescent="0.25">
      <c r="A1165" t="s">
        <v>38</v>
      </c>
      <c r="B1165" s="1">
        <v>43200</v>
      </c>
      <c r="C1165">
        <v>4</v>
      </c>
      <c r="D1165">
        <v>200</v>
      </c>
      <c r="E1165">
        <v>8</v>
      </c>
      <c r="F1165" t="s">
        <v>39</v>
      </c>
      <c r="G1165" t="s">
        <v>40</v>
      </c>
      <c r="H1165" t="s">
        <v>41</v>
      </c>
      <c r="I1165">
        <v>2</v>
      </c>
      <c r="J1165">
        <v>1</v>
      </c>
      <c r="K1165">
        <v>237</v>
      </c>
      <c r="L1165">
        <v>7.8</v>
      </c>
      <c r="M1165">
        <v>4.99</v>
      </c>
      <c r="N1165">
        <v>0.39</v>
      </c>
      <c r="O1165">
        <v>6.52</v>
      </c>
      <c r="P1165">
        <v>0.51</v>
      </c>
      <c r="Q1165">
        <v>5.2</v>
      </c>
      <c r="R1165">
        <v>0.41</v>
      </c>
      <c r="S1165">
        <v>0.91</v>
      </c>
      <c r="T1165">
        <v>18</v>
      </c>
      <c r="U1165">
        <v>8.1</v>
      </c>
      <c r="V1165">
        <v>11.53</v>
      </c>
      <c r="W1165" s="1">
        <v>42963</v>
      </c>
      <c r="X1165">
        <v>250</v>
      </c>
      <c r="Y1165" t="s">
        <v>48</v>
      </c>
      <c r="AC1165" t="s">
        <v>49</v>
      </c>
      <c r="AH1165" t="s">
        <v>635</v>
      </c>
      <c r="AI1165">
        <v>302</v>
      </c>
      <c r="AJ1165" s="2">
        <v>30987</v>
      </c>
      <c r="AK1165" t="s">
        <v>50</v>
      </c>
      <c r="AL1165" s="1">
        <v>43241</v>
      </c>
    </row>
    <row r="1166" spans="1:38" x14ac:dyDescent="0.25">
      <c r="A1166" t="s">
        <v>40</v>
      </c>
      <c r="B1166" s="1">
        <v>44117</v>
      </c>
      <c r="C1166">
        <v>1</v>
      </c>
      <c r="D1166">
        <v>362</v>
      </c>
      <c r="E1166">
        <v>8</v>
      </c>
      <c r="F1166" t="s">
        <v>39</v>
      </c>
      <c r="G1166" t="s">
        <v>69</v>
      </c>
      <c r="H1166" t="s">
        <v>70</v>
      </c>
      <c r="I1166">
        <v>4</v>
      </c>
      <c r="J1166" t="s">
        <v>42</v>
      </c>
      <c r="K1166">
        <v>71</v>
      </c>
      <c r="L1166">
        <v>19.399999999999999</v>
      </c>
      <c r="M1166">
        <v>5.0999999999999996</v>
      </c>
      <c r="N1166">
        <v>0.99</v>
      </c>
      <c r="O1166">
        <v>5.39</v>
      </c>
      <c r="P1166">
        <v>1.05</v>
      </c>
      <c r="Q1166">
        <v>4.6900000000000004</v>
      </c>
      <c r="R1166">
        <v>0.91</v>
      </c>
      <c r="S1166">
        <v>1.96</v>
      </c>
      <c r="T1166">
        <v>28</v>
      </c>
      <c r="U1166">
        <v>20.14</v>
      </c>
      <c r="V1166">
        <v>25.13</v>
      </c>
      <c r="W1166" s="1">
        <v>44046</v>
      </c>
      <c r="Y1166" t="s">
        <v>43</v>
      </c>
      <c r="Z1166" t="s">
        <v>636</v>
      </c>
      <c r="AA1166" t="s">
        <v>637</v>
      </c>
      <c r="AB1166">
        <v>88</v>
      </c>
      <c r="AC1166" s="1">
        <v>44146</v>
      </c>
      <c r="AD1166">
        <v>1</v>
      </c>
      <c r="AE1166">
        <v>222</v>
      </c>
      <c r="AF1166" s="1">
        <v>44426</v>
      </c>
      <c r="AG1166">
        <v>380</v>
      </c>
      <c r="AH1166">
        <v>511051</v>
      </c>
      <c r="AI1166" t="s">
        <v>638</v>
      </c>
      <c r="AJ1166" t="s">
        <v>639</v>
      </c>
      <c r="AK1166" t="s">
        <v>45</v>
      </c>
      <c r="AL1166" s="1">
        <v>44046</v>
      </c>
    </row>
    <row r="1167" spans="1:38" x14ac:dyDescent="0.25">
      <c r="A1167" t="s">
        <v>40</v>
      </c>
      <c r="B1167" s="1">
        <v>44222</v>
      </c>
      <c r="C1167">
        <v>2</v>
      </c>
      <c r="D1167">
        <v>362</v>
      </c>
      <c r="E1167">
        <v>8</v>
      </c>
      <c r="F1167" t="s">
        <v>39</v>
      </c>
      <c r="G1167" t="s">
        <v>69</v>
      </c>
      <c r="H1167" t="s">
        <v>70</v>
      </c>
      <c r="I1167">
        <v>4</v>
      </c>
      <c r="J1167" t="s">
        <v>42</v>
      </c>
      <c r="K1167">
        <v>176</v>
      </c>
      <c r="L1167">
        <v>14.6</v>
      </c>
      <c r="M1167">
        <v>5.0199999999999996</v>
      </c>
      <c r="N1167">
        <v>0.73</v>
      </c>
      <c r="O1167">
        <v>5.44</v>
      </c>
      <c r="P1167">
        <v>0.79</v>
      </c>
      <c r="Q1167">
        <v>4.87</v>
      </c>
      <c r="R1167">
        <v>0.71</v>
      </c>
      <c r="S1167">
        <v>1.51</v>
      </c>
      <c r="T1167">
        <v>89</v>
      </c>
      <c r="U1167">
        <v>15.15</v>
      </c>
      <c r="V1167">
        <v>19.09</v>
      </c>
      <c r="W1167" s="1">
        <v>44046</v>
      </c>
      <c r="Y1167" t="s">
        <v>46</v>
      </c>
      <c r="Z1167" t="s">
        <v>636</v>
      </c>
      <c r="AA1167" t="s">
        <v>637</v>
      </c>
      <c r="AB1167">
        <v>88</v>
      </c>
      <c r="AC1167" s="1">
        <v>44146</v>
      </c>
      <c r="AD1167">
        <v>1</v>
      </c>
      <c r="AE1167">
        <v>167</v>
      </c>
      <c r="AF1167" s="1">
        <v>44426</v>
      </c>
      <c r="AG1167">
        <v>380</v>
      </c>
      <c r="AH1167">
        <v>511051</v>
      </c>
      <c r="AI1167" t="s">
        <v>638</v>
      </c>
      <c r="AJ1167" t="s">
        <v>639</v>
      </c>
      <c r="AK1167" t="s">
        <v>45</v>
      </c>
      <c r="AL1167" s="1">
        <v>44046</v>
      </c>
    </row>
    <row r="1168" spans="1:38" x14ac:dyDescent="0.25">
      <c r="A1168" t="s">
        <v>40</v>
      </c>
      <c r="B1168" s="1">
        <v>44280</v>
      </c>
      <c r="C1168">
        <v>3</v>
      </c>
      <c r="D1168">
        <v>362</v>
      </c>
      <c r="E1168">
        <v>8</v>
      </c>
      <c r="F1168" t="s">
        <v>39</v>
      </c>
      <c r="G1168" t="s">
        <v>69</v>
      </c>
      <c r="H1168" t="s">
        <v>70</v>
      </c>
      <c r="I1168">
        <v>4</v>
      </c>
      <c r="J1168" t="s">
        <v>42</v>
      </c>
      <c r="K1168">
        <v>234</v>
      </c>
      <c r="L1168">
        <v>10.4</v>
      </c>
      <c r="M1168">
        <v>4.84</v>
      </c>
      <c r="N1168">
        <v>0.5</v>
      </c>
      <c r="O1168">
        <v>5.61</v>
      </c>
      <c r="P1168">
        <v>0.57999999999999996</v>
      </c>
      <c r="Q1168">
        <v>5.26</v>
      </c>
      <c r="R1168">
        <v>0.55000000000000004</v>
      </c>
      <c r="S1168">
        <v>1.1299999999999999</v>
      </c>
      <c r="T1168">
        <v>93</v>
      </c>
      <c r="U1168">
        <v>10.8</v>
      </c>
      <c r="V1168">
        <v>14.14</v>
      </c>
      <c r="W1168" s="1">
        <v>44046</v>
      </c>
      <c r="Y1168" t="s">
        <v>47</v>
      </c>
      <c r="Z1168" t="s">
        <v>636</v>
      </c>
      <c r="AA1168" t="s">
        <v>637</v>
      </c>
      <c r="AB1168">
        <v>88</v>
      </c>
      <c r="AC1168" s="1">
        <v>44146</v>
      </c>
      <c r="AD1168">
        <v>1</v>
      </c>
      <c r="AE1168">
        <v>145</v>
      </c>
      <c r="AF1168" s="1">
        <v>44426</v>
      </c>
      <c r="AG1168">
        <v>380</v>
      </c>
      <c r="AH1168">
        <v>511051</v>
      </c>
      <c r="AI1168" t="s">
        <v>638</v>
      </c>
      <c r="AJ1168" t="s">
        <v>639</v>
      </c>
      <c r="AK1168" t="s">
        <v>45</v>
      </c>
      <c r="AL1168" s="1">
        <v>44046</v>
      </c>
    </row>
    <row r="1169" spans="1:38" x14ac:dyDescent="0.25">
      <c r="A1169" t="s">
        <v>51</v>
      </c>
      <c r="B1169" s="1">
        <v>42990</v>
      </c>
      <c r="C1169">
        <v>1</v>
      </c>
      <c r="D1169">
        <v>12</v>
      </c>
      <c r="E1169">
        <v>8</v>
      </c>
      <c r="F1169" t="s">
        <v>39</v>
      </c>
      <c r="G1169" t="s">
        <v>56</v>
      </c>
      <c r="H1169" t="s">
        <v>41</v>
      </c>
      <c r="I1169">
        <v>4</v>
      </c>
      <c r="J1169" t="s">
        <v>42</v>
      </c>
      <c r="K1169">
        <v>21</v>
      </c>
      <c r="L1169">
        <v>25.7</v>
      </c>
      <c r="M1169">
        <v>5.14</v>
      </c>
      <c r="N1169">
        <v>1.32</v>
      </c>
      <c r="O1169">
        <v>4.74</v>
      </c>
      <c r="P1169">
        <v>1.22</v>
      </c>
      <c r="Q1169">
        <v>4.33</v>
      </c>
      <c r="R1169">
        <v>1.1100000000000001</v>
      </c>
      <c r="S1169">
        <v>2.33</v>
      </c>
      <c r="T1169">
        <v>26</v>
      </c>
      <c r="U1169">
        <v>26.68</v>
      </c>
      <c r="V1169">
        <v>30.44</v>
      </c>
      <c r="W1169" s="1">
        <v>42969</v>
      </c>
      <c r="X1169">
        <v>253</v>
      </c>
      <c r="Y1169" t="s">
        <v>43</v>
      </c>
      <c r="Z1169" t="s">
        <v>640</v>
      </c>
      <c r="AA1169" t="s">
        <v>641</v>
      </c>
      <c r="AC1169" t="s">
        <v>49</v>
      </c>
      <c r="AH1169" t="s">
        <v>642</v>
      </c>
      <c r="AI1169">
        <v>13</v>
      </c>
      <c r="AJ1169" t="s">
        <v>87</v>
      </c>
      <c r="AK1169" t="s">
        <v>45</v>
      </c>
      <c r="AL1169" s="1">
        <v>42969</v>
      </c>
    </row>
    <row r="1170" spans="1:38" x14ac:dyDescent="0.25">
      <c r="A1170" t="s">
        <v>51</v>
      </c>
      <c r="B1170" s="1">
        <v>43048</v>
      </c>
      <c r="C1170">
        <v>2</v>
      </c>
      <c r="D1170">
        <v>12</v>
      </c>
      <c r="E1170">
        <v>8</v>
      </c>
      <c r="F1170" t="s">
        <v>39</v>
      </c>
      <c r="G1170" t="s">
        <v>56</v>
      </c>
      <c r="H1170" t="s">
        <v>41</v>
      </c>
      <c r="I1170">
        <v>4</v>
      </c>
      <c r="J1170" t="s">
        <v>42</v>
      </c>
      <c r="K1170">
        <v>79</v>
      </c>
      <c r="L1170">
        <v>20</v>
      </c>
      <c r="M1170">
        <v>5.01</v>
      </c>
      <c r="N1170">
        <v>1</v>
      </c>
      <c r="O1170">
        <v>5.51</v>
      </c>
      <c r="P1170">
        <v>1.1000000000000001</v>
      </c>
      <c r="Q1170">
        <v>4.53</v>
      </c>
      <c r="R1170">
        <v>0.91</v>
      </c>
      <c r="S1170">
        <v>2.0099999999999998</v>
      </c>
      <c r="T1170">
        <v>330</v>
      </c>
      <c r="U1170">
        <v>20.76</v>
      </c>
      <c r="V1170">
        <v>25.92</v>
      </c>
      <c r="W1170" s="1">
        <v>42969</v>
      </c>
      <c r="X1170">
        <v>253</v>
      </c>
      <c r="Y1170" s="3">
        <v>44958</v>
      </c>
      <c r="Z1170" t="s">
        <v>640</v>
      </c>
      <c r="AA1170" t="s">
        <v>641</v>
      </c>
      <c r="AC1170" t="s">
        <v>49</v>
      </c>
      <c r="AH1170" t="s">
        <v>642</v>
      </c>
      <c r="AI1170">
        <v>13</v>
      </c>
      <c r="AJ1170" t="s">
        <v>87</v>
      </c>
      <c r="AK1170" t="s">
        <v>45</v>
      </c>
      <c r="AL1170" s="1">
        <v>42969</v>
      </c>
    </row>
    <row r="1171" spans="1:38" x14ac:dyDescent="0.25">
      <c r="A1171" t="s">
        <v>51</v>
      </c>
      <c r="B1171" s="1">
        <v>43109</v>
      </c>
      <c r="C1171">
        <v>3</v>
      </c>
      <c r="D1171">
        <v>12</v>
      </c>
      <c r="E1171">
        <v>8</v>
      </c>
      <c r="F1171" t="s">
        <v>39</v>
      </c>
      <c r="G1171" t="s">
        <v>56</v>
      </c>
      <c r="H1171" t="s">
        <v>41</v>
      </c>
      <c r="I1171">
        <v>4</v>
      </c>
      <c r="J1171" t="s">
        <v>42</v>
      </c>
      <c r="K1171">
        <v>140</v>
      </c>
      <c r="L1171">
        <v>17.8</v>
      </c>
      <c r="M1171">
        <v>4.8899999999999997</v>
      </c>
      <c r="N1171">
        <v>0.87</v>
      </c>
      <c r="O1171">
        <v>5.51</v>
      </c>
      <c r="P1171">
        <v>0.98</v>
      </c>
      <c r="Q1171">
        <v>4.41</v>
      </c>
      <c r="R1171">
        <v>0.78</v>
      </c>
      <c r="S1171">
        <v>1.77</v>
      </c>
      <c r="T1171">
        <v>229</v>
      </c>
      <c r="U1171">
        <v>18.48</v>
      </c>
      <c r="V1171">
        <v>22.86</v>
      </c>
      <c r="W1171" s="1">
        <v>42969</v>
      </c>
      <c r="X1171">
        <v>253</v>
      </c>
      <c r="Y1171" s="3">
        <v>44987</v>
      </c>
      <c r="Z1171" t="s">
        <v>640</v>
      </c>
      <c r="AA1171" t="s">
        <v>641</v>
      </c>
      <c r="AC1171" s="1">
        <v>43059</v>
      </c>
      <c r="AD1171">
        <v>1</v>
      </c>
      <c r="AE1171">
        <v>186</v>
      </c>
      <c r="AF1171" s="1">
        <v>43338</v>
      </c>
      <c r="AG1171">
        <v>369</v>
      </c>
      <c r="AH1171" t="s">
        <v>642</v>
      </c>
      <c r="AI1171">
        <v>13</v>
      </c>
      <c r="AJ1171" t="s">
        <v>87</v>
      </c>
      <c r="AK1171" t="s">
        <v>45</v>
      </c>
      <c r="AL1171" s="1">
        <v>42969</v>
      </c>
    </row>
    <row r="1172" spans="1:38" x14ac:dyDescent="0.25">
      <c r="A1172" t="s">
        <v>51</v>
      </c>
      <c r="B1172" s="1">
        <v>43157</v>
      </c>
      <c r="C1172">
        <v>4</v>
      </c>
      <c r="D1172">
        <v>12</v>
      </c>
      <c r="E1172">
        <v>8</v>
      </c>
      <c r="F1172" t="s">
        <v>39</v>
      </c>
      <c r="G1172" t="s">
        <v>56</v>
      </c>
      <c r="H1172" t="s">
        <v>41</v>
      </c>
      <c r="I1172">
        <v>4</v>
      </c>
      <c r="J1172" t="s">
        <v>42</v>
      </c>
      <c r="K1172">
        <v>188</v>
      </c>
      <c r="L1172">
        <v>15.1</v>
      </c>
      <c r="M1172">
        <v>4.8</v>
      </c>
      <c r="N1172">
        <v>0.72</v>
      </c>
      <c r="O1172">
        <v>5.77</v>
      </c>
      <c r="P1172">
        <v>0.87</v>
      </c>
      <c r="Q1172">
        <v>4.95</v>
      </c>
      <c r="R1172">
        <v>0.75</v>
      </c>
      <c r="S1172">
        <v>1.62</v>
      </c>
      <c r="T1172">
        <v>165</v>
      </c>
      <c r="U1172">
        <v>15.67</v>
      </c>
      <c r="V1172">
        <v>20.53</v>
      </c>
      <c r="W1172" s="1">
        <v>42969</v>
      </c>
      <c r="X1172">
        <v>253</v>
      </c>
      <c r="Y1172" s="3">
        <v>45019</v>
      </c>
      <c r="Z1172" t="s">
        <v>640</v>
      </c>
      <c r="AA1172" t="s">
        <v>641</v>
      </c>
      <c r="AC1172" s="1">
        <v>43059</v>
      </c>
      <c r="AD1172">
        <v>1</v>
      </c>
      <c r="AE1172">
        <v>180</v>
      </c>
      <c r="AF1172" s="1">
        <v>43338</v>
      </c>
      <c r="AG1172">
        <v>369</v>
      </c>
      <c r="AH1172" t="s">
        <v>642</v>
      </c>
      <c r="AI1172">
        <v>13</v>
      </c>
      <c r="AJ1172" t="s">
        <v>87</v>
      </c>
      <c r="AK1172" t="s">
        <v>45</v>
      </c>
      <c r="AL1172" s="1">
        <v>42969</v>
      </c>
    </row>
    <row r="1173" spans="1:38" x14ac:dyDescent="0.25">
      <c r="A1173" t="s">
        <v>51</v>
      </c>
      <c r="B1173" s="1">
        <v>43209</v>
      </c>
      <c r="C1173">
        <v>5</v>
      </c>
      <c r="D1173">
        <v>12</v>
      </c>
      <c r="E1173">
        <v>8</v>
      </c>
      <c r="F1173" t="s">
        <v>39</v>
      </c>
      <c r="G1173" t="s">
        <v>56</v>
      </c>
      <c r="H1173" t="s">
        <v>41</v>
      </c>
      <c r="I1173">
        <v>4</v>
      </c>
      <c r="J1173" t="s">
        <v>42</v>
      </c>
      <c r="K1173">
        <v>240</v>
      </c>
      <c r="L1173">
        <v>11.8</v>
      </c>
      <c r="M1173">
        <v>4.6500000000000004</v>
      </c>
      <c r="N1173">
        <v>0.55000000000000004</v>
      </c>
      <c r="O1173">
        <v>6.84</v>
      </c>
      <c r="P1173">
        <v>0.81</v>
      </c>
      <c r="Q1173">
        <v>5.75</v>
      </c>
      <c r="R1173">
        <v>0.68</v>
      </c>
      <c r="S1173">
        <v>1.49</v>
      </c>
      <c r="T1173">
        <v>1184</v>
      </c>
      <c r="U1173">
        <v>12.25</v>
      </c>
      <c r="V1173">
        <v>18.37</v>
      </c>
      <c r="W1173" s="1">
        <v>42969</v>
      </c>
      <c r="X1173">
        <v>253</v>
      </c>
      <c r="Y1173" s="3">
        <v>45050</v>
      </c>
      <c r="Z1173" t="s">
        <v>640</v>
      </c>
      <c r="AA1173" t="s">
        <v>641</v>
      </c>
      <c r="AC1173" t="s">
        <v>49</v>
      </c>
      <c r="AH1173" t="s">
        <v>642</v>
      </c>
      <c r="AI1173">
        <v>13</v>
      </c>
      <c r="AJ1173" t="s">
        <v>87</v>
      </c>
      <c r="AK1173" t="s">
        <v>45</v>
      </c>
      <c r="AL1173" s="1">
        <v>42969</v>
      </c>
    </row>
    <row r="1174" spans="1:38" x14ac:dyDescent="0.25">
      <c r="A1174" t="s">
        <v>40</v>
      </c>
      <c r="B1174" s="1">
        <v>44117</v>
      </c>
      <c r="C1174">
        <v>1</v>
      </c>
      <c r="D1174">
        <v>363</v>
      </c>
      <c r="E1174">
        <v>8</v>
      </c>
      <c r="F1174" t="s">
        <v>39</v>
      </c>
      <c r="G1174" t="s">
        <v>69</v>
      </c>
      <c r="H1174" t="s">
        <v>70</v>
      </c>
      <c r="I1174">
        <v>2</v>
      </c>
      <c r="J1174">
        <v>1</v>
      </c>
      <c r="K1174">
        <v>62</v>
      </c>
      <c r="L1174">
        <v>16</v>
      </c>
      <c r="M1174">
        <v>5.07</v>
      </c>
      <c r="N1174">
        <v>0.81</v>
      </c>
      <c r="O1174">
        <v>5.73</v>
      </c>
      <c r="P1174">
        <v>0.92</v>
      </c>
      <c r="Q1174">
        <v>4.33</v>
      </c>
      <c r="R1174">
        <v>0.69</v>
      </c>
      <c r="S1174">
        <v>1.61</v>
      </c>
      <c r="T1174">
        <v>26</v>
      </c>
      <c r="U1174">
        <v>16.61</v>
      </c>
      <c r="V1174">
        <v>20.95</v>
      </c>
      <c r="W1174" s="1">
        <v>44055</v>
      </c>
      <c r="Y1174" t="s">
        <v>43</v>
      </c>
      <c r="Z1174" t="s">
        <v>643</v>
      </c>
      <c r="AA1174" t="s">
        <v>644</v>
      </c>
      <c r="AB1174">
        <v>216</v>
      </c>
      <c r="AC1174" s="1">
        <v>44151</v>
      </c>
      <c r="AD1174">
        <v>2</v>
      </c>
      <c r="AE1174">
        <v>224</v>
      </c>
      <c r="AF1174" s="1">
        <v>44428</v>
      </c>
      <c r="AG1174">
        <v>373</v>
      </c>
      <c r="AH1174">
        <v>513066</v>
      </c>
      <c r="AI1174" t="s">
        <v>645</v>
      </c>
      <c r="AJ1174" t="s">
        <v>646</v>
      </c>
      <c r="AK1174" t="s">
        <v>45</v>
      </c>
      <c r="AL1174" s="1">
        <v>44055</v>
      </c>
    </row>
    <row r="1175" spans="1:38" x14ac:dyDescent="0.25">
      <c r="A1175" t="s">
        <v>40</v>
      </c>
      <c r="B1175" s="1">
        <v>44280</v>
      </c>
      <c r="C1175">
        <v>3</v>
      </c>
      <c r="D1175">
        <v>363</v>
      </c>
      <c r="E1175">
        <v>8</v>
      </c>
      <c r="F1175" t="s">
        <v>39</v>
      </c>
      <c r="G1175" t="s">
        <v>69</v>
      </c>
      <c r="H1175" t="s">
        <v>70</v>
      </c>
      <c r="I1175">
        <v>2</v>
      </c>
      <c r="J1175">
        <v>1</v>
      </c>
      <c r="K1175">
        <v>225</v>
      </c>
      <c r="L1175">
        <v>9.6</v>
      </c>
      <c r="M1175">
        <v>4.54</v>
      </c>
      <c r="N1175">
        <v>0.44</v>
      </c>
      <c r="O1175">
        <v>7.06</v>
      </c>
      <c r="P1175">
        <v>0.68</v>
      </c>
      <c r="Q1175">
        <v>4.84</v>
      </c>
      <c r="R1175">
        <v>0.46</v>
      </c>
      <c r="S1175">
        <v>1.1399999999999999</v>
      </c>
      <c r="T1175">
        <v>482</v>
      </c>
      <c r="U1175">
        <v>9.9600000000000009</v>
      </c>
      <c r="V1175">
        <v>14.52</v>
      </c>
      <c r="W1175" s="1">
        <v>44055</v>
      </c>
      <c r="Y1175" s="3">
        <v>44986</v>
      </c>
      <c r="Z1175" t="s">
        <v>643</v>
      </c>
      <c r="AA1175" t="s">
        <v>644</v>
      </c>
      <c r="AB1175">
        <v>216</v>
      </c>
      <c r="AC1175" s="1">
        <v>44151</v>
      </c>
      <c r="AD1175">
        <v>2</v>
      </c>
      <c r="AE1175">
        <v>147</v>
      </c>
      <c r="AF1175" s="1">
        <v>44428</v>
      </c>
      <c r="AG1175">
        <v>373</v>
      </c>
      <c r="AH1175">
        <v>513066</v>
      </c>
      <c r="AI1175" t="s">
        <v>645</v>
      </c>
      <c r="AJ1175" t="s">
        <v>646</v>
      </c>
      <c r="AK1175" t="s">
        <v>45</v>
      </c>
      <c r="AL1175" s="1">
        <v>44055</v>
      </c>
    </row>
    <row r="1176" spans="1:38" x14ac:dyDescent="0.25">
      <c r="A1176" t="s">
        <v>40</v>
      </c>
      <c r="B1176" s="1">
        <v>44222</v>
      </c>
      <c r="C1176">
        <v>2</v>
      </c>
      <c r="D1176">
        <v>363</v>
      </c>
      <c r="E1176">
        <v>8</v>
      </c>
      <c r="F1176" t="s">
        <v>39</v>
      </c>
      <c r="G1176" t="s">
        <v>69</v>
      </c>
      <c r="H1176" t="s">
        <v>70</v>
      </c>
      <c r="I1176">
        <v>2</v>
      </c>
      <c r="J1176">
        <v>1</v>
      </c>
      <c r="K1176">
        <v>167</v>
      </c>
      <c r="L1176">
        <v>9.5</v>
      </c>
      <c r="M1176">
        <v>4.82</v>
      </c>
      <c r="N1176">
        <v>0.46</v>
      </c>
      <c r="O1176">
        <v>7.02</v>
      </c>
      <c r="P1176">
        <v>0.67</v>
      </c>
      <c r="Q1176">
        <v>4.68</v>
      </c>
      <c r="R1176">
        <v>0.44</v>
      </c>
      <c r="S1176">
        <v>1.1100000000000001</v>
      </c>
      <c r="T1176">
        <v>51</v>
      </c>
      <c r="U1176">
        <v>9.86</v>
      </c>
      <c r="V1176">
        <v>14.22</v>
      </c>
      <c r="W1176" s="1">
        <v>44055</v>
      </c>
      <c r="Y1176" t="s">
        <v>46</v>
      </c>
      <c r="Z1176" t="s">
        <v>643</v>
      </c>
      <c r="AA1176" t="s">
        <v>644</v>
      </c>
      <c r="AB1176">
        <v>216</v>
      </c>
      <c r="AC1176" s="1">
        <v>44151</v>
      </c>
      <c r="AD1176">
        <v>2</v>
      </c>
      <c r="AE1176">
        <v>169</v>
      </c>
      <c r="AF1176" s="1">
        <v>44428</v>
      </c>
      <c r="AG1176">
        <v>373</v>
      </c>
      <c r="AH1176">
        <v>513066</v>
      </c>
      <c r="AI1176" t="s">
        <v>645</v>
      </c>
      <c r="AJ1176" t="s">
        <v>646</v>
      </c>
      <c r="AK1176" t="s">
        <v>45</v>
      </c>
      <c r="AL1176" s="1">
        <v>44055</v>
      </c>
    </row>
    <row r="1177" spans="1:38" x14ac:dyDescent="0.25">
      <c r="A1177" t="s">
        <v>594</v>
      </c>
      <c r="B1177" s="1">
        <v>43059</v>
      </c>
      <c r="C1177">
        <v>2</v>
      </c>
      <c r="D1177">
        <v>501</v>
      </c>
      <c r="E1177">
        <v>8</v>
      </c>
      <c r="F1177" t="s">
        <v>39</v>
      </c>
      <c r="G1177" t="s">
        <v>104</v>
      </c>
      <c r="H1177" t="s">
        <v>105</v>
      </c>
      <c r="I1177">
        <v>7</v>
      </c>
      <c r="J1177" t="s">
        <v>42</v>
      </c>
      <c r="K1177">
        <v>101</v>
      </c>
      <c r="L1177">
        <v>24.4</v>
      </c>
      <c r="M1177">
        <v>4.92</v>
      </c>
      <c r="N1177">
        <v>1.2</v>
      </c>
      <c r="O1177">
        <v>5.52</v>
      </c>
      <c r="P1177">
        <v>1.35</v>
      </c>
      <c r="Q1177">
        <v>3.85</v>
      </c>
      <c r="R1177">
        <v>0.94</v>
      </c>
      <c r="S1177">
        <v>2.29</v>
      </c>
      <c r="T1177">
        <v>129</v>
      </c>
      <c r="U1177">
        <v>25.33</v>
      </c>
      <c r="V1177">
        <v>30.46</v>
      </c>
      <c r="W1177" s="1">
        <v>42958</v>
      </c>
      <c r="X1177">
        <v>241</v>
      </c>
      <c r="Y1177" t="s">
        <v>46</v>
      </c>
      <c r="AC1177" s="1">
        <v>43059</v>
      </c>
      <c r="AD1177">
        <v>1</v>
      </c>
      <c r="AE1177">
        <v>235</v>
      </c>
      <c r="AF1177" s="1">
        <v>43344</v>
      </c>
      <c r="AG1177">
        <v>386</v>
      </c>
      <c r="AH1177" t="s">
        <v>647</v>
      </c>
      <c r="AI1177">
        <v>0</v>
      </c>
      <c r="AJ1177" t="s">
        <v>648</v>
      </c>
      <c r="AK1177" t="s">
        <v>45</v>
      </c>
      <c r="AL1177" s="1">
        <v>42958</v>
      </c>
    </row>
    <row r="1178" spans="1:38" x14ac:dyDescent="0.25">
      <c r="A1178" t="s">
        <v>594</v>
      </c>
      <c r="B1178" s="1">
        <v>42995</v>
      </c>
      <c r="C1178">
        <v>1</v>
      </c>
      <c r="D1178">
        <v>501</v>
      </c>
      <c r="E1178">
        <v>8</v>
      </c>
      <c r="F1178" t="s">
        <v>39</v>
      </c>
      <c r="G1178" t="s">
        <v>104</v>
      </c>
      <c r="H1178" t="s">
        <v>105</v>
      </c>
      <c r="I1178">
        <v>7</v>
      </c>
      <c r="J1178" t="s">
        <v>42</v>
      </c>
      <c r="K1178">
        <v>37</v>
      </c>
      <c r="L1178">
        <v>24.3</v>
      </c>
      <c r="M1178">
        <v>5.04</v>
      </c>
      <c r="N1178">
        <v>1.22</v>
      </c>
      <c r="O1178">
        <v>5.22</v>
      </c>
      <c r="P1178">
        <v>1.27</v>
      </c>
      <c r="Q1178">
        <v>3.31</v>
      </c>
      <c r="R1178">
        <v>0.8</v>
      </c>
      <c r="S1178">
        <v>2.0699999999999998</v>
      </c>
      <c r="T1178">
        <v>27</v>
      </c>
      <c r="U1178">
        <v>25.22</v>
      </c>
      <c r="V1178">
        <v>28.4</v>
      </c>
      <c r="W1178" s="1">
        <v>42958</v>
      </c>
      <c r="X1178">
        <v>241</v>
      </c>
      <c r="Y1178" t="s">
        <v>43</v>
      </c>
      <c r="AC1178" t="s">
        <v>49</v>
      </c>
      <c r="AH1178" t="s">
        <v>647</v>
      </c>
      <c r="AI1178">
        <v>0</v>
      </c>
      <c r="AJ1178" t="s">
        <v>648</v>
      </c>
      <c r="AK1178" t="s">
        <v>45</v>
      </c>
      <c r="AL1178" s="1">
        <v>42958</v>
      </c>
    </row>
    <row r="1179" spans="1:38" x14ac:dyDescent="0.25">
      <c r="A1179" t="s">
        <v>594</v>
      </c>
      <c r="B1179" s="1">
        <v>43186</v>
      </c>
      <c r="C1179">
        <v>4</v>
      </c>
      <c r="D1179">
        <v>501</v>
      </c>
      <c r="E1179">
        <v>8</v>
      </c>
      <c r="F1179" t="s">
        <v>39</v>
      </c>
      <c r="G1179" t="s">
        <v>104</v>
      </c>
      <c r="H1179" t="s">
        <v>105</v>
      </c>
      <c r="I1179">
        <v>7</v>
      </c>
      <c r="J1179" t="s">
        <v>42</v>
      </c>
      <c r="K1179">
        <v>228</v>
      </c>
      <c r="L1179">
        <v>16.2</v>
      </c>
      <c r="M1179">
        <v>4.8499999999999996</v>
      </c>
      <c r="N1179">
        <v>0.79</v>
      </c>
      <c r="O1179">
        <v>5.25</v>
      </c>
      <c r="P1179">
        <v>0.85</v>
      </c>
      <c r="Q1179">
        <v>4.4800000000000004</v>
      </c>
      <c r="R1179">
        <v>0.73</v>
      </c>
      <c r="S1179">
        <v>1.58</v>
      </c>
      <c r="T1179">
        <v>86</v>
      </c>
      <c r="U1179">
        <v>16.82</v>
      </c>
      <c r="V1179">
        <v>20.43</v>
      </c>
      <c r="W1179" s="1">
        <v>42958</v>
      </c>
      <c r="X1179">
        <v>241</v>
      </c>
      <c r="Y1179" t="s">
        <v>48</v>
      </c>
      <c r="AC1179" t="s">
        <v>49</v>
      </c>
      <c r="AH1179" t="s">
        <v>647</v>
      </c>
      <c r="AI1179">
        <v>0</v>
      </c>
      <c r="AJ1179" t="s">
        <v>648</v>
      </c>
      <c r="AK1179" t="s">
        <v>50</v>
      </c>
      <c r="AL1179" s="1">
        <v>43245</v>
      </c>
    </row>
    <row r="1180" spans="1:38" x14ac:dyDescent="0.25">
      <c r="A1180" t="s">
        <v>594</v>
      </c>
      <c r="B1180" s="1">
        <v>43122</v>
      </c>
      <c r="C1180">
        <v>3</v>
      </c>
      <c r="D1180">
        <v>501</v>
      </c>
      <c r="E1180">
        <v>8</v>
      </c>
      <c r="F1180" t="s">
        <v>39</v>
      </c>
      <c r="G1180" t="s">
        <v>104</v>
      </c>
      <c r="H1180" t="s">
        <v>105</v>
      </c>
      <c r="I1180">
        <v>7</v>
      </c>
      <c r="J1180" t="s">
        <v>42</v>
      </c>
      <c r="K1180">
        <v>164</v>
      </c>
      <c r="L1180">
        <v>15.3</v>
      </c>
      <c r="M1180">
        <v>4.76</v>
      </c>
      <c r="N1180">
        <v>0.73</v>
      </c>
      <c r="O1180">
        <v>3.03</v>
      </c>
      <c r="P1180">
        <v>0.46</v>
      </c>
      <c r="Q1180">
        <v>3.72</v>
      </c>
      <c r="R1180">
        <v>0.56999999999999995</v>
      </c>
      <c r="S1180">
        <v>1.03</v>
      </c>
      <c r="T1180">
        <v>85</v>
      </c>
      <c r="U1180">
        <v>15.88</v>
      </c>
      <c r="V1180">
        <v>14.11</v>
      </c>
      <c r="W1180" s="1">
        <v>42958</v>
      </c>
      <c r="X1180">
        <v>241</v>
      </c>
      <c r="Y1180" t="s">
        <v>47</v>
      </c>
      <c r="AC1180" s="1">
        <v>43059</v>
      </c>
      <c r="AD1180">
        <v>1</v>
      </c>
      <c r="AE1180">
        <v>178</v>
      </c>
      <c r="AF1180" s="1">
        <v>43344</v>
      </c>
      <c r="AG1180">
        <v>386</v>
      </c>
      <c r="AH1180" t="s">
        <v>647</v>
      </c>
      <c r="AI1180">
        <v>0</v>
      </c>
      <c r="AJ1180" t="s">
        <v>648</v>
      </c>
      <c r="AK1180" t="s">
        <v>45</v>
      </c>
      <c r="AL1180" s="1">
        <v>42958</v>
      </c>
    </row>
    <row r="1181" spans="1:38" x14ac:dyDescent="0.25">
      <c r="A1181" t="s">
        <v>38</v>
      </c>
      <c r="B1181" s="1">
        <v>43010</v>
      </c>
      <c r="C1181">
        <v>1</v>
      </c>
      <c r="D1181">
        <v>230</v>
      </c>
      <c r="E1181">
        <v>8</v>
      </c>
      <c r="F1181" t="s">
        <v>39</v>
      </c>
      <c r="G1181" t="s">
        <v>40</v>
      </c>
      <c r="H1181" t="s">
        <v>41</v>
      </c>
      <c r="I1181">
        <v>2</v>
      </c>
      <c r="J1181">
        <v>1</v>
      </c>
      <c r="K1181">
        <v>58</v>
      </c>
      <c r="L1181">
        <v>11.7</v>
      </c>
      <c r="M1181">
        <v>5.34</v>
      </c>
      <c r="N1181">
        <v>0.62</v>
      </c>
      <c r="O1181">
        <v>5.72</v>
      </c>
      <c r="P1181">
        <v>0.67</v>
      </c>
      <c r="Q1181">
        <v>4.01</v>
      </c>
      <c r="R1181">
        <v>0.47</v>
      </c>
      <c r="S1181">
        <v>1.1399999999999999</v>
      </c>
      <c r="T1181">
        <v>20</v>
      </c>
      <c r="U1181">
        <v>12.14</v>
      </c>
      <c r="V1181">
        <v>15.03</v>
      </c>
      <c r="W1181" s="1">
        <v>42952</v>
      </c>
      <c r="X1181">
        <v>261</v>
      </c>
      <c r="Y1181" t="s">
        <v>43</v>
      </c>
      <c r="Z1181" t="s">
        <v>649</v>
      </c>
      <c r="AA1181" t="s">
        <v>650</v>
      </c>
      <c r="AC1181" s="1">
        <v>43063</v>
      </c>
      <c r="AD1181">
        <v>1</v>
      </c>
      <c r="AE1181">
        <v>265</v>
      </c>
      <c r="AF1181" s="1">
        <v>43342</v>
      </c>
      <c r="AG1181">
        <v>390</v>
      </c>
      <c r="AH1181" t="s">
        <v>651</v>
      </c>
      <c r="AI1181" t="s">
        <v>312</v>
      </c>
      <c r="AJ1181" s="2">
        <v>42917</v>
      </c>
      <c r="AK1181" t="s">
        <v>45</v>
      </c>
      <c r="AL1181" s="1">
        <v>42952</v>
      </c>
    </row>
    <row r="1182" spans="1:38" x14ac:dyDescent="0.25">
      <c r="A1182" t="s">
        <v>38</v>
      </c>
      <c r="B1182" s="1">
        <v>43075</v>
      </c>
      <c r="C1182">
        <v>2</v>
      </c>
      <c r="D1182">
        <v>230</v>
      </c>
      <c r="E1182">
        <v>8</v>
      </c>
      <c r="F1182" t="s">
        <v>39</v>
      </c>
      <c r="G1182" t="s">
        <v>40</v>
      </c>
      <c r="H1182" t="s">
        <v>41</v>
      </c>
      <c r="I1182">
        <v>2</v>
      </c>
      <c r="J1182">
        <v>1</v>
      </c>
      <c r="K1182">
        <v>123</v>
      </c>
      <c r="L1182">
        <v>10.5</v>
      </c>
      <c r="M1182">
        <v>5.23</v>
      </c>
      <c r="N1182">
        <v>0.55000000000000004</v>
      </c>
      <c r="O1182">
        <v>5.51</v>
      </c>
      <c r="P1182">
        <v>0.57999999999999996</v>
      </c>
      <c r="Q1182">
        <v>4.18</v>
      </c>
      <c r="R1182">
        <v>0.44</v>
      </c>
      <c r="S1182">
        <v>1.02</v>
      </c>
      <c r="T1182">
        <v>27</v>
      </c>
      <c r="U1182">
        <v>10.9</v>
      </c>
      <c r="V1182">
        <v>13.36</v>
      </c>
      <c r="W1182" s="1">
        <v>42952</v>
      </c>
      <c r="X1182">
        <v>261</v>
      </c>
      <c r="Y1182" t="s">
        <v>46</v>
      </c>
      <c r="Z1182" t="s">
        <v>649</v>
      </c>
      <c r="AA1182" t="s">
        <v>650</v>
      </c>
      <c r="AC1182" s="1">
        <v>43063</v>
      </c>
      <c r="AD1182">
        <v>1</v>
      </c>
      <c r="AE1182">
        <v>227</v>
      </c>
      <c r="AF1182" s="1">
        <v>43342</v>
      </c>
      <c r="AG1182">
        <v>390</v>
      </c>
      <c r="AH1182" t="s">
        <v>651</v>
      </c>
      <c r="AI1182" t="s">
        <v>312</v>
      </c>
      <c r="AJ1182" s="2">
        <v>42917</v>
      </c>
      <c r="AK1182" t="s">
        <v>45</v>
      </c>
      <c r="AL1182" s="1">
        <v>42952</v>
      </c>
    </row>
    <row r="1183" spans="1:38" x14ac:dyDescent="0.25">
      <c r="A1183" t="s">
        <v>38</v>
      </c>
      <c r="B1183" s="1">
        <v>43146</v>
      </c>
      <c r="C1183">
        <v>3</v>
      </c>
      <c r="D1183">
        <v>230</v>
      </c>
      <c r="E1183">
        <v>8</v>
      </c>
      <c r="F1183" t="s">
        <v>39</v>
      </c>
      <c r="G1183" t="s">
        <v>40</v>
      </c>
      <c r="H1183" t="s">
        <v>41</v>
      </c>
      <c r="I1183">
        <v>2</v>
      </c>
      <c r="J1183">
        <v>1</v>
      </c>
      <c r="K1183">
        <v>194</v>
      </c>
      <c r="L1183">
        <v>7.9</v>
      </c>
      <c r="M1183">
        <v>5.07</v>
      </c>
      <c r="N1183">
        <v>0.4</v>
      </c>
      <c r="O1183">
        <v>6.87</v>
      </c>
      <c r="P1183">
        <v>0.54</v>
      </c>
      <c r="Q1183">
        <v>4.5199999999999996</v>
      </c>
      <c r="R1183">
        <v>0.36</v>
      </c>
      <c r="S1183">
        <v>0.9</v>
      </c>
      <c r="T1183">
        <v>26</v>
      </c>
      <c r="U1183">
        <v>8.1999999999999993</v>
      </c>
      <c r="V1183">
        <v>11.57</v>
      </c>
      <c r="W1183" s="1">
        <v>42952</v>
      </c>
      <c r="X1183">
        <v>261</v>
      </c>
      <c r="Y1183" t="s">
        <v>47</v>
      </c>
      <c r="Z1183" t="s">
        <v>649</v>
      </c>
      <c r="AA1183" t="s">
        <v>650</v>
      </c>
      <c r="AC1183" s="1">
        <v>43063</v>
      </c>
      <c r="AD1183">
        <v>1</v>
      </c>
      <c r="AE1183">
        <v>191</v>
      </c>
      <c r="AF1183" s="1">
        <v>43342</v>
      </c>
      <c r="AG1183">
        <v>390</v>
      </c>
      <c r="AH1183" t="s">
        <v>651</v>
      </c>
      <c r="AI1183" t="s">
        <v>312</v>
      </c>
      <c r="AJ1183" s="2">
        <v>42917</v>
      </c>
      <c r="AK1183" t="s">
        <v>45</v>
      </c>
      <c r="AL1183" s="1">
        <v>42952</v>
      </c>
    </row>
    <row r="1184" spans="1:38" x14ac:dyDescent="0.25">
      <c r="A1184" t="s">
        <v>38</v>
      </c>
      <c r="B1184" s="1">
        <v>43200</v>
      </c>
      <c r="C1184">
        <v>4</v>
      </c>
      <c r="D1184">
        <v>230</v>
      </c>
      <c r="E1184">
        <v>8</v>
      </c>
      <c r="F1184" t="s">
        <v>39</v>
      </c>
      <c r="G1184" t="s">
        <v>40</v>
      </c>
      <c r="H1184" t="s">
        <v>41</v>
      </c>
      <c r="I1184">
        <v>2</v>
      </c>
      <c r="J1184">
        <v>1</v>
      </c>
      <c r="K1184">
        <v>248</v>
      </c>
      <c r="L1184">
        <v>7.5</v>
      </c>
      <c r="M1184">
        <v>5.12</v>
      </c>
      <c r="N1184">
        <v>0.38</v>
      </c>
      <c r="O1184">
        <v>6.9</v>
      </c>
      <c r="P1184">
        <v>0.52</v>
      </c>
      <c r="Q1184">
        <v>4.87</v>
      </c>
      <c r="R1184">
        <v>0.37</v>
      </c>
      <c r="S1184">
        <v>0.88</v>
      </c>
      <c r="T1184">
        <v>20</v>
      </c>
      <c r="U1184">
        <v>7.79</v>
      </c>
      <c r="V1184">
        <v>11.28</v>
      </c>
      <c r="W1184" s="1">
        <v>42952</v>
      </c>
      <c r="X1184">
        <v>261</v>
      </c>
      <c r="Y1184" t="s">
        <v>48</v>
      </c>
      <c r="Z1184" t="s">
        <v>649</v>
      </c>
      <c r="AA1184" t="s">
        <v>650</v>
      </c>
      <c r="AC1184" t="s">
        <v>49</v>
      </c>
      <c r="AH1184" t="s">
        <v>651</v>
      </c>
      <c r="AI1184" t="s">
        <v>312</v>
      </c>
      <c r="AJ1184" s="2">
        <v>42917</v>
      </c>
      <c r="AK1184" t="s">
        <v>50</v>
      </c>
      <c r="AL1184" s="1">
        <v>43241</v>
      </c>
    </row>
    <row r="1185" spans="1:38" x14ac:dyDescent="0.25">
      <c r="A1185" t="s">
        <v>78</v>
      </c>
      <c r="B1185" s="1">
        <v>43012</v>
      </c>
      <c r="C1185">
        <v>1</v>
      </c>
      <c r="D1185">
        <v>183</v>
      </c>
      <c r="E1185">
        <v>8</v>
      </c>
      <c r="F1185" t="s">
        <v>39</v>
      </c>
      <c r="G1185" t="s">
        <v>40</v>
      </c>
      <c r="H1185" t="s">
        <v>41</v>
      </c>
      <c r="I1185">
        <v>4</v>
      </c>
      <c r="J1185" t="s">
        <v>42</v>
      </c>
      <c r="K1185">
        <v>33</v>
      </c>
      <c r="L1185">
        <v>22</v>
      </c>
      <c r="M1185">
        <v>5.34</v>
      </c>
      <c r="N1185">
        <v>1.17</v>
      </c>
      <c r="O1185">
        <v>5.0199999999999996</v>
      </c>
      <c r="P1185">
        <v>1.1000000000000001</v>
      </c>
      <c r="Q1185">
        <v>4.01</v>
      </c>
      <c r="R1185">
        <v>0.88</v>
      </c>
      <c r="S1185">
        <v>1.99</v>
      </c>
      <c r="U1185">
        <v>22.84</v>
      </c>
      <c r="V1185">
        <v>26.23</v>
      </c>
      <c r="W1185" s="1">
        <v>42979</v>
      </c>
      <c r="X1185" t="s">
        <v>652</v>
      </c>
      <c r="Z1185" t="s">
        <v>653</v>
      </c>
      <c r="AA1185" t="s">
        <v>654</v>
      </c>
      <c r="AC1185" s="1">
        <v>43054</v>
      </c>
      <c r="AD1185">
        <v>1</v>
      </c>
      <c r="AE1185">
        <v>276</v>
      </c>
      <c r="AF1185" s="1">
        <v>43331</v>
      </c>
      <c r="AG1185">
        <v>352</v>
      </c>
      <c r="AH1185">
        <v>312023</v>
      </c>
      <c r="AI1185">
        <v>0</v>
      </c>
      <c r="AJ1185" t="s">
        <v>655</v>
      </c>
      <c r="AK1185" t="s">
        <v>45</v>
      </c>
      <c r="AL1185" s="1">
        <v>42979</v>
      </c>
    </row>
    <row r="1186" spans="1:38" x14ac:dyDescent="0.25">
      <c r="A1186" t="s">
        <v>78</v>
      </c>
      <c r="B1186" s="1">
        <v>43072</v>
      </c>
      <c r="C1186">
        <v>2</v>
      </c>
      <c r="D1186">
        <v>183</v>
      </c>
      <c r="E1186">
        <v>8</v>
      </c>
      <c r="F1186" t="s">
        <v>39</v>
      </c>
      <c r="G1186" t="s">
        <v>40</v>
      </c>
      <c r="H1186" t="s">
        <v>41</v>
      </c>
      <c r="I1186">
        <v>4</v>
      </c>
      <c r="J1186" t="s">
        <v>42</v>
      </c>
      <c r="K1186">
        <v>93</v>
      </c>
      <c r="L1186">
        <v>22</v>
      </c>
      <c r="M1186">
        <v>5.34</v>
      </c>
      <c r="N1186">
        <v>1.17</v>
      </c>
      <c r="O1186">
        <v>5.0199999999999996</v>
      </c>
      <c r="P1186">
        <v>1.1000000000000001</v>
      </c>
      <c r="Q1186">
        <v>4.01</v>
      </c>
      <c r="R1186">
        <v>0.88</v>
      </c>
      <c r="S1186">
        <v>1.99</v>
      </c>
      <c r="U1186">
        <v>22.84</v>
      </c>
      <c r="V1186">
        <v>26.23</v>
      </c>
      <c r="W1186" s="1">
        <v>42979</v>
      </c>
      <c r="X1186">
        <v>196</v>
      </c>
      <c r="Y1186" t="s">
        <v>43</v>
      </c>
      <c r="AC1186" s="1">
        <v>43078</v>
      </c>
      <c r="AD1186">
        <v>1</v>
      </c>
      <c r="AE1186">
        <v>233</v>
      </c>
      <c r="AF1186" s="1">
        <v>43359</v>
      </c>
      <c r="AG1186">
        <v>351</v>
      </c>
      <c r="AH1186">
        <v>306083</v>
      </c>
      <c r="AI1186" t="s">
        <v>197</v>
      </c>
      <c r="AK1186" t="s">
        <v>45</v>
      </c>
      <c r="AL1186" s="1">
        <v>43008</v>
      </c>
    </row>
    <row r="1187" spans="1:38" x14ac:dyDescent="0.25">
      <c r="A1187" t="s">
        <v>78</v>
      </c>
      <c r="B1187" s="1">
        <v>43129</v>
      </c>
      <c r="C1187">
        <v>3</v>
      </c>
      <c r="D1187">
        <v>183</v>
      </c>
      <c r="E1187">
        <v>8</v>
      </c>
      <c r="F1187" t="s">
        <v>39</v>
      </c>
      <c r="G1187" t="s">
        <v>40</v>
      </c>
      <c r="H1187" t="s">
        <v>41</v>
      </c>
      <c r="I1187">
        <v>4</v>
      </c>
      <c r="J1187" t="s">
        <v>42</v>
      </c>
      <c r="K1187">
        <v>150</v>
      </c>
      <c r="L1187">
        <v>22</v>
      </c>
      <c r="M1187">
        <v>5.34</v>
      </c>
      <c r="N1187">
        <v>1.17</v>
      </c>
      <c r="O1187">
        <v>5.0199999999999996</v>
      </c>
      <c r="P1187">
        <v>1.1000000000000001</v>
      </c>
      <c r="Q1187">
        <v>4.01</v>
      </c>
      <c r="R1187">
        <v>0.88</v>
      </c>
      <c r="S1187">
        <v>1.99</v>
      </c>
      <c r="U1187">
        <v>22.84</v>
      </c>
      <c r="V1187">
        <v>26.23</v>
      </c>
      <c r="W1187" s="1">
        <v>42979</v>
      </c>
      <c r="X1187" t="s">
        <v>652</v>
      </c>
      <c r="Y1187" t="s">
        <v>47</v>
      </c>
      <c r="Z1187" t="s">
        <v>653</v>
      </c>
      <c r="AA1187" t="s">
        <v>654</v>
      </c>
      <c r="AC1187" s="1">
        <v>43054</v>
      </c>
      <c r="AD1187">
        <v>1</v>
      </c>
      <c r="AE1187">
        <v>200</v>
      </c>
      <c r="AF1187" s="1">
        <v>43331</v>
      </c>
      <c r="AG1187">
        <v>352</v>
      </c>
      <c r="AH1187">
        <v>312023</v>
      </c>
      <c r="AI1187">
        <v>0</v>
      </c>
      <c r="AJ1187" t="s">
        <v>655</v>
      </c>
      <c r="AK1187" t="s">
        <v>45</v>
      </c>
      <c r="AL1187" s="1">
        <v>42979</v>
      </c>
    </row>
    <row r="1188" spans="1:38" x14ac:dyDescent="0.25">
      <c r="A1188" t="s">
        <v>78</v>
      </c>
      <c r="B1188" s="1">
        <v>43193</v>
      </c>
      <c r="C1188">
        <v>4</v>
      </c>
      <c r="D1188">
        <v>183</v>
      </c>
      <c r="E1188">
        <v>8</v>
      </c>
      <c r="F1188" t="s">
        <v>39</v>
      </c>
      <c r="G1188" t="s">
        <v>40</v>
      </c>
      <c r="H1188" t="s">
        <v>41</v>
      </c>
      <c r="I1188">
        <v>4</v>
      </c>
      <c r="J1188" t="s">
        <v>42</v>
      </c>
      <c r="K1188">
        <v>214</v>
      </c>
      <c r="L1188">
        <v>22</v>
      </c>
      <c r="M1188">
        <v>5.34</v>
      </c>
      <c r="N1188">
        <v>1.17</v>
      </c>
      <c r="O1188">
        <v>5.0199999999999996</v>
      </c>
      <c r="P1188">
        <v>1.1000000000000001</v>
      </c>
      <c r="Q1188">
        <v>4.01</v>
      </c>
      <c r="R1188">
        <v>0.88</v>
      </c>
      <c r="S1188">
        <v>1.99</v>
      </c>
      <c r="U1188">
        <v>22.84</v>
      </c>
      <c r="V1188">
        <v>26.23</v>
      </c>
      <c r="W1188" s="1">
        <v>42979</v>
      </c>
      <c r="X1188" t="s">
        <v>652</v>
      </c>
      <c r="Y1188" t="s">
        <v>48</v>
      </c>
      <c r="Z1188" t="s">
        <v>653</v>
      </c>
      <c r="AA1188" t="s">
        <v>654</v>
      </c>
      <c r="AC1188" s="1">
        <v>43054</v>
      </c>
      <c r="AD1188">
        <v>1</v>
      </c>
      <c r="AE1188">
        <v>136</v>
      </c>
      <c r="AF1188" s="1">
        <v>43331</v>
      </c>
      <c r="AG1188">
        <v>352</v>
      </c>
      <c r="AH1188">
        <v>312023</v>
      </c>
      <c r="AI1188">
        <v>0</v>
      </c>
      <c r="AJ1188" t="s">
        <v>655</v>
      </c>
      <c r="AK1188" t="s">
        <v>45</v>
      </c>
      <c r="AL1188" s="1">
        <v>42979</v>
      </c>
    </row>
    <row r="1189" spans="1:38" x14ac:dyDescent="0.25">
      <c r="A1189" t="s">
        <v>78</v>
      </c>
      <c r="B1189" s="1">
        <v>43012</v>
      </c>
      <c r="C1189">
        <v>1</v>
      </c>
      <c r="D1189">
        <v>110</v>
      </c>
      <c r="E1189">
        <v>8</v>
      </c>
      <c r="F1189" t="s">
        <v>39</v>
      </c>
      <c r="G1189" t="s">
        <v>40</v>
      </c>
      <c r="H1189" t="s">
        <v>41</v>
      </c>
      <c r="I1189">
        <v>3</v>
      </c>
      <c r="J1189">
        <v>2</v>
      </c>
      <c r="K1189">
        <v>37</v>
      </c>
      <c r="L1189">
        <v>17.399999999999999</v>
      </c>
      <c r="M1189">
        <v>5.23</v>
      </c>
      <c r="N1189">
        <v>0.91</v>
      </c>
      <c r="O1189">
        <v>5.87</v>
      </c>
      <c r="P1189">
        <v>1.02</v>
      </c>
      <c r="Q1189">
        <v>4.1900000000000004</v>
      </c>
      <c r="R1189">
        <v>0.73</v>
      </c>
      <c r="S1189">
        <v>1.75</v>
      </c>
      <c r="U1189">
        <v>18.059999999999999</v>
      </c>
      <c r="V1189">
        <v>22.88</v>
      </c>
      <c r="W1189" s="1">
        <v>42975</v>
      </c>
      <c r="X1189">
        <v>231</v>
      </c>
      <c r="Z1189" t="s">
        <v>656</v>
      </c>
      <c r="AA1189" t="s">
        <v>657</v>
      </c>
      <c r="AC1189" t="s">
        <v>49</v>
      </c>
      <c r="AH1189">
        <v>309084</v>
      </c>
      <c r="AI1189">
        <v>124</v>
      </c>
      <c r="AJ1189" s="2">
        <v>13759</v>
      </c>
      <c r="AK1189" t="s">
        <v>45</v>
      </c>
      <c r="AL1189" s="1">
        <v>42975</v>
      </c>
    </row>
    <row r="1190" spans="1:38" x14ac:dyDescent="0.25">
      <c r="A1190" t="s">
        <v>78</v>
      </c>
      <c r="B1190" s="1">
        <v>43129</v>
      </c>
      <c r="C1190">
        <v>3</v>
      </c>
      <c r="D1190">
        <v>110</v>
      </c>
      <c r="E1190">
        <v>8</v>
      </c>
      <c r="F1190" t="s">
        <v>39</v>
      </c>
      <c r="G1190" t="s">
        <v>40</v>
      </c>
      <c r="H1190" t="s">
        <v>41</v>
      </c>
      <c r="I1190">
        <v>3</v>
      </c>
      <c r="J1190">
        <v>2</v>
      </c>
      <c r="K1190">
        <v>154</v>
      </c>
      <c r="L1190">
        <v>12.8</v>
      </c>
      <c r="M1190">
        <v>5.1100000000000003</v>
      </c>
      <c r="N1190">
        <v>0.65</v>
      </c>
      <c r="O1190">
        <v>5.81</v>
      </c>
      <c r="P1190">
        <v>0.74</v>
      </c>
      <c r="Q1190">
        <v>4.0599999999999996</v>
      </c>
      <c r="R1190">
        <v>0.52</v>
      </c>
      <c r="S1190">
        <v>1.26</v>
      </c>
      <c r="T1190">
        <v>17</v>
      </c>
      <c r="U1190">
        <v>13.29</v>
      </c>
      <c r="V1190">
        <v>16.579999999999998</v>
      </c>
      <c r="W1190" s="1">
        <v>42975</v>
      </c>
      <c r="X1190">
        <v>231</v>
      </c>
      <c r="Y1190" t="s">
        <v>47</v>
      </c>
      <c r="Z1190" t="s">
        <v>656</v>
      </c>
      <c r="AA1190" t="s">
        <v>657</v>
      </c>
      <c r="AC1190" s="1">
        <v>43084</v>
      </c>
      <c r="AD1190">
        <v>2</v>
      </c>
      <c r="AE1190">
        <v>233</v>
      </c>
      <c r="AF1190" s="1">
        <v>43364</v>
      </c>
      <c r="AG1190">
        <v>389</v>
      </c>
      <c r="AH1190">
        <v>309084</v>
      </c>
      <c r="AI1190">
        <v>124</v>
      </c>
      <c r="AJ1190" s="2">
        <v>13759</v>
      </c>
      <c r="AK1190" t="s">
        <v>45</v>
      </c>
      <c r="AL1190" s="1">
        <v>42975</v>
      </c>
    </row>
    <row r="1191" spans="1:38" x14ac:dyDescent="0.25">
      <c r="A1191" t="s">
        <v>78</v>
      </c>
      <c r="B1191" s="1">
        <v>43193</v>
      </c>
      <c r="C1191">
        <v>4</v>
      </c>
      <c r="D1191">
        <v>110</v>
      </c>
      <c r="E1191">
        <v>8</v>
      </c>
      <c r="F1191" t="s">
        <v>39</v>
      </c>
      <c r="G1191" t="s">
        <v>40</v>
      </c>
      <c r="H1191" t="s">
        <v>41</v>
      </c>
      <c r="I1191">
        <v>3</v>
      </c>
      <c r="J1191">
        <v>2</v>
      </c>
      <c r="K1191">
        <v>218</v>
      </c>
      <c r="L1191">
        <v>9.1</v>
      </c>
      <c r="M1191">
        <v>4.83</v>
      </c>
      <c r="N1191">
        <v>0.44</v>
      </c>
      <c r="O1191">
        <v>6.49</v>
      </c>
      <c r="P1191">
        <v>0.59</v>
      </c>
      <c r="Q1191">
        <v>5.0999999999999996</v>
      </c>
      <c r="R1191">
        <v>0.46</v>
      </c>
      <c r="S1191">
        <v>1.05</v>
      </c>
      <c r="T1191">
        <v>46</v>
      </c>
      <c r="U1191">
        <v>9.4499999999999993</v>
      </c>
      <c r="V1191">
        <v>13.26</v>
      </c>
      <c r="W1191" s="1">
        <v>42975</v>
      </c>
      <c r="X1191">
        <v>231</v>
      </c>
      <c r="Y1191" t="s">
        <v>48</v>
      </c>
      <c r="Z1191" t="s">
        <v>656</v>
      </c>
      <c r="AA1191" t="s">
        <v>657</v>
      </c>
      <c r="AC1191" s="1">
        <v>43084</v>
      </c>
      <c r="AD1191">
        <v>2</v>
      </c>
      <c r="AE1191">
        <v>169</v>
      </c>
      <c r="AF1191" s="1">
        <v>43364</v>
      </c>
      <c r="AG1191">
        <v>389</v>
      </c>
      <c r="AH1191">
        <v>309084</v>
      </c>
      <c r="AI1191">
        <v>124</v>
      </c>
      <c r="AJ1191" s="2">
        <v>13759</v>
      </c>
      <c r="AK1191" t="s">
        <v>45</v>
      </c>
      <c r="AL1191" s="1">
        <v>42975</v>
      </c>
    </row>
    <row r="1192" spans="1:38" x14ac:dyDescent="0.25">
      <c r="A1192" t="s">
        <v>78</v>
      </c>
      <c r="B1192" s="1">
        <v>43072</v>
      </c>
      <c r="C1192">
        <v>2</v>
      </c>
      <c r="D1192">
        <v>110</v>
      </c>
      <c r="E1192">
        <v>8</v>
      </c>
      <c r="F1192" t="s">
        <v>39</v>
      </c>
      <c r="G1192" t="s">
        <v>40</v>
      </c>
      <c r="H1192" t="s">
        <v>41</v>
      </c>
      <c r="I1192">
        <v>2</v>
      </c>
      <c r="J1192">
        <v>1</v>
      </c>
      <c r="K1192">
        <v>97</v>
      </c>
      <c r="L1192">
        <v>10.199999999999999</v>
      </c>
      <c r="M1192">
        <v>4.9400000000000004</v>
      </c>
      <c r="N1192">
        <v>0.5</v>
      </c>
      <c r="O1192">
        <v>5.38</v>
      </c>
      <c r="P1192">
        <v>0.55000000000000004</v>
      </c>
      <c r="Q1192">
        <v>3.86</v>
      </c>
      <c r="R1192">
        <v>0.39</v>
      </c>
      <c r="S1192">
        <v>0.94</v>
      </c>
      <c r="U1192">
        <v>10.59</v>
      </c>
      <c r="V1192">
        <v>12.53</v>
      </c>
      <c r="W1192" s="1">
        <v>42975</v>
      </c>
      <c r="X1192">
        <v>199</v>
      </c>
      <c r="Z1192" t="s">
        <v>82</v>
      </c>
      <c r="AA1192">
        <f>-152/70</f>
        <v>-2.1714285714285713</v>
      </c>
      <c r="AC1192" s="1">
        <v>43077</v>
      </c>
      <c r="AD1192">
        <v>1</v>
      </c>
      <c r="AE1192">
        <v>222</v>
      </c>
      <c r="AF1192" s="1">
        <v>43348</v>
      </c>
      <c r="AH1192">
        <v>310034</v>
      </c>
      <c r="AI1192">
        <v>11</v>
      </c>
      <c r="AJ1192" s="3">
        <v>44966</v>
      </c>
      <c r="AK1192" t="s">
        <v>83</v>
      </c>
      <c r="AL1192" s="1">
        <v>43077</v>
      </c>
    </row>
    <row r="1193" spans="1:38" x14ac:dyDescent="0.25">
      <c r="A1193" t="s">
        <v>38</v>
      </c>
      <c r="B1193" s="1">
        <v>43010</v>
      </c>
      <c r="C1193">
        <v>1</v>
      </c>
      <c r="D1193">
        <v>156</v>
      </c>
      <c r="E1193">
        <v>8</v>
      </c>
      <c r="F1193" t="s">
        <v>39</v>
      </c>
      <c r="G1193" t="s">
        <v>104</v>
      </c>
      <c r="H1193" t="s">
        <v>105</v>
      </c>
      <c r="I1193">
        <v>4</v>
      </c>
      <c r="J1193" t="s">
        <v>42</v>
      </c>
      <c r="K1193">
        <v>13</v>
      </c>
      <c r="L1193">
        <v>22.7</v>
      </c>
      <c r="M1193">
        <v>5.15</v>
      </c>
      <c r="N1193">
        <v>1.17</v>
      </c>
      <c r="O1193">
        <v>4.5199999999999996</v>
      </c>
      <c r="P1193">
        <v>1.03</v>
      </c>
      <c r="Q1193">
        <v>3.88</v>
      </c>
      <c r="R1193">
        <v>0.88</v>
      </c>
      <c r="S1193">
        <v>1.91</v>
      </c>
      <c r="T1193">
        <v>49</v>
      </c>
      <c r="U1193">
        <v>23.56</v>
      </c>
      <c r="V1193">
        <v>25.54</v>
      </c>
      <c r="W1193" s="1">
        <v>42997</v>
      </c>
      <c r="X1193">
        <v>216</v>
      </c>
      <c r="Y1193" t="s">
        <v>43</v>
      </c>
      <c r="Z1193" t="s">
        <v>658</v>
      </c>
      <c r="AA1193" t="s">
        <v>659</v>
      </c>
      <c r="AC1193" s="1">
        <v>43069</v>
      </c>
      <c r="AD1193">
        <v>1</v>
      </c>
      <c r="AE1193">
        <v>273</v>
      </c>
      <c r="AF1193" s="1">
        <v>43350</v>
      </c>
      <c r="AG1193">
        <v>353</v>
      </c>
      <c r="AH1193">
        <v>312049</v>
      </c>
      <c r="AI1193">
        <v>322</v>
      </c>
      <c r="AJ1193" s="2">
        <v>11963</v>
      </c>
      <c r="AK1193" t="s">
        <v>45</v>
      </c>
      <c r="AL1193" s="1">
        <v>42997</v>
      </c>
    </row>
    <row r="1194" spans="1:38" x14ac:dyDescent="0.25">
      <c r="A1194" t="s">
        <v>38</v>
      </c>
      <c r="B1194" s="1">
        <v>43075</v>
      </c>
      <c r="C1194">
        <v>2</v>
      </c>
      <c r="D1194">
        <v>156</v>
      </c>
      <c r="E1194">
        <v>8</v>
      </c>
      <c r="F1194" t="s">
        <v>39</v>
      </c>
      <c r="G1194" t="s">
        <v>104</v>
      </c>
      <c r="H1194" t="s">
        <v>105</v>
      </c>
      <c r="I1194">
        <v>4</v>
      </c>
      <c r="J1194" t="s">
        <v>42</v>
      </c>
      <c r="K1194">
        <v>78</v>
      </c>
      <c r="L1194">
        <v>19.8</v>
      </c>
      <c r="M1194">
        <v>5.14</v>
      </c>
      <c r="N1194">
        <v>1.02</v>
      </c>
      <c r="O1194">
        <v>4.25</v>
      </c>
      <c r="P1194">
        <v>0.84</v>
      </c>
      <c r="Q1194">
        <v>3.64</v>
      </c>
      <c r="R1194">
        <v>0.72</v>
      </c>
      <c r="S1194">
        <v>1.56</v>
      </c>
      <c r="T1194">
        <v>12</v>
      </c>
      <c r="U1194">
        <v>20.55</v>
      </c>
      <c r="V1194">
        <v>21.2</v>
      </c>
      <c r="W1194" s="1">
        <v>42997</v>
      </c>
      <c r="X1194">
        <v>216</v>
      </c>
      <c r="Y1194" t="s">
        <v>46</v>
      </c>
      <c r="Z1194" t="s">
        <v>658</v>
      </c>
      <c r="AA1194" t="s">
        <v>659</v>
      </c>
      <c r="AC1194" s="1">
        <v>43069</v>
      </c>
      <c r="AD1194">
        <v>1</v>
      </c>
      <c r="AE1194">
        <v>235</v>
      </c>
      <c r="AF1194" s="1">
        <v>43350</v>
      </c>
      <c r="AG1194">
        <v>353</v>
      </c>
      <c r="AH1194">
        <v>312049</v>
      </c>
      <c r="AI1194">
        <v>322</v>
      </c>
      <c r="AJ1194" s="2">
        <v>11963</v>
      </c>
      <c r="AK1194" t="s">
        <v>45</v>
      </c>
      <c r="AL1194" s="1">
        <v>42997</v>
      </c>
    </row>
    <row r="1195" spans="1:38" x14ac:dyDescent="0.25">
      <c r="A1195" t="s">
        <v>38</v>
      </c>
      <c r="B1195" s="1">
        <v>43146</v>
      </c>
      <c r="C1195">
        <v>3</v>
      </c>
      <c r="D1195">
        <v>156</v>
      </c>
      <c r="E1195">
        <v>8</v>
      </c>
      <c r="F1195" t="s">
        <v>39</v>
      </c>
      <c r="G1195" t="s">
        <v>104</v>
      </c>
      <c r="H1195" t="s">
        <v>105</v>
      </c>
      <c r="I1195">
        <v>4</v>
      </c>
      <c r="J1195" t="s">
        <v>42</v>
      </c>
      <c r="K1195">
        <v>149</v>
      </c>
      <c r="L1195">
        <v>14.9</v>
      </c>
      <c r="M1195">
        <v>4.95</v>
      </c>
      <c r="N1195">
        <v>0.74</v>
      </c>
      <c r="O1195">
        <v>5.26</v>
      </c>
      <c r="P1195">
        <v>0.78</v>
      </c>
      <c r="Q1195">
        <v>4.3099999999999996</v>
      </c>
      <c r="R1195">
        <v>0.64</v>
      </c>
      <c r="S1195">
        <v>1.43</v>
      </c>
      <c r="T1195">
        <v>9</v>
      </c>
      <c r="U1195">
        <v>15.47</v>
      </c>
      <c r="V1195">
        <v>18.53</v>
      </c>
      <c r="W1195" s="1">
        <v>42997</v>
      </c>
      <c r="X1195">
        <v>216</v>
      </c>
      <c r="Y1195" t="s">
        <v>47</v>
      </c>
      <c r="Z1195" t="s">
        <v>658</v>
      </c>
      <c r="AA1195" t="s">
        <v>659</v>
      </c>
      <c r="AC1195" s="1">
        <v>43069</v>
      </c>
      <c r="AD1195">
        <v>1</v>
      </c>
      <c r="AE1195">
        <v>199</v>
      </c>
      <c r="AF1195" s="1">
        <v>43350</v>
      </c>
      <c r="AG1195">
        <v>353</v>
      </c>
      <c r="AH1195">
        <v>312049</v>
      </c>
      <c r="AI1195">
        <v>322</v>
      </c>
      <c r="AJ1195" s="2">
        <v>11963</v>
      </c>
      <c r="AK1195" t="s">
        <v>45</v>
      </c>
      <c r="AL1195" s="1">
        <v>42997</v>
      </c>
    </row>
    <row r="1196" spans="1:38" x14ac:dyDescent="0.25">
      <c r="A1196" t="s">
        <v>38</v>
      </c>
      <c r="B1196" s="1">
        <v>43200</v>
      </c>
      <c r="C1196">
        <v>4</v>
      </c>
      <c r="D1196">
        <v>156</v>
      </c>
      <c r="E1196">
        <v>8</v>
      </c>
      <c r="F1196" t="s">
        <v>39</v>
      </c>
      <c r="G1196" t="s">
        <v>104</v>
      </c>
      <c r="H1196" t="s">
        <v>105</v>
      </c>
      <c r="I1196">
        <v>4</v>
      </c>
      <c r="J1196" t="s">
        <v>42</v>
      </c>
      <c r="K1196">
        <v>203</v>
      </c>
      <c r="L1196">
        <v>11.6</v>
      </c>
      <c r="M1196">
        <v>4.68</v>
      </c>
      <c r="N1196">
        <v>0.54</v>
      </c>
      <c r="O1196">
        <v>6.89</v>
      </c>
      <c r="P1196">
        <v>0.8</v>
      </c>
      <c r="Q1196">
        <v>5.45</v>
      </c>
      <c r="R1196">
        <v>0.63</v>
      </c>
      <c r="S1196">
        <v>1.43</v>
      </c>
      <c r="T1196">
        <v>21</v>
      </c>
      <c r="U1196">
        <v>12.04</v>
      </c>
      <c r="V1196">
        <v>17.82</v>
      </c>
      <c r="W1196" s="1">
        <v>42997</v>
      </c>
      <c r="X1196">
        <v>216</v>
      </c>
      <c r="Y1196" t="s">
        <v>48</v>
      </c>
      <c r="Z1196" t="s">
        <v>658</v>
      </c>
      <c r="AA1196" t="s">
        <v>659</v>
      </c>
      <c r="AC1196" t="s">
        <v>49</v>
      </c>
      <c r="AH1196">
        <v>312049</v>
      </c>
      <c r="AI1196">
        <v>322</v>
      </c>
      <c r="AJ1196" s="2">
        <v>11963</v>
      </c>
      <c r="AK1196" t="s">
        <v>50</v>
      </c>
      <c r="AL1196" s="1">
        <v>43241</v>
      </c>
    </row>
    <row r="1197" spans="1:38" x14ac:dyDescent="0.25">
      <c r="A1197" t="s">
        <v>78</v>
      </c>
      <c r="B1197" s="1">
        <v>43012</v>
      </c>
      <c r="C1197">
        <v>1</v>
      </c>
      <c r="D1197">
        <v>68</v>
      </c>
      <c r="E1197">
        <v>8</v>
      </c>
      <c r="F1197" t="s">
        <v>39</v>
      </c>
      <c r="G1197" t="s">
        <v>40</v>
      </c>
      <c r="H1197" t="s">
        <v>41</v>
      </c>
      <c r="I1197">
        <v>9</v>
      </c>
      <c r="J1197" t="s">
        <v>42</v>
      </c>
      <c r="K1197">
        <v>16</v>
      </c>
      <c r="L1197">
        <v>21.9</v>
      </c>
      <c r="M1197">
        <v>5.12</v>
      </c>
      <c r="N1197">
        <v>1.1200000000000001</v>
      </c>
      <c r="O1197">
        <v>6.13</v>
      </c>
      <c r="P1197">
        <v>1.34</v>
      </c>
      <c r="Q1197">
        <v>3.87</v>
      </c>
      <c r="R1197">
        <v>0.85</v>
      </c>
      <c r="S1197">
        <v>2.19</v>
      </c>
      <c r="U1197">
        <v>22.73</v>
      </c>
      <c r="V1197">
        <v>29</v>
      </c>
      <c r="W1197" s="1">
        <v>42996</v>
      </c>
      <c r="X1197">
        <v>210</v>
      </c>
      <c r="Z1197" t="s">
        <v>660</v>
      </c>
      <c r="AA1197" t="s">
        <v>661</v>
      </c>
      <c r="AC1197" t="s">
        <v>49</v>
      </c>
      <c r="AH1197">
        <v>302010</v>
      </c>
      <c r="AI1197" t="s">
        <v>160</v>
      </c>
      <c r="AJ1197" s="2">
        <v>16862</v>
      </c>
      <c r="AK1197" t="s">
        <v>45</v>
      </c>
      <c r="AL1197" s="1">
        <v>42996</v>
      </c>
    </row>
    <row r="1198" spans="1:38" x14ac:dyDescent="0.25">
      <c r="A1198" t="s">
        <v>78</v>
      </c>
      <c r="B1198" s="1">
        <v>43012</v>
      </c>
      <c r="C1198">
        <v>1</v>
      </c>
      <c r="D1198">
        <v>124</v>
      </c>
      <c r="E1198">
        <v>8</v>
      </c>
      <c r="F1198" t="s">
        <v>39</v>
      </c>
      <c r="G1198" t="s">
        <v>40</v>
      </c>
      <c r="H1198" t="s">
        <v>41</v>
      </c>
      <c r="I1198">
        <v>8</v>
      </c>
      <c r="J1198" t="s">
        <v>42</v>
      </c>
      <c r="K1198">
        <v>35</v>
      </c>
      <c r="L1198">
        <v>19.2</v>
      </c>
      <c r="M1198">
        <v>5.3</v>
      </c>
      <c r="N1198">
        <v>1.02</v>
      </c>
      <c r="O1198">
        <v>5.59</v>
      </c>
      <c r="P1198">
        <v>1.07</v>
      </c>
      <c r="Q1198">
        <v>4.32</v>
      </c>
      <c r="R1198">
        <v>0.83</v>
      </c>
      <c r="S1198">
        <v>1.9</v>
      </c>
      <c r="U1198">
        <v>19.93</v>
      </c>
      <c r="V1198">
        <v>24.73</v>
      </c>
      <c r="W1198" s="1">
        <v>42977</v>
      </c>
      <c r="X1198">
        <v>229</v>
      </c>
      <c r="Z1198" t="s">
        <v>662</v>
      </c>
      <c r="AA1198" t="s">
        <v>663</v>
      </c>
      <c r="AC1198" s="1">
        <v>43055</v>
      </c>
      <c r="AD1198">
        <v>1</v>
      </c>
      <c r="AE1198">
        <v>281</v>
      </c>
      <c r="AF1198" s="1">
        <v>43336</v>
      </c>
      <c r="AG1198">
        <v>359</v>
      </c>
      <c r="AH1198">
        <v>301048</v>
      </c>
      <c r="AI1198" t="s">
        <v>455</v>
      </c>
      <c r="AJ1198" t="s">
        <v>664</v>
      </c>
      <c r="AK1198" t="s">
        <v>45</v>
      </c>
      <c r="AL1198" s="1">
        <v>42977</v>
      </c>
    </row>
    <row r="1199" spans="1:38" x14ac:dyDescent="0.25">
      <c r="A1199" t="s">
        <v>78</v>
      </c>
      <c r="B1199" s="1">
        <v>43072</v>
      </c>
      <c r="C1199">
        <v>2</v>
      </c>
      <c r="D1199">
        <v>68</v>
      </c>
      <c r="E1199">
        <v>8</v>
      </c>
      <c r="F1199" t="s">
        <v>39</v>
      </c>
      <c r="G1199" t="s">
        <v>40</v>
      </c>
      <c r="H1199" t="s">
        <v>41</v>
      </c>
      <c r="I1199">
        <v>4</v>
      </c>
      <c r="J1199" t="s">
        <v>42</v>
      </c>
      <c r="K1199">
        <v>60</v>
      </c>
      <c r="L1199">
        <v>19.600000000000001</v>
      </c>
      <c r="M1199">
        <v>5.15</v>
      </c>
      <c r="N1199">
        <v>1.01</v>
      </c>
      <c r="O1199">
        <v>5.18</v>
      </c>
      <c r="P1199">
        <v>1.02</v>
      </c>
      <c r="Q1199">
        <v>3.87</v>
      </c>
      <c r="R1199">
        <v>0.76</v>
      </c>
      <c r="S1199">
        <v>1.77</v>
      </c>
      <c r="T1199">
        <v>29</v>
      </c>
      <c r="U1199">
        <v>20.34</v>
      </c>
      <c r="V1199">
        <v>23.7</v>
      </c>
      <c r="W1199" s="1">
        <v>43012</v>
      </c>
      <c r="X1199">
        <v>194</v>
      </c>
      <c r="Y1199" t="s">
        <v>43</v>
      </c>
      <c r="AC1199" s="1">
        <v>43074</v>
      </c>
      <c r="AD1199">
        <v>1</v>
      </c>
      <c r="AE1199">
        <v>227</v>
      </c>
      <c r="AF1199" s="1">
        <v>43353</v>
      </c>
      <c r="AG1199">
        <v>341</v>
      </c>
      <c r="AH1199">
        <v>308103</v>
      </c>
      <c r="AI1199" t="s">
        <v>665</v>
      </c>
      <c r="AJ1199" s="2">
        <v>15128</v>
      </c>
      <c r="AK1199" t="s">
        <v>45</v>
      </c>
      <c r="AL1199" s="1">
        <v>43012</v>
      </c>
    </row>
    <row r="1200" spans="1:38" x14ac:dyDescent="0.25">
      <c r="A1200" t="s">
        <v>78</v>
      </c>
      <c r="B1200" s="1">
        <v>43072</v>
      </c>
      <c r="C1200">
        <v>2</v>
      </c>
      <c r="D1200">
        <v>124</v>
      </c>
      <c r="E1200">
        <v>8</v>
      </c>
      <c r="F1200" t="s">
        <v>39</v>
      </c>
      <c r="G1200" t="s">
        <v>40</v>
      </c>
      <c r="H1200" t="s">
        <v>41</v>
      </c>
      <c r="I1200">
        <v>3</v>
      </c>
      <c r="J1200">
        <v>2</v>
      </c>
      <c r="K1200">
        <v>95</v>
      </c>
      <c r="L1200">
        <v>13.1</v>
      </c>
      <c r="M1200">
        <v>5.0599999999999996</v>
      </c>
      <c r="N1200">
        <v>0.66</v>
      </c>
      <c r="O1200">
        <v>6.36</v>
      </c>
      <c r="P1200">
        <v>0.83</v>
      </c>
      <c r="Q1200">
        <v>4.17</v>
      </c>
      <c r="R1200">
        <v>0.55000000000000004</v>
      </c>
      <c r="S1200">
        <v>1.38</v>
      </c>
      <c r="T1200">
        <v>79</v>
      </c>
      <c r="U1200">
        <v>13.6</v>
      </c>
      <c r="V1200">
        <v>18.010000000000002</v>
      </c>
      <c r="W1200" s="1">
        <v>42977</v>
      </c>
      <c r="X1200">
        <v>247</v>
      </c>
      <c r="Y1200" t="s">
        <v>46</v>
      </c>
      <c r="Z1200" t="s">
        <v>666</v>
      </c>
      <c r="AA1200" t="s">
        <v>667</v>
      </c>
      <c r="AC1200" s="1">
        <v>43086</v>
      </c>
      <c r="AD1200">
        <v>4</v>
      </c>
      <c r="AE1200">
        <v>241</v>
      </c>
      <c r="AF1200" s="1">
        <v>43367</v>
      </c>
      <c r="AG1200">
        <v>408</v>
      </c>
      <c r="AH1200">
        <v>309012</v>
      </c>
      <c r="AI1200" t="s">
        <v>160</v>
      </c>
      <c r="AJ1200" s="2">
        <v>16862</v>
      </c>
      <c r="AK1200" t="s">
        <v>45</v>
      </c>
      <c r="AL1200" s="1">
        <v>42959</v>
      </c>
    </row>
    <row r="1201" spans="1:38" x14ac:dyDescent="0.25">
      <c r="A1201" t="s">
        <v>78</v>
      </c>
      <c r="B1201" s="1">
        <v>43193</v>
      </c>
      <c r="C1201">
        <v>4</v>
      </c>
      <c r="D1201">
        <v>68</v>
      </c>
      <c r="E1201">
        <v>8</v>
      </c>
      <c r="F1201" t="s">
        <v>39</v>
      </c>
      <c r="G1201" t="s">
        <v>40</v>
      </c>
      <c r="H1201" t="s">
        <v>41</v>
      </c>
      <c r="I1201">
        <v>9</v>
      </c>
      <c r="J1201" t="s">
        <v>42</v>
      </c>
      <c r="K1201">
        <v>197</v>
      </c>
      <c r="L1201">
        <v>11.6</v>
      </c>
      <c r="M1201">
        <v>5.04</v>
      </c>
      <c r="N1201">
        <v>0.57999999999999996</v>
      </c>
      <c r="O1201">
        <v>6.31</v>
      </c>
      <c r="P1201">
        <v>0.73</v>
      </c>
      <c r="Q1201">
        <v>4.3099999999999996</v>
      </c>
      <c r="R1201">
        <v>0.5</v>
      </c>
      <c r="S1201">
        <v>1.23</v>
      </c>
      <c r="T1201">
        <v>204</v>
      </c>
      <c r="U1201">
        <v>12.04</v>
      </c>
      <c r="V1201">
        <v>15.98</v>
      </c>
      <c r="W1201" s="1">
        <v>42996</v>
      </c>
      <c r="X1201">
        <v>210</v>
      </c>
      <c r="Y1201" s="3">
        <v>45018</v>
      </c>
      <c r="Z1201" t="s">
        <v>660</v>
      </c>
      <c r="AA1201" t="s">
        <v>661</v>
      </c>
      <c r="AC1201" s="1">
        <v>43078</v>
      </c>
      <c r="AD1201">
        <v>2</v>
      </c>
      <c r="AE1201">
        <v>164</v>
      </c>
      <c r="AF1201" s="1">
        <v>43359</v>
      </c>
      <c r="AG1201">
        <v>363</v>
      </c>
      <c r="AH1201">
        <v>302010</v>
      </c>
      <c r="AI1201" t="s">
        <v>160</v>
      </c>
      <c r="AJ1201" s="2">
        <v>16862</v>
      </c>
      <c r="AK1201" t="s">
        <v>45</v>
      </c>
      <c r="AL1201" s="1">
        <v>42996</v>
      </c>
    </row>
    <row r="1202" spans="1:38" x14ac:dyDescent="0.25">
      <c r="A1202" t="s">
        <v>78</v>
      </c>
      <c r="B1202" s="1">
        <v>43129</v>
      </c>
      <c r="C1202">
        <v>3</v>
      </c>
      <c r="D1202">
        <v>124</v>
      </c>
      <c r="E1202">
        <v>8</v>
      </c>
      <c r="F1202" t="s">
        <v>39</v>
      </c>
      <c r="G1202" t="s">
        <v>40</v>
      </c>
      <c r="H1202" t="s">
        <v>41</v>
      </c>
      <c r="I1202">
        <v>8</v>
      </c>
      <c r="J1202" t="s">
        <v>42</v>
      </c>
      <c r="K1202">
        <v>152</v>
      </c>
      <c r="L1202">
        <v>10.9</v>
      </c>
      <c r="M1202">
        <v>4.95</v>
      </c>
      <c r="N1202">
        <v>0.54</v>
      </c>
      <c r="O1202">
        <v>5.63</v>
      </c>
      <c r="P1202">
        <v>0.61</v>
      </c>
      <c r="Q1202">
        <v>4.57</v>
      </c>
      <c r="R1202">
        <v>0.5</v>
      </c>
      <c r="S1202">
        <v>1.1100000000000001</v>
      </c>
      <c r="T1202">
        <v>45</v>
      </c>
      <c r="U1202">
        <v>11.31</v>
      </c>
      <c r="V1202">
        <v>14.29</v>
      </c>
      <c r="W1202" s="1">
        <v>42977</v>
      </c>
      <c r="X1202">
        <v>229</v>
      </c>
      <c r="Y1202" t="s">
        <v>47</v>
      </c>
      <c r="Z1202" t="s">
        <v>662</v>
      </c>
      <c r="AA1202" t="s">
        <v>663</v>
      </c>
      <c r="AC1202" s="1">
        <v>43055</v>
      </c>
      <c r="AD1202">
        <v>1</v>
      </c>
      <c r="AE1202">
        <v>205</v>
      </c>
      <c r="AF1202" s="1">
        <v>43336</v>
      </c>
      <c r="AG1202">
        <v>359</v>
      </c>
      <c r="AH1202">
        <v>301048</v>
      </c>
      <c r="AI1202" t="s">
        <v>455</v>
      </c>
      <c r="AJ1202" t="s">
        <v>664</v>
      </c>
      <c r="AK1202" t="s">
        <v>45</v>
      </c>
      <c r="AL1202" s="1">
        <v>42977</v>
      </c>
    </row>
    <row r="1203" spans="1:38" x14ac:dyDescent="0.25">
      <c r="A1203" t="s">
        <v>78</v>
      </c>
      <c r="B1203" s="1">
        <v>43129</v>
      </c>
      <c r="C1203">
        <v>3</v>
      </c>
      <c r="D1203">
        <v>68</v>
      </c>
      <c r="E1203">
        <v>8</v>
      </c>
      <c r="F1203" t="s">
        <v>39</v>
      </c>
      <c r="G1203" t="s">
        <v>40</v>
      </c>
      <c r="H1203" t="s">
        <v>41</v>
      </c>
      <c r="I1203">
        <v>9</v>
      </c>
      <c r="J1203" t="s">
        <v>42</v>
      </c>
      <c r="K1203">
        <v>133</v>
      </c>
      <c r="L1203">
        <v>11.2</v>
      </c>
      <c r="M1203">
        <v>5.08</v>
      </c>
      <c r="N1203">
        <v>0.56999999999999995</v>
      </c>
      <c r="O1203">
        <v>5.85</v>
      </c>
      <c r="P1203">
        <v>0.66</v>
      </c>
      <c r="Q1203">
        <v>3.55</v>
      </c>
      <c r="R1203">
        <v>0.4</v>
      </c>
      <c r="S1203">
        <v>1.05</v>
      </c>
      <c r="T1203">
        <v>192</v>
      </c>
      <c r="U1203">
        <v>11.63</v>
      </c>
      <c r="V1203">
        <v>14.26</v>
      </c>
      <c r="W1203" s="1">
        <v>42996</v>
      </c>
      <c r="X1203">
        <v>210</v>
      </c>
      <c r="Y1203" s="3">
        <v>44986</v>
      </c>
      <c r="Z1203" t="s">
        <v>660</v>
      </c>
      <c r="AA1203" t="s">
        <v>661</v>
      </c>
      <c r="AC1203" s="1">
        <v>43078</v>
      </c>
      <c r="AD1203">
        <v>2</v>
      </c>
      <c r="AE1203">
        <v>228</v>
      </c>
      <c r="AF1203" s="1">
        <v>43359</v>
      </c>
      <c r="AG1203">
        <v>363</v>
      </c>
      <c r="AH1203">
        <v>302010</v>
      </c>
      <c r="AI1203" t="s">
        <v>160</v>
      </c>
      <c r="AJ1203" s="2">
        <v>16862</v>
      </c>
      <c r="AK1203" t="s">
        <v>45</v>
      </c>
      <c r="AL1203" s="1">
        <v>42996</v>
      </c>
    </row>
    <row r="1204" spans="1:38" x14ac:dyDescent="0.25">
      <c r="A1204" t="s">
        <v>78</v>
      </c>
      <c r="B1204" s="1">
        <v>43193</v>
      </c>
      <c r="C1204">
        <v>4</v>
      </c>
      <c r="D1204">
        <v>124</v>
      </c>
      <c r="E1204">
        <v>8</v>
      </c>
      <c r="F1204" t="s">
        <v>39</v>
      </c>
      <c r="G1204" t="s">
        <v>40</v>
      </c>
      <c r="H1204" t="s">
        <v>41</v>
      </c>
      <c r="I1204">
        <v>8</v>
      </c>
      <c r="J1204" t="s">
        <v>42</v>
      </c>
      <c r="K1204">
        <v>216</v>
      </c>
      <c r="L1204">
        <v>8.6</v>
      </c>
      <c r="M1204">
        <v>4.7</v>
      </c>
      <c r="N1204">
        <v>0.4</v>
      </c>
      <c r="O1204">
        <v>7.76</v>
      </c>
      <c r="P1204">
        <v>0.67</v>
      </c>
      <c r="Q1204">
        <v>5.28</v>
      </c>
      <c r="R1204">
        <v>0.45</v>
      </c>
      <c r="S1204">
        <v>1.1200000000000001</v>
      </c>
      <c r="T1204">
        <v>44</v>
      </c>
      <c r="U1204">
        <v>8.93</v>
      </c>
      <c r="V1204">
        <v>14.05</v>
      </c>
      <c r="W1204" s="1">
        <v>42977</v>
      </c>
      <c r="X1204">
        <v>229</v>
      </c>
      <c r="Y1204" t="s">
        <v>48</v>
      </c>
      <c r="Z1204" t="s">
        <v>662</v>
      </c>
      <c r="AA1204" t="s">
        <v>663</v>
      </c>
      <c r="AC1204" s="1">
        <v>43055</v>
      </c>
      <c r="AD1204">
        <v>1</v>
      </c>
      <c r="AE1204">
        <v>141</v>
      </c>
      <c r="AF1204" s="1">
        <v>43336</v>
      </c>
      <c r="AG1204">
        <v>359</v>
      </c>
      <c r="AH1204">
        <v>301048</v>
      </c>
      <c r="AI1204" t="s">
        <v>455</v>
      </c>
      <c r="AJ1204" t="s">
        <v>664</v>
      </c>
      <c r="AK1204" t="s">
        <v>45</v>
      </c>
      <c r="AL1204" s="1">
        <v>42977</v>
      </c>
    </row>
    <row r="1205" spans="1:38" x14ac:dyDescent="0.25">
      <c r="A1205" t="s">
        <v>68</v>
      </c>
      <c r="B1205" s="1">
        <v>43018</v>
      </c>
      <c r="C1205">
        <v>1</v>
      </c>
      <c r="D1205">
        <v>529</v>
      </c>
      <c r="E1205">
        <v>8</v>
      </c>
      <c r="F1205" t="s">
        <v>39</v>
      </c>
      <c r="G1205" t="s">
        <v>69</v>
      </c>
      <c r="H1205" t="s">
        <v>70</v>
      </c>
      <c r="I1205">
        <v>3</v>
      </c>
      <c r="J1205">
        <v>2</v>
      </c>
      <c r="K1205">
        <v>67</v>
      </c>
      <c r="L1205">
        <v>23.8</v>
      </c>
      <c r="M1205">
        <v>4.8099999999999996</v>
      </c>
      <c r="N1205">
        <v>1.1399999999999999</v>
      </c>
      <c r="O1205">
        <v>4.21</v>
      </c>
      <c r="P1205">
        <v>1</v>
      </c>
      <c r="Q1205">
        <v>3.4</v>
      </c>
      <c r="R1205">
        <v>0.81</v>
      </c>
      <c r="S1205">
        <v>1.81</v>
      </c>
      <c r="T1205">
        <v>16</v>
      </c>
      <c r="U1205">
        <v>24.7</v>
      </c>
      <c r="V1205">
        <v>24.95</v>
      </c>
      <c r="W1205" s="1">
        <v>42951</v>
      </c>
      <c r="X1205">
        <v>276</v>
      </c>
      <c r="Y1205" t="s">
        <v>43</v>
      </c>
      <c r="Z1205" t="s">
        <v>668</v>
      </c>
      <c r="AA1205" t="s">
        <v>669</v>
      </c>
      <c r="AB1205">
        <v>79</v>
      </c>
      <c r="AC1205" s="1">
        <v>43036</v>
      </c>
      <c r="AD1205">
        <v>1</v>
      </c>
      <c r="AE1205">
        <v>249</v>
      </c>
      <c r="AF1205" s="1">
        <v>43316</v>
      </c>
      <c r="AG1205">
        <v>365</v>
      </c>
      <c r="AH1205">
        <v>113568</v>
      </c>
      <c r="AI1205" t="s">
        <v>670</v>
      </c>
      <c r="AJ1205" s="2">
        <v>30529</v>
      </c>
      <c r="AK1205" t="s">
        <v>45</v>
      </c>
      <c r="AL1205" s="1">
        <v>42951</v>
      </c>
    </row>
    <row r="1206" spans="1:38" x14ac:dyDescent="0.25">
      <c r="A1206" t="s">
        <v>68</v>
      </c>
      <c r="B1206" s="1">
        <v>43144</v>
      </c>
      <c r="C1206">
        <v>3</v>
      </c>
      <c r="D1206">
        <v>529</v>
      </c>
      <c r="E1206">
        <v>8</v>
      </c>
      <c r="F1206" t="s">
        <v>39</v>
      </c>
      <c r="G1206" t="s">
        <v>69</v>
      </c>
      <c r="H1206" t="s">
        <v>70</v>
      </c>
      <c r="I1206">
        <v>3</v>
      </c>
      <c r="J1206">
        <v>2</v>
      </c>
      <c r="K1206">
        <v>193</v>
      </c>
      <c r="L1206">
        <v>14</v>
      </c>
      <c r="M1206">
        <v>4.79</v>
      </c>
      <c r="N1206">
        <v>0.67</v>
      </c>
      <c r="O1206">
        <v>4.93</v>
      </c>
      <c r="P1206">
        <v>0.69</v>
      </c>
      <c r="Q1206">
        <v>3.56</v>
      </c>
      <c r="R1206">
        <v>0.5</v>
      </c>
      <c r="S1206">
        <v>1.19</v>
      </c>
      <c r="T1206">
        <v>25</v>
      </c>
      <c r="U1206">
        <v>14.53</v>
      </c>
      <c r="V1206">
        <v>16.13</v>
      </c>
      <c r="W1206" s="1">
        <v>42951</v>
      </c>
      <c r="X1206">
        <v>276</v>
      </c>
      <c r="Y1206" t="s">
        <v>47</v>
      </c>
      <c r="Z1206" t="s">
        <v>668</v>
      </c>
      <c r="AA1206" t="s">
        <v>669</v>
      </c>
      <c r="AB1206">
        <v>79</v>
      </c>
      <c r="AC1206" s="1">
        <v>43036</v>
      </c>
      <c r="AD1206">
        <v>1</v>
      </c>
      <c r="AE1206">
        <v>170</v>
      </c>
      <c r="AF1206" s="1">
        <v>43316</v>
      </c>
      <c r="AG1206">
        <v>365</v>
      </c>
      <c r="AH1206">
        <v>113568</v>
      </c>
      <c r="AI1206" t="s">
        <v>670</v>
      </c>
      <c r="AJ1206" s="2">
        <v>30529</v>
      </c>
      <c r="AK1206" t="s">
        <v>45</v>
      </c>
      <c r="AL1206" s="1">
        <v>42951</v>
      </c>
    </row>
    <row r="1207" spans="1:38" x14ac:dyDescent="0.25">
      <c r="A1207" t="s">
        <v>68</v>
      </c>
      <c r="B1207" s="1">
        <v>43073</v>
      </c>
      <c r="C1207">
        <v>2</v>
      </c>
      <c r="D1207">
        <v>529</v>
      </c>
      <c r="E1207">
        <v>8</v>
      </c>
      <c r="F1207" t="s">
        <v>39</v>
      </c>
      <c r="G1207" t="s">
        <v>69</v>
      </c>
      <c r="H1207" t="s">
        <v>70</v>
      </c>
      <c r="I1207">
        <v>3</v>
      </c>
      <c r="J1207">
        <v>2</v>
      </c>
      <c r="K1207">
        <v>122</v>
      </c>
      <c r="L1207">
        <v>14.8</v>
      </c>
      <c r="M1207">
        <v>5.12</v>
      </c>
      <c r="N1207">
        <v>0.76</v>
      </c>
      <c r="O1207">
        <v>4.32</v>
      </c>
      <c r="P1207">
        <v>0.64</v>
      </c>
      <c r="Q1207">
        <v>3.61</v>
      </c>
      <c r="R1207">
        <v>0.53</v>
      </c>
      <c r="S1207">
        <v>1.17</v>
      </c>
      <c r="T1207">
        <v>42</v>
      </c>
      <c r="U1207">
        <v>15.36</v>
      </c>
      <c r="V1207">
        <v>15.94</v>
      </c>
      <c r="W1207" s="1">
        <v>42951</v>
      </c>
      <c r="X1207">
        <v>276</v>
      </c>
      <c r="Y1207" t="s">
        <v>46</v>
      </c>
      <c r="Z1207" t="s">
        <v>668</v>
      </c>
      <c r="AA1207" t="s">
        <v>669</v>
      </c>
      <c r="AB1207">
        <v>79</v>
      </c>
      <c r="AC1207" s="1">
        <v>43036</v>
      </c>
      <c r="AD1207">
        <v>1</v>
      </c>
      <c r="AE1207">
        <v>241</v>
      </c>
      <c r="AF1207" s="1">
        <v>43316</v>
      </c>
      <c r="AG1207">
        <v>365</v>
      </c>
      <c r="AH1207">
        <v>113568</v>
      </c>
      <c r="AI1207" t="s">
        <v>670</v>
      </c>
      <c r="AJ1207" s="2">
        <v>30529</v>
      </c>
      <c r="AK1207" t="s">
        <v>45</v>
      </c>
      <c r="AL1207" s="1">
        <v>42951</v>
      </c>
    </row>
    <row r="1208" spans="1:38" x14ac:dyDescent="0.25">
      <c r="A1208" t="s">
        <v>68</v>
      </c>
      <c r="B1208" s="1">
        <v>43219</v>
      </c>
      <c r="C1208">
        <v>4</v>
      </c>
      <c r="D1208">
        <v>529</v>
      </c>
      <c r="E1208">
        <v>8</v>
      </c>
      <c r="F1208" t="s">
        <v>39</v>
      </c>
      <c r="G1208" t="s">
        <v>69</v>
      </c>
      <c r="H1208" t="s">
        <v>70</v>
      </c>
      <c r="I1208">
        <v>3</v>
      </c>
      <c r="J1208">
        <v>2</v>
      </c>
      <c r="K1208">
        <v>268</v>
      </c>
      <c r="L1208">
        <v>7.8</v>
      </c>
      <c r="M1208">
        <v>4.53</v>
      </c>
      <c r="N1208">
        <v>0.35</v>
      </c>
      <c r="O1208">
        <v>7.52</v>
      </c>
      <c r="P1208">
        <v>0.59</v>
      </c>
      <c r="Q1208">
        <v>5.2</v>
      </c>
      <c r="R1208">
        <v>0.41</v>
      </c>
      <c r="S1208">
        <v>0.99</v>
      </c>
      <c r="T1208">
        <v>68</v>
      </c>
      <c r="U1208">
        <v>8.1</v>
      </c>
      <c r="V1208">
        <v>12.54</v>
      </c>
      <c r="W1208" s="1">
        <v>42951</v>
      </c>
      <c r="X1208">
        <v>276</v>
      </c>
      <c r="Y1208" t="s">
        <v>48</v>
      </c>
      <c r="Z1208" t="s">
        <v>668</v>
      </c>
      <c r="AA1208" t="s">
        <v>669</v>
      </c>
      <c r="AB1208">
        <v>79</v>
      </c>
      <c r="AC1208" s="1">
        <v>43409</v>
      </c>
      <c r="AD1208">
        <v>2</v>
      </c>
      <c r="AE1208">
        <v>242</v>
      </c>
      <c r="AF1208" s="1">
        <v>43689</v>
      </c>
      <c r="AG1208">
        <v>738</v>
      </c>
      <c r="AH1208">
        <v>113568</v>
      </c>
      <c r="AI1208" t="s">
        <v>670</v>
      </c>
      <c r="AJ1208" s="2">
        <v>30529</v>
      </c>
      <c r="AK1208" t="s">
        <v>50</v>
      </c>
      <c r="AL1208" s="1">
        <v>43250</v>
      </c>
    </row>
    <row r="1209" spans="1:38" x14ac:dyDescent="0.25">
      <c r="A1209" t="s">
        <v>51</v>
      </c>
      <c r="B1209" s="1">
        <v>42990</v>
      </c>
      <c r="C1209">
        <v>1</v>
      </c>
      <c r="D1209">
        <v>152</v>
      </c>
      <c r="E1209">
        <v>8</v>
      </c>
      <c r="F1209" t="s">
        <v>39</v>
      </c>
      <c r="G1209" t="s">
        <v>56</v>
      </c>
      <c r="H1209" t="s">
        <v>41</v>
      </c>
      <c r="I1209">
        <v>4</v>
      </c>
      <c r="J1209" t="s">
        <v>42</v>
      </c>
      <c r="K1209">
        <v>23</v>
      </c>
      <c r="L1209">
        <v>24.8</v>
      </c>
      <c r="M1209">
        <v>5</v>
      </c>
      <c r="N1209">
        <v>1.24</v>
      </c>
      <c r="O1209">
        <v>4.9400000000000004</v>
      </c>
      <c r="P1209">
        <v>1.23</v>
      </c>
      <c r="Q1209">
        <v>4.05</v>
      </c>
      <c r="R1209">
        <v>1</v>
      </c>
      <c r="S1209">
        <v>2.23</v>
      </c>
      <c r="T1209">
        <v>19</v>
      </c>
      <c r="U1209">
        <v>25.74</v>
      </c>
      <c r="V1209">
        <v>29.51</v>
      </c>
      <c r="W1209" s="1">
        <v>42967</v>
      </c>
      <c r="X1209">
        <v>255</v>
      </c>
      <c r="Y1209" t="s">
        <v>43</v>
      </c>
      <c r="AC1209" t="s">
        <v>49</v>
      </c>
      <c r="AH1209" t="s">
        <v>289</v>
      </c>
      <c r="AI1209" t="s">
        <v>184</v>
      </c>
      <c r="AJ1209" s="2">
        <v>23316</v>
      </c>
      <c r="AK1209" t="s">
        <v>45</v>
      </c>
      <c r="AL1209" s="1">
        <v>42967</v>
      </c>
    </row>
    <row r="1210" spans="1:38" x14ac:dyDescent="0.25">
      <c r="A1210" t="s">
        <v>51</v>
      </c>
      <c r="B1210" s="1">
        <v>43048</v>
      </c>
      <c r="C1210">
        <v>2</v>
      </c>
      <c r="D1210">
        <v>152</v>
      </c>
      <c r="E1210">
        <v>8</v>
      </c>
      <c r="F1210" t="s">
        <v>39</v>
      </c>
      <c r="G1210" t="s">
        <v>56</v>
      </c>
      <c r="H1210" t="s">
        <v>41</v>
      </c>
      <c r="I1210">
        <v>4</v>
      </c>
      <c r="J1210" t="s">
        <v>42</v>
      </c>
      <c r="K1210">
        <v>81</v>
      </c>
      <c r="L1210">
        <v>21.3</v>
      </c>
      <c r="M1210">
        <v>5.1100000000000003</v>
      </c>
      <c r="N1210">
        <v>1.0900000000000001</v>
      </c>
      <c r="O1210">
        <v>5.53</v>
      </c>
      <c r="P1210">
        <v>1.18</v>
      </c>
      <c r="Q1210">
        <v>4.34</v>
      </c>
      <c r="R1210">
        <v>0.92</v>
      </c>
      <c r="S1210">
        <v>2.1</v>
      </c>
      <c r="T1210">
        <v>41</v>
      </c>
      <c r="U1210">
        <v>22.11</v>
      </c>
      <c r="V1210">
        <v>27.35</v>
      </c>
      <c r="W1210" s="1">
        <v>42967</v>
      </c>
      <c r="X1210">
        <v>255</v>
      </c>
      <c r="Y1210" t="s">
        <v>46</v>
      </c>
      <c r="AC1210" t="s">
        <v>49</v>
      </c>
      <c r="AH1210" t="s">
        <v>289</v>
      </c>
      <c r="AI1210" t="s">
        <v>184</v>
      </c>
      <c r="AJ1210" s="2">
        <v>23316</v>
      </c>
      <c r="AK1210" t="s">
        <v>45</v>
      </c>
      <c r="AL1210" s="1">
        <v>42967</v>
      </c>
    </row>
    <row r="1211" spans="1:38" x14ac:dyDescent="0.25">
      <c r="A1211" t="s">
        <v>51</v>
      </c>
      <c r="B1211" s="1">
        <v>43109</v>
      </c>
      <c r="C1211">
        <v>3</v>
      </c>
      <c r="D1211">
        <v>152</v>
      </c>
      <c r="E1211">
        <v>8</v>
      </c>
      <c r="F1211" t="s">
        <v>39</v>
      </c>
      <c r="G1211" t="s">
        <v>56</v>
      </c>
      <c r="H1211" t="s">
        <v>41</v>
      </c>
      <c r="I1211">
        <v>4</v>
      </c>
      <c r="J1211" t="s">
        <v>42</v>
      </c>
      <c r="K1211">
        <v>142</v>
      </c>
      <c r="L1211">
        <v>19.5</v>
      </c>
      <c r="M1211">
        <v>4.8899999999999997</v>
      </c>
      <c r="N1211">
        <v>0.95</v>
      </c>
      <c r="O1211">
        <v>5.63</v>
      </c>
      <c r="P1211">
        <v>1.1000000000000001</v>
      </c>
      <c r="Q1211">
        <v>4.28</v>
      </c>
      <c r="R1211">
        <v>0.83</v>
      </c>
      <c r="S1211">
        <v>1.93</v>
      </c>
      <c r="T1211">
        <v>22</v>
      </c>
      <c r="U1211">
        <v>20.239999999999998</v>
      </c>
      <c r="V1211">
        <v>25.19</v>
      </c>
      <c r="W1211" s="1">
        <v>42967</v>
      </c>
      <c r="X1211">
        <v>255</v>
      </c>
      <c r="Y1211" t="s">
        <v>47</v>
      </c>
      <c r="AC1211" s="1">
        <v>43065</v>
      </c>
      <c r="AD1211">
        <v>1</v>
      </c>
      <c r="AE1211">
        <v>193</v>
      </c>
      <c r="AF1211" s="1">
        <v>43345</v>
      </c>
      <c r="AG1211">
        <v>378</v>
      </c>
      <c r="AH1211" t="s">
        <v>289</v>
      </c>
      <c r="AI1211" t="s">
        <v>184</v>
      </c>
      <c r="AJ1211" s="2">
        <v>23316</v>
      </c>
      <c r="AK1211" t="s">
        <v>45</v>
      </c>
      <c r="AL1211" s="1">
        <v>42967</v>
      </c>
    </row>
    <row r="1212" spans="1:38" x14ac:dyDescent="0.25">
      <c r="A1212" t="s">
        <v>51</v>
      </c>
      <c r="B1212" s="1">
        <v>43157</v>
      </c>
      <c r="C1212">
        <v>4</v>
      </c>
      <c r="D1212">
        <v>152</v>
      </c>
      <c r="E1212">
        <v>8</v>
      </c>
      <c r="F1212" t="s">
        <v>39</v>
      </c>
      <c r="G1212" t="s">
        <v>56</v>
      </c>
      <c r="H1212" t="s">
        <v>41</v>
      </c>
      <c r="I1212">
        <v>4</v>
      </c>
      <c r="J1212" t="s">
        <v>42</v>
      </c>
      <c r="K1212">
        <v>190</v>
      </c>
      <c r="L1212">
        <v>15.5</v>
      </c>
      <c r="M1212">
        <v>4.8499999999999996</v>
      </c>
      <c r="N1212">
        <v>0.75</v>
      </c>
      <c r="O1212">
        <v>5.94</v>
      </c>
      <c r="P1212">
        <v>0.92</v>
      </c>
      <c r="Q1212">
        <v>4.7699999999999996</v>
      </c>
      <c r="R1212">
        <v>0.74</v>
      </c>
      <c r="S1212">
        <v>1.66</v>
      </c>
      <c r="T1212">
        <v>37</v>
      </c>
      <c r="U1212">
        <v>16.09</v>
      </c>
      <c r="V1212">
        <v>21.19</v>
      </c>
      <c r="W1212" s="1">
        <v>42967</v>
      </c>
      <c r="X1212">
        <v>255</v>
      </c>
      <c r="Y1212" t="s">
        <v>48</v>
      </c>
      <c r="AC1212" s="1">
        <v>43065</v>
      </c>
      <c r="AD1212">
        <v>1</v>
      </c>
      <c r="AE1212">
        <v>187</v>
      </c>
      <c r="AF1212" s="1">
        <v>43345</v>
      </c>
      <c r="AG1212">
        <v>378</v>
      </c>
      <c r="AH1212" t="s">
        <v>289</v>
      </c>
      <c r="AI1212" t="s">
        <v>184</v>
      </c>
      <c r="AJ1212" s="2">
        <v>23316</v>
      </c>
      <c r="AK1212" t="s">
        <v>45</v>
      </c>
      <c r="AL1212" s="1">
        <v>42967</v>
      </c>
    </row>
    <row r="1213" spans="1:38" x14ac:dyDescent="0.25">
      <c r="A1213" t="s">
        <v>51</v>
      </c>
      <c r="B1213" s="1">
        <v>43209</v>
      </c>
      <c r="C1213">
        <v>5</v>
      </c>
      <c r="D1213">
        <v>152</v>
      </c>
      <c r="E1213">
        <v>8</v>
      </c>
      <c r="F1213" t="s">
        <v>39</v>
      </c>
      <c r="G1213" t="s">
        <v>56</v>
      </c>
      <c r="H1213" t="s">
        <v>41</v>
      </c>
      <c r="I1213">
        <v>4</v>
      </c>
      <c r="J1213" t="s">
        <v>42</v>
      </c>
      <c r="K1213">
        <v>242</v>
      </c>
      <c r="L1213">
        <v>10.6</v>
      </c>
      <c r="M1213">
        <v>4.72</v>
      </c>
      <c r="N1213">
        <v>0.5</v>
      </c>
      <c r="O1213">
        <v>7.24</v>
      </c>
      <c r="P1213">
        <v>0.77</v>
      </c>
      <c r="Q1213">
        <v>5.44</v>
      </c>
      <c r="R1213">
        <v>0.57999999999999996</v>
      </c>
      <c r="S1213">
        <v>1.34</v>
      </c>
      <c r="T1213">
        <v>129</v>
      </c>
      <c r="U1213">
        <v>11</v>
      </c>
      <c r="V1213">
        <v>16.8</v>
      </c>
      <c r="W1213" s="1">
        <v>42967</v>
      </c>
      <c r="X1213">
        <v>255</v>
      </c>
      <c r="Y1213" t="s">
        <v>77</v>
      </c>
      <c r="AC1213" t="s">
        <v>49</v>
      </c>
      <c r="AH1213" t="s">
        <v>289</v>
      </c>
      <c r="AI1213" t="s">
        <v>184</v>
      </c>
      <c r="AJ1213" s="2">
        <v>23316</v>
      </c>
      <c r="AK1213" t="s">
        <v>45</v>
      </c>
      <c r="AL1213" s="1">
        <v>42967</v>
      </c>
    </row>
    <row r="1214" spans="1:38" x14ac:dyDescent="0.25">
      <c r="A1214" t="s">
        <v>38</v>
      </c>
      <c r="B1214" s="1">
        <v>43075</v>
      </c>
      <c r="C1214">
        <v>2</v>
      </c>
      <c r="D1214">
        <v>16</v>
      </c>
      <c r="E1214">
        <v>8</v>
      </c>
      <c r="F1214" t="s">
        <v>39</v>
      </c>
      <c r="G1214" t="s">
        <v>40</v>
      </c>
      <c r="H1214" t="s">
        <v>41</v>
      </c>
      <c r="I1214">
        <v>2</v>
      </c>
      <c r="J1214">
        <v>1</v>
      </c>
      <c r="K1214">
        <v>108</v>
      </c>
      <c r="L1214">
        <v>11.6</v>
      </c>
      <c r="M1214">
        <v>5.21</v>
      </c>
      <c r="N1214">
        <v>0.6</v>
      </c>
      <c r="O1214">
        <v>5.38</v>
      </c>
      <c r="P1214">
        <v>0.62</v>
      </c>
      <c r="Q1214">
        <v>3.86</v>
      </c>
      <c r="R1214">
        <v>0.45</v>
      </c>
      <c r="S1214">
        <v>1.07</v>
      </c>
      <c r="T1214">
        <v>34</v>
      </c>
      <c r="U1214">
        <v>12.04</v>
      </c>
      <c r="V1214">
        <v>14.23</v>
      </c>
      <c r="W1214" s="1">
        <v>42967</v>
      </c>
      <c r="X1214">
        <v>235</v>
      </c>
      <c r="Y1214" t="s">
        <v>46</v>
      </c>
      <c r="Z1214" t="s">
        <v>671</v>
      </c>
      <c r="AA1214" t="s">
        <v>672</v>
      </c>
      <c r="AC1214" s="1">
        <v>43056</v>
      </c>
      <c r="AD1214">
        <v>1</v>
      </c>
      <c r="AE1214">
        <v>223</v>
      </c>
      <c r="AF1214" s="1">
        <v>43338</v>
      </c>
      <c r="AG1214">
        <v>371</v>
      </c>
      <c r="AH1214" t="s">
        <v>673</v>
      </c>
      <c r="AI1214">
        <v>242</v>
      </c>
      <c r="AJ1214" t="s">
        <v>674</v>
      </c>
      <c r="AK1214" t="s">
        <v>45</v>
      </c>
      <c r="AL1214" s="1">
        <v>42967</v>
      </c>
    </row>
    <row r="1215" spans="1:38" x14ac:dyDescent="0.25">
      <c r="A1215" t="s">
        <v>38</v>
      </c>
      <c r="B1215" s="1">
        <v>43010</v>
      </c>
      <c r="C1215">
        <v>1</v>
      </c>
      <c r="D1215">
        <v>16</v>
      </c>
      <c r="E1215">
        <v>8</v>
      </c>
      <c r="F1215" t="s">
        <v>39</v>
      </c>
      <c r="G1215" t="s">
        <v>40</v>
      </c>
      <c r="H1215" t="s">
        <v>41</v>
      </c>
      <c r="I1215">
        <v>2</v>
      </c>
      <c r="J1215">
        <v>1</v>
      </c>
      <c r="K1215">
        <v>43</v>
      </c>
      <c r="L1215">
        <v>10.5</v>
      </c>
      <c r="M1215">
        <v>5.26</v>
      </c>
      <c r="N1215">
        <v>0.55000000000000004</v>
      </c>
      <c r="O1215">
        <v>5.4</v>
      </c>
      <c r="P1215">
        <v>0.56999999999999995</v>
      </c>
      <c r="Q1215">
        <v>4.09</v>
      </c>
      <c r="R1215">
        <v>0.43</v>
      </c>
      <c r="S1215">
        <v>1</v>
      </c>
      <c r="T1215">
        <v>39</v>
      </c>
      <c r="U1215">
        <v>10.9</v>
      </c>
      <c r="V1215">
        <v>13.16</v>
      </c>
      <c r="W1215" s="1">
        <v>42967</v>
      </c>
      <c r="X1215">
        <v>235</v>
      </c>
      <c r="Y1215" t="s">
        <v>43</v>
      </c>
      <c r="Z1215" t="s">
        <v>671</v>
      </c>
      <c r="AA1215" t="s">
        <v>672</v>
      </c>
      <c r="AC1215" s="1">
        <v>43056</v>
      </c>
      <c r="AD1215">
        <v>1</v>
      </c>
      <c r="AE1215">
        <v>261</v>
      </c>
      <c r="AF1215" s="1">
        <v>43338</v>
      </c>
      <c r="AG1215">
        <v>371</v>
      </c>
      <c r="AH1215" t="s">
        <v>673</v>
      </c>
      <c r="AI1215">
        <v>242</v>
      </c>
      <c r="AJ1215" t="s">
        <v>674</v>
      </c>
      <c r="AK1215" t="s">
        <v>45</v>
      </c>
      <c r="AL1215" s="1">
        <v>42967</v>
      </c>
    </row>
    <row r="1216" spans="1:38" x14ac:dyDescent="0.25">
      <c r="A1216" t="s">
        <v>38</v>
      </c>
      <c r="B1216" s="1">
        <v>43146</v>
      </c>
      <c r="C1216">
        <v>3</v>
      </c>
      <c r="D1216">
        <v>16</v>
      </c>
      <c r="E1216">
        <v>8</v>
      </c>
      <c r="F1216" t="s">
        <v>39</v>
      </c>
      <c r="G1216" t="s">
        <v>40</v>
      </c>
      <c r="H1216" t="s">
        <v>41</v>
      </c>
      <c r="I1216">
        <v>2</v>
      </c>
      <c r="J1216">
        <v>1</v>
      </c>
      <c r="K1216">
        <v>179</v>
      </c>
      <c r="L1216">
        <v>8.8000000000000007</v>
      </c>
      <c r="M1216">
        <v>5.15</v>
      </c>
      <c r="N1216">
        <v>0.45</v>
      </c>
      <c r="O1216">
        <v>5.96</v>
      </c>
      <c r="P1216">
        <v>0.52</v>
      </c>
      <c r="Q1216">
        <v>4.3600000000000003</v>
      </c>
      <c r="R1216">
        <v>0.38</v>
      </c>
      <c r="S1216">
        <v>0.91</v>
      </c>
      <c r="T1216">
        <v>67</v>
      </c>
      <c r="U1216">
        <v>9.1300000000000008</v>
      </c>
      <c r="V1216">
        <v>11.7</v>
      </c>
      <c r="W1216" s="1">
        <v>42967</v>
      </c>
      <c r="X1216">
        <v>235</v>
      </c>
      <c r="Y1216" t="s">
        <v>47</v>
      </c>
      <c r="Z1216" t="s">
        <v>671</v>
      </c>
      <c r="AA1216" t="s">
        <v>672</v>
      </c>
      <c r="AC1216" s="1">
        <v>43056</v>
      </c>
      <c r="AD1216">
        <v>1</v>
      </c>
      <c r="AE1216">
        <v>187</v>
      </c>
      <c r="AF1216" s="1">
        <v>43338</v>
      </c>
      <c r="AG1216">
        <v>371</v>
      </c>
      <c r="AH1216" t="s">
        <v>673</v>
      </c>
      <c r="AI1216">
        <v>242</v>
      </c>
      <c r="AJ1216" t="s">
        <v>674</v>
      </c>
      <c r="AK1216" t="s">
        <v>45</v>
      </c>
      <c r="AL1216" s="1">
        <v>42967</v>
      </c>
    </row>
    <row r="1217" spans="1:38" x14ac:dyDescent="0.25">
      <c r="A1217" t="s">
        <v>38</v>
      </c>
      <c r="B1217" s="1">
        <v>43200</v>
      </c>
      <c r="C1217">
        <v>4</v>
      </c>
      <c r="D1217">
        <v>16</v>
      </c>
      <c r="E1217">
        <v>8</v>
      </c>
      <c r="F1217" t="s">
        <v>39</v>
      </c>
      <c r="G1217" t="s">
        <v>40</v>
      </c>
      <c r="H1217" t="s">
        <v>41</v>
      </c>
      <c r="I1217">
        <v>2</v>
      </c>
      <c r="J1217">
        <v>1</v>
      </c>
      <c r="K1217">
        <v>233</v>
      </c>
      <c r="L1217">
        <v>6.1</v>
      </c>
      <c r="M1217">
        <v>4.79</v>
      </c>
      <c r="N1217">
        <v>0.28999999999999998</v>
      </c>
      <c r="O1217">
        <v>7.86</v>
      </c>
      <c r="P1217">
        <v>0.48</v>
      </c>
      <c r="Q1217">
        <v>5.34</v>
      </c>
      <c r="R1217">
        <v>0.33</v>
      </c>
      <c r="S1217">
        <v>0.81</v>
      </c>
      <c r="T1217">
        <v>22</v>
      </c>
      <c r="U1217">
        <v>6.33</v>
      </c>
      <c r="V1217">
        <v>10.11</v>
      </c>
      <c r="W1217" s="1">
        <v>42967</v>
      </c>
      <c r="X1217">
        <v>235</v>
      </c>
      <c r="Y1217" t="s">
        <v>48</v>
      </c>
      <c r="Z1217" t="s">
        <v>671</v>
      </c>
      <c r="AA1217" t="s">
        <v>672</v>
      </c>
      <c r="AC1217" t="s">
        <v>49</v>
      </c>
      <c r="AH1217" t="s">
        <v>673</v>
      </c>
      <c r="AI1217" t="s">
        <v>675</v>
      </c>
      <c r="AJ1217" t="s">
        <v>674</v>
      </c>
      <c r="AK1217" t="s">
        <v>50</v>
      </c>
      <c r="AL1217" s="1">
        <v>43204</v>
      </c>
    </row>
    <row r="1218" spans="1:38" x14ac:dyDescent="0.25">
      <c r="A1218" t="s">
        <v>78</v>
      </c>
      <c r="B1218" s="1">
        <v>43072</v>
      </c>
      <c r="C1218">
        <v>2</v>
      </c>
      <c r="D1218">
        <v>94</v>
      </c>
      <c r="E1218">
        <v>8</v>
      </c>
      <c r="F1218" t="s">
        <v>39</v>
      </c>
      <c r="G1218" t="s">
        <v>40</v>
      </c>
      <c r="H1218" t="s">
        <v>41</v>
      </c>
      <c r="I1218">
        <v>2</v>
      </c>
      <c r="J1218">
        <v>1</v>
      </c>
      <c r="K1218">
        <v>109</v>
      </c>
      <c r="L1218">
        <v>13.6</v>
      </c>
      <c r="M1218">
        <v>5.13</v>
      </c>
      <c r="N1218">
        <v>0.7</v>
      </c>
      <c r="O1218">
        <v>5.55</v>
      </c>
      <c r="P1218">
        <v>0.75</v>
      </c>
      <c r="Q1218">
        <v>4.0199999999999996</v>
      </c>
      <c r="R1218">
        <v>0.55000000000000004</v>
      </c>
      <c r="S1218">
        <v>1.3</v>
      </c>
      <c r="T1218">
        <v>27</v>
      </c>
      <c r="U1218">
        <v>14.12</v>
      </c>
      <c r="V1218">
        <v>17.14</v>
      </c>
      <c r="W1218" s="1">
        <v>42963</v>
      </c>
      <c r="X1218">
        <v>243</v>
      </c>
      <c r="Y1218" t="s">
        <v>46</v>
      </c>
      <c r="Z1218" t="s">
        <v>676</v>
      </c>
      <c r="AA1218" t="s">
        <v>677</v>
      </c>
      <c r="AC1218" s="1">
        <v>43066</v>
      </c>
      <c r="AD1218">
        <v>1</v>
      </c>
      <c r="AE1218">
        <v>220</v>
      </c>
      <c r="AF1218" s="1">
        <v>43346</v>
      </c>
      <c r="AG1218">
        <v>383</v>
      </c>
      <c r="AH1218">
        <v>308128</v>
      </c>
      <c r="AI1218">
        <v>47</v>
      </c>
      <c r="AJ1218" s="2">
        <v>45078</v>
      </c>
      <c r="AK1218" t="s">
        <v>45</v>
      </c>
      <c r="AL1218" s="1">
        <v>42963</v>
      </c>
    </row>
    <row r="1219" spans="1:38" x14ac:dyDescent="0.25">
      <c r="A1219" t="s">
        <v>78</v>
      </c>
      <c r="B1219" s="1">
        <v>43012</v>
      </c>
      <c r="C1219">
        <v>1</v>
      </c>
      <c r="D1219">
        <v>94</v>
      </c>
      <c r="E1219">
        <v>8</v>
      </c>
      <c r="F1219" t="s">
        <v>39</v>
      </c>
      <c r="G1219" t="s">
        <v>40</v>
      </c>
      <c r="H1219" t="s">
        <v>41</v>
      </c>
      <c r="I1219">
        <v>2</v>
      </c>
      <c r="J1219">
        <v>1</v>
      </c>
      <c r="K1219">
        <v>49</v>
      </c>
      <c r="L1219">
        <v>13.9</v>
      </c>
      <c r="M1219">
        <v>5.4</v>
      </c>
      <c r="N1219">
        <v>0.75</v>
      </c>
      <c r="O1219">
        <v>5.17</v>
      </c>
      <c r="P1219">
        <v>0.72</v>
      </c>
      <c r="Q1219">
        <v>3.9</v>
      </c>
      <c r="R1219">
        <v>0.54</v>
      </c>
      <c r="S1219">
        <v>1.26</v>
      </c>
      <c r="U1219">
        <v>14.43</v>
      </c>
      <c r="V1219">
        <v>16.77</v>
      </c>
      <c r="W1219" s="1">
        <v>42963</v>
      </c>
      <c r="X1219">
        <v>243</v>
      </c>
      <c r="Z1219" t="s">
        <v>676</v>
      </c>
      <c r="AA1219" t="s">
        <v>677</v>
      </c>
      <c r="AC1219" t="s">
        <v>49</v>
      </c>
      <c r="AH1219">
        <v>308128</v>
      </c>
      <c r="AI1219">
        <v>47</v>
      </c>
      <c r="AJ1219" s="2">
        <v>45078</v>
      </c>
      <c r="AK1219" t="s">
        <v>45</v>
      </c>
      <c r="AL1219" s="1">
        <v>42963</v>
      </c>
    </row>
    <row r="1220" spans="1:38" x14ac:dyDescent="0.25">
      <c r="A1220" t="s">
        <v>78</v>
      </c>
      <c r="B1220" s="1">
        <v>43129</v>
      </c>
      <c r="C1220">
        <v>3</v>
      </c>
      <c r="D1220">
        <v>94</v>
      </c>
      <c r="E1220">
        <v>8</v>
      </c>
      <c r="F1220" t="s">
        <v>39</v>
      </c>
      <c r="G1220" t="s">
        <v>40</v>
      </c>
      <c r="H1220" t="s">
        <v>41</v>
      </c>
      <c r="I1220">
        <v>2</v>
      </c>
      <c r="J1220">
        <v>1</v>
      </c>
      <c r="K1220">
        <v>166</v>
      </c>
      <c r="L1220">
        <v>12.1</v>
      </c>
      <c r="M1220">
        <v>5.03</v>
      </c>
      <c r="N1220">
        <v>0.61</v>
      </c>
      <c r="O1220">
        <v>4.88</v>
      </c>
      <c r="P1220">
        <v>0.59</v>
      </c>
      <c r="Q1220">
        <v>4.07</v>
      </c>
      <c r="R1220">
        <v>0.49</v>
      </c>
      <c r="S1220">
        <v>1.08</v>
      </c>
      <c r="T1220">
        <v>77</v>
      </c>
      <c r="U1220">
        <v>12.56</v>
      </c>
      <c r="V1220">
        <v>14.28</v>
      </c>
      <c r="W1220" s="1">
        <v>42963</v>
      </c>
      <c r="X1220">
        <v>243</v>
      </c>
      <c r="Y1220" t="s">
        <v>47</v>
      </c>
      <c r="Z1220" t="s">
        <v>676</v>
      </c>
      <c r="AA1220" t="s">
        <v>677</v>
      </c>
      <c r="AC1220" s="1">
        <v>43066</v>
      </c>
      <c r="AD1220">
        <v>1</v>
      </c>
      <c r="AE1220">
        <v>215</v>
      </c>
      <c r="AF1220" s="1">
        <v>43346</v>
      </c>
      <c r="AG1220">
        <v>383</v>
      </c>
      <c r="AH1220">
        <v>308128</v>
      </c>
      <c r="AI1220">
        <v>47</v>
      </c>
      <c r="AJ1220" s="2">
        <v>45078</v>
      </c>
      <c r="AK1220" t="s">
        <v>45</v>
      </c>
      <c r="AL1220" s="1">
        <v>42963</v>
      </c>
    </row>
    <row r="1221" spans="1:38" x14ac:dyDescent="0.25">
      <c r="A1221" t="s">
        <v>78</v>
      </c>
      <c r="B1221" s="1">
        <v>43193</v>
      </c>
      <c r="C1221">
        <v>4</v>
      </c>
      <c r="D1221">
        <v>94</v>
      </c>
      <c r="E1221">
        <v>8</v>
      </c>
      <c r="F1221" t="s">
        <v>39</v>
      </c>
      <c r="G1221" t="s">
        <v>40</v>
      </c>
      <c r="H1221" t="s">
        <v>41</v>
      </c>
      <c r="I1221">
        <v>2</v>
      </c>
      <c r="J1221">
        <v>1</v>
      </c>
      <c r="K1221">
        <v>230</v>
      </c>
      <c r="L1221">
        <v>9.6</v>
      </c>
      <c r="M1221">
        <v>4.88</v>
      </c>
      <c r="N1221">
        <v>0.47</v>
      </c>
      <c r="O1221">
        <v>5.57</v>
      </c>
      <c r="P1221">
        <v>0.53</v>
      </c>
      <c r="Q1221">
        <v>4.57</v>
      </c>
      <c r="R1221">
        <v>0.44</v>
      </c>
      <c r="S1221">
        <v>0.97</v>
      </c>
      <c r="T1221">
        <v>28</v>
      </c>
      <c r="U1221">
        <v>9.9600000000000009</v>
      </c>
      <c r="V1221">
        <v>12.49</v>
      </c>
      <c r="W1221" s="1">
        <v>42963</v>
      </c>
      <c r="X1221">
        <v>243</v>
      </c>
      <c r="Y1221" t="s">
        <v>48</v>
      </c>
      <c r="Z1221" t="s">
        <v>676</v>
      </c>
      <c r="AA1221" t="s">
        <v>677</v>
      </c>
      <c r="AC1221" s="1">
        <v>43066</v>
      </c>
      <c r="AD1221">
        <v>1</v>
      </c>
      <c r="AE1221">
        <v>151</v>
      </c>
      <c r="AF1221" s="1">
        <v>43346</v>
      </c>
      <c r="AG1221">
        <v>383</v>
      </c>
      <c r="AH1221">
        <v>308128</v>
      </c>
      <c r="AI1221">
        <v>47</v>
      </c>
      <c r="AJ1221" s="2">
        <v>45078</v>
      </c>
      <c r="AK1221" t="s">
        <v>45</v>
      </c>
      <c r="AL1221" s="1">
        <v>42963</v>
      </c>
    </row>
    <row r="1222" spans="1:38" x14ac:dyDescent="0.25">
      <c r="A1222" t="s">
        <v>40</v>
      </c>
      <c r="B1222" s="1">
        <v>44117</v>
      </c>
      <c r="C1222">
        <v>1</v>
      </c>
      <c r="D1222">
        <v>312</v>
      </c>
      <c r="E1222">
        <v>8</v>
      </c>
      <c r="F1222" t="s">
        <v>39</v>
      </c>
      <c r="G1222" t="s">
        <v>69</v>
      </c>
      <c r="H1222" t="s">
        <v>70</v>
      </c>
      <c r="I1222">
        <v>8</v>
      </c>
      <c r="J1222" t="s">
        <v>42</v>
      </c>
      <c r="K1222">
        <v>41</v>
      </c>
      <c r="L1222">
        <v>25.5</v>
      </c>
      <c r="M1222">
        <v>5.17</v>
      </c>
      <c r="N1222">
        <v>1.32</v>
      </c>
      <c r="O1222">
        <v>4.18</v>
      </c>
      <c r="P1222">
        <v>1.07</v>
      </c>
      <c r="Q1222">
        <v>4.09</v>
      </c>
      <c r="R1222">
        <v>1.04</v>
      </c>
      <c r="S1222">
        <v>2.11</v>
      </c>
      <c r="T1222">
        <v>27</v>
      </c>
      <c r="U1222">
        <v>26.47</v>
      </c>
      <c r="V1222">
        <v>27.98</v>
      </c>
      <c r="W1222" s="1">
        <v>44076</v>
      </c>
      <c r="Y1222" t="s">
        <v>43</v>
      </c>
      <c r="Z1222" t="s">
        <v>678</v>
      </c>
      <c r="AA1222" t="s">
        <v>679</v>
      </c>
      <c r="AB1222">
        <v>128</v>
      </c>
      <c r="AC1222" s="1">
        <v>44147</v>
      </c>
      <c r="AD1222">
        <v>1</v>
      </c>
      <c r="AE1222">
        <v>223</v>
      </c>
      <c r="AF1222" s="1">
        <v>44427</v>
      </c>
      <c r="AG1222">
        <v>351</v>
      </c>
      <c r="AI1222">
        <v>0</v>
      </c>
      <c r="AK1222" t="s">
        <v>45</v>
      </c>
      <c r="AL1222" s="1">
        <v>44076</v>
      </c>
    </row>
    <row r="1223" spans="1:38" x14ac:dyDescent="0.25">
      <c r="A1223" t="s">
        <v>40</v>
      </c>
      <c r="B1223" s="1">
        <v>44222</v>
      </c>
      <c r="C1223">
        <v>2</v>
      </c>
      <c r="D1223">
        <v>312</v>
      </c>
      <c r="E1223">
        <v>8</v>
      </c>
      <c r="F1223" t="s">
        <v>39</v>
      </c>
      <c r="G1223" t="s">
        <v>69</v>
      </c>
      <c r="H1223" t="s">
        <v>70</v>
      </c>
      <c r="I1223">
        <v>8</v>
      </c>
      <c r="J1223" t="s">
        <v>42</v>
      </c>
      <c r="K1223">
        <v>146</v>
      </c>
      <c r="L1223">
        <v>18.100000000000001</v>
      </c>
      <c r="M1223">
        <v>4.84</v>
      </c>
      <c r="N1223">
        <v>0.88</v>
      </c>
      <c r="O1223">
        <v>5.18</v>
      </c>
      <c r="P1223">
        <v>0.94</v>
      </c>
      <c r="Q1223">
        <v>4.55</v>
      </c>
      <c r="R1223">
        <v>0.82</v>
      </c>
      <c r="S1223">
        <v>1.76</v>
      </c>
      <c r="T1223">
        <v>18</v>
      </c>
      <c r="U1223">
        <v>18.79</v>
      </c>
      <c r="V1223">
        <v>22.73</v>
      </c>
      <c r="W1223" s="1">
        <v>44076</v>
      </c>
      <c r="Y1223" t="s">
        <v>46</v>
      </c>
      <c r="Z1223" t="s">
        <v>678</v>
      </c>
      <c r="AA1223" t="s">
        <v>679</v>
      </c>
      <c r="AB1223">
        <v>128</v>
      </c>
      <c r="AC1223" s="1">
        <v>44147</v>
      </c>
      <c r="AD1223">
        <v>1</v>
      </c>
      <c r="AE1223">
        <v>168</v>
      </c>
      <c r="AF1223" s="1">
        <v>44427</v>
      </c>
      <c r="AG1223">
        <v>351</v>
      </c>
      <c r="AI1223">
        <v>0</v>
      </c>
      <c r="AK1223" t="s">
        <v>45</v>
      </c>
      <c r="AL1223" s="1">
        <v>44076</v>
      </c>
    </row>
    <row r="1224" spans="1:38" x14ac:dyDescent="0.25">
      <c r="A1224" t="s">
        <v>40</v>
      </c>
      <c r="B1224" s="1">
        <v>44280</v>
      </c>
      <c r="C1224">
        <v>3</v>
      </c>
      <c r="D1224">
        <v>312</v>
      </c>
      <c r="E1224">
        <v>8</v>
      </c>
      <c r="F1224" t="s">
        <v>39</v>
      </c>
      <c r="G1224" t="s">
        <v>69</v>
      </c>
      <c r="H1224" t="s">
        <v>70</v>
      </c>
      <c r="I1224">
        <v>8</v>
      </c>
      <c r="J1224" t="s">
        <v>42</v>
      </c>
      <c r="K1224">
        <v>204</v>
      </c>
      <c r="L1224">
        <v>14.2</v>
      </c>
      <c r="M1224">
        <v>4.67</v>
      </c>
      <c r="N1224">
        <v>0.66</v>
      </c>
      <c r="O1224">
        <v>5.57</v>
      </c>
      <c r="P1224">
        <v>0.79</v>
      </c>
      <c r="Q1224">
        <v>5.31</v>
      </c>
      <c r="R1224">
        <v>0.75</v>
      </c>
      <c r="S1224">
        <v>1.54</v>
      </c>
      <c r="T1224">
        <v>29</v>
      </c>
      <c r="U1224">
        <v>14.74</v>
      </c>
      <c r="V1224">
        <v>19.28</v>
      </c>
      <c r="W1224" s="1">
        <v>44076</v>
      </c>
      <c r="Y1224" t="s">
        <v>47</v>
      </c>
      <c r="Z1224" t="s">
        <v>678</v>
      </c>
      <c r="AA1224" t="s">
        <v>679</v>
      </c>
      <c r="AB1224">
        <v>128</v>
      </c>
      <c r="AC1224" s="1">
        <v>44147</v>
      </c>
      <c r="AD1224">
        <v>1</v>
      </c>
      <c r="AE1224">
        <v>146</v>
      </c>
      <c r="AF1224" s="1">
        <v>44427</v>
      </c>
      <c r="AG1224">
        <v>351</v>
      </c>
      <c r="AI1224">
        <v>0</v>
      </c>
      <c r="AK1224" t="s">
        <v>45</v>
      </c>
      <c r="AL1224" s="1">
        <v>44076</v>
      </c>
    </row>
    <row r="1225" spans="1:38" x14ac:dyDescent="0.25">
      <c r="A1225" t="s">
        <v>38</v>
      </c>
      <c r="B1225" s="1">
        <v>43010</v>
      </c>
      <c r="C1225">
        <v>1</v>
      </c>
      <c r="D1225">
        <v>248</v>
      </c>
      <c r="E1225">
        <v>8</v>
      </c>
      <c r="F1225" t="s">
        <v>39</v>
      </c>
      <c r="G1225" t="s">
        <v>40</v>
      </c>
      <c r="H1225" t="s">
        <v>41</v>
      </c>
      <c r="I1225">
        <v>7</v>
      </c>
      <c r="J1225" t="s">
        <v>42</v>
      </c>
      <c r="K1225">
        <v>26</v>
      </c>
      <c r="L1225">
        <v>26.3</v>
      </c>
      <c r="M1225">
        <v>5.0599999999999996</v>
      </c>
      <c r="N1225">
        <v>1.33</v>
      </c>
      <c r="O1225">
        <v>4.5</v>
      </c>
      <c r="P1225">
        <v>1.18</v>
      </c>
      <c r="Q1225">
        <v>3.63</v>
      </c>
      <c r="R1225">
        <v>0.95</v>
      </c>
      <c r="S1225">
        <v>2.14</v>
      </c>
      <c r="T1225">
        <v>120</v>
      </c>
      <c r="U1225">
        <v>27.3</v>
      </c>
      <c r="V1225">
        <v>28.91</v>
      </c>
      <c r="W1225" s="1">
        <v>42984</v>
      </c>
      <c r="X1225">
        <v>229</v>
      </c>
      <c r="Y1225" t="s">
        <v>43</v>
      </c>
      <c r="AC1225" s="1">
        <v>43075</v>
      </c>
      <c r="AD1225">
        <v>2</v>
      </c>
      <c r="AE1225">
        <v>279</v>
      </c>
      <c r="AF1225" s="1">
        <v>43356</v>
      </c>
      <c r="AG1225">
        <v>372</v>
      </c>
      <c r="AH1225">
        <v>306041</v>
      </c>
      <c r="AI1225" t="s">
        <v>680</v>
      </c>
      <c r="AJ1225" s="2">
        <v>23559</v>
      </c>
      <c r="AK1225" t="s">
        <v>45</v>
      </c>
      <c r="AL1225" s="1">
        <v>42984</v>
      </c>
    </row>
    <row r="1226" spans="1:38" x14ac:dyDescent="0.25">
      <c r="A1226" t="s">
        <v>38</v>
      </c>
      <c r="B1226" s="1">
        <v>43075</v>
      </c>
      <c r="C1226">
        <v>2</v>
      </c>
      <c r="D1226">
        <v>248</v>
      </c>
      <c r="E1226">
        <v>8</v>
      </c>
      <c r="F1226" t="s">
        <v>39</v>
      </c>
      <c r="G1226" t="s">
        <v>40</v>
      </c>
      <c r="H1226" t="s">
        <v>41</v>
      </c>
      <c r="I1226">
        <v>7</v>
      </c>
      <c r="J1226" t="s">
        <v>42</v>
      </c>
      <c r="K1226">
        <v>91</v>
      </c>
      <c r="L1226">
        <v>21.2</v>
      </c>
      <c r="M1226">
        <v>5.0999999999999996</v>
      </c>
      <c r="N1226">
        <v>1.08</v>
      </c>
      <c r="O1226">
        <v>6.11</v>
      </c>
      <c r="P1226">
        <v>1.3</v>
      </c>
      <c r="Q1226">
        <v>3.74</v>
      </c>
      <c r="R1226">
        <v>0.79</v>
      </c>
      <c r="S1226">
        <v>2.09</v>
      </c>
      <c r="T1226">
        <v>357</v>
      </c>
      <c r="U1226">
        <v>22.01</v>
      </c>
      <c r="V1226">
        <v>27.86</v>
      </c>
      <c r="W1226" s="1">
        <v>42984</v>
      </c>
      <c r="X1226">
        <v>229</v>
      </c>
      <c r="Y1226" s="3">
        <v>44958</v>
      </c>
      <c r="AC1226" s="1">
        <v>43075</v>
      </c>
      <c r="AD1226">
        <v>2</v>
      </c>
      <c r="AE1226">
        <v>241</v>
      </c>
      <c r="AF1226" s="1">
        <v>43356</v>
      </c>
      <c r="AG1226">
        <v>372</v>
      </c>
      <c r="AH1226">
        <v>306041</v>
      </c>
      <c r="AI1226" t="s">
        <v>680</v>
      </c>
      <c r="AJ1226" s="2">
        <v>23559</v>
      </c>
      <c r="AK1226" t="s">
        <v>45</v>
      </c>
      <c r="AL1226" s="1">
        <v>42984</v>
      </c>
    </row>
    <row r="1227" spans="1:38" x14ac:dyDescent="0.25">
      <c r="A1227" t="s">
        <v>38</v>
      </c>
      <c r="B1227" s="1">
        <v>43146</v>
      </c>
      <c r="C1227">
        <v>3</v>
      </c>
      <c r="D1227">
        <v>248</v>
      </c>
      <c r="E1227">
        <v>8</v>
      </c>
      <c r="F1227" t="s">
        <v>39</v>
      </c>
      <c r="G1227" t="s">
        <v>40</v>
      </c>
      <c r="H1227" t="s">
        <v>41</v>
      </c>
      <c r="I1227">
        <v>7</v>
      </c>
      <c r="J1227" t="s">
        <v>42</v>
      </c>
      <c r="K1227">
        <v>162</v>
      </c>
      <c r="L1227">
        <v>13.4</v>
      </c>
      <c r="M1227">
        <v>4.8600000000000003</v>
      </c>
      <c r="N1227">
        <v>0.65</v>
      </c>
      <c r="O1227">
        <v>5.58</v>
      </c>
      <c r="P1227">
        <v>0.75</v>
      </c>
      <c r="Q1227">
        <v>4.1100000000000003</v>
      </c>
      <c r="R1227">
        <v>0.55000000000000004</v>
      </c>
      <c r="S1227">
        <v>1.3</v>
      </c>
      <c r="T1227">
        <v>418</v>
      </c>
      <c r="U1227">
        <v>13.91</v>
      </c>
      <c r="V1227">
        <v>17.09</v>
      </c>
      <c r="W1227" s="1">
        <v>42984</v>
      </c>
      <c r="X1227">
        <v>229</v>
      </c>
      <c r="Y1227" s="3">
        <v>44987</v>
      </c>
      <c r="AC1227" s="1">
        <v>43075</v>
      </c>
      <c r="AD1227">
        <v>2</v>
      </c>
      <c r="AE1227">
        <v>205</v>
      </c>
      <c r="AF1227" s="1">
        <v>43356</v>
      </c>
      <c r="AG1227">
        <v>372</v>
      </c>
      <c r="AH1227">
        <v>306041</v>
      </c>
      <c r="AI1227" t="s">
        <v>680</v>
      </c>
      <c r="AJ1227" s="2">
        <v>23559</v>
      </c>
      <c r="AK1227" t="s">
        <v>45</v>
      </c>
      <c r="AL1227" s="1">
        <v>42984</v>
      </c>
    </row>
    <row r="1228" spans="1:38" x14ac:dyDescent="0.25">
      <c r="A1228" t="s">
        <v>38</v>
      </c>
      <c r="B1228" s="1">
        <v>43200</v>
      </c>
      <c r="C1228">
        <v>4</v>
      </c>
      <c r="D1228">
        <v>248</v>
      </c>
      <c r="E1228">
        <v>8</v>
      </c>
      <c r="F1228" t="s">
        <v>39</v>
      </c>
      <c r="G1228" t="s">
        <v>40</v>
      </c>
      <c r="H1228" t="s">
        <v>41</v>
      </c>
      <c r="I1228">
        <v>7</v>
      </c>
      <c r="J1228" t="s">
        <v>42</v>
      </c>
      <c r="K1228">
        <v>216</v>
      </c>
      <c r="L1228">
        <v>8.3000000000000007</v>
      </c>
      <c r="M1228">
        <v>4.76</v>
      </c>
      <c r="N1228">
        <v>0.4</v>
      </c>
      <c r="O1228">
        <v>6.45</v>
      </c>
      <c r="P1228">
        <v>0.54</v>
      </c>
      <c r="Q1228">
        <v>5.12</v>
      </c>
      <c r="R1228">
        <v>0.42</v>
      </c>
      <c r="S1228">
        <v>0.96</v>
      </c>
      <c r="T1228">
        <v>136</v>
      </c>
      <c r="U1228">
        <v>8.6199999999999992</v>
      </c>
      <c r="V1228">
        <v>12.12</v>
      </c>
      <c r="W1228" s="1">
        <v>42984</v>
      </c>
      <c r="X1228">
        <v>229</v>
      </c>
      <c r="Y1228" s="3">
        <v>45018</v>
      </c>
      <c r="AC1228" t="s">
        <v>49</v>
      </c>
      <c r="AH1228">
        <v>306041</v>
      </c>
      <c r="AI1228" t="s">
        <v>680</v>
      </c>
      <c r="AJ1228" s="2">
        <v>23559</v>
      </c>
      <c r="AK1228" t="s">
        <v>50</v>
      </c>
      <c r="AL1228" s="1">
        <v>43239</v>
      </c>
    </row>
    <row r="1229" spans="1:38" x14ac:dyDescent="0.25">
      <c r="A1229" t="s">
        <v>68</v>
      </c>
      <c r="B1229" s="1">
        <v>43018</v>
      </c>
      <c r="C1229">
        <v>1</v>
      </c>
      <c r="D1229">
        <v>402</v>
      </c>
      <c r="E1229">
        <v>8</v>
      </c>
      <c r="F1229" t="s">
        <v>39</v>
      </c>
      <c r="G1229" t="s">
        <v>69</v>
      </c>
      <c r="H1229" t="s">
        <v>70</v>
      </c>
      <c r="I1229">
        <v>3</v>
      </c>
      <c r="J1229">
        <v>2</v>
      </c>
      <c r="K1229">
        <v>55</v>
      </c>
      <c r="L1229">
        <v>26.8</v>
      </c>
      <c r="M1229">
        <v>4.93</v>
      </c>
      <c r="N1229">
        <v>1.32</v>
      </c>
      <c r="O1229">
        <v>4.9400000000000004</v>
      </c>
      <c r="P1229">
        <v>1.32</v>
      </c>
      <c r="Q1229">
        <v>3.09</v>
      </c>
      <c r="R1229">
        <v>0.83</v>
      </c>
      <c r="S1229">
        <v>2.15</v>
      </c>
      <c r="T1229">
        <v>14</v>
      </c>
      <c r="U1229">
        <v>27.82</v>
      </c>
      <c r="V1229">
        <v>29.92</v>
      </c>
      <c r="W1229" s="1">
        <v>42963</v>
      </c>
      <c r="X1229">
        <v>269</v>
      </c>
      <c r="Y1229" t="s">
        <v>43</v>
      </c>
      <c r="AC1229" s="1">
        <v>43038</v>
      </c>
      <c r="AD1229">
        <v>1</v>
      </c>
      <c r="AE1229">
        <v>251</v>
      </c>
      <c r="AF1229" s="1">
        <v>43318</v>
      </c>
      <c r="AG1229">
        <v>355</v>
      </c>
      <c r="AH1229">
        <v>313504</v>
      </c>
      <c r="AI1229">
        <v>531</v>
      </c>
      <c r="AJ1229" s="2">
        <v>42248</v>
      </c>
      <c r="AK1229" t="s">
        <v>45</v>
      </c>
      <c r="AL1229" s="1">
        <v>42963</v>
      </c>
    </row>
    <row r="1230" spans="1:38" x14ac:dyDescent="0.25">
      <c r="A1230" t="s">
        <v>68</v>
      </c>
      <c r="B1230" s="1">
        <v>43073</v>
      </c>
      <c r="C1230">
        <v>2</v>
      </c>
      <c r="D1230">
        <v>402</v>
      </c>
      <c r="E1230">
        <v>8</v>
      </c>
      <c r="F1230" t="s">
        <v>39</v>
      </c>
      <c r="G1230" t="s">
        <v>69</v>
      </c>
      <c r="H1230" t="s">
        <v>70</v>
      </c>
      <c r="I1230">
        <v>3</v>
      </c>
      <c r="J1230">
        <v>2</v>
      </c>
      <c r="K1230">
        <v>110</v>
      </c>
      <c r="L1230">
        <v>17.5</v>
      </c>
      <c r="M1230">
        <v>4.99</v>
      </c>
      <c r="N1230">
        <v>0.87</v>
      </c>
      <c r="O1230">
        <v>4.1399999999999997</v>
      </c>
      <c r="P1230">
        <v>0.72</v>
      </c>
      <c r="Q1230">
        <v>3.2</v>
      </c>
      <c r="R1230">
        <v>0.56000000000000005</v>
      </c>
      <c r="S1230">
        <v>1.28</v>
      </c>
      <c r="T1230">
        <v>19</v>
      </c>
      <c r="U1230">
        <v>18.170000000000002</v>
      </c>
      <c r="V1230">
        <v>17.89</v>
      </c>
      <c r="W1230" s="1">
        <v>42963</v>
      </c>
      <c r="X1230">
        <v>269</v>
      </c>
      <c r="Y1230" t="s">
        <v>46</v>
      </c>
      <c r="AC1230" s="1">
        <v>43038</v>
      </c>
      <c r="AD1230">
        <v>1</v>
      </c>
      <c r="AE1230">
        <v>243</v>
      </c>
      <c r="AF1230" s="1">
        <v>43318</v>
      </c>
      <c r="AG1230">
        <v>355</v>
      </c>
      <c r="AH1230">
        <v>313504</v>
      </c>
      <c r="AI1230">
        <v>531</v>
      </c>
      <c r="AJ1230" s="2">
        <v>42248</v>
      </c>
      <c r="AK1230" t="s">
        <v>45</v>
      </c>
      <c r="AL1230" s="1">
        <v>42963</v>
      </c>
    </row>
    <row r="1231" spans="1:38" x14ac:dyDescent="0.25">
      <c r="A1231" t="s">
        <v>68</v>
      </c>
      <c r="B1231" s="1">
        <v>43144</v>
      </c>
      <c r="C1231">
        <v>3</v>
      </c>
      <c r="D1231">
        <v>402</v>
      </c>
      <c r="E1231">
        <v>8</v>
      </c>
      <c r="F1231" t="s">
        <v>39</v>
      </c>
      <c r="G1231" t="s">
        <v>69</v>
      </c>
      <c r="H1231" t="s">
        <v>70</v>
      </c>
      <c r="I1231">
        <v>3</v>
      </c>
      <c r="J1231">
        <v>2</v>
      </c>
      <c r="K1231">
        <v>181</v>
      </c>
      <c r="L1231">
        <v>14.2</v>
      </c>
      <c r="M1231">
        <v>4.72</v>
      </c>
      <c r="N1231">
        <v>0.67</v>
      </c>
      <c r="O1231">
        <v>4.7300000000000004</v>
      </c>
      <c r="P1231">
        <v>0.67</v>
      </c>
      <c r="Q1231">
        <v>3.33</v>
      </c>
      <c r="R1231">
        <v>0.47</v>
      </c>
      <c r="S1231">
        <v>1.1399999999999999</v>
      </c>
      <c r="T1231">
        <v>23</v>
      </c>
      <c r="U1231">
        <v>14.74</v>
      </c>
      <c r="V1231">
        <v>15.71</v>
      </c>
      <c r="W1231" s="1">
        <v>42963</v>
      </c>
      <c r="X1231">
        <v>269</v>
      </c>
      <c r="Y1231" t="s">
        <v>47</v>
      </c>
      <c r="AC1231" s="1">
        <v>43038</v>
      </c>
      <c r="AD1231">
        <v>1</v>
      </c>
      <c r="AE1231">
        <v>172</v>
      </c>
      <c r="AF1231" s="1">
        <v>43318</v>
      </c>
      <c r="AG1231">
        <v>355</v>
      </c>
      <c r="AH1231">
        <v>313504</v>
      </c>
      <c r="AI1231" t="s">
        <v>681</v>
      </c>
      <c r="AJ1231" s="2">
        <v>42248</v>
      </c>
      <c r="AK1231" t="s">
        <v>45</v>
      </c>
      <c r="AL1231" s="1">
        <v>42963</v>
      </c>
    </row>
    <row r="1232" spans="1:38" x14ac:dyDescent="0.25">
      <c r="A1232" t="s">
        <v>68</v>
      </c>
      <c r="B1232" s="1">
        <v>43219</v>
      </c>
      <c r="C1232">
        <v>4</v>
      </c>
      <c r="D1232">
        <v>402</v>
      </c>
      <c r="E1232">
        <v>8</v>
      </c>
      <c r="F1232" t="s">
        <v>39</v>
      </c>
      <c r="G1232" t="s">
        <v>69</v>
      </c>
      <c r="H1232" t="s">
        <v>70</v>
      </c>
      <c r="I1232">
        <v>3</v>
      </c>
      <c r="J1232">
        <v>2</v>
      </c>
      <c r="K1232">
        <v>256</v>
      </c>
      <c r="L1232">
        <v>8.6</v>
      </c>
      <c r="M1232">
        <v>4.37</v>
      </c>
      <c r="N1232">
        <v>0.38</v>
      </c>
      <c r="O1232">
        <v>7.29</v>
      </c>
      <c r="P1232">
        <v>0.63</v>
      </c>
      <c r="Q1232">
        <v>4.7300000000000004</v>
      </c>
      <c r="R1232">
        <v>0.41</v>
      </c>
      <c r="S1232">
        <v>1.03</v>
      </c>
      <c r="T1232">
        <v>81</v>
      </c>
      <c r="U1232">
        <v>8.93</v>
      </c>
      <c r="V1232">
        <v>13.25</v>
      </c>
      <c r="W1232" s="1">
        <v>42963</v>
      </c>
      <c r="X1232">
        <v>269</v>
      </c>
      <c r="Y1232" t="s">
        <v>48</v>
      </c>
      <c r="AC1232" t="s">
        <v>49</v>
      </c>
      <c r="AH1232">
        <v>313504</v>
      </c>
      <c r="AI1232" t="s">
        <v>681</v>
      </c>
      <c r="AJ1232" s="2">
        <v>42248</v>
      </c>
      <c r="AK1232" t="s">
        <v>50</v>
      </c>
      <c r="AL1232" s="1">
        <v>43250</v>
      </c>
    </row>
    <row r="1233" spans="1:38" x14ac:dyDescent="0.25">
      <c r="A1233" t="s">
        <v>38</v>
      </c>
      <c r="B1233" s="1">
        <v>43010</v>
      </c>
      <c r="C1233">
        <v>1</v>
      </c>
      <c r="D1233">
        <v>20</v>
      </c>
      <c r="E1233">
        <v>9</v>
      </c>
      <c r="F1233" t="s">
        <v>39</v>
      </c>
      <c r="G1233" t="s">
        <v>40</v>
      </c>
      <c r="H1233" t="s">
        <v>41</v>
      </c>
      <c r="I1233">
        <v>7</v>
      </c>
      <c r="J1233" t="s">
        <v>42</v>
      </c>
      <c r="K1233">
        <v>39</v>
      </c>
      <c r="L1233">
        <v>25.3</v>
      </c>
      <c r="M1233">
        <v>5.13</v>
      </c>
      <c r="N1233">
        <v>1.3</v>
      </c>
      <c r="O1233">
        <v>4.87</v>
      </c>
      <c r="P1233">
        <v>1.23</v>
      </c>
      <c r="Q1233">
        <v>3.83</v>
      </c>
      <c r="R1233">
        <v>0.97</v>
      </c>
      <c r="S1233">
        <v>2.2000000000000002</v>
      </c>
      <c r="T1233">
        <v>301</v>
      </c>
      <c r="U1233">
        <v>26.26</v>
      </c>
      <c r="V1233">
        <v>29.42</v>
      </c>
      <c r="W1233" s="1">
        <v>42971</v>
      </c>
      <c r="X1233">
        <v>242</v>
      </c>
      <c r="Y1233" s="3">
        <v>44927</v>
      </c>
      <c r="Z1233" t="s">
        <v>100</v>
      </c>
      <c r="AA1233" t="s">
        <v>682</v>
      </c>
      <c r="AC1233" s="1">
        <v>43060</v>
      </c>
      <c r="AD1233">
        <v>1</v>
      </c>
      <c r="AE1233">
        <v>262</v>
      </c>
      <c r="AF1233" s="1">
        <v>43339</v>
      </c>
      <c r="AG1233">
        <v>368</v>
      </c>
      <c r="AH1233">
        <v>305103</v>
      </c>
      <c r="AI1233" t="s">
        <v>260</v>
      </c>
      <c r="AJ1233" t="s">
        <v>683</v>
      </c>
      <c r="AK1233" t="s">
        <v>45</v>
      </c>
      <c r="AL1233" s="1">
        <v>42971</v>
      </c>
    </row>
    <row r="1234" spans="1:38" x14ac:dyDescent="0.25">
      <c r="A1234" t="s">
        <v>38</v>
      </c>
      <c r="B1234" s="1">
        <v>43075</v>
      </c>
      <c r="C1234">
        <v>2</v>
      </c>
      <c r="D1234">
        <v>20</v>
      </c>
      <c r="E1234">
        <v>9</v>
      </c>
      <c r="F1234" t="s">
        <v>39</v>
      </c>
      <c r="G1234" t="s">
        <v>40</v>
      </c>
      <c r="H1234" t="s">
        <v>41</v>
      </c>
      <c r="I1234">
        <v>7</v>
      </c>
      <c r="J1234" t="s">
        <v>42</v>
      </c>
      <c r="K1234">
        <v>104</v>
      </c>
      <c r="L1234">
        <v>18.600000000000001</v>
      </c>
      <c r="M1234">
        <v>4.96</v>
      </c>
      <c r="N1234">
        <v>0.92</v>
      </c>
      <c r="O1234">
        <v>4.68</v>
      </c>
      <c r="P1234">
        <v>0.87</v>
      </c>
      <c r="Q1234">
        <v>3.82</v>
      </c>
      <c r="R1234">
        <v>0.71</v>
      </c>
      <c r="S1234">
        <v>1.58</v>
      </c>
      <c r="T1234">
        <v>363</v>
      </c>
      <c r="U1234">
        <v>19.309999999999999</v>
      </c>
      <c r="V1234">
        <v>21.18</v>
      </c>
      <c r="W1234" s="1">
        <v>42971</v>
      </c>
      <c r="X1234">
        <v>242</v>
      </c>
      <c r="Y1234" s="3">
        <v>44959</v>
      </c>
      <c r="Z1234" t="s">
        <v>100</v>
      </c>
      <c r="AA1234" t="s">
        <v>682</v>
      </c>
      <c r="AC1234" s="1">
        <v>43060</v>
      </c>
      <c r="AD1234">
        <v>1</v>
      </c>
      <c r="AE1234">
        <v>224</v>
      </c>
      <c r="AF1234" s="1">
        <v>43339</v>
      </c>
      <c r="AG1234">
        <v>368</v>
      </c>
      <c r="AH1234">
        <v>305103</v>
      </c>
      <c r="AI1234" t="s">
        <v>260</v>
      </c>
      <c r="AJ1234" t="s">
        <v>683</v>
      </c>
      <c r="AK1234" t="s">
        <v>45</v>
      </c>
      <c r="AL1234" s="1">
        <v>42971</v>
      </c>
    </row>
    <row r="1235" spans="1:38" x14ac:dyDescent="0.25">
      <c r="A1235" t="s">
        <v>38</v>
      </c>
      <c r="B1235" s="1">
        <v>43200</v>
      </c>
      <c r="C1235">
        <v>4</v>
      </c>
      <c r="D1235">
        <v>20</v>
      </c>
      <c r="E1235">
        <v>9</v>
      </c>
      <c r="F1235" t="s">
        <v>39</v>
      </c>
      <c r="G1235" t="s">
        <v>40</v>
      </c>
      <c r="H1235" t="s">
        <v>41</v>
      </c>
      <c r="I1235">
        <v>7</v>
      </c>
      <c r="J1235" t="s">
        <v>42</v>
      </c>
      <c r="K1235">
        <v>229</v>
      </c>
      <c r="L1235">
        <v>15.6</v>
      </c>
      <c r="M1235">
        <v>5.03</v>
      </c>
      <c r="N1235">
        <v>0.78</v>
      </c>
      <c r="O1235">
        <v>5.15</v>
      </c>
      <c r="P1235">
        <v>0.8</v>
      </c>
      <c r="Q1235">
        <v>4.25</v>
      </c>
      <c r="R1235">
        <v>0.66</v>
      </c>
      <c r="S1235">
        <v>1.47</v>
      </c>
      <c r="T1235">
        <v>126</v>
      </c>
      <c r="U1235">
        <v>16.190000000000001</v>
      </c>
      <c r="V1235">
        <v>19.12</v>
      </c>
      <c r="W1235" s="1">
        <v>42971</v>
      </c>
      <c r="X1235">
        <v>242</v>
      </c>
      <c r="Y1235" s="3">
        <v>45019</v>
      </c>
      <c r="Z1235" t="s">
        <v>100</v>
      </c>
      <c r="AA1235" t="s">
        <v>682</v>
      </c>
      <c r="AC1235" t="s">
        <v>49</v>
      </c>
      <c r="AH1235">
        <v>305103</v>
      </c>
      <c r="AI1235" t="s">
        <v>260</v>
      </c>
      <c r="AJ1235" t="s">
        <v>683</v>
      </c>
      <c r="AK1235" t="s">
        <v>50</v>
      </c>
      <c r="AL1235" s="1">
        <v>43238</v>
      </c>
    </row>
    <row r="1236" spans="1:38" x14ac:dyDescent="0.25">
      <c r="A1236" t="s">
        <v>38</v>
      </c>
      <c r="B1236" s="1">
        <v>43146</v>
      </c>
      <c r="C1236">
        <v>3</v>
      </c>
      <c r="D1236">
        <v>20</v>
      </c>
      <c r="E1236">
        <v>9</v>
      </c>
      <c r="F1236" t="s">
        <v>39</v>
      </c>
      <c r="G1236" t="s">
        <v>40</v>
      </c>
      <c r="H1236" t="s">
        <v>41</v>
      </c>
      <c r="I1236">
        <v>7</v>
      </c>
      <c r="J1236" t="s">
        <v>42</v>
      </c>
      <c r="K1236">
        <v>175</v>
      </c>
      <c r="L1236">
        <v>14.9</v>
      </c>
      <c r="M1236">
        <v>4.93</v>
      </c>
      <c r="N1236">
        <v>0.73</v>
      </c>
      <c r="O1236">
        <v>4.68</v>
      </c>
      <c r="P1236">
        <v>0.7</v>
      </c>
      <c r="Q1236">
        <v>4.0599999999999996</v>
      </c>
      <c r="R1236">
        <v>0.6</v>
      </c>
      <c r="S1236">
        <v>1.3</v>
      </c>
      <c r="T1236">
        <v>232</v>
      </c>
      <c r="U1236">
        <v>15.47</v>
      </c>
      <c r="V1236">
        <v>17.23</v>
      </c>
      <c r="W1236" s="1">
        <v>42971</v>
      </c>
      <c r="X1236">
        <v>242</v>
      </c>
      <c r="Y1236" s="3">
        <v>44988</v>
      </c>
      <c r="Z1236" t="s">
        <v>100</v>
      </c>
      <c r="AA1236" t="s">
        <v>682</v>
      </c>
      <c r="AC1236" s="1">
        <v>43060</v>
      </c>
      <c r="AD1236">
        <v>1</v>
      </c>
      <c r="AE1236">
        <v>188</v>
      </c>
      <c r="AF1236" s="1">
        <v>43339</v>
      </c>
      <c r="AG1236">
        <v>368</v>
      </c>
      <c r="AH1236">
        <v>305103</v>
      </c>
      <c r="AI1236" t="s">
        <v>260</v>
      </c>
      <c r="AJ1236" t="s">
        <v>683</v>
      </c>
      <c r="AK1236" t="s">
        <v>45</v>
      </c>
      <c r="AL1236" s="1">
        <v>42971</v>
      </c>
    </row>
    <row r="1237" spans="1:38" x14ac:dyDescent="0.25">
      <c r="A1237" t="s">
        <v>51</v>
      </c>
      <c r="B1237" s="1">
        <v>42990</v>
      </c>
      <c r="C1237">
        <v>1</v>
      </c>
      <c r="D1237">
        <v>133</v>
      </c>
      <c r="E1237">
        <v>9</v>
      </c>
      <c r="F1237" t="s">
        <v>39</v>
      </c>
      <c r="G1237" t="s">
        <v>56</v>
      </c>
      <c r="H1237" t="s">
        <v>41</v>
      </c>
      <c r="I1237">
        <v>7</v>
      </c>
      <c r="J1237" t="s">
        <v>42</v>
      </c>
      <c r="K1237">
        <v>23</v>
      </c>
      <c r="L1237">
        <v>20.8</v>
      </c>
      <c r="M1237">
        <v>5.0199999999999996</v>
      </c>
      <c r="N1237">
        <v>1.04</v>
      </c>
      <c r="O1237">
        <v>5.35</v>
      </c>
      <c r="P1237">
        <v>1.1100000000000001</v>
      </c>
      <c r="Q1237">
        <v>3.95</v>
      </c>
      <c r="R1237">
        <v>0.82</v>
      </c>
      <c r="S1237">
        <v>1.93</v>
      </c>
      <c r="T1237">
        <v>21</v>
      </c>
      <c r="U1237">
        <v>21.59</v>
      </c>
      <c r="V1237">
        <v>25.59</v>
      </c>
      <c r="W1237" s="1">
        <v>42967</v>
      </c>
      <c r="X1237">
        <v>255</v>
      </c>
      <c r="Y1237" t="s">
        <v>43</v>
      </c>
      <c r="AC1237" t="s">
        <v>49</v>
      </c>
      <c r="AH1237">
        <v>309538</v>
      </c>
      <c r="AI1237" t="s">
        <v>684</v>
      </c>
      <c r="AJ1237" s="2">
        <v>46447</v>
      </c>
      <c r="AK1237" t="s">
        <v>45</v>
      </c>
      <c r="AL1237" s="1">
        <v>42967</v>
      </c>
    </row>
    <row r="1238" spans="1:38" x14ac:dyDescent="0.25">
      <c r="A1238" t="s">
        <v>51</v>
      </c>
      <c r="B1238" s="1">
        <v>43048</v>
      </c>
      <c r="C1238">
        <v>2</v>
      </c>
      <c r="D1238">
        <v>133</v>
      </c>
      <c r="E1238">
        <v>9</v>
      </c>
      <c r="F1238" t="s">
        <v>39</v>
      </c>
      <c r="G1238" t="s">
        <v>56</v>
      </c>
      <c r="H1238" t="s">
        <v>41</v>
      </c>
      <c r="I1238">
        <v>6</v>
      </c>
      <c r="J1238" t="s">
        <v>42</v>
      </c>
      <c r="K1238">
        <v>76</v>
      </c>
      <c r="L1238">
        <v>17.3</v>
      </c>
      <c r="M1238">
        <v>5.14</v>
      </c>
      <c r="N1238">
        <v>0.89</v>
      </c>
      <c r="O1238">
        <v>5.69</v>
      </c>
      <c r="P1238">
        <v>0.98</v>
      </c>
      <c r="Q1238">
        <v>4.75</v>
      </c>
      <c r="R1238">
        <v>0.82</v>
      </c>
      <c r="S1238">
        <v>1.81</v>
      </c>
      <c r="T1238">
        <v>27</v>
      </c>
      <c r="U1238">
        <v>17.96</v>
      </c>
      <c r="V1238">
        <v>23.02</v>
      </c>
      <c r="W1238" s="1">
        <v>42972</v>
      </c>
      <c r="X1238">
        <v>250</v>
      </c>
      <c r="Y1238" t="s">
        <v>46</v>
      </c>
      <c r="AC1238" t="s">
        <v>49</v>
      </c>
      <c r="AH1238">
        <v>310058</v>
      </c>
      <c r="AI1238">
        <v>123</v>
      </c>
      <c r="AJ1238" s="2">
        <v>16316</v>
      </c>
      <c r="AK1238" t="s">
        <v>45</v>
      </c>
      <c r="AL1238" s="1">
        <v>42972</v>
      </c>
    </row>
    <row r="1239" spans="1:38" x14ac:dyDescent="0.25">
      <c r="A1239" t="s">
        <v>51</v>
      </c>
      <c r="B1239" s="1">
        <v>43109</v>
      </c>
      <c r="C1239">
        <v>3</v>
      </c>
      <c r="D1239">
        <v>133</v>
      </c>
      <c r="E1239">
        <v>9</v>
      </c>
      <c r="F1239" t="s">
        <v>39</v>
      </c>
      <c r="G1239" t="s">
        <v>56</v>
      </c>
      <c r="H1239" t="s">
        <v>41</v>
      </c>
      <c r="I1239">
        <v>7</v>
      </c>
      <c r="J1239" t="s">
        <v>42</v>
      </c>
      <c r="K1239">
        <v>142</v>
      </c>
      <c r="L1239">
        <v>17.3</v>
      </c>
      <c r="M1239">
        <v>4.8499999999999996</v>
      </c>
      <c r="N1239">
        <v>0.84</v>
      </c>
      <c r="O1239">
        <v>6.02</v>
      </c>
      <c r="P1239">
        <v>1.04</v>
      </c>
      <c r="Q1239">
        <v>3.87</v>
      </c>
      <c r="R1239">
        <v>0.67</v>
      </c>
      <c r="S1239">
        <v>1.71</v>
      </c>
      <c r="T1239">
        <v>342</v>
      </c>
      <c r="U1239">
        <v>17.96</v>
      </c>
      <c r="V1239">
        <v>22.66</v>
      </c>
      <c r="W1239" s="1">
        <v>42967</v>
      </c>
      <c r="X1239">
        <v>255</v>
      </c>
      <c r="Y1239" s="3">
        <v>44986</v>
      </c>
      <c r="AC1239" s="1">
        <v>43050</v>
      </c>
      <c r="AD1239">
        <v>1</v>
      </c>
      <c r="AE1239">
        <v>179</v>
      </c>
      <c r="AF1239" s="1">
        <v>43331</v>
      </c>
      <c r="AG1239">
        <v>364</v>
      </c>
      <c r="AH1239">
        <v>309538</v>
      </c>
      <c r="AI1239" t="s">
        <v>684</v>
      </c>
      <c r="AJ1239" s="2">
        <v>46447</v>
      </c>
      <c r="AK1239" t="s">
        <v>45</v>
      </c>
      <c r="AL1239" s="1">
        <v>42967</v>
      </c>
    </row>
    <row r="1240" spans="1:38" x14ac:dyDescent="0.25">
      <c r="A1240" t="s">
        <v>51</v>
      </c>
      <c r="B1240" s="1">
        <v>43209</v>
      </c>
      <c r="C1240">
        <v>5</v>
      </c>
      <c r="D1240">
        <v>133</v>
      </c>
      <c r="E1240">
        <v>9</v>
      </c>
      <c r="F1240" t="s">
        <v>39</v>
      </c>
      <c r="G1240" t="s">
        <v>56</v>
      </c>
      <c r="H1240" t="s">
        <v>41</v>
      </c>
      <c r="I1240">
        <v>7</v>
      </c>
      <c r="J1240" t="s">
        <v>42</v>
      </c>
      <c r="K1240">
        <v>242</v>
      </c>
      <c r="L1240">
        <v>10.3</v>
      </c>
      <c r="M1240">
        <v>4.7300000000000004</v>
      </c>
      <c r="N1240">
        <v>0.49</v>
      </c>
      <c r="O1240">
        <v>7.66</v>
      </c>
      <c r="P1240">
        <v>0.79</v>
      </c>
      <c r="Q1240">
        <v>5.26</v>
      </c>
      <c r="R1240">
        <v>0.54</v>
      </c>
      <c r="S1240">
        <v>1.33</v>
      </c>
      <c r="T1240">
        <v>418</v>
      </c>
      <c r="U1240">
        <v>10.69</v>
      </c>
      <c r="V1240">
        <v>16.68</v>
      </c>
      <c r="W1240" s="1">
        <v>42967</v>
      </c>
      <c r="X1240">
        <v>255</v>
      </c>
      <c r="Y1240" s="3">
        <v>45049</v>
      </c>
      <c r="AC1240" t="s">
        <v>49</v>
      </c>
      <c r="AH1240">
        <v>309538</v>
      </c>
      <c r="AI1240" t="s">
        <v>684</v>
      </c>
      <c r="AJ1240" s="2">
        <v>46447</v>
      </c>
      <c r="AK1240" t="s">
        <v>45</v>
      </c>
      <c r="AL1240" s="1">
        <v>42967</v>
      </c>
    </row>
    <row r="1241" spans="1:38" x14ac:dyDescent="0.25">
      <c r="A1241" t="s">
        <v>51</v>
      </c>
      <c r="B1241" s="1">
        <v>43157</v>
      </c>
      <c r="C1241">
        <v>4</v>
      </c>
      <c r="D1241">
        <v>133</v>
      </c>
      <c r="E1241">
        <v>9</v>
      </c>
      <c r="F1241" t="s">
        <v>39</v>
      </c>
      <c r="G1241" t="s">
        <v>56</v>
      </c>
      <c r="H1241" t="s">
        <v>41</v>
      </c>
      <c r="I1241">
        <v>6</v>
      </c>
      <c r="J1241" t="s">
        <v>42</v>
      </c>
      <c r="K1241">
        <v>185</v>
      </c>
      <c r="L1241">
        <v>10.199999999999999</v>
      </c>
      <c r="M1241">
        <v>4.74</v>
      </c>
      <c r="N1241">
        <v>0.48</v>
      </c>
      <c r="O1241">
        <v>6.66</v>
      </c>
      <c r="P1241">
        <v>0.68</v>
      </c>
      <c r="Q1241">
        <v>5.21</v>
      </c>
      <c r="R1241">
        <v>0.53</v>
      </c>
      <c r="S1241">
        <v>1.21</v>
      </c>
      <c r="T1241">
        <v>29</v>
      </c>
      <c r="U1241">
        <v>10.59</v>
      </c>
      <c r="V1241">
        <v>15.2</v>
      </c>
      <c r="W1241" s="1">
        <v>42972</v>
      </c>
      <c r="X1241">
        <v>250</v>
      </c>
      <c r="Y1241" t="s">
        <v>48</v>
      </c>
      <c r="AC1241" s="1">
        <v>43062</v>
      </c>
      <c r="AD1241">
        <v>1</v>
      </c>
      <c r="AE1241">
        <v>183</v>
      </c>
      <c r="AF1241" s="1">
        <v>43341</v>
      </c>
      <c r="AG1241">
        <v>369</v>
      </c>
      <c r="AH1241">
        <v>310058</v>
      </c>
      <c r="AI1241">
        <v>123</v>
      </c>
      <c r="AJ1241" s="2">
        <v>16316</v>
      </c>
      <c r="AK1241" t="s">
        <v>45</v>
      </c>
      <c r="AL1241" s="1">
        <v>42972</v>
      </c>
    </row>
    <row r="1242" spans="1:38" x14ac:dyDescent="0.25">
      <c r="A1242" t="s">
        <v>78</v>
      </c>
      <c r="B1242" s="1">
        <v>43012</v>
      </c>
      <c r="C1242">
        <v>1</v>
      </c>
      <c r="D1242">
        <v>102</v>
      </c>
      <c r="E1242">
        <v>9</v>
      </c>
      <c r="F1242" t="s">
        <v>39</v>
      </c>
      <c r="G1242" t="s">
        <v>51</v>
      </c>
      <c r="H1242" t="s">
        <v>52</v>
      </c>
      <c r="I1242">
        <v>4</v>
      </c>
      <c r="J1242" t="s">
        <v>42</v>
      </c>
      <c r="K1242">
        <v>25</v>
      </c>
      <c r="L1242">
        <v>27.4</v>
      </c>
      <c r="M1242">
        <v>5.14</v>
      </c>
      <c r="N1242">
        <v>1.41</v>
      </c>
      <c r="O1242">
        <v>4.76</v>
      </c>
      <c r="P1242">
        <v>1.3</v>
      </c>
      <c r="Q1242">
        <v>4</v>
      </c>
      <c r="R1242">
        <v>1.1000000000000001</v>
      </c>
      <c r="S1242">
        <v>2.4</v>
      </c>
      <c r="U1242">
        <v>28.44</v>
      </c>
      <c r="V1242">
        <v>31.82</v>
      </c>
      <c r="W1242" s="1">
        <v>42987</v>
      </c>
      <c r="X1242">
        <v>219</v>
      </c>
      <c r="Z1242" t="s">
        <v>79</v>
      </c>
      <c r="AA1242" t="s">
        <v>80</v>
      </c>
      <c r="AC1242" t="s">
        <v>49</v>
      </c>
      <c r="AH1242">
        <v>112089</v>
      </c>
      <c r="AI1242">
        <v>0</v>
      </c>
      <c r="AJ1242" t="s">
        <v>81</v>
      </c>
      <c r="AK1242" t="s">
        <v>45</v>
      </c>
      <c r="AL1242" s="1">
        <v>42987</v>
      </c>
    </row>
    <row r="1243" spans="1:38" x14ac:dyDescent="0.25">
      <c r="A1243" t="s">
        <v>78</v>
      </c>
      <c r="B1243" s="1">
        <v>43072</v>
      </c>
      <c r="C1243">
        <v>2</v>
      </c>
      <c r="D1243">
        <v>102</v>
      </c>
      <c r="E1243">
        <v>9</v>
      </c>
      <c r="F1243" t="s">
        <v>39</v>
      </c>
      <c r="G1243" t="s">
        <v>40</v>
      </c>
      <c r="H1243" t="s">
        <v>41</v>
      </c>
      <c r="I1243">
        <v>7</v>
      </c>
      <c r="J1243" t="s">
        <v>42</v>
      </c>
      <c r="K1243">
        <v>85</v>
      </c>
      <c r="L1243">
        <v>16.5</v>
      </c>
      <c r="M1243">
        <v>4.99</v>
      </c>
      <c r="N1243">
        <v>0.82</v>
      </c>
      <c r="O1243">
        <v>5.21</v>
      </c>
      <c r="P1243">
        <v>0.86</v>
      </c>
      <c r="Q1243">
        <v>4.5</v>
      </c>
      <c r="R1243">
        <v>0.74</v>
      </c>
      <c r="S1243">
        <v>1.6</v>
      </c>
      <c r="T1243">
        <v>24</v>
      </c>
      <c r="U1243">
        <v>17.13</v>
      </c>
      <c r="V1243">
        <v>20.71</v>
      </c>
      <c r="W1243" s="1">
        <v>42987</v>
      </c>
      <c r="X1243">
        <v>238</v>
      </c>
      <c r="Y1243" t="s">
        <v>46</v>
      </c>
      <c r="Z1243" t="s">
        <v>685</v>
      </c>
      <c r="AA1243" t="s">
        <v>686</v>
      </c>
      <c r="AC1243" s="1">
        <v>43070</v>
      </c>
      <c r="AD1243">
        <v>1</v>
      </c>
      <c r="AE1243">
        <v>224</v>
      </c>
      <c r="AF1243" s="1">
        <v>43350</v>
      </c>
      <c r="AG1243">
        <v>382</v>
      </c>
      <c r="AH1243">
        <v>306083</v>
      </c>
      <c r="AI1243" t="s">
        <v>366</v>
      </c>
      <c r="AJ1243" s="3">
        <v>45081</v>
      </c>
      <c r="AK1243" t="s">
        <v>45</v>
      </c>
      <c r="AL1243" s="1">
        <v>42968</v>
      </c>
    </row>
    <row r="1244" spans="1:38" x14ac:dyDescent="0.25">
      <c r="A1244" t="s">
        <v>78</v>
      </c>
      <c r="B1244" s="1">
        <v>43129</v>
      </c>
      <c r="C1244">
        <v>3</v>
      </c>
      <c r="D1244">
        <v>102</v>
      </c>
      <c r="E1244">
        <v>9</v>
      </c>
      <c r="F1244" t="s">
        <v>39</v>
      </c>
      <c r="G1244" t="s">
        <v>51</v>
      </c>
      <c r="H1244" t="s">
        <v>52</v>
      </c>
      <c r="I1244">
        <v>4</v>
      </c>
      <c r="J1244" t="s">
        <v>42</v>
      </c>
      <c r="K1244">
        <v>142</v>
      </c>
      <c r="L1244">
        <v>18.600000000000001</v>
      </c>
      <c r="M1244">
        <v>4.87</v>
      </c>
      <c r="N1244">
        <v>0.91</v>
      </c>
      <c r="O1244">
        <v>4.42</v>
      </c>
      <c r="P1244">
        <v>0.82</v>
      </c>
      <c r="Q1244">
        <v>3.74</v>
      </c>
      <c r="R1244">
        <v>0.7</v>
      </c>
      <c r="S1244">
        <v>1.52</v>
      </c>
      <c r="T1244">
        <v>44</v>
      </c>
      <c r="U1244">
        <v>19.309999999999999</v>
      </c>
      <c r="V1244">
        <v>20.47</v>
      </c>
      <c r="W1244" s="1">
        <v>42987</v>
      </c>
      <c r="X1244">
        <v>219</v>
      </c>
      <c r="Y1244" s="3">
        <v>44986</v>
      </c>
      <c r="Z1244" t="s">
        <v>79</v>
      </c>
      <c r="AA1244" t="s">
        <v>80</v>
      </c>
      <c r="AC1244" s="1">
        <v>43061</v>
      </c>
      <c r="AD1244">
        <v>1</v>
      </c>
      <c r="AE1244">
        <v>209</v>
      </c>
      <c r="AF1244" s="1">
        <v>43340</v>
      </c>
      <c r="AG1244">
        <v>353</v>
      </c>
      <c r="AH1244">
        <v>112089</v>
      </c>
      <c r="AI1244">
        <v>0</v>
      </c>
      <c r="AJ1244" t="s">
        <v>81</v>
      </c>
      <c r="AK1244" t="s">
        <v>45</v>
      </c>
      <c r="AL1244" s="1">
        <v>42987</v>
      </c>
    </row>
    <row r="1245" spans="1:38" x14ac:dyDescent="0.25">
      <c r="A1245" t="s">
        <v>78</v>
      </c>
      <c r="B1245" s="1">
        <v>43193</v>
      </c>
      <c r="C1245">
        <v>4</v>
      </c>
      <c r="D1245">
        <v>102</v>
      </c>
      <c r="E1245">
        <v>9</v>
      </c>
      <c r="F1245" t="s">
        <v>39</v>
      </c>
      <c r="G1245" t="s">
        <v>51</v>
      </c>
      <c r="H1245" t="s">
        <v>52</v>
      </c>
      <c r="I1245">
        <v>4</v>
      </c>
      <c r="J1245" t="s">
        <v>42</v>
      </c>
      <c r="K1245">
        <v>206</v>
      </c>
      <c r="L1245">
        <v>12.4</v>
      </c>
      <c r="M1245">
        <v>4.75</v>
      </c>
      <c r="N1245">
        <v>0.59</v>
      </c>
      <c r="O1245">
        <v>5.14</v>
      </c>
      <c r="P1245">
        <v>0.64</v>
      </c>
      <c r="Q1245">
        <v>4.58</v>
      </c>
      <c r="R1245">
        <v>0.56999999999999995</v>
      </c>
      <c r="S1245">
        <v>1.21</v>
      </c>
      <c r="T1245">
        <v>191</v>
      </c>
      <c r="U1245">
        <v>12.87</v>
      </c>
      <c r="V1245">
        <v>15.58</v>
      </c>
      <c r="W1245" s="1">
        <v>42987</v>
      </c>
      <c r="X1245">
        <v>219</v>
      </c>
      <c r="Y1245" s="3">
        <v>45018</v>
      </c>
      <c r="Z1245" t="s">
        <v>79</v>
      </c>
      <c r="AA1245" t="s">
        <v>80</v>
      </c>
      <c r="AC1245" s="1">
        <v>43061</v>
      </c>
      <c r="AD1245">
        <v>1</v>
      </c>
      <c r="AE1245">
        <v>145</v>
      </c>
      <c r="AF1245" s="1">
        <v>43340</v>
      </c>
      <c r="AG1245">
        <v>353</v>
      </c>
      <c r="AH1245">
        <v>112089</v>
      </c>
      <c r="AI1245">
        <v>0</v>
      </c>
      <c r="AJ1245" t="s">
        <v>81</v>
      </c>
      <c r="AK1245" t="s">
        <v>45</v>
      </c>
      <c r="AL1245" s="1">
        <v>42987</v>
      </c>
    </row>
    <row r="1246" spans="1:38" x14ac:dyDescent="0.25">
      <c r="A1246" t="s">
        <v>123</v>
      </c>
      <c r="B1246" s="1">
        <v>43005</v>
      </c>
      <c r="C1246">
        <v>1</v>
      </c>
      <c r="D1246">
        <v>157</v>
      </c>
      <c r="E1246">
        <v>9</v>
      </c>
      <c r="F1246" t="s">
        <v>39</v>
      </c>
      <c r="G1246" t="s">
        <v>104</v>
      </c>
      <c r="H1246" t="s">
        <v>105</v>
      </c>
      <c r="I1246">
        <v>3</v>
      </c>
      <c r="J1246">
        <v>2</v>
      </c>
      <c r="K1246">
        <v>38</v>
      </c>
      <c r="L1246">
        <v>22.9</v>
      </c>
      <c r="M1246">
        <v>5.14</v>
      </c>
      <c r="N1246">
        <v>1.18</v>
      </c>
      <c r="O1246">
        <v>5.25</v>
      </c>
      <c r="P1246">
        <v>1.2</v>
      </c>
      <c r="Q1246">
        <v>4.3899999999999997</v>
      </c>
      <c r="R1246">
        <v>1.01</v>
      </c>
      <c r="S1246">
        <v>2.21</v>
      </c>
      <c r="T1246">
        <v>26</v>
      </c>
      <c r="U1246">
        <v>23.77</v>
      </c>
      <c r="V1246">
        <v>28.69</v>
      </c>
      <c r="W1246" s="1">
        <v>42967</v>
      </c>
      <c r="X1246">
        <v>244</v>
      </c>
      <c r="Y1246" t="s">
        <v>43</v>
      </c>
      <c r="Z1246" t="s">
        <v>687</v>
      </c>
      <c r="AA1246" t="s">
        <v>688</v>
      </c>
      <c r="AC1246" s="1">
        <v>43057</v>
      </c>
      <c r="AD1246">
        <v>1</v>
      </c>
      <c r="AE1246">
        <v>268</v>
      </c>
      <c r="AF1246" s="1">
        <v>43335</v>
      </c>
      <c r="AG1246">
        <v>368</v>
      </c>
      <c r="AH1246" t="s">
        <v>689</v>
      </c>
      <c r="AI1246">
        <v>333</v>
      </c>
      <c r="AJ1246" t="s">
        <v>690</v>
      </c>
      <c r="AK1246" t="s">
        <v>45</v>
      </c>
      <c r="AL1246" s="1">
        <v>42967</v>
      </c>
    </row>
    <row r="1247" spans="1:38" x14ac:dyDescent="0.25">
      <c r="A1247" t="s">
        <v>123</v>
      </c>
      <c r="B1247" s="1">
        <v>43074</v>
      </c>
      <c r="C1247">
        <v>2</v>
      </c>
      <c r="D1247">
        <v>157</v>
      </c>
      <c r="E1247">
        <v>9</v>
      </c>
      <c r="F1247" t="s">
        <v>39</v>
      </c>
      <c r="G1247" t="s">
        <v>104</v>
      </c>
      <c r="H1247" t="s">
        <v>105</v>
      </c>
      <c r="I1247">
        <v>3</v>
      </c>
      <c r="J1247">
        <v>2</v>
      </c>
      <c r="K1247">
        <v>107</v>
      </c>
      <c r="L1247">
        <v>18</v>
      </c>
      <c r="M1247">
        <v>4.97</v>
      </c>
      <c r="N1247">
        <v>0.89</v>
      </c>
      <c r="O1247">
        <v>6.17</v>
      </c>
      <c r="P1247">
        <v>1.1100000000000001</v>
      </c>
      <c r="Q1247">
        <v>4.5</v>
      </c>
      <c r="R1247">
        <v>0.81</v>
      </c>
      <c r="S1247">
        <v>1.92</v>
      </c>
      <c r="T1247">
        <v>17</v>
      </c>
      <c r="U1247">
        <v>18.68</v>
      </c>
      <c r="V1247">
        <v>24.76</v>
      </c>
      <c r="W1247" s="1">
        <v>42967</v>
      </c>
      <c r="X1247">
        <v>244</v>
      </c>
      <c r="Y1247" t="s">
        <v>46</v>
      </c>
      <c r="Z1247" t="s">
        <v>687</v>
      </c>
      <c r="AA1247" t="s">
        <v>688</v>
      </c>
      <c r="AC1247" s="1">
        <v>43057</v>
      </c>
      <c r="AD1247">
        <v>1</v>
      </c>
      <c r="AE1247">
        <v>259</v>
      </c>
      <c r="AF1247" s="1">
        <v>43335</v>
      </c>
      <c r="AG1247">
        <v>368</v>
      </c>
      <c r="AH1247" t="s">
        <v>689</v>
      </c>
      <c r="AI1247">
        <v>333</v>
      </c>
      <c r="AJ1247" t="s">
        <v>690</v>
      </c>
      <c r="AK1247" t="s">
        <v>45</v>
      </c>
      <c r="AL1247" s="1">
        <v>42967</v>
      </c>
    </row>
    <row r="1248" spans="1:38" x14ac:dyDescent="0.25">
      <c r="A1248" t="s">
        <v>123</v>
      </c>
      <c r="B1248" s="1">
        <v>43198</v>
      </c>
      <c r="C1248">
        <v>4</v>
      </c>
      <c r="D1248">
        <v>157</v>
      </c>
      <c r="E1248">
        <v>9</v>
      </c>
      <c r="F1248" t="s">
        <v>39</v>
      </c>
      <c r="G1248" t="s">
        <v>104</v>
      </c>
      <c r="H1248" t="s">
        <v>105</v>
      </c>
      <c r="I1248">
        <v>3</v>
      </c>
      <c r="J1248">
        <v>2</v>
      </c>
      <c r="K1248">
        <v>231</v>
      </c>
      <c r="L1248">
        <v>10.6</v>
      </c>
      <c r="M1248">
        <v>4.75</v>
      </c>
      <c r="N1248">
        <v>0.5</v>
      </c>
      <c r="O1248">
        <v>7.95</v>
      </c>
      <c r="P1248">
        <v>0.84</v>
      </c>
      <c r="Q1248">
        <v>5.77</v>
      </c>
      <c r="R1248">
        <v>0.61</v>
      </c>
      <c r="S1248">
        <v>1.45</v>
      </c>
      <c r="T1248">
        <v>42</v>
      </c>
      <c r="U1248">
        <v>11</v>
      </c>
      <c r="V1248">
        <v>17.91</v>
      </c>
      <c r="W1248" s="1">
        <v>42967</v>
      </c>
      <c r="X1248">
        <v>244</v>
      </c>
      <c r="Y1248" t="s">
        <v>48</v>
      </c>
      <c r="Z1248" t="s">
        <v>687</v>
      </c>
      <c r="AA1248" t="s">
        <v>688</v>
      </c>
      <c r="AC1248" t="s">
        <v>49</v>
      </c>
      <c r="AH1248" t="s">
        <v>689</v>
      </c>
      <c r="AI1248">
        <v>333</v>
      </c>
      <c r="AJ1248" t="s">
        <v>690</v>
      </c>
      <c r="AK1248" t="s">
        <v>50</v>
      </c>
      <c r="AL1248" s="1">
        <v>43237</v>
      </c>
    </row>
    <row r="1249" spans="1:38" x14ac:dyDescent="0.25">
      <c r="A1249" t="s">
        <v>123</v>
      </c>
      <c r="B1249" s="1">
        <v>43136</v>
      </c>
      <c r="C1249">
        <v>3</v>
      </c>
      <c r="D1249">
        <v>157</v>
      </c>
      <c r="E1249">
        <v>9</v>
      </c>
      <c r="F1249" t="s">
        <v>39</v>
      </c>
      <c r="G1249" t="s">
        <v>104</v>
      </c>
      <c r="H1249" t="s">
        <v>105</v>
      </c>
      <c r="I1249">
        <v>3</v>
      </c>
      <c r="J1249">
        <v>2</v>
      </c>
      <c r="K1249">
        <v>169</v>
      </c>
      <c r="L1249">
        <v>11.6</v>
      </c>
      <c r="M1249">
        <v>4.91</v>
      </c>
      <c r="N1249">
        <v>0.56999999999999995</v>
      </c>
      <c r="O1249">
        <v>6.67</v>
      </c>
      <c r="P1249">
        <v>0.77</v>
      </c>
      <c r="Q1249">
        <v>4.63</v>
      </c>
      <c r="R1249">
        <v>0.54</v>
      </c>
      <c r="S1249">
        <v>1.31</v>
      </c>
      <c r="T1249">
        <v>14</v>
      </c>
      <c r="U1249">
        <v>12.04</v>
      </c>
      <c r="V1249">
        <v>16.78</v>
      </c>
      <c r="W1249" s="1">
        <v>42967</v>
      </c>
      <c r="X1249">
        <v>244</v>
      </c>
      <c r="Y1249" t="s">
        <v>47</v>
      </c>
      <c r="Z1249" t="s">
        <v>687</v>
      </c>
      <c r="AA1249" t="s">
        <v>688</v>
      </c>
      <c r="AC1249" s="1">
        <v>43057</v>
      </c>
      <c r="AD1249">
        <v>1</v>
      </c>
      <c r="AE1249">
        <v>197</v>
      </c>
      <c r="AF1249" s="1">
        <v>43335</v>
      </c>
      <c r="AG1249">
        <v>368</v>
      </c>
      <c r="AH1249" t="s">
        <v>689</v>
      </c>
      <c r="AI1249">
        <v>333</v>
      </c>
      <c r="AJ1249" t="s">
        <v>690</v>
      </c>
      <c r="AK1249" t="s">
        <v>45</v>
      </c>
      <c r="AL1249" s="1">
        <v>42967</v>
      </c>
    </row>
    <row r="1250" spans="1:38" x14ac:dyDescent="0.25">
      <c r="A1250" t="s">
        <v>68</v>
      </c>
      <c r="B1250" s="1">
        <v>43018</v>
      </c>
      <c r="C1250">
        <v>1</v>
      </c>
      <c r="D1250">
        <v>154</v>
      </c>
      <c r="E1250">
        <v>9</v>
      </c>
      <c r="F1250" t="s">
        <v>39</v>
      </c>
      <c r="G1250" t="s">
        <v>69</v>
      </c>
      <c r="H1250" t="s">
        <v>70</v>
      </c>
      <c r="I1250">
        <v>3</v>
      </c>
      <c r="J1250">
        <v>2</v>
      </c>
      <c r="K1250">
        <v>39</v>
      </c>
      <c r="L1250">
        <v>27.8</v>
      </c>
      <c r="M1250">
        <v>4.59</v>
      </c>
      <c r="N1250">
        <v>1.28</v>
      </c>
      <c r="O1250">
        <v>5.0199999999999996</v>
      </c>
      <c r="P1250">
        <v>1.4</v>
      </c>
      <c r="Q1250">
        <v>3.25</v>
      </c>
      <c r="R1250">
        <v>0.9</v>
      </c>
      <c r="S1250">
        <v>2.2999999999999998</v>
      </c>
      <c r="T1250">
        <v>111</v>
      </c>
      <c r="U1250">
        <v>28.86</v>
      </c>
      <c r="V1250">
        <v>31.71</v>
      </c>
      <c r="W1250" s="1">
        <v>42979</v>
      </c>
      <c r="X1250">
        <v>253</v>
      </c>
      <c r="Y1250" t="s">
        <v>43</v>
      </c>
      <c r="Z1250" t="s">
        <v>691</v>
      </c>
      <c r="AA1250" t="s">
        <v>692</v>
      </c>
      <c r="AC1250" s="1">
        <v>43043</v>
      </c>
      <c r="AD1250">
        <v>1</v>
      </c>
      <c r="AE1250">
        <v>258</v>
      </c>
      <c r="AF1250" s="1">
        <v>43325</v>
      </c>
      <c r="AG1250">
        <v>346</v>
      </c>
      <c r="AH1250">
        <v>107804</v>
      </c>
      <c r="AI1250" t="s">
        <v>693</v>
      </c>
      <c r="AJ1250" t="s">
        <v>694</v>
      </c>
      <c r="AK1250" t="s">
        <v>45</v>
      </c>
      <c r="AL1250" s="1">
        <v>42979</v>
      </c>
    </row>
    <row r="1251" spans="1:38" x14ac:dyDescent="0.25">
      <c r="A1251" t="s">
        <v>68</v>
      </c>
      <c r="B1251" s="1">
        <v>43073</v>
      </c>
      <c r="C1251">
        <v>2</v>
      </c>
      <c r="D1251">
        <v>154</v>
      </c>
      <c r="E1251">
        <v>9</v>
      </c>
      <c r="F1251" t="s">
        <v>39</v>
      </c>
      <c r="G1251" t="s">
        <v>69</v>
      </c>
      <c r="H1251" t="s">
        <v>70</v>
      </c>
      <c r="I1251">
        <v>3</v>
      </c>
      <c r="J1251">
        <v>2</v>
      </c>
      <c r="K1251">
        <v>94</v>
      </c>
      <c r="L1251">
        <v>18</v>
      </c>
      <c r="M1251">
        <v>4.75</v>
      </c>
      <c r="N1251">
        <v>0.86</v>
      </c>
      <c r="O1251">
        <v>5.31</v>
      </c>
      <c r="P1251">
        <v>0.96</v>
      </c>
      <c r="Q1251">
        <v>3.5</v>
      </c>
      <c r="R1251">
        <v>0.63</v>
      </c>
      <c r="S1251">
        <v>1.59</v>
      </c>
      <c r="T1251">
        <v>90</v>
      </c>
      <c r="U1251">
        <v>18.68</v>
      </c>
      <c r="V1251">
        <v>21.55</v>
      </c>
      <c r="W1251" s="1">
        <v>42979</v>
      </c>
      <c r="X1251">
        <v>253</v>
      </c>
      <c r="Y1251" t="s">
        <v>46</v>
      </c>
      <c r="Z1251" t="s">
        <v>691</v>
      </c>
      <c r="AA1251" t="s">
        <v>692</v>
      </c>
      <c r="AC1251" s="1">
        <v>43043</v>
      </c>
      <c r="AD1251">
        <v>1</v>
      </c>
      <c r="AE1251">
        <v>250</v>
      </c>
      <c r="AF1251" s="1">
        <v>43325</v>
      </c>
      <c r="AG1251">
        <v>346</v>
      </c>
      <c r="AH1251">
        <v>107804</v>
      </c>
      <c r="AI1251" t="s">
        <v>693</v>
      </c>
      <c r="AJ1251" t="s">
        <v>694</v>
      </c>
      <c r="AK1251" t="s">
        <v>45</v>
      </c>
      <c r="AL1251" s="1">
        <v>42979</v>
      </c>
    </row>
    <row r="1252" spans="1:38" x14ac:dyDescent="0.25">
      <c r="A1252" t="s">
        <v>68</v>
      </c>
      <c r="B1252" s="1">
        <v>43144</v>
      </c>
      <c r="C1252">
        <v>3</v>
      </c>
      <c r="D1252">
        <v>154</v>
      </c>
      <c r="E1252">
        <v>9</v>
      </c>
      <c r="F1252" t="s">
        <v>39</v>
      </c>
      <c r="G1252" t="s">
        <v>69</v>
      </c>
      <c r="H1252" t="s">
        <v>70</v>
      </c>
      <c r="I1252">
        <v>3</v>
      </c>
      <c r="J1252">
        <v>2</v>
      </c>
      <c r="K1252">
        <v>165</v>
      </c>
      <c r="L1252">
        <v>15.4</v>
      </c>
      <c r="M1252">
        <v>4.8</v>
      </c>
      <c r="N1252">
        <v>0.74</v>
      </c>
      <c r="O1252">
        <v>5.93</v>
      </c>
      <c r="P1252">
        <v>0.91</v>
      </c>
      <c r="Q1252">
        <v>3.78</v>
      </c>
      <c r="R1252">
        <v>0.57999999999999996</v>
      </c>
      <c r="S1252">
        <v>1.5</v>
      </c>
      <c r="T1252">
        <v>102</v>
      </c>
      <c r="U1252">
        <v>15.99</v>
      </c>
      <c r="V1252">
        <v>19.850000000000001</v>
      </c>
      <c r="W1252" s="1">
        <v>42979</v>
      </c>
      <c r="X1252">
        <v>253</v>
      </c>
      <c r="Y1252" t="s">
        <v>47</v>
      </c>
      <c r="Z1252" t="s">
        <v>691</v>
      </c>
      <c r="AA1252" t="s">
        <v>692</v>
      </c>
      <c r="AC1252" s="1">
        <v>43043</v>
      </c>
      <c r="AD1252">
        <v>1</v>
      </c>
      <c r="AE1252">
        <v>179</v>
      </c>
      <c r="AF1252" s="1">
        <v>43325</v>
      </c>
      <c r="AG1252">
        <v>346</v>
      </c>
      <c r="AH1252">
        <v>107804</v>
      </c>
      <c r="AI1252" t="s">
        <v>693</v>
      </c>
      <c r="AJ1252" t="s">
        <v>694</v>
      </c>
      <c r="AK1252" t="s">
        <v>45</v>
      </c>
      <c r="AL1252" s="1">
        <v>42979</v>
      </c>
    </row>
    <row r="1253" spans="1:38" x14ac:dyDescent="0.25">
      <c r="A1253" t="s">
        <v>68</v>
      </c>
      <c r="B1253" s="1">
        <v>43219</v>
      </c>
      <c r="C1253">
        <v>4</v>
      </c>
      <c r="D1253">
        <v>154</v>
      </c>
      <c r="E1253">
        <v>9</v>
      </c>
      <c r="F1253" t="s">
        <v>39</v>
      </c>
      <c r="G1253" t="s">
        <v>69</v>
      </c>
      <c r="H1253" t="s">
        <v>70</v>
      </c>
      <c r="I1253">
        <v>3</v>
      </c>
      <c r="J1253">
        <v>2</v>
      </c>
      <c r="K1253">
        <v>240</v>
      </c>
      <c r="L1253">
        <v>6.2</v>
      </c>
      <c r="M1253">
        <v>4.03</v>
      </c>
      <c r="N1253">
        <v>0.25</v>
      </c>
      <c r="O1253">
        <v>9.6</v>
      </c>
      <c r="P1253">
        <v>0.6</v>
      </c>
      <c r="Q1253">
        <v>5.49</v>
      </c>
      <c r="R1253">
        <v>0.34</v>
      </c>
      <c r="S1253">
        <v>0.94</v>
      </c>
      <c r="T1253">
        <v>218</v>
      </c>
      <c r="U1253">
        <v>6.44</v>
      </c>
      <c r="V1253">
        <v>11.71</v>
      </c>
      <c r="W1253" s="1">
        <v>42979</v>
      </c>
      <c r="X1253">
        <v>253</v>
      </c>
      <c r="Y1253" s="3">
        <v>45017</v>
      </c>
      <c r="Z1253" t="s">
        <v>489</v>
      </c>
      <c r="AA1253" t="s">
        <v>692</v>
      </c>
      <c r="AB1253">
        <v>299</v>
      </c>
      <c r="AC1253" s="1">
        <v>43416</v>
      </c>
      <c r="AD1253">
        <v>2</v>
      </c>
      <c r="AE1253">
        <v>251</v>
      </c>
      <c r="AF1253" s="1">
        <v>43698</v>
      </c>
      <c r="AG1253">
        <v>719</v>
      </c>
      <c r="AH1253">
        <v>107804</v>
      </c>
      <c r="AI1253" t="s">
        <v>693</v>
      </c>
      <c r="AJ1253" t="s">
        <v>694</v>
      </c>
      <c r="AK1253" t="s">
        <v>50</v>
      </c>
      <c r="AL1253" s="1">
        <v>43250</v>
      </c>
    </row>
    <row r="1254" spans="1:38" x14ac:dyDescent="0.25">
      <c r="A1254" t="s">
        <v>78</v>
      </c>
      <c r="B1254" s="1">
        <v>43072</v>
      </c>
      <c r="C1254">
        <v>2</v>
      </c>
      <c r="D1254">
        <v>89</v>
      </c>
      <c r="E1254">
        <v>9</v>
      </c>
      <c r="F1254" t="s">
        <v>39</v>
      </c>
      <c r="G1254" t="s">
        <v>40</v>
      </c>
      <c r="H1254" t="s">
        <v>41</v>
      </c>
      <c r="I1254">
        <v>10</v>
      </c>
      <c r="J1254" t="s">
        <v>42</v>
      </c>
      <c r="K1254">
        <v>67</v>
      </c>
      <c r="L1254">
        <v>22.6</v>
      </c>
      <c r="M1254">
        <v>4.88</v>
      </c>
      <c r="N1254">
        <v>1.1000000000000001</v>
      </c>
      <c r="O1254">
        <v>4.88</v>
      </c>
      <c r="P1254">
        <v>1.1000000000000001</v>
      </c>
      <c r="Q1254">
        <v>3.73</v>
      </c>
      <c r="R1254">
        <v>0.84</v>
      </c>
      <c r="S1254">
        <v>1.95</v>
      </c>
      <c r="T1254">
        <v>95</v>
      </c>
      <c r="U1254">
        <v>23.46</v>
      </c>
      <c r="V1254">
        <v>26.1</v>
      </c>
      <c r="W1254" s="1">
        <v>43005</v>
      </c>
      <c r="X1254">
        <v>200</v>
      </c>
      <c r="Y1254" s="3">
        <v>44958</v>
      </c>
      <c r="Z1254" t="s">
        <v>695</v>
      </c>
      <c r="AA1254" t="s">
        <v>696</v>
      </c>
      <c r="AC1254" s="1">
        <v>43075</v>
      </c>
      <c r="AD1254">
        <v>1</v>
      </c>
      <c r="AE1254">
        <v>231</v>
      </c>
      <c r="AF1254" s="1">
        <v>43357</v>
      </c>
      <c r="AG1254">
        <v>352</v>
      </c>
      <c r="AH1254">
        <v>302010</v>
      </c>
      <c r="AI1254" t="s">
        <v>697</v>
      </c>
      <c r="AJ1254" s="2">
        <v>42370</v>
      </c>
      <c r="AK1254" t="s">
        <v>45</v>
      </c>
      <c r="AL1254" s="1">
        <v>43005</v>
      </c>
    </row>
    <row r="1255" spans="1:38" x14ac:dyDescent="0.25">
      <c r="A1255" t="s">
        <v>78</v>
      </c>
      <c r="B1255" s="1">
        <v>43129</v>
      </c>
      <c r="C1255">
        <v>3</v>
      </c>
      <c r="D1255">
        <v>89</v>
      </c>
      <c r="E1255">
        <v>9</v>
      </c>
      <c r="F1255" t="s">
        <v>39</v>
      </c>
      <c r="G1255" t="s">
        <v>40</v>
      </c>
      <c r="H1255" t="s">
        <v>41</v>
      </c>
      <c r="I1255">
        <v>7</v>
      </c>
      <c r="J1255" t="s">
        <v>42</v>
      </c>
      <c r="K1255">
        <v>128</v>
      </c>
      <c r="L1255">
        <v>15.9</v>
      </c>
      <c r="M1255">
        <v>5.2</v>
      </c>
      <c r="N1255">
        <v>0.83</v>
      </c>
      <c r="O1255">
        <v>2.87</v>
      </c>
      <c r="P1255">
        <v>0.46</v>
      </c>
      <c r="Q1255">
        <v>3.76</v>
      </c>
      <c r="R1255">
        <v>0.6</v>
      </c>
      <c r="S1255">
        <v>1.05</v>
      </c>
      <c r="T1255">
        <v>11</v>
      </c>
      <c r="U1255">
        <v>16.5</v>
      </c>
      <c r="V1255">
        <v>14.49</v>
      </c>
      <c r="W1255" s="1">
        <v>43001</v>
      </c>
      <c r="X1255" t="s">
        <v>622</v>
      </c>
      <c r="Y1255" t="s">
        <v>77</v>
      </c>
      <c r="AC1255" s="1">
        <v>43086</v>
      </c>
      <c r="AD1255">
        <v>1</v>
      </c>
      <c r="AE1255">
        <v>236</v>
      </c>
      <c r="AF1255" s="1">
        <v>43367</v>
      </c>
      <c r="AG1255">
        <v>731</v>
      </c>
      <c r="AH1255">
        <v>306083</v>
      </c>
      <c r="AI1255">
        <v>6</v>
      </c>
      <c r="AJ1255" s="3">
        <v>45049</v>
      </c>
      <c r="AK1255" t="s">
        <v>45</v>
      </c>
      <c r="AL1255" s="1">
        <v>42636</v>
      </c>
    </row>
    <row r="1256" spans="1:38" x14ac:dyDescent="0.25">
      <c r="A1256" t="s">
        <v>78</v>
      </c>
      <c r="B1256" s="1">
        <v>43193</v>
      </c>
      <c r="C1256">
        <v>4</v>
      </c>
      <c r="D1256">
        <v>89</v>
      </c>
      <c r="E1256">
        <v>9</v>
      </c>
      <c r="F1256" t="s">
        <v>39</v>
      </c>
      <c r="G1256" t="s">
        <v>40</v>
      </c>
      <c r="H1256" t="s">
        <v>41</v>
      </c>
      <c r="I1256">
        <v>7</v>
      </c>
      <c r="J1256" t="s">
        <v>42</v>
      </c>
      <c r="K1256">
        <v>192</v>
      </c>
      <c r="L1256">
        <v>8.4</v>
      </c>
      <c r="M1256">
        <v>4.26</v>
      </c>
      <c r="N1256">
        <v>0.36</v>
      </c>
      <c r="O1256">
        <v>3.88</v>
      </c>
      <c r="P1256">
        <v>0.33</v>
      </c>
      <c r="Q1256">
        <v>4.4400000000000004</v>
      </c>
      <c r="R1256">
        <v>0.37</v>
      </c>
      <c r="S1256">
        <v>0.7</v>
      </c>
      <c r="T1256">
        <v>202</v>
      </c>
      <c r="U1256">
        <v>8.7200000000000006</v>
      </c>
      <c r="V1256">
        <v>9.14</v>
      </c>
      <c r="W1256" s="1">
        <v>43001</v>
      </c>
      <c r="X1256" t="s">
        <v>622</v>
      </c>
      <c r="Y1256" s="3">
        <v>45078</v>
      </c>
      <c r="AC1256" s="1">
        <v>43086</v>
      </c>
      <c r="AD1256">
        <v>1</v>
      </c>
      <c r="AE1256">
        <v>172</v>
      </c>
      <c r="AF1256" s="1">
        <v>43367</v>
      </c>
      <c r="AG1256">
        <v>731</v>
      </c>
      <c r="AH1256">
        <v>306083</v>
      </c>
      <c r="AI1256">
        <v>6</v>
      </c>
      <c r="AJ1256" s="3">
        <v>45049</v>
      </c>
      <c r="AK1256" t="s">
        <v>45</v>
      </c>
      <c r="AL1256" s="1">
        <v>42636</v>
      </c>
    </row>
    <row r="1257" spans="1:38" x14ac:dyDescent="0.25">
      <c r="A1257" t="s">
        <v>38</v>
      </c>
      <c r="B1257" s="1">
        <v>43010</v>
      </c>
      <c r="C1257">
        <v>1</v>
      </c>
      <c r="D1257">
        <v>50</v>
      </c>
      <c r="E1257">
        <v>9</v>
      </c>
      <c r="F1257" t="s">
        <v>39</v>
      </c>
      <c r="G1257" t="s">
        <v>69</v>
      </c>
      <c r="H1257" t="s">
        <v>70</v>
      </c>
      <c r="I1257">
        <v>3</v>
      </c>
      <c r="J1257">
        <v>2</v>
      </c>
      <c r="K1257">
        <v>13</v>
      </c>
      <c r="L1257">
        <v>23.5</v>
      </c>
      <c r="M1257">
        <v>4.95</v>
      </c>
      <c r="N1257">
        <v>1.1599999999999999</v>
      </c>
      <c r="O1257">
        <v>5</v>
      </c>
      <c r="P1257">
        <v>1.18</v>
      </c>
      <c r="Q1257">
        <v>4.1500000000000004</v>
      </c>
      <c r="R1257">
        <v>0.98</v>
      </c>
      <c r="S1257">
        <v>2.15</v>
      </c>
      <c r="T1257">
        <v>4</v>
      </c>
      <c r="U1257">
        <v>24.39</v>
      </c>
      <c r="V1257">
        <v>28.38</v>
      </c>
      <c r="W1257" s="1">
        <v>42997</v>
      </c>
      <c r="X1257">
        <v>216</v>
      </c>
      <c r="Y1257" t="s">
        <v>43</v>
      </c>
      <c r="Z1257" t="s">
        <v>698</v>
      </c>
      <c r="AA1257" t="s">
        <v>699</v>
      </c>
      <c r="AC1257" s="1">
        <v>43056</v>
      </c>
      <c r="AD1257">
        <v>1</v>
      </c>
      <c r="AE1257">
        <v>259</v>
      </c>
      <c r="AF1257" s="1">
        <v>43336</v>
      </c>
      <c r="AG1257">
        <v>339</v>
      </c>
      <c r="AH1257" t="s">
        <v>258</v>
      </c>
      <c r="AI1257" t="s">
        <v>700</v>
      </c>
      <c r="AJ1257" s="3">
        <v>45270</v>
      </c>
      <c r="AK1257" t="s">
        <v>45</v>
      </c>
      <c r="AL1257" s="1">
        <v>42997</v>
      </c>
    </row>
    <row r="1258" spans="1:38" x14ac:dyDescent="0.25">
      <c r="A1258" t="s">
        <v>38</v>
      </c>
      <c r="B1258" s="1">
        <v>43075</v>
      </c>
      <c r="C1258">
        <v>2</v>
      </c>
      <c r="D1258">
        <v>50</v>
      </c>
      <c r="E1258">
        <v>9</v>
      </c>
      <c r="F1258" t="s">
        <v>39</v>
      </c>
      <c r="G1258" t="s">
        <v>69</v>
      </c>
      <c r="H1258" t="s">
        <v>70</v>
      </c>
      <c r="I1258">
        <v>3</v>
      </c>
      <c r="J1258">
        <v>2</v>
      </c>
      <c r="K1258">
        <v>78</v>
      </c>
      <c r="L1258">
        <v>20.6</v>
      </c>
      <c r="M1258">
        <v>4.97</v>
      </c>
      <c r="N1258">
        <v>1.02</v>
      </c>
      <c r="O1258">
        <v>4.38</v>
      </c>
      <c r="P1258">
        <v>0.9</v>
      </c>
      <c r="Q1258">
        <v>4.05</v>
      </c>
      <c r="R1258">
        <v>0.83</v>
      </c>
      <c r="S1258">
        <v>1.74</v>
      </c>
      <c r="T1258">
        <v>6</v>
      </c>
      <c r="U1258">
        <v>21.38</v>
      </c>
      <c r="V1258">
        <v>22.98</v>
      </c>
      <c r="W1258" s="1">
        <v>42997</v>
      </c>
      <c r="X1258">
        <v>216</v>
      </c>
      <c r="Y1258" t="s">
        <v>46</v>
      </c>
      <c r="Z1258" t="s">
        <v>698</v>
      </c>
      <c r="AA1258" t="s">
        <v>699</v>
      </c>
      <c r="AC1258" s="1">
        <v>43056</v>
      </c>
      <c r="AD1258">
        <v>1</v>
      </c>
      <c r="AE1258">
        <v>221</v>
      </c>
      <c r="AF1258" s="1">
        <v>43336</v>
      </c>
      <c r="AG1258">
        <v>339</v>
      </c>
      <c r="AH1258" t="s">
        <v>258</v>
      </c>
      <c r="AI1258" t="s">
        <v>700</v>
      </c>
      <c r="AJ1258" s="3">
        <v>45270</v>
      </c>
      <c r="AK1258" t="s">
        <v>45</v>
      </c>
      <c r="AL1258" s="1">
        <v>42997</v>
      </c>
    </row>
    <row r="1259" spans="1:38" x14ac:dyDescent="0.25">
      <c r="A1259" t="s">
        <v>38</v>
      </c>
      <c r="B1259" s="1">
        <v>43146</v>
      </c>
      <c r="C1259">
        <v>3</v>
      </c>
      <c r="D1259">
        <v>50</v>
      </c>
      <c r="E1259">
        <v>9</v>
      </c>
      <c r="F1259" t="s">
        <v>39</v>
      </c>
      <c r="G1259" t="s">
        <v>69</v>
      </c>
      <c r="H1259" t="s">
        <v>70</v>
      </c>
      <c r="I1259">
        <v>3</v>
      </c>
      <c r="J1259">
        <v>2</v>
      </c>
      <c r="K1259">
        <v>149</v>
      </c>
      <c r="L1259">
        <v>14.3</v>
      </c>
      <c r="M1259">
        <v>4.83</v>
      </c>
      <c r="N1259">
        <v>0.69</v>
      </c>
      <c r="O1259">
        <v>5.36</v>
      </c>
      <c r="P1259">
        <v>0.77</v>
      </c>
      <c r="Q1259">
        <v>4.34</v>
      </c>
      <c r="R1259">
        <v>0.62</v>
      </c>
      <c r="S1259">
        <v>1.39</v>
      </c>
      <c r="T1259">
        <v>7</v>
      </c>
      <c r="U1259">
        <v>14.84</v>
      </c>
      <c r="V1259">
        <v>18.100000000000001</v>
      </c>
      <c r="W1259" s="1">
        <v>42997</v>
      </c>
      <c r="X1259">
        <v>216</v>
      </c>
      <c r="Y1259" t="s">
        <v>47</v>
      </c>
      <c r="Z1259" t="s">
        <v>698</v>
      </c>
      <c r="AA1259" t="s">
        <v>699</v>
      </c>
      <c r="AC1259" s="1">
        <v>43056</v>
      </c>
      <c r="AD1259">
        <v>1</v>
      </c>
      <c r="AE1259">
        <v>185</v>
      </c>
      <c r="AF1259" s="1">
        <v>43336</v>
      </c>
      <c r="AG1259">
        <v>339</v>
      </c>
      <c r="AH1259" t="s">
        <v>258</v>
      </c>
      <c r="AI1259" t="s">
        <v>700</v>
      </c>
      <c r="AJ1259" s="3">
        <v>45270</v>
      </c>
      <c r="AK1259" t="s">
        <v>45</v>
      </c>
      <c r="AL1259" s="1">
        <v>42997</v>
      </c>
    </row>
    <row r="1260" spans="1:38" x14ac:dyDescent="0.25">
      <c r="A1260" t="s">
        <v>38</v>
      </c>
      <c r="B1260" s="1">
        <v>43200</v>
      </c>
      <c r="C1260">
        <v>4</v>
      </c>
      <c r="D1260">
        <v>50</v>
      </c>
      <c r="E1260">
        <v>9</v>
      </c>
      <c r="F1260" t="s">
        <v>39</v>
      </c>
      <c r="G1260" t="s">
        <v>69</v>
      </c>
      <c r="H1260" t="s">
        <v>70</v>
      </c>
      <c r="I1260">
        <v>3</v>
      </c>
      <c r="J1260">
        <v>2</v>
      </c>
      <c r="K1260">
        <v>203</v>
      </c>
      <c r="L1260">
        <v>12.2</v>
      </c>
      <c r="M1260">
        <v>4.9000000000000004</v>
      </c>
      <c r="N1260">
        <v>0.6</v>
      </c>
      <c r="O1260">
        <v>6.08</v>
      </c>
      <c r="P1260">
        <v>0.74</v>
      </c>
      <c r="Q1260">
        <v>4.95</v>
      </c>
      <c r="R1260">
        <v>0.6</v>
      </c>
      <c r="S1260">
        <v>1.35</v>
      </c>
      <c r="T1260">
        <v>10</v>
      </c>
      <c r="U1260">
        <v>12.66</v>
      </c>
      <c r="V1260">
        <v>17.010000000000002</v>
      </c>
      <c r="W1260" s="1">
        <v>42997</v>
      </c>
      <c r="X1260">
        <v>216</v>
      </c>
      <c r="Y1260" t="s">
        <v>48</v>
      </c>
      <c r="Z1260" t="s">
        <v>698</v>
      </c>
      <c r="AA1260" t="s">
        <v>699</v>
      </c>
      <c r="AC1260" t="s">
        <v>49</v>
      </c>
      <c r="AH1260" t="s">
        <v>258</v>
      </c>
      <c r="AI1260" t="s">
        <v>700</v>
      </c>
      <c r="AJ1260" s="3">
        <v>45270</v>
      </c>
      <c r="AK1260" t="s">
        <v>50</v>
      </c>
      <c r="AL1260" s="1">
        <v>43241</v>
      </c>
    </row>
    <row r="1261" spans="1:38" x14ac:dyDescent="0.25">
      <c r="A1261" t="s">
        <v>38</v>
      </c>
      <c r="B1261" s="1">
        <v>43010</v>
      </c>
      <c r="C1261">
        <v>1</v>
      </c>
      <c r="D1261">
        <v>153</v>
      </c>
      <c r="E1261">
        <v>9</v>
      </c>
      <c r="F1261" t="s">
        <v>39</v>
      </c>
      <c r="G1261" t="s">
        <v>51</v>
      </c>
      <c r="H1261" t="s">
        <v>52</v>
      </c>
      <c r="I1261">
        <v>10</v>
      </c>
      <c r="J1261" t="s">
        <v>42</v>
      </c>
      <c r="K1261">
        <v>38</v>
      </c>
      <c r="L1261">
        <v>28.8</v>
      </c>
      <c r="M1261">
        <v>5.15</v>
      </c>
      <c r="N1261">
        <v>1.48</v>
      </c>
      <c r="O1261">
        <v>3.61</v>
      </c>
      <c r="P1261">
        <v>1.04</v>
      </c>
      <c r="Q1261">
        <v>3.29</v>
      </c>
      <c r="R1261">
        <v>0.95</v>
      </c>
      <c r="S1261">
        <v>1.99</v>
      </c>
      <c r="T1261">
        <v>596</v>
      </c>
      <c r="U1261">
        <v>29.89</v>
      </c>
      <c r="V1261">
        <v>27.83</v>
      </c>
      <c r="W1261" s="1">
        <v>42972</v>
      </c>
      <c r="X1261">
        <v>241</v>
      </c>
      <c r="Y1261" s="3">
        <v>44927</v>
      </c>
      <c r="AC1261" s="1">
        <v>43069</v>
      </c>
      <c r="AD1261">
        <v>1</v>
      </c>
      <c r="AE1261">
        <v>270</v>
      </c>
      <c r="AF1261" s="1">
        <v>43347</v>
      </c>
      <c r="AG1261">
        <v>375</v>
      </c>
      <c r="AH1261">
        <v>101140</v>
      </c>
      <c r="AI1261" t="s">
        <v>332</v>
      </c>
      <c r="AJ1261" t="s">
        <v>701</v>
      </c>
      <c r="AK1261" t="s">
        <v>45</v>
      </c>
      <c r="AL1261" s="1">
        <v>42972</v>
      </c>
    </row>
    <row r="1262" spans="1:38" x14ac:dyDescent="0.25">
      <c r="A1262" t="s">
        <v>38</v>
      </c>
      <c r="B1262" s="1">
        <v>43075</v>
      </c>
      <c r="C1262">
        <v>2</v>
      </c>
      <c r="D1262">
        <v>153</v>
      </c>
      <c r="E1262">
        <v>9</v>
      </c>
      <c r="F1262" t="s">
        <v>39</v>
      </c>
      <c r="G1262" t="s">
        <v>51</v>
      </c>
      <c r="H1262" t="s">
        <v>52</v>
      </c>
      <c r="I1262">
        <v>10</v>
      </c>
      <c r="J1262" t="s">
        <v>42</v>
      </c>
      <c r="K1262">
        <v>103</v>
      </c>
      <c r="L1262">
        <v>24.8</v>
      </c>
      <c r="M1262">
        <v>5.13</v>
      </c>
      <c r="N1262">
        <v>1.27</v>
      </c>
      <c r="O1262">
        <v>3.31</v>
      </c>
      <c r="P1262">
        <v>0.82</v>
      </c>
      <c r="Q1262">
        <v>3.18</v>
      </c>
      <c r="R1262">
        <v>0.79</v>
      </c>
      <c r="S1262">
        <v>1.61</v>
      </c>
      <c r="T1262">
        <v>1172</v>
      </c>
      <c r="U1262">
        <v>25.74</v>
      </c>
      <c r="V1262">
        <v>22.81</v>
      </c>
      <c r="W1262" s="1">
        <v>42972</v>
      </c>
      <c r="X1262">
        <v>241</v>
      </c>
      <c r="Y1262" s="3">
        <v>44959</v>
      </c>
      <c r="AC1262" s="1">
        <v>43069</v>
      </c>
      <c r="AD1262">
        <v>1</v>
      </c>
      <c r="AE1262">
        <v>232</v>
      </c>
      <c r="AF1262" s="1">
        <v>43347</v>
      </c>
      <c r="AG1262">
        <v>375</v>
      </c>
      <c r="AH1262">
        <v>101140</v>
      </c>
      <c r="AI1262" t="s">
        <v>332</v>
      </c>
      <c r="AJ1262" t="s">
        <v>701</v>
      </c>
      <c r="AK1262" t="s">
        <v>45</v>
      </c>
      <c r="AL1262" s="1">
        <v>42972</v>
      </c>
    </row>
    <row r="1263" spans="1:38" x14ac:dyDescent="0.25">
      <c r="A1263" t="s">
        <v>38</v>
      </c>
      <c r="B1263" s="1">
        <v>43146</v>
      </c>
      <c r="C1263">
        <v>3</v>
      </c>
      <c r="D1263">
        <v>153</v>
      </c>
      <c r="E1263">
        <v>9</v>
      </c>
      <c r="F1263" t="s">
        <v>39</v>
      </c>
      <c r="G1263" t="s">
        <v>51</v>
      </c>
      <c r="H1263" t="s">
        <v>52</v>
      </c>
      <c r="I1263">
        <v>10</v>
      </c>
      <c r="J1263" t="s">
        <v>42</v>
      </c>
      <c r="K1263">
        <v>174</v>
      </c>
      <c r="L1263">
        <v>20.5</v>
      </c>
      <c r="M1263">
        <v>5.12</v>
      </c>
      <c r="N1263">
        <v>1.05</v>
      </c>
      <c r="O1263">
        <v>3.74</v>
      </c>
      <c r="P1263">
        <v>0.77</v>
      </c>
      <c r="Q1263">
        <v>3.41</v>
      </c>
      <c r="R1263">
        <v>0.7</v>
      </c>
      <c r="S1263">
        <v>1.47</v>
      </c>
      <c r="T1263">
        <v>624</v>
      </c>
      <c r="U1263">
        <v>21.28</v>
      </c>
      <c r="V1263">
        <v>20.36</v>
      </c>
      <c r="W1263" s="1">
        <v>42972</v>
      </c>
      <c r="X1263">
        <v>241</v>
      </c>
      <c r="Y1263" s="3">
        <v>44988</v>
      </c>
      <c r="AC1263" s="1">
        <v>43069</v>
      </c>
      <c r="AD1263">
        <v>1</v>
      </c>
      <c r="AE1263">
        <v>196</v>
      </c>
      <c r="AF1263" s="1">
        <v>43347</v>
      </c>
      <c r="AG1263">
        <v>375</v>
      </c>
      <c r="AH1263">
        <v>101140</v>
      </c>
      <c r="AI1263" t="s">
        <v>332</v>
      </c>
      <c r="AJ1263" t="s">
        <v>701</v>
      </c>
      <c r="AK1263" t="s">
        <v>45</v>
      </c>
      <c r="AL1263" s="1">
        <v>42972</v>
      </c>
    </row>
    <row r="1264" spans="1:38" x14ac:dyDescent="0.25">
      <c r="A1264" t="s">
        <v>38</v>
      </c>
      <c r="B1264" s="1">
        <v>43200</v>
      </c>
      <c r="C1264">
        <v>4</v>
      </c>
      <c r="D1264">
        <v>153</v>
      </c>
      <c r="E1264">
        <v>9</v>
      </c>
      <c r="F1264" t="s">
        <v>39</v>
      </c>
      <c r="G1264" t="s">
        <v>51</v>
      </c>
      <c r="H1264" t="s">
        <v>52</v>
      </c>
      <c r="I1264">
        <v>10</v>
      </c>
      <c r="J1264" t="s">
        <v>42</v>
      </c>
      <c r="K1264">
        <v>228</v>
      </c>
      <c r="L1264">
        <v>15.9</v>
      </c>
      <c r="M1264">
        <v>5.3</v>
      </c>
      <c r="N1264">
        <v>0.84</v>
      </c>
      <c r="O1264">
        <v>3.73</v>
      </c>
      <c r="P1264">
        <v>0.59</v>
      </c>
      <c r="Q1264">
        <v>3.81</v>
      </c>
      <c r="R1264">
        <v>0.61</v>
      </c>
      <c r="S1264">
        <v>1.2</v>
      </c>
      <c r="T1264">
        <v>158</v>
      </c>
      <c r="U1264">
        <v>16.5</v>
      </c>
      <c r="V1264">
        <v>16.2</v>
      </c>
      <c r="W1264" s="1">
        <v>42972</v>
      </c>
      <c r="X1264">
        <v>241</v>
      </c>
      <c r="Y1264" s="3">
        <v>45020</v>
      </c>
      <c r="AC1264" t="s">
        <v>49</v>
      </c>
      <c r="AH1264">
        <v>101140</v>
      </c>
      <c r="AI1264" t="s">
        <v>332</v>
      </c>
      <c r="AJ1264" t="s">
        <v>701</v>
      </c>
      <c r="AK1264" t="s">
        <v>50</v>
      </c>
      <c r="AL1264" s="1">
        <v>43238</v>
      </c>
    </row>
    <row r="1265" spans="1:38" x14ac:dyDescent="0.25">
      <c r="A1265" t="s">
        <v>51</v>
      </c>
      <c r="B1265" s="1">
        <v>43048</v>
      </c>
      <c r="C1265">
        <v>2</v>
      </c>
      <c r="D1265">
        <v>4</v>
      </c>
      <c r="E1265">
        <v>9</v>
      </c>
      <c r="F1265" t="s">
        <v>39</v>
      </c>
      <c r="G1265" t="s">
        <v>63</v>
      </c>
      <c r="H1265" t="s">
        <v>64</v>
      </c>
      <c r="I1265">
        <v>8</v>
      </c>
      <c r="J1265" t="s">
        <v>42</v>
      </c>
      <c r="K1265">
        <v>57</v>
      </c>
      <c r="L1265">
        <v>20</v>
      </c>
      <c r="M1265">
        <v>4.87</v>
      </c>
      <c r="N1265">
        <v>0.97</v>
      </c>
      <c r="O1265">
        <v>6.07</v>
      </c>
      <c r="P1265">
        <v>1.21</v>
      </c>
      <c r="Q1265">
        <v>4.41</v>
      </c>
      <c r="R1265">
        <v>0.88</v>
      </c>
      <c r="S1265">
        <v>2.1</v>
      </c>
      <c r="T1265">
        <v>1503</v>
      </c>
      <c r="U1265">
        <v>20.76</v>
      </c>
      <c r="V1265">
        <v>27.08</v>
      </c>
      <c r="W1265" s="1">
        <v>42991</v>
      </c>
      <c r="X1265">
        <v>231</v>
      </c>
      <c r="Y1265" s="3">
        <v>44927</v>
      </c>
      <c r="AC1265" t="s">
        <v>49</v>
      </c>
      <c r="AH1265">
        <v>304119</v>
      </c>
      <c r="AI1265" t="s">
        <v>702</v>
      </c>
      <c r="AJ1265" s="2">
        <v>47300</v>
      </c>
      <c r="AK1265" t="s">
        <v>45</v>
      </c>
      <c r="AL1265" s="1">
        <v>42991</v>
      </c>
    </row>
    <row r="1266" spans="1:38" x14ac:dyDescent="0.25">
      <c r="A1266" t="s">
        <v>51</v>
      </c>
      <c r="B1266" s="1">
        <v>43157</v>
      </c>
      <c r="C1266">
        <v>4</v>
      </c>
      <c r="D1266">
        <v>4</v>
      </c>
      <c r="E1266">
        <v>9</v>
      </c>
      <c r="F1266" t="s">
        <v>39</v>
      </c>
      <c r="G1266" t="s">
        <v>63</v>
      </c>
      <c r="H1266" t="s">
        <v>64</v>
      </c>
      <c r="I1266">
        <v>8</v>
      </c>
      <c r="J1266" t="s">
        <v>42</v>
      </c>
      <c r="K1266">
        <v>166</v>
      </c>
      <c r="L1266">
        <v>16</v>
      </c>
      <c r="M1266">
        <v>4.87</v>
      </c>
      <c r="N1266">
        <v>0.78</v>
      </c>
      <c r="O1266">
        <v>6.28</v>
      </c>
      <c r="P1266">
        <v>1</v>
      </c>
      <c r="Q1266">
        <v>4.46</v>
      </c>
      <c r="R1266">
        <v>0.71</v>
      </c>
      <c r="S1266">
        <v>1.72</v>
      </c>
      <c r="T1266">
        <v>1058</v>
      </c>
      <c r="U1266">
        <v>16.61</v>
      </c>
      <c r="V1266">
        <v>22.11</v>
      </c>
      <c r="W1266" s="1">
        <v>42991</v>
      </c>
      <c r="X1266">
        <v>231</v>
      </c>
      <c r="Y1266" s="3">
        <v>44988</v>
      </c>
      <c r="AC1266" s="1">
        <v>43078</v>
      </c>
      <c r="AD1266">
        <v>2</v>
      </c>
      <c r="AE1266">
        <v>201</v>
      </c>
      <c r="AF1266" s="1">
        <v>43359</v>
      </c>
      <c r="AG1266">
        <v>368</v>
      </c>
      <c r="AH1266">
        <v>304119</v>
      </c>
      <c r="AI1266" t="s">
        <v>702</v>
      </c>
      <c r="AJ1266" s="2">
        <v>47300</v>
      </c>
      <c r="AK1266" t="s">
        <v>45</v>
      </c>
      <c r="AL1266" s="1">
        <v>42991</v>
      </c>
    </row>
    <row r="1267" spans="1:38" x14ac:dyDescent="0.25">
      <c r="A1267" t="s">
        <v>51</v>
      </c>
      <c r="B1267" s="1">
        <v>43109</v>
      </c>
      <c r="C1267">
        <v>3</v>
      </c>
      <c r="D1267">
        <v>4</v>
      </c>
      <c r="E1267">
        <v>9</v>
      </c>
      <c r="F1267" t="s">
        <v>39</v>
      </c>
      <c r="G1267" t="s">
        <v>63</v>
      </c>
      <c r="H1267" t="s">
        <v>64</v>
      </c>
      <c r="I1267">
        <v>8</v>
      </c>
      <c r="J1267" t="s">
        <v>42</v>
      </c>
      <c r="K1267">
        <v>118</v>
      </c>
      <c r="L1267">
        <v>17.3</v>
      </c>
      <c r="M1267">
        <v>4.97</v>
      </c>
      <c r="N1267">
        <v>0.86</v>
      </c>
      <c r="O1267">
        <v>5.57</v>
      </c>
      <c r="P1267">
        <v>0.96</v>
      </c>
      <c r="Q1267">
        <v>4.1399999999999997</v>
      </c>
      <c r="R1267">
        <v>0.72</v>
      </c>
      <c r="S1267">
        <v>1.68</v>
      </c>
      <c r="T1267">
        <v>191</v>
      </c>
      <c r="U1267">
        <v>17.96</v>
      </c>
      <c r="V1267">
        <v>22.03</v>
      </c>
      <c r="W1267" s="1">
        <v>42991</v>
      </c>
      <c r="X1267">
        <v>231</v>
      </c>
      <c r="Y1267" s="3">
        <v>44959</v>
      </c>
      <c r="AC1267" s="1">
        <v>43078</v>
      </c>
      <c r="AD1267">
        <v>2</v>
      </c>
      <c r="AE1267">
        <v>207</v>
      </c>
      <c r="AF1267" s="1">
        <v>43359</v>
      </c>
      <c r="AG1267">
        <v>368</v>
      </c>
      <c r="AH1267">
        <v>304119</v>
      </c>
      <c r="AI1267" t="s">
        <v>702</v>
      </c>
      <c r="AJ1267" s="2">
        <v>47300</v>
      </c>
      <c r="AK1267" t="s">
        <v>45</v>
      </c>
      <c r="AL1267" s="1">
        <v>42991</v>
      </c>
    </row>
    <row r="1268" spans="1:38" x14ac:dyDescent="0.25">
      <c r="A1268" t="s">
        <v>51</v>
      </c>
      <c r="B1268" s="1">
        <v>43209</v>
      </c>
      <c r="C1268">
        <v>5</v>
      </c>
      <c r="D1268">
        <v>4</v>
      </c>
      <c r="E1268">
        <v>9</v>
      </c>
      <c r="F1268" t="s">
        <v>39</v>
      </c>
      <c r="G1268" t="s">
        <v>63</v>
      </c>
      <c r="H1268" t="s">
        <v>64</v>
      </c>
      <c r="I1268">
        <v>8</v>
      </c>
      <c r="J1268" t="s">
        <v>42</v>
      </c>
      <c r="K1268">
        <v>218</v>
      </c>
      <c r="L1268">
        <v>9.8000000000000007</v>
      </c>
      <c r="M1268">
        <v>4.63</v>
      </c>
      <c r="N1268">
        <v>0.45</v>
      </c>
      <c r="O1268">
        <v>7.04</v>
      </c>
      <c r="P1268">
        <v>0.69</v>
      </c>
      <c r="Q1268">
        <v>5.3</v>
      </c>
      <c r="R1268">
        <v>0.52</v>
      </c>
      <c r="S1268">
        <v>1.21</v>
      </c>
      <c r="T1268">
        <v>2940</v>
      </c>
      <c r="U1268">
        <v>10.17</v>
      </c>
      <c r="V1268">
        <v>15.14</v>
      </c>
      <c r="W1268" s="1">
        <v>42991</v>
      </c>
      <c r="X1268">
        <v>231</v>
      </c>
      <c r="Y1268" s="3">
        <v>45020</v>
      </c>
      <c r="AC1268" s="1">
        <v>43078</v>
      </c>
      <c r="AD1268">
        <v>2</v>
      </c>
      <c r="AE1268">
        <v>4</v>
      </c>
      <c r="AF1268" s="1">
        <v>43359</v>
      </c>
      <c r="AG1268">
        <v>368</v>
      </c>
      <c r="AH1268">
        <v>304119</v>
      </c>
      <c r="AI1268" t="s">
        <v>702</v>
      </c>
      <c r="AJ1268" s="2">
        <v>47300</v>
      </c>
      <c r="AK1268" t="s">
        <v>45</v>
      </c>
      <c r="AL1268" s="1">
        <v>42991</v>
      </c>
    </row>
    <row r="1269" spans="1:38" x14ac:dyDescent="0.25">
      <c r="A1269" t="s">
        <v>38</v>
      </c>
      <c r="B1269" s="1">
        <v>43010</v>
      </c>
      <c r="C1269">
        <v>1</v>
      </c>
      <c r="D1269">
        <v>103</v>
      </c>
      <c r="E1269">
        <v>9</v>
      </c>
      <c r="F1269" t="s">
        <v>39</v>
      </c>
      <c r="G1269" t="s">
        <v>69</v>
      </c>
      <c r="H1269" t="s">
        <v>70</v>
      </c>
      <c r="I1269">
        <v>7</v>
      </c>
      <c r="J1269" t="s">
        <v>42</v>
      </c>
      <c r="K1269">
        <v>40</v>
      </c>
      <c r="L1269">
        <v>23.6</v>
      </c>
      <c r="M1269">
        <v>4.97</v>
      </c>
      <c r="N1269">
        <v>1.17</v>
      </c>
      <c r="O1269">
        <v>4.25</v>
      </c>
      <c r="P1269">
        <v>1</v>
      </c>
      <c r="Q1269">
        <v>3.32</v>
      </c>
      <c r="R1269">
        <v>0.78</v>
      </c>
      <c r="S1269">
        <v>1.79</v>
      </c>
      <c r="T1269">
        <v>16</v>
      </c>
      <c r="U1269">
        <v>24.5</v>
      </c>
      <c r="V1269">
        <v>24.67</v>
      </c>
      <c r="W1269" s="1">
        <v>42970</v>
      </c>
      <c r="X1269">
        <v>243</v>
      </c>
      <c r="Y1269" t="s">
        <v>43</v>
      </c>
      <c r="Z1269" t="s">
        <v>703</v>
      </c>
      <c r="AA1269" s="2">
        <v>28065</v>
      </c>
      <c r="AC1269" s="1">
        <v>43064</v>
      </c>
      <c r="AD1269">
        <v>1</v>
      </c>
      <c r="AE1269">
        <v>268</v>
      </c>
      <c r="AF1269" s="1">
        <v>43345</v>
      </c>
      <c r="AG1269">
        <v>375</v>
      </c>
      <c r="AH1269">
        <v>104015</v>
      </c>
      <c r="AI1269" t="s">
        <v>704</v>
      </c>
      <c r="AJ1269" s="2">
        <v>25993</v>
      </c>
      <c r="AK1269" t="s">
        <v>45</v>
      </c>
      <c r="AL1269" s="1">
        <v>42970</v>
      </c>
    </row>
    <row r="1270" spans="1:38" x14ac:dyDescent="0.25">
      <c r="A1270" t="s">
        <v>38</v>
      </c>
      <c r="B1270" s="1">
        <v>43075</v>
      </c>
      <c r="C1270">
        <v>2</v>
      </c>
      <c r="D1270">
        <v>103</v>
      </c>
      <c r="E1270">
        <v>9</v>
      </c>
      <c r="F1270" t="s">
        <v>39</v>
      </c>
      <c r="G1270" t="s">
        <v>69</v>
      </c>
      <c r="H1270" t="s">
        <v>70</v>
      </c>
      <c r="I1270">
        <v>7</v>
      </c>
      <c r="J1270" t="s">
        <v>42</v>
      </c>
      <c r="K1270">
        <v>105</v>
      </c>
      <c r="L1270">
        <v>19.100000000000001</v>
      </c>
      <c r="M1270">
        <v>4.8</v>
      </c>
      <c r="N1270">
        <v>0.92</v>
      </c>
      <c r="O1270">
        <v>4.66</v>
      </c>
      <c r="P1270">
        <v>0.89</v>
      </c>
      <c r="Q1270">
        <v>3.66</v>
      </c>
      <c r="R1270">
        <v>0.7</v>
      </c>
      <c r="S1270">
        <v>1.59</v>
      </c>
      <c r="T1270">
        <v>20</v>
      </c>
      <c r="U1270">
        <v>19.829999999999998</v>
      </c>
      <c r="V1270">
        <v>21.49</v>
      </c>
      <c r="W1270" s="1">
        <v>42970</v>
      </c>
      <c r="X1270">
        <v>243</v>
      </c>
      <c r="Y1270" t="s">
        <v>46</v>
      </c>
      <c r="Z1270" t="s">
        <v>703</v>
      </c>
      <c r="AA1270" s="2">
        <v>28065</v>
      </c>
      <c r="AC1270" s="1">
        <v>43086</v>
      </c>
      <c r="AD1270">
        <v>2</v>
      </c>
      <c r="AE1270">
        <v>254</v>
      </c>
      <c r="AF1270" s="1">
        <v>43369</v>
      </c>
      <c r="AG1270">
        <v>399</v>
      </c>
      <c r="AH1270">
        <v>104015</v>
      </c>
      <c r="AI1270" t="s">
        <v>704</v>
      </c>
      <c r="AJ1270" s="2">
        <v>25993</v>
      </c>
      <c r="AK1270" t="s">
        <v>45</v>
      </c>
      <c r="AL1270" s="1">
        <v>42970</v>
      </c>
    </row>
    <row r="1271" spans="1:38" x14ac:dyDescent="0.25">
      <c r="A1271" t="s">
        <v>38</v>
      </c>
      <c r="B1271" s="1">
        <v>43200</v>
      </c>
      <c r="C1271">
        <v>4</v>
      </c>
      <c r="D1271">
        <v>103</v>
      </c>
      <c r="E1271">
        <v>9</v>
      </c>
      <c r="F1271" t="s">
        <v>39</v>
      </c>
      <c r="G1271" t="s">
        <v>69</v>
      </c>
      <c r="H1271" t="s">
        <v>70</v>
      </c>
      <c r="I1271">
        <v>7</v>
      </c>
      <c r="J1271" t="s">
        <v>42</v>
      </c>
      <c r="K1271">
        <v>230</v>
      </c>
      <c r="L1271">
        <v>13.3</v>
      </c>
      <c r="M1271">
        <v>4.68</v>
      </c>
      <c r="N1271">
        <v>0.62</v>
      </c>
      <c r="O1271">
        <v>6.25</v>
      </c>
      <c r="P1271">
        <v>0.83</v>
      </c>
      <c r="Q1271">
        <v>4.7300000000000004</v>
      </c>
      <c r="R1271">
        <v>0.63</v>
      </c>
      <c r="S1271">
        <v>1.46</v>
      </c>
      <c r="T1271">
        <v>25</v>
      </c>
      <c r="U1271">
        <v>13.81</v>
      </c>
      <c r="V1271">
        <v>18.649999999999999</v>
      </c>
      <c r="W1271" s="1">
        <v>42970</v>
      </c>
      <c r="X1271">
        <v>243</v>
      </c>
      <c r="Y1271" t="s">
        <v>48</v>
      </c>
      <c r="Z1271" t="s">
        <v>703</v>
      </c>
      <c r="AA1271" s="2">
        <v>28065</v>
      </c>
      <c r="AC1271" t="s">
        <v>49</v>
      </c>
      <c r="AH1271">
        <v>104015</v>
      </c>
      <c r="AI1271" t="s">
        <v>704</v>
      </c>
      <c r="AJ1271" s="2">
        <v>25993</v>
      </c>
      <c r="AK1271" t="s">
        <v>50</v>
      </c>
      <c r="AL1271" s="1">
        <v>43241</v>
      </c>
    </row>
    <row r="1272" spans="1:38" x14ac:dyDescent="0.25">
      <c r="A1272" t="s">
        <v>38</v>
      </c>
      <c r="B1272" s="1">
        <v>43146</v>
      </c>
      <c r="C1272">
        <v>3</v>
      </c>
      <c r="D1272">
        <v>103</v>
      </c>
      <c r="E1272">
        <v>9</v>
      </c>
      <c r="F1272" t="s">
        <v>39</v>
      </c>
      <c r="G1272" t="s">
        <v>69</v>
      </c>
      <c r="H1272" t="s">
        <v>70</v>
      </c>
      <c r="I1272">
        <v>7</v>
      </c>
      <c r="J1272" t="s">
        <v>42</v>
      </c>
      <c r="K1272">
        <v>176</v>
      </c>
      <c r="L1272">
        <v>15.9</v>
      </c>
      <c r="M1272">
        <v>4.7300000000000004</v>
      </c>
      <c r="N1272">
        <v>0.75</v>
      </c>
      <c r="O1272">
        <v>4.88</v>
      </c>
      <c r="P1272">
        <v>0.78</v>
      </c>
      <c r="Q1272">
        <v>3.89</v>
      </c>
      <c r="R1272">
        <v>0.62</v>
      </c>
      <c r="S1272">
        <v>1.39</v>
      </c>
      <c r="T1272">
        <v>60</v>
      </c>
      <c r="U1272">
        <v>16.5</v>
      </c>
      <c r="V1272">
        <v>18.649999999999999</v>
      </c>
      <c r="W1272" s="1">
        <v>42970</v>
      </c>
      <c r="X1272">
        <v>243</v>
      </c>
      <c r="Y1272" t="s">
        <v>47</v>
      </c>
      <c r="Z1272" t="s">
        <v>703</v>
      </c>
      <c r="AA1272" s="2">
        <v>28065</v>
      </c>
      <c r="AC1272" s="1">
        <v>43086</v>
      </c>
      <c r="AD1272">
        <v>2</v>
      </c>
      <c r="AE1272">
        <v>218</v>
      </c>
      <c r="AF1272" s="1">
        <v>43369</v>
      </c>
      <c r="AG1272">
        <v>399</v>
      </c>
      <c r="AH1272">
        <v>104015</v>
      </c>
      <c r="AI1272" t="s">
        <v>704</v>
      </c>
      <c r="AJ1272" s="2">
        <v>25993</v>
      </c>
      <c r="AK1272" t="s">
        <v>45</v>
      </c>
      <c r="AL1272" s="1">
        <v>42970</v>
      </c>
    </row>
    <row r="1273" spans="1:38" x14ac:dyDescent="0.25">
      <c r="A1273" t="s">
        <v>38</v>
      </c>
      <c r="B1273" s="1">
        <v>43010</v>
      </c>
      <c r="C1273">
        <v>1</v>
      </c>
      <c r="D1273">
        <v>1</v>
      </c>
      <c r="E1273">
        <v>9</v>
      </c>
      <c r="F1273" t="s">
        <v>39</v>
      </c>
      <c r="G1273" t="s">
        <v>40</v>
      </c>
      <c r="H1273" t="s">
        <v>41</v>
      </c>
      <c r="I1273">
        <v>4</v>
      </c>
      <c r="J1273" t="s">
        <v>42</v>
      </c>
      <c r="K1273">
        <v>27</v>
      </c>
      <c r="L1273">
        <v>23.6</v>
      </c>
      <c r="M1273">
        <v>5.23</v>
      </c>
      <c r="N1273">
        <v>1.23</v>
      </c>
      <c r="O1273">
        <v>5</v>
      </c>
      <c r="P1273">
        <v>1.18</v>
      </c>
      <c r="Q1273">
        <v>4</v>
      </c>
      <c r="R1273">
        <v>0.94</v>
      </c>
      <c r="S1273">
        <v>2.12</v>
      </c>
      <c r="T1273">
        <v>10</v>
      </c>
      <c r="U1273">
        <v>24.5</v>
      </c>
      <c r="V1273">
        <v>28.11</v>
      </c>
      <c r="W1273" s="1">
        <v>42983</v>
      </c>
      <c r="X1273">
        <v>230</v>
      </c>
      <c r="Y1273" t="s">
        <v>43</v>
      </c>
      <c r="AC1273" s="1">
        <v>43065</v>
      </c>
      <c r="AD1273">
        <v>1</v>
      </c>
      <c r="AE1273">
        <v>267</v>
      </c>
      <c r="AF1273" s="1">
        <v>43344</v>
      </c>
      <c r="AG1273">
        <v>361</v>
      </c>
      <c r="AH1273">
        <v>306025</v>
      </c>
      <c r="AI1273">
        <v>276</v>
      </c>
      <c r="AJ1273" s="2">
        <v>44409</v>
      </c>
      <c r="AK1273" t="s">
        <v>45</v>
      </c>
      <c r="AL1273" s="1">
        <v>42983</v>
      </c>
    </row>
    <row r="1274" spans="1:38" x14ac:dyDescent="0.25">
      <c r="A1274" t="s">
        <v>38</v>
      </c>
      <c r="B1274" s="1">
        <v>43075</v>
      </c>
      <c r="C1274">
        <v>2</v>
      </c>
      <c r="D1274">
        <v>1</v>
      </c>
      <c r="E1274">
        <v>9</v>
      </c>
      <c r="F1274" t="s">
        <v>39</v>
      </c>
      <c r="G1274" t="s">
        <v>40</v>
      </c>
      <c r="H1274" t="s">
        <v>41</v>
      </c>
      <c r="I1274">
        <v>4</v>
      </c>
      <c r="J1274" t="s">
        <v>42</v>
      </c>
      <c r="K1274">
        <v>92</v>
      </c>
      <c r="L1274">
        <v>18.2</v>
      </c>
      <c r="M1274">
        <v>5.17</v>
      </c>
      <c r="N1274">
        <v>0.94</v>
      </c>
      <c r="O1274">
        <v>5.25</v>
      </c>
      <c r="P1274">
        <v>0.96</v>
      </c>
      <c r="Q1274">
        <v>4.08</v>
      </c>
      <c r="R1274">
        <v>0.74</v>
      </c>
      <c r="S1274">
        <v>1.7</v>
      </c>
      <c r="T1274">
        <v>69</v>
      </c>
      <c r="U1274">
        <v>18.89</v>
      </c>
      <c r="V1274">
        <v>22.42</v>
      </c>
      <c r="W1274" s="1">
        <v>42983</v>
      </c>
      <c r="X1274">
        <v>230</v>
      </c>
      <c r="Y1274" t="s">
        <v>46</v>
      </c>
      <c r="AC1274" s="1">
        <v>43084</v>
      </c>
      <c r="AD1274">
        <v>2</v>
      </c>
      <c r="AE1274">
        <v>248</v>
      </c>
      <c r="AF1274" s="1">
        <v>43363</v>
      </c>
      <c r="AG1274">
        <v>380</v>
      </c>
      <c r="AH1274">
        <v>306025</v>
      </c>
      <c r="AI1274">
        <v>276</v>
      </c>
      <c r="AJ1274" s="2">
        <v>44409</v>
      </c>
      <c r="AK1274" t="s">
        <v>45</v>
      </c>
      <c r="AL1274" s="1">
        <v>42983</v>
      </c>
    </row>
    <row r="1275" spans="1:38" x14ac:dyDescent="0.25">
      <c r="A1275" t="s">
        <v>38</v>
      </c>
      <c r="B1275" s="1">
        <v>43146</v>
      </c>
      <c r="C1275">
        <v>3</v>
      </c>
      <c r="D1275">
        <v>1</v>
      </c>
      <c r="E1275">
        <v>9</v>
      </c>
      <c r="F1275" t="s">
        <v>39</v>
      </c>
      <c r="G1275" t="s">
        <v>40</v>
      </c>
      <c r="H1275" t="s">
        <v>41</v>
      </c>
      <c r="I1275">
        <v>4</v>
      </c>
      <c r="J1275" t="s">
        <v>42</v>
      </c>
      <c r="K1275">
        <v>163</v>
      </c>
      <c r="L1275">
        <v>14.4</v>
      </c>
      <c r="M1275">
        <v>5.05</v>
      </c>
      <c r="N1275">
        <v>0.73</v>
      </c>
      <c r="O1275">
        <v>5.75</v>
      </c>
      <c r="P1275">
        <v>0.83</v>
      </c>
      <c r="Q1275">
        <v>4.51</v>
      </c>
      <c r="R1275">
        <v>0.65</v>
      </c>
      <c r="S1275">
        <v>1.48</v>
      </c>
      <c r="T1275">
        <v>24</v>
      </c>
      <c r="U1275">
        <v>14.95</v>
      </c>
      <c r="V1275">
        <v>19.100000000000001</v>
      </c>
      <c r="W1275" s="1">
        <v>42983</v>
      </c>
      <c r="X1275">
        <v>230</v>
      </c>
      <c r="Y1275" t="s">
        <v>47</v>
      </c>
      <c r="AC1275" s="1">
        <v>43084</v>
      </c>
      <c r="AD1275">
        <v>2</v>
      </c>
      <c r="AE1275">
        <v>212</v>
      </c>
      <c r="AF1275" s="1">
        <v>43363</v>
      </c>
      <c r="AG1275">
        <v>380</v>
      </c>
      <c r="AH1275">
        <v>306025</v>
      </c>
      <c r="AI1275">
        <v>276</v>
      </c>
      <c r="AJ1275" s="2">
        <v>44409</v>
      </c>
      <c r="AK1275" t="s">
        <v>45</v>
      </c>
      <c r="AL1275" s="1">
        <v>42983</v>
      </c>
    </row>
    <row r="1276" spans="1:38" x14ac:dyDescent="0.25">
      <c r="A1276" t="s">
        <v>38</v>
      </c>
      <c r="B1276" s="1">
        <v>43200</v>
      </c>
      <c r="C1276">
        <v>4</v>
      </c>
      <c r="D1276">
        <v>1</v>
      </c>
      <c r="E1276">
        <v>9</v>
      </c>
      <c r="F1276" t="s">
        <v>39</v>
      </c>
      <c r="G1276" t="s">
        <v>40</v>
      </c>
      <c r="H1276" t="s">
        <v>41</v>
      </c>
      <c r="I1276">
        <v>4</v>
      </c>
      <c r="J1276" t="s">
        <v>42</v>
      </c>
      <c r="K1276">
        <v>217</v>
      </c>
      <c r="L1276">
        <v>11.1</v>
      </c>
      <c r="M1276">
        <v>4.96</v>
      </c>
      <c r="N1276">
        <v>0.55000000000000004</v>
      </c>
      <c r="O1276">
        <v>6.99</v>
      </c>
      <c r="P1276">
        <v>0.78</v>
      </c>
      <c r="Q1276">
        <v>5.1100000000000003</v>
      </c>
      <c r="R1276">
        <v>0.56999999999999995</v>
      </c>
      <c r="S1276">
        <v>1.34</v>
      </c>
      <c r="T1276">
        <v>12</v>
      </c>
      <c r="U1276">
        <v>11.52</v>
      </c>
      <c r="V1276">
        <v>16.989999999999998</v>
      </c>
      <c r="W1276" s="1">
        <v>42983</v>
      </c>
      <c r="X1276">
        <v>230</v>
      </c>
      <c r="Y1276" t="s">
        <v>48</v>
      </c>
      <c r="AC1276" s="1">
        <v>43106</v>
      </c>
      <c r="AD1276">
        <v>2</v>
      </c>
      <c r="AE1276">
        <v>11</v>
      </c>
      <c r="AF1276" s="1">
        <v>43385</v>
      </c>
      <c r="AG1276">
        <v>402</v>
      </c>
      <c r="AH1276">
        <v>306025</v>
      </c>
      <c r="AI1276" t="s">
        <v>705</v>
      </c>
      <c r="AJ1276" s="2">
        <v>44409</v>
      </c>
      <c r="AK1276" t="s">
        <v>50</v>
      </c>
      <c r="AL1276" s="1">
        <v>43241</v>
      </c>
    </row>
    <row r="1277" spans="1:38" x14ac:dyDescent="0.25">
      <c r="A1277" t="s">
        <v>51</v>
      </c>
      <c r="B1277" s="1">
        <v>42990</v>
      </c>
      <c r="C1277">
        <v>1</v>
      </c>
      <c r="D1277">
        <v>105</v>
      </c>
      <c r="E1277">
        <v>9</v>
      </c>
      <c r="F1277" t="s">
        <v>39</v>
      </c>
      <c r="G1277" t="s">
        <v>63</v>
      </c>
      <c r="H1277" t="s">
        <v>64</v>
      </c>
      <c r="I1277">
        <v>3</v>
      </c>
      <c r="J1277">
        <v>2</v>
      </c>
      <c r="K1277">
        <v>21</v>
      </c>
      <c r="L1277">
        <v>18.899999999999999</v>
      </c>
      <c r="M1277">
        <v>5.24</v>
      </c>
      <c r="N1277">
        <v>0.99</v>
      </c>
      <c r="O1277">
        <v>6.15</v>
      </c>
      <c r="P1277">
        <v>1.1599999999999999</v>
      </c>
      <c r="Q1277">
        <v>4.03</v>
      </c>
      <c r="R1277">
        <v>0.76</v>
      </c>
      <c r="S1277">
        <v>1.92</v>
      </c>
      <c r="T1277">
        <v>60</v>
      </c>
      <c r="U1277">
        <v>19.62</v>
      </c>
      <c r="V1277">
        <v>25.27</v>
      </c>
      <c r="W1277" s="1">
        <v>42969</v>
      </c>
      <c r="X1277">
        <v>253</v>
      </c>
      <c r="Y1277" t="s">
        <v>43</v>
      </c>
      <c r="Z1277" t="s">
        <v>706</v>
      </c>
      <c r="AA1277" t="s">
        <v>707</v>
      </c>
      <c r="AC1277" t="s">
        <v>49</v>
      </c>
      <c r="AH1277">
        <v>308103</v>
      </c>
      <c r="AI1277">
        <v>35</v>
      </c>
      <c r="AJ1277" s="3">
        <v>45210</v>
      </c>
      <c r="AK1277" t="s">
        <v>45</v>
      </c>
      <c r="AL1277" s="1">
        <v>42969</v>
      </c>
    </row>
    <row r="1278" spans="1:38" x14ac:dyDescent="0.25">
      <c r="A1278" t="s">
        <v>51</v>
      </c>
      <c r="B1278" s="1">
        <v>43048</v>
      </c>
      <c r="C1278">
        <v>2</v>
      </c>
      <c r="D1278">
        <v>105</v>
      </c>
      <c r="E1278">
        <v>9</v>
      </c>
      <c r="F1278" t="s">
        <v>39</v>
      </c>
      <c r="G1278" t="s">
        <v>63</v>
      </c>
      <c r="H1278" t="s">
        <v>64</v>
      </c>
      <c r="I1278">
        <v>3</v>
      </c>
      <c r="J1278">
        <v>2</v>
      </c>
      <c r="K1278">
        <v>79</v>
      </c>
      <c r="L1278">
        <v>14.4</v>
      </c>
      <c r="M1278">
        <v>5.14</v>
      </c>
      <c r="N1278">
        <v>0.74</v>
      </c>
      <c r="O1278">
        <v>6.85</v>
      </c>
      <c r="P1278">
        <v>0.99</v>
      </c>
      <c r="Q1278">
        <v>4.17</v>
      </c>
      <c r="R1278">
        <v>0.6</v>
      </c>
      <c r="S1278">
        <v>1.59</v>
      </c>
      <c r="T1278">
        <v>31</v>
      </c>
      <c r="U1278">
        <v>14.95</v>
      </c>
      <c r="V1278">
        <v>20.74</v>
      </c>
      <c r="W1278" s="1">
        <v>42969</v>
      </c>
      <c r="X1278">
        <v>253</v>
      </c>
      <c r="Y1278" t="s">
        <v>46</v>
      </c>
      <c r="Z1278" t="s">
        <v>706</v>
      </c>
      <c r="AA1278" t="s">
        <v>707</v>
      </c>
      <c r="AC1278" t="s">
        <v>49</v>
      </c>
      <c r="AH1278">
        <v>308103</v>
      </c>
      <c r="AI1278">
        <v>35</v>
      </c>
      <c r="AJ1278" s="3">
        <v>45210</v>
      </c>
      <c r="AK1278" t="s">
        <v>45</v>
      </c>
      <c r="AL1278" s="1">
        <v>42969</v>
      </c>
    </row>
    <row r="1279" spans="1:38" x14ac:dyDescent="0.25">
      <c r="A1279" t="s">
        <v>51</v>
      </c>
      <c r="B1279" s="1">
        <v>43109</v>
      </c>
      <c r="C1279">
        <v>3</v>
      </c>
      <c r="D1279">
        <v>105</v>
      </c>
      <c r="E1279">
        <v>9</v>
      </c>
      <c r="F1279" t="s">
        <v>39</v>
      </c>
      <c r="G1279" t="s">
        <v>63</v>
      </c>
      <c r="H1279" t="s">
        <v>64</v>
      </c>
      <c r="I1279">
        <v>3</v>
      </c>
      <c r="J1279">
        <v>2</v>
      </c>
      <c r="K1279">
        <v>140</v>
      </c>
      <c r="L1279">
        <v>12.6</v>
      </c>
      <c r="M1279">
        <v>4.9800000000000004</v>
      </c>
      <c r="N1279">
        <v>0.63</v>
      </c>
      <c r="O1279">
        <v>6.33</v>
      </c>
      <c r="P1279">
        <v>0.8</v>
      </c>
      <c r="Q1279">
        <v>4.1500000000000004</v>
      </c>
      <c r="R1279">
        <v>0.52</v>
      </c>
      <c r="S1279">
        <v>1.32</v>
      </c>
      <c r="T1279">
        <v>15</v>
      </c>
      <c r="U1279">
        <v>13.08</v>
      </c>
      <c r="V1279">
        <v>17.28</v>
      </c>
      <c r="W1279" s="1">
        <v>42969</v>
      </c>
      <c r="X1279">
        <v>253</v>
      </c>
      <c r="Y1279" t="s">
        <v>47</v>
      </c>
      <c r="Z1279" t="s">
        <v>706</v>
      </c>
      <c r="AA1279" t="s">
        <v>707</v>
      </c>
      <c r="AC1279" s="1">
        <v>43054</v>
      </c>
      <c r="AD1279">
        <v>1</v>
      </c>
      <c r="AE1279">
        <v>182</v>
      </c>
      <c r="AF1279" s="1">
        <v>43334</v>
      </c>
      <c r="AG1279">
        <v>365</v>
      </c>
      <c r="AH1279">
        <v>308103</v>
      </c>
      <c r="AI1279">
        <v>35</v>
      </c>
      <c r="AJ1279" s="3">
        <v>45210</v>
      </c>
      <c r="AK1279" t="s">
        <v>45</v>
      </c>
      <c r="AL1279" s="1">
        <v>42969</v>
      </c>
    </row>
    <row r="1280" spans="1:38" x14ac:dyDescent="0.25">
      <c r="A1280" t="s">
        <v>51</v>
      </c>
      <c r="B1280" s="1">
        <v>43157</v>
      </c>
      <c r="C1280">
        <v>4</v>
      </c>
      <c r="D1280">
        <v>105</v>
      </c>
      <c r="E1280">
        <v>9</v>
      </c>
      <c r="F1280" t="s">
        <v>39</v>
      </c>
      <c r="G1280" t="s">
        <v>63</v>
      </c>
      <c r="H1280" t="s">
        <v>64</v>
      </c>
      <c r="I1280">
        <v>3</v>
      </c>
      <c r="J1280">
        <v>2</v>
      </c>
      <c r="K1280">
        <v>188</v>
      </c>
      <c r="L1280">
        <v>10</v>
      </c>
      <c r="M1280">
        <v>5</v>
      </c>
      <c r="N1280">
        <v>0.5</v>
      </c>
      <c r="O1280">
        <v>7.04</v>
      </c>
      <c r="P1280">
        <v>0.7</v>
      </c>
      <c r="Q1280">
        <v>4.55</v>
      </c>
      <c r="R1280">
        <v>0.46</v>
      </c>
      <c r="S1280">
        <v>1.1599999999999999</v>
      </c>
      <c r="T1280">
        <v>16</v>
      </c>
      <c r="U1280">
        <v>10.38</v>
      </c>
      <c r="V1280">
        <v>14.88</v>
      </c>
      <c r="W1280" s="1">
        <v>42969</v>
      </c>
      <c r="X1280">
        <v>253</v>
      </c>
      <c r="Y1280" t="s">
        <v>48</v>
      </c>
      <c r="Z1280" t="s">
        <v>706</v>
      </c>
      <c r="AA1280" t="s">
        <v>707</v>
      </c>
      <c r="AC1280" s="1">
        <v>43054</v>
      </c>
      <c r="AD1280">
        <v>1</v>
      </c>
      <c r="AE1280">
        <v>176</v>
      </c>
      <c r="AF1280" s="1">
        <v>43334</v>
      </c>
      <c r="AG1280">
        <v>365</v>
      </c>
      <c r="AH1280">
        <v>308103</v>
      </c>
      <c r="AI1280">
        <v>35</v>
      </c>
      <c r="AJ1280" s="3">
        <v>45210</v>
      </c>
      <c r="AK1280" t="s">
        <v>45</v>
      </c>
      <c r="AL1280" s="1">
        <v>42969</v>
      </c>
    </row>
    <row r="1281" spans="1:38" x14ac:dyDescent="0.25">
      <c r="A1281" t="s">
        <v>51</v>
      </c>
      <c r="B1281" s="1">
        <v>43209</v>
      </c>
      <c r="C1281">
        <v>5</v>
      </c>
      <c r="D1281">
        <v>105</v>
      </c>
      <c r="E1281">
        <v>9</v>
      </c>
      <c r="F1281" t="s">
        <v>39</v>
      </c>
      <c r="G1281" t="s">
        <v>56</v>
      </c>
      <c r="H1281" t="s">
        <v>41</v>
      </c>
      <c r="I1281">
        <v>3</v>
      </c>
      <c r="J1281">
        <v>2</v>
      </c>
      <c r="K1281">
        <v>243</v>
      </c>
      <c r="L1281">
        <v>8.6</v>
      </c>
      <c r="M1281">
        <v>5.08</v>
      </c>
      <c r="N1281">
        <v>0.44</v>
      </c>
      <c r="O1281">
        <v>7.51</v>
      </c>
      <c r="P1281">
        <v>0.65</v>
      </c>
      <c r="Q1281">
        <v>5.5</v>
      </c>
      <c r="R1281">
        <v>0.47</v>
      </c>
      <c r="S1281">
        <v>1.1200000000000001</v>
      </c>
      <c r="T1281">
        <v>30</v>
      </c>
      <c r="U1281">
        <v>8.93</v>
      </c>
      <c r="V1281">
        <v>13.95</v>
      </c>
      <c r="W1281" s="1">
        <v>42966</v>
      </c>
      <c r="X1281">
        <v>256</v>
      </c>
      <c r="Y1281" s="3">
        <v>45047</v>
      </c>
      <c r="Z1281" t="s">
        <v>217</v>
      </c>
      <c r="AA1281" t="s">
        <v>218</v>
      </c>
      <c r="AC1281" t="s">
        <v>49</v>
      </c>
      <c r="AH1281">
        <v>309030</v>
      </c>
      <c r="AI1281">
        <v>129</v>
      </c>
      <c r="AJ1281" s="2">
        <v>18507</v>
      </c>
      <c r="AK1281" t="s">
        <v>45</v>
      </c>
      <c r="AL1281" s="1">
        <v>42966</v>
      </c>
    </row>
    <row r="1282" spans="1:38" x14ac:dyDescent="0.25">
      <c r="A1282" t="s">
        <v>78</v>
      </c>
      <c r="B1282" s="1">
        <v>43012</v>
      </c>
      <c r="C1282">
        <v>1</v>
      </c>
      <c r="D1282">
        <v>175</v>
      </c>
      <c r="E1282">
        <v>9</v>
      </c>
      <c r="F1282" t="s">
        <v>39</v>
      </c>
      <c r="G1282" t="s">
        <v>40</v>
      </c>
      <c r="H1282" t="s">
        <v>41</v>
      </c>
      <c r="I1282">
        <v>2</v>
      </c>
      <c r="J1282">
        <v>1</v>
      </c>
      <c r="K1282">
        <v>34</v>
      </c>
      <c r="L1282">
        <v>15.1</v>
      </c>
      <c r="M1282">
        <v>5.44</v>
      </c>
      <c r="N1282">
        <v>0.82</v>
      </c>
      <c r="O1282">
        <v>5.13</v>
      </c>
      <c r="P1282">
        <v>0.77</v>
      </c>
      <c r="Q1282">
        <v>3.99</v>
      </c>
      <c r="R1282">
        <v>0.6</v>
      </c>
      <c r="S1282">
        <v>1.38</v>
      </c>
      <c r="U1282">
        <v>15.67</v>
      </c>
      <c r="V1282">
        <v>18.16</v>
      </c>
      <c r="W1282" s="1">
        <v>42978</v>
      </c>
      <c r="X1282" t="s">
        <v>708</v>
      </c>
      <c r="Z1282" t="s">
        <v>709</v>
      </c>
      <c r="AA1282" t="s">
        <v>710</v>
      </c>
      <c r="AC1282" t="s">
        <v>49</v>
      </c>
      <c r="AH1282">
        <v>308128</v>
      </c>
      <c r="AI1282" t="s">
        <v>711</v>
      </c>
      <c r="AJ1282" s="2">
        <v>14032</v>
      </c>
      <c r="AK1282" t="s">
        <v>45</v>
      </c>
      <c r="AL1282" s="1">
        <v>42978</v>
      </c>
    </row>
    <row r="1283" spans="1:38" x14ac:dyDescent="0.25">
      <c r="A1283" t="s">
        <v>78</v>
      </c>
      <c r="B1283" s="1">
        <v>43072</v>
      </c>
      <c r="C1283">
        <v>2</v>
      </c>
      <c r="D1283">
        <v>175</v>
      </c>
      <c r="E1283">
        <v>9</v>
      </c>
      <c r="F1283" t="s">
        <v>39</v>
      </c>
      <c r="G1283" t="s">
        <v>40</v>
      </c>
      <c r="H1283" t="s">
        <v>41</v>
      </c>
      <c r="I1283">
        <v>2</v>
      </c>
      <c r="J1283">
        <v>1</v>
      </c>
      <c r="K1283">
        <v>94</v>
      </c>
      <c r="L1283">
        <v>15.1</v>
      </c>
      <c r="M1283">
        <v>5.44</v>
      </c>
      <c r="N1283">
        <v>0.82</v>
      </c>
      <c r="O1283">
        <v>5.13</v>
      </c>
      <c r="P1283">
        <v>0.77</v>
      </c>
      <c r="Q1283">
        <v>3.99</v>
      </c>
      <c r="R1283">
        <v>0.6</v>
      </c>
      <c r="S1283">
        <v>1.38</v>
      </c>
      <c r="U1283">
        <v>15.67</v>
      </c>
      <c r="V1283">
        <v>18.16</v>
      </c>
      <c r="W1283" s="1">
        <v>42978</v>
      </c>
      <c r="X1283" t="s">
        <v>712</v>
      </c>
      <c r="Y1283" t="s">
        <v>43</v>
      </c>
      <c r="AC1283" s="1">
        <v>43060</v>
      </c>
      <c r="AD1283">
        <v>1</v>
      </c>
      <c r="AE1283">
        <v>215</v>
      </c>
      <c r="AF1283" s="1">
        <v>43341</v>
      </c>
      <c r="AG1283">
        <v>313</v>
      </c>
      <c r="AH1283" t="s">
        <v>713</v>
      </c>
      <c r="AI1283" t="s">
        <v>714</v>
      </c>
      <c r="AJ1283" s="3">
        <v>45054</v>
      </c>
      <c r="AK1283" t="s">
        <v>45</v>
      </c>
      <c r="AL1283" s="1">
        <v>43028</v>
      </c>
    </row>
    <row r="1284" spans="1:38" x14ac:dyDescent="0.25">
      <c r="A1284" t="s">
        <v>78</v>
      </c>
      <c r="B1284" s="1">
        <v>43129</v>
      </c>
      <c r="C1284">
        <v>3</v>
      </c>
      <c r="D1284">
        <v>175</v>
      </c>
      <c r="E1284">
        <v>9</v>
      </c>
      <c r="F1284" t="s">
        <v>39</v>
      </c>
      <c r="G1284" t="s">
        <v>40</v>
      </c>
      <c r="H1284" t="s">
        <v>41</v>
      </c>
      <c r="I1284">
        <v>2</v>
      </c>
      <c r="J1284">
        <v>1</v>
      </c>
      <c r="K1284">
        <v>151</v>
      </c>
      <c r="L1284">
        <v>15.1</v>
      </c>
      <c r="M1284">
        <v>5.44</v>
      </c>
      <c r="N1284">
        <v>0.82</v>
      </c>
      <c r="O1284">
        <v>5.13</v>
      </c>
      <c r="P1284">
        <v>0.77</v>
      </c>
      <c r="Q1284">
        <v>3.99</v>
      </c>
      <c r="R1284">
        <v>0.6</v>
      </c>
      <c r="S1284">
        <v>1.38</v>
      </c>
      <c r="U1284">
        <v>15.67</v>
      </c>
      <c r="V1284">
        <v>18.16</v>
      </c>
      <c r="W1284" s="1">
        <v>42978</v>
      </c>
      <c r="X1284" t="s">
        <v>708</v>
      </c>
      <c r="Y1284" t="s">
        <v>47</v>
      </c>
      <c r="Z1284" t="s">
        <v>709</v>
      </c>
      <c r="AA1284" t="s">
        <v>710</v>
      </c>
      <c r="AC1284" s="1">
        <v>43065</v>
      </c>
      <c r="AD1284">
        <v>1</v>
      </c>
      <c r="AE1284">
        <v>216</v>
      </c>
      <c r="AF1284" s="1">
        <v>43347</v>
      </c>
      <c r="AG1284">
        <v>369</v>
      </c>
      <c r="AH1284">
        <v>308128</v>
      </c>
      <c r="AI1284" t="s">
        <v>711</v>
      </c>
      <c r="AJ1284" s="2">
        <v>14032</v>
      </c>
      <c r="AK1284" t="s">
        <v>45</v>
      </c>
      <c r="AL1284" s="1">
        <v>42978</v>
      </c>
    </row>
    <row r="1285" spans="1:38" x14ac:dyDescent="0.25">
      <c r="A1285" t="s">
        <v>78</v>
      </c>
      <c r="B1285" s="1">
        <v>43193</v>
      </c>
      <c r="C1285">
        <v>4</v>
      </c>
      <c r="D1285">
        <v>175</v>
      </c>
      <c r="E1285">
        <v>9</v>
      </c>
      <c r="F1285" t="s">
        <v>39</v>
      </c>
      <c r="G1285" t="s">
        <v>40</v>
      </c>
      <c r="H1285" t="s">
        <v>41</v>
      </c>
      <c r="I1285">
        <v>2</v>
      </c>
      <c r="J1285">
        <v>1</v>
      </c>
      <c r="K1285">
        <v>215</v>
      </c>
      <c r="L1285">
        <v>15.1</v>
      </c>
      <c r="M1285">
        <v>5.44</v>
      </c>
      <c r="N1285">
        <v>0.82</v>
      </c>
      <c r="O1285">
        <v>5.13</v>
      </c>
      <c r="P1285">
        <v>0.77</v>
      </c>
      <c r="Q1285">
        <v>3.99</v>
      </c>
      <c r="R1285">
        <v>0.6</v>
      </c>
      <c r="S1285">
        <v>1.38</v>
      </c>
      <c r="U1285">
        <v>15.67</v>
      </c>
      <c r="V1285">
        <v>18.16</v>
      </c>
      <c r="W1285" s="1">
        <v>42978</v>
      </c>
      <c r="X1285" t="s">
        <v>708</v>
      </c>
      <c r="Y1285" t="s">
        <v>48</v>
      </c>
      <c r="Z1285" t="s">
        <v>709</v>
      </c>
      <c r="AA1285" t="s">
        <v>710</v>
      </c>
      <c r="AC1285" s="1">
        <v>43065</v>
      </c>
      <c r="AD1285">
        <v>1</v>
      </c>
      <c r="AE1285">
        <v>152</v>
      </c>
      <c r="AF1285" s="1">
        <v>43347</v>
      </c>
      <c r="AG1285">
        <v>369</v>
      </c>
      <c r="AH1285">
        <v>308128</v>
      </c>
      <c r="AI1285" t="s">
        <v>711</v>
      </c>
      <c r="AJ1285" s="2">
        <v>14032</v>
      </c>
      <c r="AK1285" t="s">
        <v>45</v>
      </c>
      <c r="AL1285" s="1">
        <v>42978</v>
      </c>
    </row>
    <row r="1286" spans="1:38" x14ac:dyDescent="0.25">
      <c r="A1286" t="s">
        <v>78</v>
      </c>
      <c r="B1286" s="1">
        <v>43012</v>
      </c>
      <c r="C1286">
        <v>1</v>
      </c>
      <c r="D1286">
        <v>144</v>
      </c>
      <c r="E1286">
        <v>9</v>
      </c>
      <c r="F1286" t="s">
        <v>39</v>
      </c>
      <c r="G1286" t="s">
        <v>40</v>
      </c>
      <c r="H1286" t="s">
        <v>41</v>
      </c>
      <c r="I1286">
        <v>2</v>
      </c>
      <c r="J1286">
        <v>1</v>
      </c>
      <c r="K1286">
        <v>34</v>
      </c>
      <c r="L1286">
        <v>18.100000000000001</v>
      </c>
      <c r="M1286">
        <v>5.36</v>
      </c>
      <c r="N1286">
        <v>0.97</v>
      </c>
      <c r="O1286">
        <v>4.53</v>
      </c>
      <c r="P1286">
        <v>0.82</v>
      </c>
      <c r="Q1286">
        <v>3.94</v>
      </c>
      <c r="R1286">
        <v>0.71</v>
      </c>
      <c r="S1286">
        <v>1.53</v>
      </c>
      <c r="U1286">
        <v>18.79</v>
      </c>
      <c r="V1286">
        <v>20.41</v>
      </c>
      <c r="W1286" s="1">
        <v>42978</v>
      </c>
      <c r="X1286" t="s">
        <v>715</v>
      </c>
      <c r="Z1286" t="s">
        <v>716</v>
      </c>
      <c r="AA1286" t="s">
        <v>717</v>
      </c>
      <c r="AC1286" t="s">
        <v>49</v>
      </c>
      <c r="AH1286">
        <v>307055</v>
      </c>
      <c r="AI1286">
        <v>178</v>
      </c>
      <c r="AJ1286" s="2">
        <v>44866</v>
      </c>
      <c r="AK1286" t="s">
        <v>45</v>
      </c>
      <c r="AL1286" s="1">
        <v>42978</v>
      </c>
    </row>
    <row r="1287" spans="1:38" x14ac:dyDescent="0.25">
      <c r="A1287" t="s">
        <v>78</v>
      </c>
      <c r="B1287" s="1">
        <v>43072</v>
      </c>
      <c r="C1287">
        <v>2</v>
      </c>
      <c r="D1287">
        <v>144</v>
      </c>
      <c r="E1287">
        <v>9</v>
      </c>
      <c r="F1287" t="s">
        <v>39</v>
      </c>
      <c r="G1287" t="s">
        <v>40</v>
      </c>
      <c r="H1287" t="s">
        <v>41</v>
      </c>
      <c r="I1287">
        <v>2</v>
      </c>
      <c r="J1287">
        <v>1</v>
      </c>
      <c r="K1287">
        <v>94</v>
      </c>
      <c r="L1287">
        <v>12.8</v>
      </c>
      <c r="M1287">
        <v>5.13</v>
      </c>
      <c r="N1287">
        <v>0.66</v>
      </c>
      <c r="O1287">
        <v>6.01</v>
      </c>
      <c r="P1287">
        <v>0.77</v>
      </c>
      <c r="Q1287">
        <v>3.96</v>
      </c>
      <c r="R1287">
        <v>0.51</v>
      </c>
      <c r="S1287">
        <v>1.28</v>
      </c>
      <c r="T1287">
        <v>33</v>
      </c>
      <c r="U1287">
        <v>13.29</v>
      </c>
      <c r="V1287">
        <v>16.88</v>
      </c>
      <c r="W1287" s="1">
        <v>42978</v>
      </c>
      <c r="X1287">
        <v>243</v>
      </c>
      <c r="Y1287" t="s">
        <v>46</v>
      </c>
      <c r="Z1287" t="s">
        <v>718</v>
      </c>
      <c r="AA1287" t="s">
        <v>719</v>
      </c>
      <c r="AC1287" s="1">
        <v>43070</v>
      </c>
      <c r="AD1287">
        <v>1</v>
      </c>
      <c r="AE1287">
        <v>225</v>
      </c>
      <c r="AF1287" s="1">
        <v>43351</v>
      </c>
      <c r="AG1287">
        <v>388</v>
      </c>
      <c r="AH1287">
        <v>307055</v>
      </c>
      <c r="AI1287">
        <v>179</v>
      </c>
      <c r="AJ1287" s="2">
        <v>20668</v>
      </c>
      <c r="AK1287" t="s">
        <v>45</v>
      </c>
      <c r="AL1287" s="1">
        <v>42963</v>
      </c>
    </row>
    <row r="1288" spans="1:38" x14ac:dyDescent="0.25">
      <c r="A1288" t="s">
        <v>78</v>
      </c>
      <c r="B1288" s="1">
        <v>43129</v>
      </c>
      <c r="C1288">
        <v>3</v>
      </c>
      <c r="D1288">
        <v>144</v>
      </c>
      <c r="E1288">
        <v>9</v>
      </c>
      <c r="F1288" t="s">
        <v>39</v>
      </c>
      <c r="G1288" t="s">
        <v>40</v>
      </c>
      <c r="H1288" t="s">
        <v>41</v>
      </c>
      <c r="I1288">
        <v>2</v>
      </c>
      <c r="J1288">
        <v>1</v>
      </c>
      <c r="K1288">
        <v>151</v>
      </c>
      <c r="L1288">
        <v>12.2</v>
      </c>
      <c r="M1288">
        <v>5.25</v>
      </c>
      <c r="N1288">
        <v>0.64</v>
      </c>
      <c r="O1288">
        <v>4.58</v>
      </c>
      <c r="P1288">
        <v>0.56000000000000005</v>
      </c>
      <c r="Q1288">
        <v>3.67</v>
      </c>
      <c r="R1288">
        <v>0.45</v>
      </c>
      <c r="S1288">
        <v>1.01</v>
      </c>
      <c r="T1288">
        <v>20</v>
      </c>
      <c r="U1288">
        <v>12.66</v>
      </c>
      <c r="V1288">
        <v>13.64</v>
      </c>
      <c r="W1288" s="1">
        <v>42978</v>
      </c>
      <c r="X1288" t="s">
        <v>715</v>
      </c>
      <c r="Y1288" t="s">
        <v>47</v>
      </c>
      <c r="Z1288" t="s">
        <v>716</v>
      </c>
      <c r="AA1288" t="s">
        <v>717</v>
      </c>
      <c r="AC1288" s="1">
        <v>43056</v>
      </c>
      <c r="AD1288">
        <v>1</v>
      </c>
      <c r="AE1288">
        <v>205</v>
      </c>
      <c r="AF1288" s="1">
        <v>43336</v>
      </c>
      <c r="AG1288">
        <v>358</v>
      </c>
      <c r="AH1288">
        <v>307055</v>
      </c>
      <c r="AI1288">
        <v>178</v>
      </c>
      <c r="AJ1288" s="2">
        <v>44866</v>
      </c>
      <c r="AK1288" t="s">
        <v>45</v>
      </c>
      <c r="AL1288" s="1">
        <v>42978</v>
      </c>
    </row>
    <row r="1289" spans="1:38" x14ac:dyDescent="0.25">
      <c r="A1289" t="s">
        <v>78</v>
      </c>
      <c r="B1289" s="1">
        <v>43193</v>
      </c>
      <c r="C1289">
        <v>4</v>
      </c>
      <c r="D1289">
        <v>144</v>
      </c>
      <c r="E1289">
        <v>9</v>
      </c>
      <c r="F1289" t="s">
        <v>39</v>
      </c>
      <c r="G1289" t="s">
        <v>40</v>
      </c>
      <c r="H1289" t="s">
        <v>41</v>
      </c>
      <c r="I1289">
        <v>2</v>
      </c>
      <c r="J1289">
        <v>1</v>
      </c>
      <c r="K1289">
        <v>215</v>
      </c>
      <c r="L1289">
        <v>10.6</v>
      </c>
      <c r="M1289">
        <v>5.05</v>
      </c>
      <c r="N1289">
        <v>0.54</v>
      </c>
      <c r="O1289">
        <v>5.42</v>
      </c>
      <c r="P1289">
        <v>0.56999999999999995</v>
      </c>
      <c r="Q1289">
        <v>4.57</v>
      </c>
      <c r="R1289">
        <v>0.48</v>
      </c>
      <c r="S1289">
        <v>1.06</v>
      </c>
      <c r="T1289">
        <v>30</v>
      </c>
      <c r="U1289">
        <v>11</v>
      </c>
      <c r="V1289">
        <v>13.56</v>
      </c>
      <c r="W1289" s="1">
        <v>42978</v>
      </c>
      <c r="X1289" t="s">
        <v>715</v>
      </c>
      <c r="Y1289" t="s">
        <v>48</v>
      </c>
      <c r="Z1289" t="s">
        <v>716</v>
      </c>
      <c r="AA1289" t="s">
        <v>717</v>
      </c>
      <c r="AC1289" s="1">
        <v>43056</v>
      </c>
      <c r="AD1289">
        <v>1</v>
      </c>
      <c r="AE1289">
        <v>141</v>
      </c>
      <c r="AF1289" s="1">
        <v>43336</v>
      </c>
      <c r="AG1289">
        <v>358</v>
      </c>
      <c r="AH1289">
        <v>307055</v>
      </c>
      <c r="AI1289">
        <v>178</v>
      </c>
      <c r="AJ1289" s="2">
        <v>44866</v>
      </c>
      <c r="AK1289" t="s">
        <v>45</v>
      </c>
      <c r="AL1289" s="1">
        <v>42978</v>
      </c>
    </row>
    <row r="1290" spans="1:38" x14ac:dyDescent="0.25">
      <c r="A1290" t="s">
        <v>78</v>
      </c>
      <c r="B1290" s="1">
        <v>43012</v>
      </c>
      <c r="C1290">
        <v>1</v>
      </c>
      <c r="D1290">
        <v>151</v>
      </c>
      <c r="E1290">
        <v>9</v>
      </c>
      <c r="F1290" t="s">
        <v>39</v>
      </c>
      <c r="G1290" t="s">
        <v>40</v>
      </c>
      <c r="H1290" t="s">
        <v>41</v>
      </c>
      <c r="I1290">
        <v>9</v>
      </c>
      <c r="J1290" t="s">
        <v>42</v>
      </c>
      <c r="K1290">
        <v>37</v>
      </c>
      <c r="L1290">
        <v>20.2</v>
      </c>
      <c r="M1290">
        <v>5.22</v>
      </c>
      <c r="N1290">
        <v>1.05</v>
      </c>
      <c r="O1290">
        <v>5.64</v>
      </c>
      <c r="P1290">
        <v>1.1399999999999999</v>
      </c>
      <c r="Q1290">
        <v>4.3499999999999996</v>
      </c>
      <c r="R1290">
        <v>0.88</v>
      </c>
      <c r="S1290">
        <v>2.02</v>
      </c>
      <c r="U1290">
        <v>20.97</v>
      </c>
      <c r="V1290">
        <v>26.25</v>
      </c>
      <c r="W1290" s="1">
        <v>42975</v>
      </c>
      <c r="X1290" t="s">
        <v>720</v>
      </c>
      <c r="Z1290" t="s">
        <v>721</v>
      </c>
      <c r="AA1290" t="s">
        <v>722</v>
      </c>
      <c r="AC1290" s="1">
        <v>42696</v>
      </c>
      <c r="AD1290">
        <v>2</v>
      </c>
      <c r="AF1290" s="1">
        <v>42976</v>
      </c>
      <c r="AG1290">
        <v>376</v>
      </c>
      <c r="AH1290">
        <v>301104</v>
      </c>
      <c r="AI1290" t="s">
        <v>723</v>
      </c>
      <c r="AJ1290" s="2">
        <v>11444</v>
      </c>
      <c r="AK1290" t="s">
        <v>45</v>
      </c>
      <c r="AL1290" s="1">
        <v>42600</v>
      </c>
    </row>
    <row r="1291" spans="1:38" x14ac:dyDescent="0.25">
      <c r="A1291" t="s">
        <v>78</v>
      </c>
      <c r="B1291" s="1">
        <v>43072</v>
      </c>
      <c r="C1291">
        <v>2</v>
      </c>
      <c r="D1291">
        <v>151</v>
      </c>
      <c r="E1291">
        <v>9</v>
      </c>
      <c r="F1291" t="s">
        <v>39</v>
      </c>
      <c r="G1291" t="s">
        <v>40</v>
      </c>
      <c r="H1291" t="s">
        <v>41</v>
      </c>
      <c r="I1291">
        <v>4</v>
      </c>
      <c r="J1291" t="s">
        <v>42</v>
      </c>
      <c r="K1291">
        <v>97</v>
      </c>
      <c r="L1291">
        <v>21.9</v>
      </c>
      <c r="M1291">
        <v>5.04</v>
      </c>
      <c r="N1291">
        <v>1.1000000000000001</v>
      </c>
      <c r="O1291">
        <v>4.2300000000000004</v>
      </c>
      <c r="P1291">
        <v>0.93</v>
      </c>
      <c r="Q1291">
        <v>3.62</v>
      </c>
      <c r="R1291">
        <v>0.79</v>
      </c>
      <c r="S1291">
        <v>1.72</v>
      </c>
      <c r="T1291">
        <v>17</v>
      </c>
      <c r="U1291">
        <v>22.73</v>
      </c>
      <c r="V1291">
        <v>23.41</v>
      </c>
      <c r="W1291" s="1">
        <v>42975</v>
      </c>
      <c r="X1291">
        <v>231</v>
      </c>
      <c r="Y1291" t="s">
        <v>46</v>
      </c>
      <c r="Z1291" t="s">
        <v>724</v>
      </c>
      <c r="AA1291" t="s">
        <v>725</v>
      </c>
      <c r="AC1291" s="1">
        <v>43066</v>
      </c>
      <c r="AD1291">
        <v>1</v>
      </c>
      <c r="AE1291">
        <v>220</v>
      </c>
      <c r="AF1291" s="1">
        <v>43346</v>
      </c>
      <c r="AG1291">
        <v>371</v>
      </c>
      <c r="AH1291">
        <v>310030</v>
      </c>
      <c r="AI1291">
        <v>0</v>
      </c>
      <c r="AJ1291" t="s">
        <v>726</v>
      </c>
      <c r="AK1291" t="s">
        <v>45</v>
      </c>
      <c r="AL1291" s="1">
        <v>42975</v>
      </c>
    </row>
    <row r="1292" spans="1:38" x14ac:dyDescent="0.25">
      <c r="A1292" t="s">
        <v>78</v>
      </c>
      <c r="B1292" s="1">
        <v>43129</v>
      </c>
      <c r="C1292">
        <v>3</v>
      </c>
      <c r="D1292">
        <v>151</v>
      </c>
      <c r="E1292">
        <v>9</v>
      </c>
      <c r="F1292" t="s">
        <v>39</v>
      </c>
      <c r="G1292" t="s">
        <v>40</v>
      </c>
      <c r="H1292" t="s">
        <v>41</v>
      </c>
      <c r="I1292">
        <v>9</v>
      </c>
      <c r="J1292" t="s">
        <v>42</v>
      </c>
      <c r="K1292">
        <v>154</v>
      </c>
      <c r="L1292">
        <v>16</v>
      </c>
      <c r="M1292">
        <v>5.12</v>
      </c>
      <c r="N1292">
        <v>0.82</v>
      </c>
      <c r="O1292">
        <v>5.96</v>
      </c>
      <c r="P1292">
        <v>0.95</v>
      </c>
      <c r="Q1292">
        <v>4.42</v>
      </c>
      <c r="R1292">
        <v>0.71</v>
      </c>
      <c r="S1292">
        <v>1.66</v>
      </c>
      <c r="T1292">
        <v>5</v>
      </c>
      <c r="U1292">
        <v>16.61</v>
      </c>
      <c r="V1292">
        <v>21.48</v>
      </c>
      <c r="W1292" s="1">
        <v>42975</v>
      </c>
      <c r="X1292" t="s">
        <v>720</v>
      </c>
      <c r="Y1292" s="3">
        <v>45078</v>
      </c>
      <c r="Z1292" t="s">
        <v>721</v>
      </c>
      <c r="AA1292" t="s">
        <v>722</v>
      </c>
      <c r="AC1292" s="1">
        <v>43058</v>
      </c>
      <c r="AD1292">
        <v>3</v>
      </c>
      <c r="AE1292">
        <v>208</v>
      </c>
      <c r="AF1292" s="1">
        <v>43339</v>
      </c>
      <c r="AG1292">
        <v>739</v>
      </c>
      <c r="AH1292">
        <v>301104</v>
      </c>
      <c r="AI1292" t="s">
        <v>723</v>
      </c>
      <c r="AJ1292" s="2">
        <v>11444</v>
      </c>
      <c r="AK1292" t="s">
        <v>45</v>
      </c>
      <c r="AL1292" s="1">
        <v>42600</v>
      </c>
    </row>
    <row r="1293" spans="1:38" x14ac:dyDescent="0.25">
      <c r="A1293" t="s">
        <v>78</v>
      </c>
      <c r="B1293" s="1">
        <v>43193</v>
      </c>
      <c r="C1293">
        <v>4</v>
      </c>
      <c r="D1293">
        <v>151</v>
      </c>
      <c r="E1293">
        <v>9</v>
      </c>
      <c r="F1293" t="s">
        <v>39</v>
      </c>
      <c r="G1293" t="s">
        <v>40</v>
      </c>
      <c r="H1293" t="s">
        <v>41</v>
      </c>
      <c r="I1293">
        <v>9</v>
      </c>
      <c r="J1293" t="s">
        <v>42</v>
      </c>
      <c r="K1293">
        <v>218</v>
      </c>
      <c r="L1293">
        <v>9.9</v>
      </c>
      <c r="M1293">
        <v>4.75</v>
      </c>
      <c r="N1293">
        <v>0.47</v>
      </c>
      <c r="O1293">
        <v>8.16</v>
      </c>
      <c r="P1293">
        <v>0.81</v>
      </c>
      <c r="Q1293">
        <v>5.68</v>
      </c>
      <c r="R1293">
        <v>0.56000000000000005</v>
      </c>
      <c r="S1293">
        <v>1.37</v>
      </c>
      <c r="T1293">
        <v>253</v>
      </c>
      <c r="U1293">
        <v>10.28</v>
      </c>
      <c r="V1293">
        <v>16.97</v>
      </c>
      <c r="W1293" s="1">
        <v>42975</v>
      </c>
      <c r="X1293" t="s">
        <v>720</v>
      </c>
      <c r="Y1293" s="3">
        <v>45109</v>
      </c>
      <c r="Z1293" t="s">
        <v>721</v>
      </c>
      <c r="AA1293" t="s">
        <v>722</v>
      </c>
      <c r="AC1293" s="1">
        <v>43058</v>
      </c>
      <c r="AD1293">
        <v>3</v>
      </c>
      <c r="AE1293">
        <v>144</v>
      </c>
      <c r="AF1293" s="1">
        <v>43339</v>
      </c>
      <c r="AG1293">
        <v>739</v>
      </c>
      <c r="AH1293">
        <v>301104</v>
      </c>
      <c r="AI1293" t="s">
        <v>723</v>
      </c>
      <c r="AJ1293" s="2">
        <v>11444</v>
      </c>
      <c r="AK1293" t="s">
        <v>45</v>
      </c>
      <c r="AL1293" s="1">
        <v>42600</v>
      </c>
    </row>
    <row r="1294" spans="1:38" x14ac:dyDescent="0.25">
      <c r="A1294" t="s">
        <v>594</v>
      </c>
      <c r="B1294" s="1">
        <v>42995</v>
      </c>
      <c r="C1294">
        <v>1</v>
      </c>
      <c r="D1294">
        <v>532</v>
      </c>
      <c r="E1294">
        <v>9</v>
      </c>
      <c r="F1294" t="s">
        <v>39</v>
      </c>
      <c r="G1294" t="s">
        <v>104</v>
      </c>
      <c r="H1294" t="s">
        <v>105</v>
      </c>
      <c r="I1294">
        <v>6</v>
      </c>
      <c r="J1294" t="s">
        <v>42</v>
      </c>
      <c r="K1294">
        <v>26</v>
      </c>
      <c r="L1294">
        <v>24.1</v>
      </c>
      <c r="M1294">
        <v>4.99</v>
      </c>
      <c r="N1294">
        <v>1.2</v>
      </c>
      <c r="O1294">
        <v>5.12</v>
      </c>
      <c r="P1294">
        <v>1.23</v>
      </c>
      <c r="Q1294">
        <v>4.17</v>
      </c>
      <c r="R1294">
        <v>1</v>
      </c>
      <c r="S1294">
        <v>2.2400000000000002</v>
      </c>
      <c r="T1294">
        <v>22</v>
      </c>
      <c r="U1294">
        <v>25.02</v>
      </c>
      <c r="V1294">
        <v>29.32</v>
      </c>
      <c r="W1294" s="1">
        <v>42969</v>
      </c>
      <c r="X1294">
        <v>230</v>
      </c>
      <c r="Y1294" t="s">
        <v>43</v>
      </c>
      <c r="AC1294" t="s">
        <v>49</v>
      </c>
      <c r="AH1294">
        <v>506102</v>
      </c>
      <c r="AI1294">
        <v>0</v>
      </c>
      <c r="AJ1294" t="s">
        <v>727</v>
      </c>
      <c r="AK1294" t="s">
        <v>45</v>
      </c>
      <c r="AL1294" s="1">
        <v>42969</v>
      </c>
    </row>
    <row r="1295" spans="1:38" x14ac:dyDescent="0.25">
      <c r="A1295" t="s">
        <v>594</v>
      </c>
      <c r="B1295" s="1">
        <v>43059</v>
      </c>
      <c r="C1295">
        <v>2</v>
      </c>
      <c r="D1295">
        <v>532</v>
      </c>
      <c r="E1295">
        <v>9</v>
      </c>
      <c r="F1295" t="s">
        <v>39</v>
      </c>
      <c r="G1295" t="s">
        <v>104</v>
      </c>
      <c r="H1295" t="s">
        <v>105</v>
      </c>
      <c r="I1295">
        <v>6</v>
      </c>
      <c r="J1295" t="s">
        <v>42</v>
      </c>
      <c r="K1295">
        <v>90</v>
      </c>
      <c r="L1295">
        <v>20</v>
      </c>
      <c r="M1295">
        <v>4.93</v>
      </c>
      <c r="N1295">
        <v>0.99</v>
      </c>
      <c r="O1295">
        <v>5.27</v>
      </c>
      <c r="P1295">
        <v>1.05</v>
      </c>
      <c r="Q1295">
        <v>4.25</v>
      </c>
      <c r="R1295">
        <v>0.85</v>
      </c>
      <c r="S1295">
        <v>1.9</v>
      </c>
      <c r="T1295">
        <v>43</v>
      </c>
      <c r="U1295">
        <v>20.76</v>
      </c>
      <c r="V1295">
        <v>24.85</v>
      </c>
      <c r="W1295" s="1">
        <v>42969</v>
      </c>
      <c r="X1295">
        <v>230</v>
      </c>
      <c r="Y1295" t="s">
        <v>46</v>
      </c>
      <c r="AC1295" t="s">
        <v>49</v>
      </c>
      <c r="AH1295">
        <v>506102</v>
      </c>
      <c r="AI1295">
        <v>0</v>
      </c>
      <c r="AJ1295" t="s">
        <v>727</v>
      </c>
      <c r="AK1295" t="s">
        <v>45</v>
      </c>
      <c r="AL1295" s="1">
        <v>42969</v>
      </c>
    </row>
    <row r="1296" spans="1:38" x14ac:dyDescent="0.25">
      <c r="A1296" t="s">
        <v>594</v>
      </c>
      <c r="B1296" s="1">
        <v>43186</v>
      </c>
      <c r="C1296">
        <v>4</v>
      </c>
      <c r="D1296">
        <v>532</v>
      </c>
      <c r="E1296">
        <v>9</v>
      </c>
      <c r="F1296" t="s">
        <v>39</v>
      </c>
      <c r="G1296" t="s">
        <v>104</v>
      </c>
      <c r="H1296" t="s">
        <v>105</v>
      </c>
      <c r="I1296">
        <v>6</v>
      </c>
      <c r="J1296" t="s">
        <v>42</v>
      </c>
      <c r="K1296">
        <v>217</v>
      </c>
      <c r="L1296">
        <v>15.5</v>
      </c>
      <c r="M1296">
        <v>4.87</v>
      </c>
      <c r="N1296">
        <v>0.75</v>
      </c>
      <c r="O1296">
        <v>7.02</v>
      </c>
      <c r="P1296">
        <v>1.0900000000000001</v>
      </c>
      <c r="Q1296">
        <v>4.42</v>
      </c>
      <c r="R1296">
        <v>0.69</v>
      </c>
      <c r="S1296">
        <v>1.77</v>
      </c>
      <c r="T1296">
        <v>21</v>
      </c>
      <c r="U1296">
        <v>16.09</v>
      </c>
      <c r="V1296">
        <v>22.95</v>
      </c>
      <c r="W1296" s="1">
        <v>42969</v>
      </c>
      <c r="X1296">
        <v>230</v>
      </c>
      <c r="Y1296" t="s">
        <v>48</v>
      </c>
      <c r="AC1296" t="s">
        <v>49</v>
      </c>
      <c r="AH1296">
        <v>506102</v>
      </c>
      <c r="AI1296">
        <v>0</v>
      </c>
      <c r="AJ1296" t="s">
        <v>727</v>
      </c>
      <c r="AK1296" t="s">
        <v>50</v>
      </c>
      <c r="AL1296" s="1">
        <v>43245</v>
      </c>
    </row>
    <row r="1297" spans="1:38" x14ac:dyDescent="0.25">
      <c r="A1297" t="s">
        <v>594</v>
      </c>
      <c r="B1297" s="1">
        <v>43122</v>
      </c>
      <c r="C1297">
        <v>3</v>
      </c>
      <c r="D1297">
        <v>532</v>
      </c>
      <c r="E1297">
        <v>9</v>
      </c>
      <c r="F1297" t="s">
        <v>39</v>
      </c>
      <c r="G1297" t="s">
        <v>69</v>
      </c>
      <c r="H1297" t="s">
        <v>70</v>
      </c>
      <c r="I1297">
        <v>3</v>
      </c>
      <c r="J1297">
        <v>2</v>
      </c>
      <c r="K1297">
        <v>156</v>
      </c>
      <c r="L1297">
        <v>13.7</v>
      </c>
      <c r="M1297">
        <v>4.92</v>
      </c>
      <c r="N1297">
        <v>0.67</v>
      </c>
      <c r="O1297">
        <v>4.6100000000000003</v>
      </c>
      <c r="P1297">
        <v>0.63</v>
      </c>
      <c r="Q1297">
        <v>3.76</v>
      </c>
      <c r="R1297">
        <v>0.52</v>
      </c>
      <c r="S1297">
        <v>1.1499999999999999</v>
      </c>
      <c r="T1297">
        <v>25</v>
      </c>
      <c r="U1297">
        <v>14.22</v>
      </c>
      <c r="V1297">
        <v>15.44</v>
      </c>
      <c r="W1297" s="1">
        <v>42966</v>
      </c>
      <c r="X1297">
        <v>233</v>
      </c>
      <c r="Y1297" t="s">
        <v>47</v>
      </c>
      <c r="AC1297" s="1">
        <v>43066</v>
      </c>
      <c r="AD1297">
        <v>1</v>
      </c>
      <c r="AE1297">
        <v>178</v>
      </c>
      <c r="AF1297" s="1">
        <v>43344</v>
      </c>
      <c r="AG1297">
        <v>378</v>
      </c>
      <c r="AH1297" t="s">
        <v>335</v>
      </c>
      <c r="AI1297">
        <v>0</v>
      </c>
      <c r="AJ1297" t="s">
        <v>728</v>
      </c>
      <c r="AK1297" t="s">
        <v>45</v>
      </c>
      <c r="AL1297" s="1">
        <v>42966</v>
      </c>
    </row>
    <row r="1298" spans="1:38" x14ac:dyDescent="0.25">
      <c r="A1298" t="s">
        <v>51</v>
      </c>
      <c r="B1298" s="1">
        <v>42990</v>
      </c>
      <c r="C1298">
        <v>1</v>
      </c>
      <c r="D1298">
        <v>113</v>
      </c>
      <c r="E1298">
        <v>10</v>
      </c>
      <c r="F1298" t="s">
        <v>39</v>
      </c>
      <c r="G1298" t="s">
        <v>56</v>
      </c>
      <c r="H1298" t="s">
        <v>41</v>
      </c>
      <c r="I1298">
        <v>4</v>
      </c>
      <c r="J1298" t="s">
        <v>42</v>
      </c>
      <c r="K1298">
        <v>17</v>
      </c>
      <c r="L1298">
        <v>22.9</v>
      </c>
      <c r="M1298">
        <v>5.05</v>
      </c>
      <c r="N1298">
        <v>1.1599999999999999</v>
      </c>
      <c r="O1298">
        <v>5.68</v>
      </c>
      <c r="P1298">
        <v>1.3</v>
      </c>
      <c r="Q1298">
        <v>4.32</v>
      </c>
      <c r="R1298">
        <v>0.99</v>
      </c>
      <c r="S1298">
        <v>2.29</v>
      </c>
      <c r="T1298">
        <v>29</v>
      </c>
      <c r="U1298">
        <v>23.77</v>
      </c>
      <c r="V1298">
        <v>29.8</v>
      </c>
      <c r="W1298" s="1">
        <v>42973</v>
      </c>
      <c r="X1298">
        <v>249</v>
      </c>
      <c r="Y1298" t="s">
        <v>43</v>
      </c>
      <c r="Z1298" t="s">
        <v>729</v>
      </c>
      <c r="AA1298">
        <f>-42/78</f>
        <v>-0.53846153846153844</v>
      </c>
      <c r="AC1298" t="s">
        <v>49</v>
      </c>
      <c r="AH1298">
        <v>311022</v>
      </c>
      <c r="AI1298">
        <v>47</v>
      </c>
      <c r="AJ1298" s="2">
        <v>46966</v>
      </c>
      <c r="AK1298" t="s">
        <v>45</v>
      </c>
      <c r="AL1298" s="1">
        <v>42973</v>
      </c>
    </row>
    <row r="1299" spans="1:38" x14ac:dyDescent="0.25">
      <c r="A1299" t="s">
        <v>51</v>
      </c>
      <c r="B1299" s="1">
        <v>43048</v>
      </c>
      <c r="C1299">
        <v>2</v>
      </c>
      <c r="D1299">
        <v>113</v>
      </c>
      <c r="E1299">
        <v>10</v>
      </c>
      <c r="F1299" t="s">
        <v>39</v>
      </c>
      <c r="G1299" t="s">
        <v>56</v>
      </c>
      <c r="H1299" t="s">
        <v>41</v>
      </c>
      <c r="I1299">
        <v>4</v>
      </c>
      <c r="J1299" t="s">
        <v>42</v>
      </c>
      <c r="K1299">
        <v>75</v>
      </c>
      <c r="L1299">
        <v>20.100000000000001</v>
      </c>
      <c r="M1299">
        <v>5.0999999999999996</v>
      </c>
      <c r="N1299">
        <v>1.03</v>
      </c>
      <c r="O1299">
        <v>5.31</v>
      </c>
      <c r="P1299">
        <v>1.07</v>
      </c>
      <c r="Q1299">
        <v>4.24</v>
      </c>
      <c r="R1299">
        <v>0.85</v>
      </c>
      <c r="S1299">
        <v>1.92</v>
      </c>
      <c r="T1299">
        <v>22</v>
      </c>
      <c r="U1299">
        <v>20.86</v>
      </c>
      <c r="V1299">
        <v>25.12</v>
      </c>
      <c r="W1299" s="1">
        <v>42973</v>
      </c>
      <c r="X1299">
        <v>249</v>
      </c>
      <c r="Y1299" t="s">
        <v>46</v>
      </c>
      <c r="Z1299" t="s">
        <v>729</v>
      </c>
      <c r="AA1299">
        <f>-42/78</f>
        <v>-0.53846153846153844</v>
      </c>
      <c r="AC1299" t="s">
        <v>49</v>
      </c>
      <c r="AH1299">
        <v>311022</v>
      </c>
      <c r="AI1299">
        <v>47</v>
      </c>
      <c r="AJ1299" s="2">
        <v>46966</v>
      </c>
      <c r="AK1299" t="s">
        <v>45</v>
      </c>
      <c r="AL1299" s="1">
        <v>42973</v>
      </c>
    </row>
    <row r="1300" spans="1:38" x14ac:dyDescent="0.25">
      <c r="A1300" t="s">
        <v>51</v>
      </c>
      <c r="B1300" s="1">
        <v>43109</v>
      </c>
      <c r="C1300">
        <v>3</v>
      </c>
      <c r="D1300">
        <v>113</v>
      </c>
      <c r="E1300">
        <v>10</v>
      </c>
      <c r="F1300" t="s">
        <v>39</v>
      </c>
      <c r="G1300" t="s">
        <v>56</v>
      </c>
      <c r="H1300" t="s">
        <v>41</v>
      </c>
      <c r="I1300">
        <v>4</v>
      </c>
      <c r="J1300" t="s">
        <v>42</v>
      </c>
      <c r="K1300">
        <v>136</v>
      </c>
      <c r="L1300">
        <v>15.5</v>
      </c>
      <c r="M1300">
        <v>5.1100000000000003</v>
      </c>
      <c r="N1300">
        <v>0.79</v>
      </c>
      <c r="O1300">
        <v>5.25</v>
      </c>
      <c r="P1300">
        <v>0.81</v>
      </c>
      <c r="Q1300">
        <v>4</v>
      </c>
      <c r="R1300">
        <v>0.62</v>
      </c>
      <c r="S1300">
        <v>1.43</v>
      </c>
      <c r="T1300">
        <v>21</v>
      </c>
      <c r="U1300">
        <v>16.09</v>
      </c>
      <c r="V1300">
        <v>18.920000000000002</v>
      </c>
      <c r="W1300" s="1">
        <v>42973</v>
      </c>
      <c r="X1300">
        <v>249</v>
      </c>
      <c r="Y1300" t="s">
        <v>47</v>
      </c>
      <c r="Z1300" t="s">
        <v>729</v>
      </c>
      <c r="AA1300">
        <f>-42/78</f>
        <v>-0.53846153846153844</v>
      </c>
      <c r="AC1300" s="1">
        <v>43046</v>
      </c>
      <c r="AD1300">
        <v>1</v>
      </c>
      <c r="AE1300">
        <v>174</v>
      </c>
      <c r="AF1300" s="1">
        <v>43326</v>
      </c>
      <c r="AG1300">
        <v>353</v>
      </c>
      <c r="AH1300">
        <v>311022</v>
      </c>
      <c r="AI1300">
        <v>47</v>
      </c>
      <c r="AJ1300" s="2">
        <v>46966</v>
      </c>
      <c r="AK1300" t="s">
        <v>45</v>
      </c>
      <c r="AL1300" s="1">
        <v>42973</v>
      </c>
    </row>
    <row r="1301" spans="1:38" x14ac:dyDescent="0.25">
      <c r="A1301" t="s">
        <v>51</v>
      </c>
      <c r="B1301" s="1">
        <v>43157</v>
      </c>
      <c r="C1301">
        <v>4</v>
      </c>
      <c r="D1301">
        <v>113</v>
      </c>
      <c r="E1301">
        <v>10</v>
      </c>
      <c r="F1301" t="s">
        <v>39</v>
      </c>
      <c r="G1301" t="s">
        <v>56</v>
      </c>
      <c r="H1301" t="s">
        <v>41</v>
      </c>
      <c r="I1301">
        <v>4</v>
      </c>
      <c r="J1301" t="s">
        <v>42</v>
      </c>
      <c r="K1301">
        <v>184</v>
      </c>
      <c r="L1301">
        <v>14.4</v>
      </c>
      <c r="M1301">
        <v>4.99</v>
      </c>
      <c r="N1301">
        <v>0.72</v>
      </c>
      <c r="O1301">
        <v>5.62</v>
      </c>
      <c r="P1301">
        <v>0.81</v>
      </c>
      <c r="Q1301">
        <v>4.29</v>
      </c>
      <c r="R1301">
        <v>0.62</v>
      </c>
      <c r="S1301">
        <v>1.43</v>
      </c>
      <c r="T1301">
        <v>20</v>
      </c>
      <c r="U1301">
        <v>14.95</v>
      </c>
      <c r="V1301">
        <v>18.63</v>
      </c>
      <c r="W1301" s="1">
        <v>42973</v>
      </c>
      <c r="X1301">
        <v>249</v>
      </c>
      <c r="Y1301" t="s">
        <v>48</v>
      </c>
      <c r="Z1301" t="s">
        <v>729</v>
      </c>
      <c r="AA1301">
        <f>-42/78</f>
        <v>-0.53846153846153844</v>
      </c>
      <c r="AC1301" s="1">
        <v>43046</v>
      </c>
      <c r="AD1301">
        <v>1</v>
      </c>
      <c r="AE1301">
        <v>168</v>
      </c>
      <c r="AF1301" s="1">
        <v>43326</v>
      </c>
      <c r="AG1301">
        <v>353</v>
      </c>
      <c r="AH1301">
        <v>311022</v>
      </c>
      <c r="AI1301">
        <v>47</v>
      </c>
      <c r="AJ1301" s="2">
        <v>46966</v>
      </c>
      <c r="AK1301" t="s">
        <v>45</v>
      </c>
      <c r="AL1301" s="1">
        <v>42973</v>
      </c>
    </row>
    <row r="1302" spans="1:38" x14ac:dyDescent="0.25">
      <c r="A1302" t="s">
        <v>51</v>
      </c>
      <c r="B1302" s="1">
        <v>43209</v>
      </c>
      <c r="C1302">
        <v>5</v>
      </c>
      <c r="D1302">
        <v>113</v>
      </c>
      <c r="E1302">
        <v>10</v>
      </c>
      <c r="F1302" t="s">
        <v>39</v>
      </c>
      <c r="G1302" t="s">
        <v>56</v>
      </c>
      <c r="H1302" t="s">
        <v>41</v>
      </c>
      <c r="I1302">
        <v>4</v>
      </c>
      <c r="J1302" t="s">
        <v>42</v>
      </c>
      <c r="K1302">
        <v>236</v>
      </c>
      <c r="L1302">
        <v>9</v>
      </c>
      <c r="M1302">
        <v>4.71</v>
      </c>
      <c r="N1302">
        <v>0.42</v>
      </c>
      <c r="O1302">
        <v>6.72</v>
      </c>
      <c r="P1302">
        <v>0.6</v>
      </c>
      <c r="Q1302">
        <v>5.34</v>
      </c>
      <c r="R1302">
        <v>0.48</v>
      </c>
      <c r="S1302">
        <v>1.0900000000000001</v>
      </c>
      <c r="T1302">
        <v>69</v>
      </c>
      <c r="U1302">
        <v>9.34</v>
      </c>
      <c r="V1302">
        <v>13.5</v>
      </c>
      <c r="W1302" s="1">
        <v>42973</v>
      </c>
      <c r="X1302">
        <v>249</v>
      </c>
      <c r="Y1302" t="s">
        <v>77</v>
      </c>
      <c r="Z1302" t="s">
        <v>729</v>
      </c>
      <c r="AA1302">
        <f>-42/78</f>
        <v>-0.53846153846153844</v>
      </c>
      <c r="AC1302" t="s">
        <v>49</v>
      </c>
      <c r="AH1302">
        <v>311022</v>
      </c>
      <c r="AI1302" t="s">
        <v>730</v>
      </c>
      <c r="AJ1302" s="2">
        <v>46966</v>
      </c>
      <c r="AK1302" t="s">
        <v>45</v>
      </c>
      <c r="AL1302" s="1">
        <v>42973</v>
      </c>
    </row>
    <row r="1303" spans="1:38" x14ac:dyDescent="0.25">
      <c r="A1303" t="s">
        <v>123</v>
      </c>
      <c r="B1303" s="1">
        <v>43074</v>
      </c>
      <c r="C1303">
        <v>2</v>
      </c>
      <c r="D1303">
        <v>637</v>
      </c>
      <c r="E1303">
        <v>10</v>
      </c>
      <c r="F1303" t="s">
        <v>39</v>
      </c>
      <c r="G1303" t="s">
        <v>51</v>
      </c>
      <c r="H1303" t="s">
        <v>52</v>
      </c>
      <c r="I1303">
        <v>3</v>
      </c>
      <c r="J1303">
        <v>2</v>
      </c>
      <c r="K1303">
        <v>103</v>
      </c>
      <c r="L1303">
        <v>34</v>
      </c>
      <c r="M1303">
        <v>4.97</v>
      </c>
      <c r="N1303">
        <v>1.69</v>
      </c>
      <c r="O1303">
        <v>3.46</v>
      </c>
      <c r="P1303">
        <v>1.18</v>
      </c>
      <c r="Q1303">
        <v>3.42</v>
      </c>
      <c r="R1303">
        <v>1.1599999999999999</v>
      </c>
      <c r="S1303">
        <v>2.34</v>
      </c>
      <c r="T1303">
        <v>6</v>
      </c>
      <c r="U1303">
        <v>35.29</v>
      </c>
      <c r="V1303">
        <v>32.54</v>
      </c>
      <c r="W1303" s="1">
        <v>42971</v>
      </c>
      <c r="X1303">
        <v>240</v>
      </c>
      <c r="Y1303" t="s">
        <v>46</v>
      </c>
      <c r="AC1303" s="1">
        <v>43055</v>
      </c>
      <c r="AD1303">
        <v>1</v>
      </c>
      <c r="AE1303">
        <v>261</v>
      </c>
      <c r="AF1303" s="1">
        <v>43337</v>
      </c>
      <c r="AG1303">
        <v>366</v>
      </c>
      <c r="AI1303">
        <v>0</v>
      </c>
      <c r="AJ1303" t="s">
        <v>731</v>
      </c>
      <c r="AK1303" t="s">
        <v>45</v>
      </c>
      <c r="AL1303" s="1">
        <v>42971</v>
      </c>
    </row>
    <row r="1304" spans="1:38" x14ac:dyDescent="0.25">
      <c r="A1304" t="s">
        <v>123</v>
      </c>
      <c r="B1304" s="1">
        <v>43005</v>
      </c>
      <c r="C1304">
        <v>1</v>
      </c>
      <c r="D1304">
        <v>637</v>
      </c>
      <c r="E1304">
        <v>10</v>
      </c>
      <c r="F1304" t="s">
        <v>39</v>
      </c>
      <c r="G1304" t="s">
        <v>51</v>
      </c>
      <c r="H1304" t="s">
        <v>52</v>
      </c>
      <c r="I1304">
        <v>3</v>
      </c>
      <c r="J1304">
        <v>2</v>
      </c>
      <c r="K1304">
        <v>34</v>
      </c>
      <c r="L1304">
        <v>23.5</v>
      </c>
      <c r="M1304">
        <v>5.19</v>
      </c>
      <c r="N1304">
        <v>1.22</v>
      </c>
      <c r="O1304">
        <v>3.83</v>
      </c>
      <c r="P1304">
        <v>0.9</v>
      </c>
      <c r="Q1304">
        <v>3.46</v>
      </c>
      <c r="R1304">
        <v>0.81</v>
      </c>
      <c r="S1304">
        <v>1.71</v>
      </c>
      <c r="T1304">
        <v>26</v>
      </c>
      <c r="U1304">
        <v>24.39</v>
      </c>
      <c r="V1304">
        <v>23.61</v>
      </c>
      <c r="W1304" s="1">
        <v>42971</v>
      </c>
      <c r="X1304">
        <v>240</v>
      </c>
      <c r="Y1304" t="s">
        <v>43</v>
      </c>
      <c r="AC1304" s="1">
        <v>43055</v>
      </c>
      <c r="AD1304">
        <v>1</v>
      </c>
      <c r="AE1304">
        <v>270</v>
      </c>
      <c r="AF1304" s="1">
        <v>43337</v>
      </c>
      <c r="AG1304">
        <v>366</v>
      </c>
      <c r="AI1304">
        <v>0</v>
      </c>
      <c r="AJ1304" t="s">
        <v>731</v>
      </c>
      <c r="AK1304" t="s">
        <v>45</v>
      </c>
      <c r="AL1304" s="1">
        <v>42971</v>
      </c>
    </row>
    <row r="1305" spans="1:38" x14ac:dyDescent="0.25">
      <c r="A1305" t="s">
        <v>123</v>
      </c>
      <c r="B1305" s="1">
        <v>43136</v>
      </c>
      <c r="C1305">
        <v>3</v>
      </c>
      <c r="D1305">
        <v>637</v>
      </c>
      <c r="E1305">
        <v>10</v>
      </c>
      <c r="F1305" t="s">
        <v>39</v>
      </c>
      <c r="G1305" t="s">
        <v>69</v>
      </c>
      <c r="H1305" t="s">
        <v>70</v>
      </c>
      <c r="I1305">
        <v>3</v>
      </c>
      <c r="J1305">
        <v>2</v>
      </c>
      <c r="K1305">
        <v>168</v>
      </c>
      <c r="L1305">
        <v>13.6</v>
      </c>
      <c r="M1305">
        <v>5.01</v>
      </c>
      <c r="N1305">
        <v>0.68</v>
      </c>
      <c r="O1305">
        <v>5.14</v>
      </c>
      <c r="P1305">
        <v>0.7</v>
      </c>
      <c r="Q1305">
        <v>3.93</v>
      </c>
      <c r="R1305">
        <v>0.53</v>
      </c>
      <c r="S1305">
        <v>1.23</v>
      </c>
      <c r="T1305">
        <v>71</v>
      </c>
      <c r="U1305">
        <v>14.12</v>
      </c>
      <c r="V1305">
        <v>16.37</v>
      </c>
      <c r="W1305" s="1">
        <v>42968</v>
      </c>
      <c r="X1305">
        <v>243</v>
      </c>
      <c r="Y1305" t="s">
        <v>47</v>
      </c>
      <c r="Z1305" t="s">
        <v>456</v>
      </c>
      <c r="AA1305" t="s">
        <v>732</v>
      </c>
      <c r="AC1305" s="1">
        <v>43068</v>
      </c>
      <c r="AD1305">
        <v>2</v>
      </c>
      <c r="AE1305">
        <v>208</v>
      </c>
      <c r="AF1305" s="1">
        <v>43346</v>
      </c>
      <c r="AG1305">
        <v>378</v>
      </c>
      <c r="AH1305" t="s">
        <v>733</v>
      </c>
      <c r="AI1305" t="s">
        <v>480</v>
      </c>
      <c r="AJ1305" t="s">
        <v>734</v>
      </c>
      <c r="AK1305" t="s">
        <v>45</v>
      </c>
      <c r="AL1305" s="1">
        <v>42968</v>
      </c>
    </row>
    <row r="1306" spans="1:38" x14ac:dyDescent="0.25">
      <c r="A1306" t="s">
        <v>123</v>
      </c>
      <c r="B1306" s="1">
        <v>43198</v>
      </c>
      <c r="C1306">
        <v>4</v>
      </c>
      <c r="D1306">
        <v>634</v>
      </c>
      <c r="E1306">
        <v>10</v>
      </c>
      <c r="F1306" t="s">
        <v>39</v>
      </c>
      <c r="G1306" t="s">
        <v>69</v>
      </c>
      <c r="H1306" t="s">
        <v>70</v>
      </c>
      <c r="I1306">
        <v>3</v>
      </c>
      <c r="J1306">
        <v>2</v>
      </c>
      <c r="K1306">
        <v>230</v>
      </c>
      <c r="L1306">
        <v>10.3</v>
      </c>
      <c r="M1306">
        <v>4.84</v>
      </c>
      <c r="N1306">
        <v>0.5</v>
      </c>
      <c r="O1306">
        <v>5.51</v>
      </c>
      <c r="P1306">
        <v>0.56999999999999995</v>
      </c>
      <c r="Q1306">
        <v>4.82</v>
      </c>
      <c r="R1306">
        <v>0.5</v>
      </c>
      <c r="S1306">
        <v>1.06</v>
      </c>
      <c r="T1306">
        <v>76</v>
      </c>
      <c r="U1306">
        <v>10.69</v>
      </c>
      <c r="V1306">
        <v>13.62</v>
      </c>
      <c r="W1306" s="1">
        <v>42968</v>
      </c>
      <c r="X1306">
        <v>243</v>
      </c>
      <c r="Y1306" t="s">
        <v>48</v>
      </c>
      <c r="Z1306" t="s">
        <v>456</v>
      </c>
      <c r="AA1306" t="s">
        <v>732</v>
      </c>
      <c r="AC1306" t="s">
        <v>49</v>
      </c>
      <c r="AH1306" t="s">
        <v>733</v>
      </c>
      <c r="AI1306" t="s">
        <v>480</v>
      </c>
      <c r="AJ1306" t="s">
        <v>734</v>
      </c>
      <c r="AK1306" t="s">
        <v>50</v>
      </c>
      <c r="AL1306" s="1">
        <v>43243</v>
      </c>
    </row>
    <row r="1307" spans="1:38" x14ac:dyDescent="0.25">
      <c r="A1307" t="s">
        <v>123</v>
      </c>
      <c r="B1307" s="1">
        <v>43005</v>
      </c>
      <c r="C1307">
        <v>1</v>
      </c>
      <c r="D1307">
        <v>112</v>
      </c>
      <c r="E1307">
        <v>10</v>
      </c>
      <c r="F1307" t="s">
        <v>39</v>
      </c>
      <c r="G1307" t="s">
        <v>69</v>
      </c>
      <c r="H1307" t="s">
        <v>70</v>
      </c>
      <c r="I1307">
        <v>3</v>
      </c>
      <c r="J1307">
        <v>2</v>
      </c>
      <c r="K1307">
        <v>45</v>
      </c>
      <c r="L1307">
        <v>24.6</v>
      </c>
      <c r="M1307">
        <v>5.1100000000000003</v>
      </c>
      <c r="N1307">
        <v>1.26</v>
      </c>
      <c r="O1307">
        <v>4.76</v>
      </c>
      <c r="P1307">
        <v>1.17</v>
      </c>
      <c r="Q1307">
        <v>3.83</v>
      </c>
      <c r="R1307">
        <v>0.94</v>
      </c>
      <c r="S1307">
        <v>2.11</v>
      </c>
      <c r="T1307">
        <v>10</v>
      </c>
      <c r="U1307">
        <v>25.53</v>
      </c>
      <c r="V1307">
        <v>28.26</v>
      </c>
      <c r="W1307" s="1">
        <v>42960</v>
      </c>
      <c r="X1307">
        <v>189</v>
      </c>
      <c r="Y1307" t="s">
        <v>43</v>
      </c>
      <c r="Z1307" t="s">
        <v>735</v>
      </c>
      <c r="AA1307" t="s">
        <v>736</v>
      </c>
      <c r="AC1307" s="1">
        <v>43061</v>
      </c>
      <c r="AD1307">
        <v>1</v>
      </c>
      <c r="AE1307">
        <v>271</v>
      </c>
      <c r="AF1307" s="1">
        <v>43338</v>
      </c>
      <c r="AG1307">
        <v>378</v>
      </c>
      <c r="AH1307" t="s">
        <v>737</v>
      </c>
      <c r="AI1307" t="s">
        <v>665</v>
      </c>
      <c r="AJ1307" t="s">
        <v>738</v>
      </c>
      <c r="AK1307" t="s">
        <v>45</v>
      </c>
      <c r="AL1307" s="1">
        <v>42960</v>
      </c>
    </row>
    <row r="1308" spans="1:38" x14ac:dyDescent="0.25">
      <c r="A1308" t="s">
        <v>123</v>
      </c>
      <c r="B1308" s="1">
        <v>43074</v>
      </c>
      <c r="C1308">
        <v>2</v>
      </c>
      <c r="D1308">
        <v>112</v>
      </c>
      <c r="E1308">
        <v>10</v>
      </c>
      <c r="F1308" t="s">
        <v>39</v>
      </c>
      <c r="G1308" t="s">
        <v>69</v>
      </c>
      <c r="H1308" t="s">
        <v>70</v>
      </c>
      <c r="I1308">
        <v>3</v>
      </c>
      <c r="J1308">
        <v>2</v>
      </c>
      <c r="K1308">
        <v>114</v>
      </c>
      <c r="L1308">
        <v>17.600000000000001</v>
      </c>
      <c r="M1308">
        <v>5.14</v>
      </c>
      <c r="N1308">
        <v>0.9</v>
      </c>
      <c r="O1308">
        <v>4.91</v>
      </c>
      <c r="P1308">
        <v>0.86</v>
      </c>
      <c r="Q1308">
        <v>3.8</v>
      </c>
      <c r="R1308">
        <v>0.67</v>
      </c>
      <c r="S1308">
        <v>1.53</v>
      </c>
      <c r="T1308">
        <v>8</v>
      </c>
      <c r="U1308">
        <v>18.27</v>
      </c>
      <c r="V1308">
        <v>20.49</v>
      </c>
      <c r="W1308" s="1">
        <v>42960</v>
      </c>
      <c r="X1308">
        <v>189</v>
      </c>
      <c r="Y1308" t="s">
        <v>46</v>
      </c>
      <c r="Z1308" t="s">
        <v>735</v>
      </c>
      <c r="AA1308" t="s">
        <v>736</v>
      </c>
      <c r="AC1308" s="1">
        <v>43061</v>
      </c>
      <c r="AD1308">
        <v>1</v>
      </c>
      <c r="AE1308">
        <v>262</v>
      </c>
      <c r="AF1308" s="1">
        <v>43338</v>
      </c>
      <c r="AG1308">
        <v>378</v>
      </c>
      <c r="AH1308" t="s">
        <v>737</v>
      </c>
      <c r="AI1308" t="s">
        <v>665</v>
      </c>
      <c r="AJ1308" t="s">
        <v>738</v>
      </c>
      <c r="AK1308" t="s">
        <v>45</v>
      </c>
      <c r="AL1308" s="1">
        <v>42960</v>
      </c>
    </row>
    <row r="1309" spans="1:38" x14ac:dyDescent="0.25">
      <c r="A1309" t="s">
        <v>123</v>
      </c>
      <c r="B1309" s="1">
        <v>43136</v>
      </c>
      <c r="C1309">
        <v>3</v>
      </c>
      <c r="D1309">
        <v>112</v>
      </c>
      <c r="E1309">
        <v>10</v>
      </c>
      <c r="F1309" t="s">
        <v>39</v>
      </c>
      <c r="G1309" t="s">
        <v>69</v>
      </c>
      <c r="H1309" t="s">
        <v>70</v>
      </c>
      <c r="I1309">
        <v>3</v>
      </c>
      <c r="J1309">
        <v>2</v>
      </c>
      <c r="K1309">
        <v>176</v>
      </c>
      <c r="L1309">
        <v>7.1</v>
      </c>
      <c r="M1309">
        <v>4.9800000000000004</v>
      </c>
      <c r="N1309">
        <v>0.35</v>
      </c>
      <c r="O1309">
        <v>5.35</v>
      </c>
      <c r="P1309">
        <v>0.38</v>
      </c>
      <c r="Q1309">
        <v>3.92</v>
      </c>
      <c r="R1309">
        <v>0.28000000000000003</v>
      </c>
      <c r="S1309">
        <v>0.66</v>
      </c>
      <c r="T1309">
        <v>21</v>
      </c>
      <c r="U1309">
        <v>7.37</v>
      </c>
      <c r="V1309">
        <v>8.75</v>
      </c>
      <c r="W1309" s="1">
        <v>42960</v>
      </c>
      <c r="X1309">
        <v>189</v>
      </c>
      <c r="Y1309" t="s">
        <v>47</v>
      </c>
      <c r="Z1309" t="s">
        <v>735</v>
      </c>
      <c r="AA1309" t="s">
        <v>736</v>
      </c>
      <c r="AC1309" s="1">
        <v>43061</v>
      </c>
      <c r="AD1309">
        <v>1</v>
      </c>
      <c r="AE1309">
        <v>200</v>
      </c>
      <c r="AF1309" s="1">
        <v>43338</v>
      </c>
      <c r="AG1309">
        <v>378</v>
      </c>
      <c r="AH1309" t="s">
        <v>737</v>
      </c>
      <c r="AI1309" t="s">
        <v>665</v>
      </c>
      <c r="AJ1309" t="s">
        <v>738</v>
      </c>
      <c r="AK1309" t="s">
        <v>45</v>
      </c>
      <c r="AL1309" s="1">
        <v>42960</v>
      </c>
    </row>
    <row r="1310" spans="1:38" x14ac:dyDescent="0.25">
      <c r="A1310" t="s">
        <v>594</v>
      </c>
      <c r="B1310" s="1">
        <v>43059</v>
      </c>
      <c r="C1310">
        <v>2</v>
      </c>
      <c r="D1310">
        <v>218</v>
      </c>
      <c r="E1310">
        <v>10</v>
      </c>
      <c r="F1310" t="s">
        <v>39</v>
      </c>
      <c r="G1310" t="s">
        <v>69</v>
      </c>
      <c r="H1310" t="s">
        <v>70</v>
      </c>
      <c r="I1310">
        <v>5</v>
      </c>
      <c r="J1310" t="s">
        <v>42</v>
      </c>
      <c r="K1310">
        <v>83</v>
      </c>
      <c r="L1310">
        <v>32.799999999999997</v>
      </c>
      <c r="M1310">
        <v>4.95</v>
      </c>
      <c r="N1310">
        <v>1.62</v>
      </c>
      <c r="O1310">
        <v>5.03</v>
      </c>
      <c r="P1310">
        <v>1.65</v>
      </c>
      <c r="Q1310">
        <v>4.01</v>
      </c>
      <c r="R1310">
        <v>1.32</v>
      </c>
      <c r="S1310">
        <v>2.97</v>
      </c>
      <c r="T1310">
        <v>749</v>
      </c>
      <c r="U1310">
        <v>34.049999999999997</v>
      </c>
      <c r="V1310">
        <v>39.299999999999997</v>
      </c>
      <c r="W1310" s="1">
        <v>42976</v>
      </c>
      <c r="X1310">
        <v>223</v>
      </c>
      <c r="Y1310" s="3">
        <v>44959</v>
      </c>
      <c r="AC1310" s="1">
        <v>43046</v>
      </c>
      <c r="AD1310">
        <v>1</v>
      </c>
      <c r="AE1310">
        <v>216</v>
      </c>
      <c r="AF1310" s="1">
        <v>43325</v>
      </c>
      <c r="AG1310">
        <v>349</v>
      </c>
      <c r="AH1310">
        <v>104184</v>
      </c>
      <c r="AI1310" t="s">
        <v>739</v>
      </c>
      <c r="AJ1310" t="s">
        <v>740</v>
      </c>
      <c r="AK1310" t="s">
        <v>45</v>
      </c>
      <c r="AL1310" s="1">
        <v>42976</v>
      </c>
    </row>
    <row r="1311" spans="1:38" x14ac:dyDescent="0.25">
      <c r="A1311" t="s">
        <v>594</v>
      </c>
      <c r="B1311" s="1">
        <v>42995</v>
      </c>
      <c r="C1311">
        <v>1</v>
      </c>
      <c r="D1311">
        <v>218</v>
      </c>
      <c r="E1311">
        <v>10</v>
      </c>
      <c r="F1311" t="s">
        <v>39</v>
      </c>
      <c r="G1311" t="s">
        <v>69</v>
      </c>
      <c r="H1311" t="s">
        <v>70</v>
      </c>
      <c r="I1311">
        <v>5</v>
      </c>
      <c r="J1311" t="s">
        <v>42</v>
      </c>
      <c r="K1311">
        <v>19</v>
      </c>
      <c r="L1311">
        <v>22.1</v>
      </c>
      <c r="M1311">
        <v>4.7300000000000004</v>
      </c>
      <c r="N1311">
        <v>1.05</v>
      </c>
      <c r="O1311">
        <v>4.1100000000000003</v>
      </c>
      <c r="P1311">
        <v>0.91</v>
      </c>
      <c r="Q1311">
        <v>3.84</v>
      </c>
      <c r="R1311">
        <v>0.85</v>
      </c>
      <c r="S1311">
        <v>1.76</v>
      </c>
      <c r="T1311">
        <v>594</v>
      </c>
      <c r="U1311">
        <v>22.94</v>
      </c>
      <c r="V1311">
        <v>23.65</v>
      </c>
      <c r="W1311" s="1">
        <v>42976</v>
      </c>
      <c r="X1311">
        <v>223</v>
      </c>
      <c r="Y1311" s="3">
        <v>44927</v>
      </c>
      <c r="AC1311" t="s">
        <v>49</v>
      </c>
      <c r="AH1311">
        <v>104184</v>
      </c>
      <c r="AI1311" t="s">
        <v>739</v>
      </c>
      <c r="AJ1311" t="s">
        <v>740</v>
      </c>
      <c r="AK1311" t="s">
        <v>45</v>
      </c>
      <c r="AL1311" s="1">
        <v>42976</v>
      </c>
    </row>
    <row r="1312" spans="1:38" x14ac:dyDescent="0.25">
      <c r="A1312" t="s">
        <v>594</v>
      </c>
      <c r="B1312" s="1">
        <v>43122</v>
      </c>
      <c r="C1312">
        <v>3</v>
      </c>
      <c r="D1312">
        <v>218</v>
      </c>
      <c r="E1312">
        <v>10</v>
      </c>
      <c r="F1312" t="s">
        <v>39</v>
      </c>
      <c r="G1312" t="s">
        <v>69</v>
      </c>
      <c r="H1312" t="s">
        <v>70</v>
      </c>
      <c r="I1312">
        <v>5</v>
      </c>
      <c r="J1312" t="s">
        <v>42</v>
      </c>
      <c r="K1312">
        <v>146</v>
      </c>
      <c r="L1312">
        <v>18.600000000000001</v>
      </c>
      <c r="M1312">
        <v>4.7</v>
      </c>
      <c r="N1312">
        <v>0.87</v>
      </c>
      <c r="O1312">
        <v>4.84</v>
      </c>
      <c r="P1312">
        <v>0.9</v>
      </c>
      <c r="Q1312">
        <v>3.92</v>
      </c>
      <c r="R1312">
        <v>0.73</v>
      </c>
      <c r="S1312">
        <v>1.63</v>
      </c>
      <c r="T1312">
        <v>697</v>
      </c>
      <c r="U1312">
        <v>19.309999999999999</v>
      </c>
      <c r="V1312">
        <v>21.7</v>
      </c>
      <c r="W1312" s="1">
        <v>42976</v>
      </c>
      <c r="X1312" t="s">
        <v>261</v>
      </c>
      <c r="Y1312" s="3">
        <v>44988</v>
      </c>
      <c r="AC1312" s="1">
        <v>43073</v>
      </c>
      <c r="AD1312">
        <v>1</v>
      </c>
      <c r="AE1312">
        <v>190</v>
      </c>
      <c r="AF1312" s="1">
        <v>43356</v>
      </c>
      <c r="AG1312">
        <v>380</v>
      </c>
      <c r="AH1312">
        <v>104184</v>
      </c>
      <c r="AI1312" t="s">
        <v>739</v>
      </c>
      <c r="AJ1312" t="s">
        <v>740</v>
      </c>
      <c r="AK1312" t="s">
        <v>45</v>
      </c>
      <c r="AL1312" s="1">
        <v>42976</v>
      </c>
    </row>
    <row r="1313" spans="1:38" x14ac:dyDescent="0.25">
      <c r="A1313" t="s">
        <v>594</v>
      </c>
      <c r="B1313" s="1">
        <v>43186</v>
      </c>
      <c r="C1313">
        <v>4</v>
      </c>
      <c r="D1313">
        <v>218</v>
      </c>
      <c r="E1313">
        <v>10</v>
      </c>
      <c r="F1313" t="s">
        <v>39</v>
      </c>
      <c r="G1313" t="s">
        <v>69</v>
      </c>
      <c r="H1313" t="s">
        <v>70</v>
      </c>
      <c r="I1313">
        <v>5</v>
      </c>
      <c r="J1313" t="s">
        <v>42</v>
      </c>
      <c r="K1313">
        <v>210</v>
      </c>
      <c r="L1313">
        <v>12.9</v>
      </c>
      <c r="M1313">
        <v>4.5199999999999996</v>
      </c>
      <c r="N1313">
        <v>0.57999999999999996</v>
      </c>
      <c r="O1313">
        <v>5.98</v>
      </c>
      <c r="P1313">
        <v>0.77</v>
      </c>
      <c r="Q1313">
        <v>4.5999999999999996</v>
      </c>
      <c r="R1313">
        <v>0.59</v>
      </c>
      <c r="S1313">
        <v>1.36</v>
      </c>
      <c r="T1313">
        <v>3086</v>
      </c>
      <c r="U1313">
        <v>13.39</v>
      </c>
      <c r="V1313">
        <v>17.5</v>
      </c>
      <c r="W1313" s="1">
        <v>42976</v>
      </c>
      <c r="X1313" t="s">
        <v>261</v>
      </c>
      <c r="Y1313" s="3">
        <v>45020</v>
      </c>
      <c r="AC1313" t="s">
        <v>49</v>
      </c>
      <c r="AH1313">
        <v>104184</v>
      </c>
      <c r="AI1313" t="s">
        <v>739</v>
      </c>
      <c r="AJ1313" t="s">
        <v>740</v>
      </c>
      <c r="AK1313" t="s">
        <v>50</v>
      </c>
      <c r="AL1313" s="1">
        <v>43245</v>
      </c>
    </row>
    <row r="1314" spans="1:38" x14ac:dyDescent="0.25">
      <c r="A1314" t="s">
        <v>123</v>
      </c>
      <c r="B1314" s="1">
        <v>43074</v>
      </c>
      <c r="C1314">
        <v>2</v>
      </c>
      <c r="D1314">
        <v>362</v>
      </c>
      <c r="E1314">
        <v>10</v>
      </c>
      <c r="F1314" t="s">
        <v>39</v>
      </c>
      <c r="G1314" t="s">
        <v>69</v>
      </c>
      <c r="H1314" t="s">
        <v>70</v>
      </c>
      <c r="I1314">
        <v>3</v>
      </c>
      <c r="J1314">
        <v>2</v>
      </c>
      <c r="K1314">
        <v>86</v>
      </c>
      <c r="L1314">
        <v>26.9</v>
      </c>
      <c r="M1314">
        <v>5.14</v>
      </c>
      <c r="N1314">
        <v>1.38</v>
      </c>
      <c r="O1314">
        <v>4.2300000000000004</v>
      </c>
      <c r="P1314">
        <v>1.1399999999999999</v>
      </c>
      <c r="Q1314">
        <v>3.95</v>
      </c>
      <c r="R1314">
        <v>1.06</v>
      </c>
      <c r="S1314">
        <v>2.2000000000000002</v>
      </c>
      <c r="T1314">
        <v>8</v>
      </c>
      <c r="U1314">
        <v>27.92</v>
      </c>
      <c r="V1314">
        <v>29.39</v>
      </c>
      <c r="W1314" s="1">
        <v>42988</v>
      </c>
      <c r="X1314">
        <v>223</v>
      </c>
      <c r="Y1314" t="s">
        <v>46</v>
      </c>
      <c r="Z1314" t="s">
        <v>741</v>
      </c>
      <c r="AA1314" t="s">
        <v>742</v>
      </c>
      <c r="AC1314" s="1">
        <v>43070</v>
      </c>
      <c r="AD1314">
        <v>2</v>
      </c>
      <c r="AE1314">
        <v>273</v>
      </c>
      <c r="AF1314" s="1">
        <v>43349</v>
      </c>
      <c r="AG1314">
        <v>361</v>
      </c>
      <c r="AH1314" t="s">
        <v>743</v>
      </c>
      <c r="AI1314">
        <v>475</v>
      </c>
      <c r="AJ1314" t="s">
        <v>744</v>
      </c>
      <c r="AK1314" t="s">
        <v>45</v>
      </c>
      <c r="AL1314" s="1">
        <v>42988</v>
      </c>
    </row>
    <row r="1315" spans="1:38" x14ac:dyDescent="0.25">
      <c r="A1315" t="s">
        <v>123</v>
      </c>
      <c r="B1315" s="1">
        <v>43005</v>
      </c>
      <c r="C1315">
        <v>1</v>
      </c>
      <c r="D1315">
        <v>362</v>
      </c>
      <c r="E1315">
        <v>10</v>
      </c>
      <c r="F1315" t="s">
        <v>39</v>
      </c>
      <c r="G1315" t="s">
        <v>69</v>
      </c>
      <c r="H1315" t="s">
        <v>70</v>
      </c>
      <c r="I1315">
        <v>3</v>
      </c>
      <c r="J1315">
        <v>2</v>
      </c>
      <c r="K1315">
        <v>17</v>
      </c>
      <c r="L1315">
        <v>21</v>
      </c>
      <c r="M1315">
        <v>5.24</v>
      </c>
      <c r="N1315">
        <v>1.1000000000000001</v>
      </c>
      <c r="O1315">
        <v>4.7300000000000004</v>
      </c>
      <c r="P1315">
        <v>0.99</v>
      </c>
      <c r="Q1315">
        <v>4.0999999999999996</v>
      </c>
      <c r="R1315">
        <v>0.86</v>
      </c>
      <c r="S1315">
        <v>1.85</v>
      </c>
      <c r="T1315">
        <v>32</v>
      </c>
      <c r="U1315">
        <v>21.8</v>
      </c>
      <c r="V1315">
        <v>24.44</v>
      </c>
      <c r="W1315" s="1">
        <v>42988</v>
      </c>
      <c r="X1315">
        <v>223</v>
      </c>
      <c r="Y1315" t="s">
        <v>43</v>
      </c>
      <c r="Z1315" t="s">
        <v>741</v>
      </c>
      <c r="AA1315" t="s">
        <v>742</v>
      </c>
      <c r="AC1315" s="1">
        <v>43050</v>
      </c>
      <c r="AD1315">
        <v>1</v>
      </c>
      <c r="AE1315">
        <v>262</v>
      </c>
      <c r="AF1315" s="1">
        <v>43329</v>
      </c>
      <c r="AG1315">
        <v>341</v>
      </c>
      <c r="AH1315" t="s">
        <v>743</v>
      </c>
      <c r="AI1315">
        <v>475</v>
      </c>
      <c r="AJ1315" t="s">
        <v>744</v>
      </c>
      <c r="AK1315" t="s">
        <v>45</v>
      </c>
      <c r="AL1315" s="1">
        <v>42988</v>
      </c>
    </row>
    <row r="1316" spans="1:38" x14ac:dyDescent="0.25">
      <c r="A1316" t="s">
        <v>123</v>
      </c>
      <c r="B1316" s="1">
        <v>43198</v>
      </c>
      <c r="C1316">
        <v>4</v>
      </c>
      <c r="D1316">
        <v>362</v>
      </c>
      <c r="E1316">
        <v>10</v>
      </c>
      <c r="F1316" t="s">
        <v>39</v>
      </c>
      <c r="G1316" t="s">
        <v>69</v>
      </c>
      <c r="H1316" t="s">
        <v>70</v>
      </c>
      <c r="I1316">
        <v>3</v>
      </c>
      <c r="J1316">
        <v>2</v>
      </c>
      <c r="K1316">
        <v>210</v>
      </c>
      <c r="L1316">
        <v>15.2</v>
      </c>
      <c r="M1316">
        <v>5.0199999999999996</v>
      </c>
      <c r="N1316">
        <v>0.76</v>
      </c>
      <c r="O1316">
        <v>6.05</v>
      </c>
      <c r="P1316">
        <v>0.92</v>
      </c>
      <c r="Q1316">
        <v>4.7</v>
      </c>
      <c r="R1316">
        <v>0.71</v>
      </c>
      <c r="S1316">
        <v>1.63</v>
      </c>
      <c r="T1316">
        <v>32</v>
      </c>
      <c r="U1316">
        <v>15.78</v>
      </c>
      <c r="V1316">
        <v>20.89</v>
      </c>
      <c r="W1316" s="1">
        <v>42988</v>
      </c>
      <c r="X1316">
        <v>223</v>
      </c>
      <c r="Y1316" t="s">
        <v>48</v>
      </c>
      <c r="Z1316" t="s">
        <v>741</v>
      </c>
      <c r="AA1316" t="s">
        <v>742</v>
      </c>
      <c r="AC1316" t="s">
        <v>49</v>
      </c>
      <c r="AH1316" t="s">
        <v>743</v>
      </c>
      <c r="AI1316" t="s">
        <v>745</v>
      </c>
      <c r="AJ1316" t="s">
        <v>744</v>
      </c>
      <c r="AK1316" t="s">
        <v>50</v>
      </c>
      <c r="AL1316" s="1">
        <v>43242</v>
      </c>
    </row>
    <row r="1317" spans="1:38" x14ac:dyDescent="0.25">
      <c r="A1317" t="s">
        <v>123</v>
      </c>
      <c r="B1317" s="1">
        <v>43136</v>
      </c>
      <c r="C1317">
        <v>3</v>
      </c>
      <c r="D1317">
        <v>362</v>
      </c>
      <c r="E1317">
        <v>10</v>
      </c>
      <c r="F1317" t="s">
        <v>39</v>
      </c>
      <c r="G1317" t="s">
        <v>104</v>
      </c>
      <c r="H1317" t="s">
        <v>105</v>
      </c>
      <c r="I1317">
        <v>2</v>
      </c>
      <c r="J1317">
        <v>1</v>
      </c>
      <c r="K1317">
        <v>175</v>
      </c>
      <c r="L1317">
        <v>7.3</v>
      </c>
      <c r="M1317">
        <v>5.16</v>
      </c>
      <c r="N1317">
        <v>0.38</v>
      </c>
      <c r="O1317">
        <v>5</v>
      </c>
      <c r="P1317">
        <v>0.36</v>
      </c>
      <c r="Q1317">
        <v>4.26</v>
      </c>
      <c r="R1317">
        <v>0.31</v>
      </c>
      <c r="S1317">
        <v>0.68</v>
      </c>
      <c r="T1317">
        <v>42</v>
      </c>
      <c r="U1317">
        <v>7.58</v>
      </c>
      <c r="V1317">
        <v>8.7799999999999994</v>
      </c>
      <c r="W1317" s="1">
        <v>42961</v>
      </c>
      <c r="X1317">
        <v>223</v>
      </c>
      <c r="Y1317" t="s">
        <v>47</v>
      </c>
      <c r="Z1317" t="s">
        <v>746</v>
      </c>
      <c r="AA1317" t="s">
        <v>747</v>
      </c>
      <c r="AC1317" s="1">
        <v>43067</v>
      </c>
      <c r="AD1317">
        <v>1</v>
      </c>
      <c r="AE1317">
        <v>207</v>
      </c>
      <c r="AF1317" s="1">
        <v>43345</v>
      </c>
      <c r="AG1317">
        <v>384</v>
      </c>
      <c r="AH1317" t="s">
        <v>748</v>
      </c>
      <c r="AI1317">
        <v>10</v>
      </c>
      <c r="AJ1317" t="s">
        <v>749</v>
      </c>
      <c r="AK1317" t="s">
        <v>45</v>
      </c>
      <c r="AL1317" s="1">
        <v>42961</v>
      </c>
    </row>
    <row r="1318" spans="1:38" x14ac:dyDescent="0.25">
      <c r="A1318" t="s">
        <v>51</v>
      </c>
      <c r="B1318" s="1">
        <v>42990</v>
      </c>
      <c r="C1318">
        <v>1</v>
      </c>
      <c r="D1318">
        <v>53</v>
      </c>
      <c r="E1318">
        <v>10</v>
      </c>
      <c r="F1318" t="s">
        <v>39</v>
      </c>
      <c r="G1318" t="s">
        <v>56</v>
      </c>
      <c r="H1318" t="s">
        <v>41</v>
      </c>
      <c r="I1318">
        <v>4</v>
      </c>
      <c r="J1318" t="s">
        <v>42</v>
      </c>
      <c r="K1318">
        <v>29</v>
      </c>
      <c r="L1318">
        <v>23.1</v>
      </c>
      <c r="M1318">
        <v>5.1100000000000003</v>
      </c>
      <c r="N1318">
        <v>1.18</v>
      </c>
      <c r="O1318">
        <v>4.0999999999999996</v>
      </c>
      <c r="P1318">
        <v>0.95</v>
      </c>
      <c r="Q1318">
        <v>4.22</v>
      </c>
      <c r="R1318">
        <v>0.97</v>
      </c>
      <c r="S1318">
        <v>1.92</v>
      </c>
      <c r="T1318">
        <v>103</v>
      </c>
      <c r="U1318">
        <v>23.98</v>
      </c>
      <c r="V1318">
        <v>25.31</v>
      </c>
      <c r="W1318" s="1">
        <v>42961</v>
      </c>
      <c r="X1318">
        <v>261</v>
      </c>
      <c r="Y1318" t="s">
        <v>43</v>
      </c>
      <c r="AC1318" t="s">
        <v>49</v>
      </c>
      <c r="AH1318">
        <v>312501</v>
      </c>
      <c r="AI1318" t="s">
        <v>327</v>
      </c>
      <c r="AJ1318" s="2">
        <v>17380</v>
      </c>
      <c r="AK1318" t="s">
        <v>45</v>
      </c>
      <c r="AL1318" s="1">
        <v>42961</v>
      </c>
    </row>
    <row r="1319" spans="1:38" x14ac:dyDescent="0.25">
      <c r="A1319" t="s">
        <v>51</v>
      </c>
      <c r="B1319" s="1">
        <v>43048</v>
      </c>
      <c r="C1319">
        <v>2</v>
      </c>
      <c r="D1319">
        <v>53</v>
      </c>
      <c r="E1319">
        <v>10</v>
      </c>
      <c r="F1319" t="s">
        <v>39</v>
      </c>
      <c r="G1319" t="s">
        <v>56</v>
      </c>
      <c r="H1319" t="s">
        <v>41</v>
      </c>
      <c r="I1319">
        <v>4</v>
      </c>
      <c r="J1319" t="s">
        <v>42</v>
      </c>
      <c r="K1319">
        <v>87</v>
      </c>
      <c r="L1319">
        <v>15.7</v>
      </c>
      <c r="M1319">
        <v>5.07</v>
      </c>
      <c r="N1319">
        <v>0.8</v>
      </c>
      <c r="O1319">
        <v>6.84</v>
      </c>
      <c r="P1319">
        <v>1.07</v>
      </c>
      <c r="Q1319">
        <v>4.21</v>
      </c>
      <c r="R1319">
        <v>0.66</v>
      </c>
      <c r="S1319">
        <v>1.73</v>
      </c>
      <c r="T1319">
        <v>51</v>
      </c>
      <c r="U1319">
        <v>16.3</v>
      </c>
      <c r="V1319">
        <v>22.53</v>
      </c>
      <c r="W1319" s="1">
        <v>42961</v>
      </c>
      <c r="X1319">
        <v>261</v>
      </c>
      <c r="Y1319" t="s">
        <v>46</v>
      </c>
      <c r="AC1319" t="s">
        <v>49</v>
      </c>
      <c r="AH1319">
        <v>312501</v>
      </c>
      <c r="AI1319" t="s">
        <v>327</v>
      </c>
      <c r="AJ1319" s="2">
        <v>17380</v>
      </c>
      <c r="AK1319" t="s">
        <v>45</v>
      </c>
      <c r="AL1319" s="1">
        <v>42961</v>
      </c>
    </row>
    <row r="1320" spans="1:38" x14ac:dyDescent="0.25">
      <c r="A1320" t="s">
        <v>51</v>
      </c>
      <c r="B1320" s="1">
        <v>43109</v>
      </c>
      <c r="C1320">
        <v>3</v>
      </c>
      <c r="D1320">
        <v>53</v>
      </c>
      <c r="E1320">
        <v>10</v>
      </c>
      <c r="F1320" t="s">
        <v>39</v>
      </c>
      <c r="G1320" t="s">
        <v>56</v>
      </c>
      <c r="H1320" t="s">
        <v>41</v>
      </c>
      <c r="I1320">
        <v>4</v>
      </c>
      <c r="J1320" t="s">
        <v>42</v>
      </c>
      <c r="K1320">
        <v>148</v>
      </c>
      <c r="L1320">
        <v>14.4</v>
      </c>
      <c r="M1320">
        <v>4.9800000000000004</v>
      </c>
      <c r="N1320">
        <v>0.72</v>
      </c>
      <c r="O1320">
        <v>6.12</v>
      </c>
      <c r="P1320">
        <v>0.88</v>
      </c>
      <c r="Q1320">
        <v>4.21</v>
      </c>
      <c r="R1320">
        <v>0.61</v>
      </c>
      <c r="S1320">
        <v>1.49</v>
      </c>
      <c r="T1320">
        <v>28</v>
      </c>
      <c r="U1320">
        <v>14.95</v>
      </c>
      <c r="V1320">
        <v>19.43</v>
      </c>
      <c r="W1320" s="1">
        <v>42961</v>
      </c>
      <c r="X1320">
        <v>261</v>
      </c>
      <c r="Y1320" t="s">
        <v>47</v>
      </c>
      <c r="AC1320" s="1">
        <v>43047</v>
      </c>
      <c r="AD1320">
        <v>1</v>
      </c>
      <c r="AE1320">
        <v>174</v>
      </c>
      <c r="AF1320" s="1">
        <v>43326</v>
      </c>
      <c r="AG1320">
        <v>365</v>
      </c>
      <c r="AH1320">
        <v>312501</v>
      </c>
      <c r="AI1320" t="s">
        <v>327</v>
      </c>
      <c r="AJ1320" s="2">
        <v>17380</v>
      </c>
      <c r="AK1320" t="s">
        <v>45</v>
      </c>
      <c r="AL1320" s="1">
        <v>42961</v>
      </c>
    </row>
    <row r="1321" spans="1:38" x14ac:dyDescent="0.25">
      <c r="A1321" t="s">
        <v>51</v>
      </c>
      <c r="B1321" s="1">
        <v>43157</v>
      </c>
      <c r="C1321">
        <v>4</v>
      </c>
      <c r="D1321">
        <v>53</v>
      </c>
      <c r="E1321">
        <v>10</v>
      </c>
      <c r="F1321" t="s">
        <v>39</v>
      </c>
      <c r="G1321" t="s">
        <v>56</v>
      </c>
      <c r="H1321" t="s">
        <v>41</v>
      </c>
      <c r="I1321">
        <v>4</v>
      </c>
      <c r="J1321" t="s">
        <v>42</v>
      </c>
      <c r="K1321">
        <v>196</v>
      </c>
      <c r="L1321">
        <v>11.3</v>
      </c>
      <c r="M1321">
        <v>4.9000000000000004</v>
      </c>
      <c r="N1321">
        <v>0.55000000000000004</v>
      </c>
      <c r="O1321">
        <v>6.65</v>
      </c>
      <c r="P1321">
        <v>0.75</v>
      </c>
      <c r="Q1321">
        <v>4.49</v>
      </c>
      <c r="R1321">
        <v>0.51</v>
      </c>
      <c r="S1321">
        <v>1.26</v>
      </c>
      <c r="T1321">
        <v>44</v>
      </c>
      <c r="U1321">
        <v>11.73</v>
      </c>
      <c r="V1321">
        <v>16.23</v>
      </c>
      <c r="W1321" s="1">
        <v>42961</v>
      </c>
      <c r="X1321">
        <v>261</v>
      </c>
      <c r="Y1321" t="s">
        <v>48</v>
      </c>
      <c r="AC1321" s="1">
        <v>43047</v>
      </c>
      <c r="AD1321">
        <v>1</v>
      </c>
      <c r="AE1321">
        <v>168</v>
      </c>
      <c r="AF1321" s="1">
        <v>43326</v>
      </c>
      <c r="AG1321">
        <v>365</v>
      </c>
      <c r="AH1321">
        <v>312501</v>
      </c>
      <c r="AI1321" t="s">
        <v>327</v>
      </c>
      <c r="AJ1321" s="2">
        <v>17380</v>
      </c>
      <c r="AK1321" t="s">
        <v>45</v>
      </c>
      <c r="AL1321" s="1">
        <v>42961</v>
      </c>
    </row>
    <row r="1322" spans="1:38" x14ac:dyDescent="0.25">
      <c r="A1322" t="s">
        <v>51</v>
      </c>
      <c r="B1322" s="1">
        <v>43209</v>
      </c>
      <c r="C1322">
        <v>5</v>
      </c>
      <c r="D1322">
        <v>53</v>
      </c>
      <c r="E1322">
        <v>10</v>
      </c>
      <c r="F1322" t="s">
        <v>39</v>
      </c>
      <c r="G1322" t="s">
        <v>56</v>
      </c>
      <c r="H1322" t="s">
        <v>41</v>
      </c>
      <c r="I1322">
        <v>4</v>
      </c>
      <c r="J1322" t="s">
        <v>42</v>
      </c>
      <c r="K1322">
        <v>248</v>
      </c>
      <c r="L1322">
        <v>8.4</v>
      </c>
      <c r="M1322">
        <v>4.53</v>
      </c>
      <c r="N1322">
        <v>0.38</v>
      </c>
      <c r="O1322">
        <v>8.59</v>
      </c>
      <c r="P1322">
        <v>0.72</v>
      </c>
      <c r="Q1322">
        <v>5.67</v>
      </c>
      <c r="R1322">
        <v>0.48</v>
      </c>
      <c r="S1322">
        <v>1.2</v>
      </c>
      <c r="T1322">
        <v>135</v>
      </c>
      <c r="U1322">
        <v>8.7200000000000006</v>
      </c>
      <c r="V1322">
        <v>14.85</v>
      </c>
      <c r="W1322" s="1">
        <v>42961</v>
      </c>
      <c r="X1322">
        <v>261</v>
      </c>
      <c r="Y1322" t="s">
        <v>77</v>
      </c>
      <c r="AC1322" t="s">
        <v>49</v>
      </c>
      <c r="AH1322">
        <v>312501</v>
      </c>
      <c r="AI1322" t="s">
        <v>327</v>
      </c>
      <c r="AJ1322" s="2">
        <v>17380</v>
      </c>
      <c r="AK1322" t="s">
        <v>45</v>
      </c>
      <c r="AL1322" s="1">
        <v>42961</v>
      </c>
    </row>
    <row r="1323" spans="1:38" x14ac:dyDescent="0.25">
      <c r="A1323" t="s">
        <v>78</v>
      </c>
      <c r="B1323" s="1">
        <v>43012</v>
      </c>
      <c r="C1323">
        <v>1</v>
      </c>
      <c r="D1323">
        <v>79</v>
      </c>
      <c r="E1323">
        <v>10</v>
      </c>
      <c r="F1323" t="s">
        <v>39</v>
      </c>
      <c r="G1323" t="s">
        <v>40</v>
      </c>
      <c r="H1323" t="s">
        <v>41</v>
      </c>
      <c r="I1323">
        <v>5</v>
      </c>
      <c r="J1323" t="s">
        <v>42</v>
      </c>
      <c r="K1323">
        <v>38</v>
      </c>
      <c r="L1323">
        <v>21.7</v>
      </c>
      <c r="M1323">
        <v>5.26</v>
      </c>
      <c r="N1323">
        <v>1.1399999999999999</v>
      </c>
      <c r="O1323">
        <v>5.16</v>
      </c>
      <c r="P1323">
        <v>1.1200000000000001</v>
      </c>
      <c r="Q1323">
        <v>3.96</v>
      </c>
      <c r="R1323">
        <v>0.86</v>
      </c>
      <c r="S1323">
        <v>1.98</v>
      </c>
      <c r="U1323">
        <v>22.52</v>
      </c>
      <c r="V1323">
        <v>26.26</v>
      </c>
      <c r="W1323" s="1">
        <v>42974</v>
      </c>
      <c r="X1323">
        <v>232</v>
      </c>
      <c r="Z1323" t="s">
        <v>750</v>
      </c>
      <c r="AA1323" t="s">
        <v>751</v>
      </c>
      <c r="AC1323" t="s">
        <v>49</v>
      </c>
      <c r="AH1323">
        <v>309046</v>
      </c>
      <c r="AI1323" t="s">
        <v>752</v>
      </c>
      <c r="AJ1323" s="3">
        <v>45235</v>
      </c>
      <c r="AK1323" t="s">
        <v>45</v>
      </c>
      <c r="AL1323" s="1">
        <v>42974</v>
      </c>
    </row>
    <row r="1324" spans="1:38" x14ac:dyDescent="0.25">
      <c r="A1324" t="s">
        <v>78</v>
      </c>
      <c r="B1324" s="1">
        <v>43072</v>
      </c>
      <c r="C1324">
        <v>2</v>
      </c>
      <c r="D1324">
        <v>79</v>
      </c>
      <c r="E1324">
        <v>10</v>
      </c>
      <c r="F1324" t="s">
        <v>39</v>
      </c>
      <c r="G1324" t="s">
        <v>40</v>
      </c>
      <c r="H1324" t="s">
        <v>41</v>
      </c>
      <c r="I1324">
        <v>5</v>
      </c>
      <c r="J1324" t="s">
        <v>42</v>
      </c>
      <c r="K1324">
        <v>98</v>
      </c>
      <c r="L1324">
        <v>18.600000000000001</v>
      </c>
      <c r="M1324">
        <v>5.28</v>
      </c>
      <c r="N1324">
        <v>0.98</v>
      </c>
      <c r="O1324">
        <v>4.8600000000000003</v>
      </c>
      <c r="P1324">
        <v>0.9</v>
      </c>
      <c r="Q1324">
        <v>3.78</v>
      </c>
      <c r="R1324">
        <v>0.7</v>
      </c>
      <c r="S1324">
        <v>1.61</v>
      </c>
      <c r="T1324">
        <v>15</v>
      </c>
      <c r="U1324">
        <v>19.309999999999999</v>
      </c>
      <c r="V1324">
        <v>21.48</v>
      </c>
      <c r="W1324" s="1">
        <v>42974</v>
      </c>
      <c r="X1324">
        <v>232</v>
      </c>
      <c r="Y1324" t="s">
        <v>46</v>
      </c>
      <c r="Z1324" t="s">
        <v>750</v>
      </c>
      <c r="AA1324" t="s">
        <v>751</v>
      </c>
      <c r="AC1324" s="1">
        <v>43068</v>
      </c>
      <c r="AD1324">
        <v>2</v>
      </c>
      <c r="AE1324">
        <v>220</v>
      </c>
      <c r="AF1324" s="1">
        <v>43346</v>
      </c>
      <c r="AG1324">
        <v>372</v>
      </c>
      <c r="AH1324">
        <v>309046</v>
      </c>
      <c r="AI1324" t="s">
        <v>752</v>
      </c>
      <c r="AJ1324" s="3">
        <v>45235</v>
      </c>
      <c r="AK1324" t="s">
        <v>45</v>
      </c>
      <c r="AL1324" s="1">
        <v>42974</v>
      </c>
    </row>
    <row r="1325" spans="1:38" x14ac:dyDescent="0.25">
      <c r="A1325" t="s">
        <v>78</v>
      </c>
      <c r="B1325" s="1">
        <v>43129</v>
      </c>
      <c r="C1325">
        <v>3</v>
      </c>
      <c r="D1325">
        <v>79</v>
      </c>
      <c r="E1325">
        <v>10</v>
      </c>
      <c r="F1325" t="s">
        <v>39</v>
      </c>
      <c r="G1325" t="s">
        <v>40</v>
      </c>
      <c r="H1325" t="s">
        <v>41</v>
      </c>
      <c r="I1325">
        <v>5</v>
      </c>
      <c r="J1325" t="s">
        <v>42</v>
      </c>
      <c r="K1325">
        <v>155</v>
      </c>
      <c r="L1325">
        <v>14.4</v>
      </c>
      <c r="M1325">
        <v>5.17</v>
      </c>
      <c r="N1325">
        <v>0.74</v>
      </c>
      <c r="O1325">
        <v>4.96</v>
      </c>
      <c r="P1325">
        <v>0.71</v>
      </c>
      <c r="Q1325">
        <v>3.79</v>
      </c>
      <c r="R1325">
        <v>0.55000000000000004</v>
      </c>
      <c r="S1325">
        <v>1.26</v>
      </c>
      <c r="T1325">
        <v>3</v>
      </c>
      <c r="U1325">
        <v>14.95</v>
      </c>
      <c r="V1325">
        <v>16.850000000000001</v>
      </c>
      <c r="W1325" s="1">
        <v>42974</v>
      </c>
      <c r="X1325">
        <v>232</v>
      </c>
      <c r="Y1325" t="s">
        <v>47</v>
      </c>
      <c r="Z1325" t="s">
        <v>750</v>
      </c>
      <c r="AA1325" t="s">
        <v>751</v>
      </c>
      <c r="AC1325" s="1">
        <v>43068</v>
      </c>
      <c r="AD1325">
        <v>2</v>
      </c>
      <c r="AE1325">
        <v>215</v>
      </c>
      <c r="AF1325" s="1">
        <v>43346</v>
      </c>
      <c r="AG1325">
        <v>372</v>
      </c>
      <c r="AH1325">
        <v>309046</v>
      </c>
      <c r="AI1325" t="s">
        <v>752</v>
      </c>
      <c r="AJ1325" s="3">
        <v>45235</v>
      </c>
      <c r="AK1325" t="s">
        <v>45</v>
      </c>
      <c r="AL1325" s="1">
        <v>42974</v>
      </c>
    </row>
    <row r="1326" spans="1:38" x14ac:dyDescent="0.25">
      <c r="A1326" t="s">
        <v>78</v>
      </c>
      <c r="B1326" s="1">
        <v>43193</v>
      </c>
      <c r="C1326">
        <v>4</v>
      </c>
      <c r="D1326">
        <v>79</v>
      </c>
      <c r="E1326">
        <v>10</v>
      </c>
      <c r="F1326" t="s">
        <v>39</v>
      </c>
      <c r="G1326" t="s">
        <v>40</v>
      </c>
      <c r="H1326" t="s">
        <v>41</v>
      </c>
      <c r="I1326">
        <v>5</v>
      </c>
      <c r="J1326" t="s">
        <v>42</v>
      </c>
      <c r="K1326">
        <v>219</v>
      </c>
      <c r="L1326">
        <v>10.5</v>
      </c>
      <c r="M1326">
        <v>4.83</v>
      </c>
      <c r="N1326">
        <v>0.51</v>
      </c>
      <c r="O1326">
        <v>5.86</v>
      </c>
      <c r="P1326">
        <v>0.62</v>
      </c>
      <c r="Q1326">
        <v>4.8600000000000003</v>
      </c>
      <c r="R1326">
        <v>0.51</v>
      </c>
      <c r="S1326">
        <v>1.1299999999999999</v>
      </c>
      <c r="T1326">
        <v>21</v>
      </c>
      <c r="U1326">
        <v>10.9</v>
      </c>
      <c r="V1326">
        <v>14.38</v>
      </c>
      <c r="W1326" s="1">
        <v>42974</v>
      </c>
      <c r="X1326">
        <v>232</v>
      </c>
      <c r="Y1326" t="s">
        <v>48</v>
      </c>
      <c r="Z1326" t="s">
        <v>750</v>
      </c>
      <c r="AA1326" t="s">
        <v>751</v>
      </c>
      <c r="AC1326" s="1">
        <v>43068</v>
      </c>
      <c r="AD1326">
        <v>2</v>
      </c>
      <c r="AE1326">
        <v>151</v>
      </c>
      <c r="AF1326" s="1">
        <v>43346</v>
      </c>
      <c r="AG1326">
        <v>372</v>
      </c>
      <c r="AH1326">
        <v>309046</v>
      </c>
      <c r="AI1326" t="s">
        <v>752</v>
      </c>
      <c r="AJ1326" s="3">
        <v>45235</v>
      </c>
      <c r="AK1326" t="s">
        <v>45</v>
      </c>
      <c r="AL1326" s="1">
        <v>42974</v>
      </c>
    </row>
    <row r="1327" spans="1:38" x14ac:dyDescent="0.25">
      <c r="A1327" t="s">
        <v>78</v>
      </c>
      <c r="B1327" s="1">
        <v>43072</v>
      </c>
      <c r="C1327">
        <v>2</v>
      </c>
      <c r="D1327">
        <v>197</v>
      </c>
      <c r="E1327">
        <v>10</v>
      </c>
      <c r="F1327" t="s">
        <v>39</v>
      </c>
      <c r="G1327" t="s">
        <v>40</v>
      </c>
      <c r="H1327" t="s">
        <v>41</v>
      </c>
      <c r="I1327">
        <v>6</v>
      </c>
      <c r="J1327" t="s">
        <v>42</v>
      </c>
      <c r="K1327">
        <v>64</v>
      </c>
      <c r="L1327">
        <v>18</v>
      </c>
      <c r="M1327">
        <v>4.8499999999999996</v>
      </c>
      <c r="N1327">
        <v>0.87</v>
      </c>
      <c r="O1327">
        <v>5.27</v>
      </c>
      <c r="P1327">
        <v>0.95</v>
      </c>
      <c r="Q1327">
        <v>3.94</v>
      </c>
      <c r="R1327">
        <v>0.71</v>
      </c>
      <c r="S1327">
        <v>1.66</v>
      </c>
      <c r="T1327">
        <v>50</v>
      </c>
      <c r="U1327">
        <v>18.68</v>
      </c>
      <c r="V1327">
        <v>22.02</v>
      </c>
      <c r="W1327" s="1">
        <v>43008</v>
      </c>
      <c r="X1327">
        <v>232</v>
      </c>
      <c r="Y1327" t="s">
        <v>46</v>
      </c>
      <c r="Z1327" t="s">
        <v>753</v>
      </c>
      <c r="AA1327" t="s">
        <v>754</v>
      </c>
      <c r="AC1327" s="1">
        <v>43058</v>
      </c>
      <c r="AD1327">
        <v>1</v>
      </c>
      <c r="AE1327">
        <v>214</v>
      </c>
      <c r="AF1327" s="1">
        <v>43340</v>
      </c>
      <c r="AG1327">
        <v>366</v>
      </c>
      <c r="AI1327">
        <v>0</v>
      </c>
      <c r="AK1327" t="s">
        <v>45</v>
      </c>
      <c r="AL1327" s="1">
        <v>42974</v>
      </c>
    </row>
    <row r="1328" spans="1:38" x14ac:dyDescent="0.25">
      <c r="A1328" t="s">
        <v>78</v>
      </c>
      <c r="B1328" s="1">
        <v>43129</v>
      </c>
      <c r="C1328">
        <v>3</v>
      </c>
      <c r="D1328">
        <v>197</v>
      </c>
      <c r="E1328">
        <v>10</v>
      </c>
      <c r="F1328" t="s">
        <v>39</v>
      </c>
      <c r="G1328" t="s">
        <v>40</v>
      </c>
      <c r="H1328" t="s">
        <v>41</v>
      </c>
      <c r="I1328">
        <v>11</v>
      </c>
      <c r="J1328" t="s">
        <v>42</v>
      </c>
      <c r="K1328">
        <v>121</v>
      </c>
      <c r="L1328">
        <v>17.8</v>
      </c>
      <c r="M1328">
        <v>5.14</v>
      </c>
      <c r="N1328">
        <v>0.91</v>
      </c>
      <c r="O1328">
        <v>4.37</v>
      </c>
      <c r="P1328">
        <v>0.78</v>
      </c>
      <c r="Q1328">
        <v>3.65</v>
      </c>
      <c r="R1328">
        <v>0.65</v>
      </c>
      <c r="S1328">
        <v>1.43</v>
      </c>
      <c r="T1328">
        <v>12</v>
      </c>
      <c r="U1328">
        <v>18.48</v>
      </c>
      <c r="V1328">
        <v>19.39</v>
      </c>
      <c r="W1328" s="1">
        <v>43008</v>
      </c>
      <c r="X1328">
        <v>196</v>
      </c>
      <c r="Y1328" t="s">
        <v>46</v>
      </c>
      <c r="Z1328" t="s">
        <v>755</v>
      </c>
      <c r="AA1328" t="s">
        <v>384</v>
      </c>
      <c r="AC1328" t="s">
        <v>49</v>
      </c>
      <c r="AH1328">
        <v>99416</v>
      </c>
      <c r="AI1328" t="s">
        <v>756</v>
      </c>
      <c r="AJ1328" t="s">
        <v>757</v>
      </c>
      <c r="AK1328" t="s">
        <v>45</v>
      </c>
      <c r="AL1328" s="1">
        <v>43008</v>
      </c>
    </row>
    <row r="1329" spans="1:38" x14ac:dyDescent="0.25">
      <c r="A1329" t="s">
        <v>78</v>
      </c>
      <c r="B1329" s="1">
        <v>43193</v>
      </c>
      <c r="C1329">
        <v>4</v>
      </c>
      <c r="D1329">
        <v>197</v>
      </c>
      <c r="E1329">
        <v>10</v>
      </c>
      <c r="F1329" t="s">
        <v>39</v>
      </c>
      <c r="G1329" t="s">
        <v>40</v>
      </c>
      <c r="H1329" t="s">
        <v>41</v>
      </c>
      <c r="I1329">
        <v>11</v>
      </c>
      <c r="J1329" t="s">
        <v>42</v>
      </c>
      <c r="K1329">
        <v>185</v>
      </c>
      <c r="L1329">
        <v>10.7</v>
      </c>
      <c r="M1329">
        <v>4.8499999999999996</v>
      </c>
      <c r="N1329">
        <v>0.52</v>
      </c>
      <c r="O1329">
        <v>4.95</v>
      </c>
      <c r="P1329">
        <v>0.53</v>
      </c>
      <c r="Q1329">
        <v>4.3600000000000003</v>
      </c>
      <c r="R1329">
        <v>0.47</v>
      </c>
      <c r="S1329">
        <v>1</v>
      </c>
      <c r="T1329">
        <v>30</v>
      </c>
      <c r="U1329">
        <v>11.11</v>
      </c>
      <c r="V1329">
        <v>13.01</v>
      </c>
      <c r="W1329" s="1">
        <v>43008</v>
      </c>
      <c r="X1329">
        <v>196</v>
      </c>
      <c r="Y1329" t="s">
        <v>47</v>
      </c>
      <c r="Z1329" t="s">
        <v>755</v>
      </c>
      <c r="AA1329" t="s">
        <v>384</v>
      </c>
      <c r="AC1329" t="s">
        <v>49</v>
      </c>
      <c r="AH1329">
        <v>99416</v>
      </c>
      <c r="AI1329" t="s">
        <v>756</v>
      </c>
      <c r="AJ1329" t="s">
        <v>757</v>
      </c>
      <c r="AK1329" t="s">
        <v>45</v>
      </c>
      <c r="AL1329" s="1">
        <v>43008</v>
      </c>
    </row>
    <row r="1330" spans="1:38" x14ac:dyDescent="0.25">
      <c r="A1330" t="s">
        <v>594</v>
      </c>
      <c r="B1330" s="1">
        <v>42995</v>
      </c>
      <c r="C1330">
        <v>1</v>
      </c>
      <c r="D1330">
        <v>45</v>
      </c>
      <c r="E1330">
        <v>10</v>
      </c>
      <c r="F1330" t="s">
        <v>39</v>
      </c>
      <c r="G1330" t="s">
        <v>51</v>
      </c>
      <c r="H1330" t="s">
        <v>52</v>
      </c>
      <c r="I1330">
        <v>6</v>
      </c>
      <c r="J1330" t="s">
        <v>42</v>
      </c>
      <c r="K1330">
        <v>36</v>
      </c>
      <c r="L1330">
        <v>30.6</v>
      </c>
      <c r="M1330">
        <v>4.8499999999999996</v>
      </c>
      <c r="N1330">
        <v>1.48</v>
      </c>
      <c r="O1330">
        <v>3.64</v>
      </c>
      <c r="P1330">
        <v>1.1100000000000001</v>
      </c>
      <c r="Q1330">
        <v>3.63</v>
      </c>
      <c r="R1330">
        <v>1.1100000000000001</v>
      </c>
      <c r="S1330">
        <v>2.2200000000000002</v>
      </c>
      <c r="T1330">
        <v>63</v>
      </c>
      <c r="U1330">
        <v>31.76</v>
      </c>
      <c r="V1330">
        <v>30.38</v>
      </c>
      <c r="W1330" s="1">
        <v>42959</v>
      </c>
      <c r="X1330">
        <v>240</v>
      </c>
      <c r="Y1330" t="s">
        <v>43</v>
      </c>
      <c r="Z1330" t="s">
        <v>758</v>
      </c>
      <c r="AA1330" t="s">
        <v>759</v>
      </c>
      <c r="AC1330" t="s">
        <v>49</v>
      </c>
      <c r="AH1330">
        <v>106227</v>
      </c>
      <c r="AI1330">
        <v>0</v>
      </c>
      <c r="AJ1330" t="s">
        <v>760</v>
      </c>
      <c r="AK1330" t="s">
        <v>45</v>
      </c>
      <c r="AL1330" s="1">
        <v>42959</v>
      </c>
    </row>
    <row r="1331" spans="1:38" x14ac:dyDescent="0.25">
      <c r="A1331" t="s">
        <v>594</v>
      </c>
      <c r="B1331" s="1">
        <v>43059</v>
      </c>
      <c r="C1331">
        <v>2</v>
      </c>
      <c r="D1331">
        <v>45</v>
      </c>
      <c r="E1331">
        <v>10</v>
      </c>
      <c r="F1331" t="s">
        <v>39</v>
      </c>
      <c r="G1331" t="s">
        <v>51</v>
      </c>
      <c r="H1331" t="s">
        <v>52</v>
      </c>
      <c r="I1331">
        <v>6</v>
      </c>
      <c r="J1331" t="s">
        <v>42</v>
      </c>
      <c r="K1331">
        <v>100</v>
      </c>
      <c r="L1331">
        <v>23.4</v>
      </c>
      <c r="M1331">
        <v>4.63</v>
      </c>
      <c r="N1331">
        <v>1.08</v>
      </c>
      <c r="O1331">
        <v>4.8099999999999996</v>
      </c>
      <c r="P1331">
        <v>1.1299999999999999</v>
      </c>
      <c r="Q1331">
        <v>3.78</v>
      </c>
      <c r="R1331">
        <v>0.88</v>
      </c>
      <c r="S1331">
        <v>2.0099999999999998</v>
      </c>
      <c r="T1331">
        <v>120</v>
      </c>
      <c r="U1331">
        <v>24.29</v>
      </c>
      <c r="V1331">
        <v>26.99</v>
      </c>
      <c r="W1331" s="1">
        <v>42959</v>
      </c>
      <c r="X1331">
        <v>240</v>
      </c>
      <c r="Y1331" t="s">
        <v>46</v>
      </c>
      <c r="AC1331" t="s">
        <v>49</v>
      </c>
      <c r="AH1331">
        <v>106227</v>
      </c>
      <c r="AI1331">
        <v>0</v>
      </c>
      <c r="AJ1331" t="s">
        <v>760</v>
      </c>
      <c r="AK1331" t="s">
        <v>45</v>
      </c>
      <c r="AL1331" s="1">
        <v>42959</v>
      </c>
    </row>
    <row r="1332" spans="1:38" x14ac:dyDescent="0.25">
      <c r="A1332" t="s">
        <v>594</v>
      </c>
      <c r="B1332" s="1">
        <v>43122</v>
      </c>
      <c r="C1332">
        <v>3</v>
      </c>
      <c r="D1332">
        <v>45</v>
      </c>
      <c r="E1332">
        <v>10</v>
      </c>
      <c r="F1332" t="s">
        <v>39</v>
      </c>
      <c r="G1332" t="s">
        <v>51</v>
      </c>
      <c r="H1332" t="s">
        <v>52</v>
      </c>
      <c r="I1332">
        <v>6</v>
      </c>
      <c r="J1332" t="s">
        <v>42</v>
      </c>
      <c r="K1332">
        <v>163</v>
      </c>
      <c r="L1332">
        <v>15.9</v>
      </c>
      <c r="M1332">
        <v>4.53</v>
      </c>
      <c r="N1332">
        <v>0.72</v>
      </c>
      <c r="O1332">
        <v>4.59</v>
      </c>
      <c r="P1332">
        <v>0.73</v>
      </c>
      <c r="Q1332">
        <v>3.73</v>
      </c>
      <c r="R1332">
        <v>0.59</v>
      </c>
      <c r="S1332">
        <v>1.32</v>
      </c>
      <c r="T1332">
        <v>141</v>
      </c>
      <c r="U1332">
        <v>16.5</v>
      </c>
      <c r="V1332">
        <v>17.8</v>
      </c>
      <c r="W1332" s="1">
        <v>42959</v>
      </c>
      <c r="X1332">
        <v>240</v>
      </c>
      <c r="Y1332" t="s">
        <v>47</v>
      </c>
      <c r="Z1332" t="s">
        <v>758</v>
      </c>
      <c r="AA1332" t="s">
        <v>759</v>
      </c>
      <c r="AC1332" s="1">
        <v>43053</v>
      </c>
      <c r="AD1332">
        <v>0</v>
      </c>
      <c r="AE1332">
        <v>170</v>
      </c>
      <c r="AF1332" s="1">
        <v>43336</v>
      </c>
      <c r="AG1332">
        <v>377</v>
      </c>
      <c r="AH1332">
        <v>106227</v>
      </c>
      <c r="AI1332">
        <v>0</v>
      </c>
      <c r="AJ1332" t="s">
        <v>760</v>
      </c>
      <c r="AK1332" t="s">
        <v>45</v>
      </c>
      <c r="AL1332" s="1">
        <v>42959</v>
      </c>
    </row>
    <row r="1333" spans="1:38" x14ac:dyDescent="0.25">
      <c r="A1333" t="s">
        <v>594</v>
      </c>
      <c r="B1333" s="1">
        <v>43186</v>
      </c>
      <c r="C1333">
        <v>4</v>
      </c>
      <c r="D1333">
        <v>45</v>
      </c>
      <c r="E1333">
        <v>10</v>
      </c>
      <c r="F1333" t="s">
        <v>39</v>
      </c>
      <c r="G1333" t="s">
        <v>51</v>
      </c>
      <c r="H1333" t="s">
        <v>52</v>
      </c>
      <c r="I1333">
        <v>6</v>
      </c>
      <c r="J1333" t="s">
        <v>42</v>
      </c>
      <c r="K1333">
        <v>227</v>
      </c>
      <c r="L1333">
        <v>13.7</v>
      </c>
      <c r="M1333">
        <v>4.41</v>
      </c>
      <c r="N1333">
        <v>0.6</v>
      </c>
      <c r="O1333">
        <v>5.37</v>
      </c>
      <c r="P1333">
        <v>0.74</v>
      </c>
      <c r="Q1333">
        <v>4.43</v>
      </c>
      <c r="R1333">
        <v>0.61</v>
      </c>
      <c r="S1333">
        <v>1.34</v>
      </c>
      <c r="T1333">
        <v>223</v>
      </c>
      <c r="U1333">
        <v>14.22</v>
      </c>
      <c r="V1333">
        <v>17.489999999999998</v>
      </c>
      <c r="W1333" s="1">
        <v>42959</v>
      </c>
      <c r="X1333">
        <v>240</v>
      </c>
      <c r="Y1333" s="3">
        <v>45017</v>
      </c>
      <c r="Z1333" t="s">
        <v>758</v>
      </c>
      <c r="AA1333" t="s">
        <v>759</v>
      </c>
      <c r="AC1333" t="s">
        <v>49</v>
      </c>
      <c r="AH1333">
        <v>106227</v>
      </c>
      <c r="AI1333">
        <v>0</v>
      </c>
      <c r="AJ1333" t="s">
        <v>760</v>
      </c>
      <c r="AK1333" t="s">
        <v>50</v>
      </c>
      <c r="AL1333" s="1">
        <v>43245</v>
      </c>
    </row>
    <row r="1334" spans="1:38" x14ac:dyDescent="0.25">
      <c r="A1334" t="s">
        <v>40</v>
      </c>
      <c r="B1334" s="1">
        <v>44117</v>
      </c>
      <c r="C1334">
        <v>1</v>
      </c>
      <c r="D1334">
        <v>384</v>
      </c>
      <c r="E1334">
        <v>10</v>
      </c>
      <c r="F1334" t="s">
        <v>39</v>
      </c>
      <c r="G1334" t="s">
        <v>51</v>
      </c>
      <c r="H1334" t="s">
        <v>52</v>
      </c>
      <c r="I1334">
        <v>3</v>
      </c>
      <c r="J1334">
        <v>2</v>
      </c>
      <c r="K1334">
        <v>73</v>
      </c>
      <c r="L1334">
        <v>20.3</v>
      </c>
      <c r="M1334">
        <v>4.96</v>
      </c>
      <c r="N1334">
        <v>1.01</v>
      </c>
      <c r="O1334">
        <v>7.12</v>
      </c>
      <c r="P1334">
        <v>1.45</v>
      </c>
      <c r="Q1334">
        <v>3.8</v>
      </c>
      <c r="R1334">
        <v>0.77</v>
      </c>
      <c r="S1334">
        <v>2.2200000000000002</v>
      </c>
      <c r="T1334">
        <v>36</v>
      </c>
      <c r="U1334">
        <v>21.07</v>
      </c>
      <c r="V1334">
        <v>29.36</v>
      </c>
      <c r="W1334" s="1">
        <v>44044</v>
      </c>
      <c r="Y1334" t="s">
        <v>43</v>
      </c>
      <c r="Z1334">
        <f>-9/25</f>
        <v>-0.36</v>
      </c>
      <c r="AA1334">
        <f>-106/54</f>
        <v>-1.962962962962963</v>
      </c>
      <c r="AB1334">
        <v>-126</v>
      </c>
      <c r="AC1334" s="1">
        <v>44139</v>
      </c>
      <c r="AD1334">
        <v>1</v>
      </c>
      <c r="AE1334">
        <v>215</v>
      </c>
      <c r="AF1334" s="1">
        <v>44419</v>
      </c>
      <c r="AG1334">
        <v>375</v>
      </c>
      <c r="AI1334">
        <v>279</v>
      </c>
      <c r="AJ1334" t="s">
        <v>761</v>
      </c>
      <c r="AK1334" t="s">
        <v>45</v>
      </c>
      <c r="AL1334" s="1">
        <v>44044</v>
      </c>
    </row>
    <row r="1335" spans="1:38" x14ac:dyDescent="0.25">
      <c r="A1335" t="s">
        <v>40</v>
      </c>
      <c r="B1335" s="1">
        <v>44222</v>
      </c>
      <c r="C1335">
        <v>2</v>
      </c>
      <c r="D1335">
        <v>384</v>
      </c>
      <c r="E1335">
        <v>10</v>
      </c>
      <c r="F1335" t="s">
        <v>39</v>
      </c>
      <c r="G1335" t="s">
        <v>51</v>
      </c>
      <c r="H1335" t="s">
        <v>52</v>
      </c>
      <c r="I1335">
        <v>3</v>
      </c>
      <c r="J1335">
        <v>2</v>
      </c>
      <c r="K1335">
        <v>178</v>
      </c>
      <c r="L1335">
        <v>13.2</v>
      </c>
      <c r="M1335">
        <v>4.8099999999999996</v>
      </c>
      <c r="N1335">
        <v>0.63</v>
      </c>
      <c r="O1335">
        <v>4.24</v>
      </c>
      <c r="P1335">
        <v>0.56000000000000005</v>
      </c>
      <c r="Q1335">
        <v>4.2</v>
      </c>
      <c r="R1335">
        <v>0.55000000000000004</v>
      </c>
      <c r="S1335">
        <v>1.1100000000000001</v>
      </c>
      <c r="T1335">
        <v>18</v>
      </c>
      <c r="U1335">
        <v>13.7</v>
      </c>
      <c r="V1335">
        <v>14.65</v>
      </c>
      <c r="W1335" s="1">
        <v>44044</v>
      </c>
      <c r="Y1335" t="s">
        <v>46</v>
      </c>
      <c r="Z1335">
        <f>-9/25</f>
        <v>-0.36</v>
      </c>
      <c r="AA1335">
        <f>-106/54</f>
        <v>-1.962962962962963</v>
      </c>
      <c r="AB1335">
        <v>-126</v>
      </c>
      <c r="AC1335" s="1">
        <v>44139</v>
      </c>
      <c r="AD1335">
        <v>1</v>
      </c>
      <c r="AE1335">
        <v>160</v>
      </c>
      <c r="AF1335" s="1">
        <v>44419</v>
      </c>
      <c r="AG1335">
        <v>375</v>
      </c>
      <c r="AI1335">
        <v>279</v>
      </c>
      <c r="AJ1335" t="s">
        <v>761</v>
      </c>
      <c r="AK1335" t="s">
        <v>45</v>
      </c>
      <c r="AL1335" s="1">
        <v>44044</v>
      </c>
    </row>
    <row r="1336" spans="1:38" x14ac:dyDescent="0.25">
      <c r="A1336" t="s">
        <v>40</v>
      </c>
      <c r="B1336" s="1">
        <v>44280</v>
      </c>
      <c r="C1336">
        <v>3</v>
      </c>
      <c r="D1336">
        <v>384</v>
      </c>
      <c r="E1336">
        <v>10</v>
      </c>
      <c r="F1336" t="s">
        <v>39</v>
      </c>
      <c r="G1336" t="s">
        <v>51</v>
      </c>
      <c r="H1336" t="s">
        <v>52</v>
      </c>
      <c r="I1336">
        <v>3</v>
      </c>
      <c r="J1336">
        <v>2</v>
      </c>
      <c r="K1336">
        <v>236</v>
      </c>
      <c r="L1336">
        <v>8.8000000000000007</v>
      </c>
      <c r="M1336">
        <v>4.62</v>
      </c>
      <c r="N1336">
        <v>0.41</v>
      </c>
      <c r="O1336">
        <v>4.38</v>
      </c>
      <c r="P1336">
        <v>0.39</v>
      </c>
      <c r="Q1336">
        <v>4.87</v>
      </c>
      <c r="R1336">
        <v>0.43</v>
      </c>
      <c r="S1336">
        <v>0.81</v>
      </c>
      <c r="T1336">
        <v>46</v>
      </c>
      <c r="U1336">
        <v>9.1300000000000008</v>
      </c>
      <c r="V1336">
        <v>10.44</v>
      </c>
      <c r="W1336" s="1">
        <v>44044</v>
      </c>
      <c r="Y1336" t="s">
        <v>47</v>
      </c>
      <c r="Z1336">
        <v>-0.36</v>
      </c>
      <c r="AA1336">
        <v>-1.9629629630000001</v>
      </c>
      <c r="AB1336">
        <v>-126</v>
      </c>
      <c r="AC1336" s="1">
        <v>44139</v>
      </c>
      <c r="AD1336">
        <v>1</v>
      </c>
      <c r="AE1336">
        <v>138</v>
      </c>
      <c r="AF1336" s="1">
        <v>44419</v>
      </c>
      <c r="AG1336">
        <v>375</v>
      </c>
      <c r="AI1336">
        <v>279</v>
      </c>
      <c r="AJ1336" t="s">
        <v>761</v>
      </c>
      <c r="AK1336" t="s">
        <v>45</v>
      </c>
      <c r="AL1336" s="1">
        <v>44044</v>
      </c>
    </row>
    <row r="1337" spans="1:38" x14ac:dyDescent="0.25">
      <c r="A1337" t="s">
        <v>594</v>
      </c>
      <c r="B1337" s="1">
        <v>42995</v>
      </c>
      <c r="C1337">
        <v>1</v>
      </c>
      <c r="D1337">
        <v>358</v>
      </c>
      <c r="E1337">
        <v>10</v>
      </c>
      <c r="F1337" t="s">
        <v>39</v>
      </c>
      <c r="G1337" t="s">
        <v>69</v>
      </c>
      <c r="H1337" t="s">
        <v>70</v>
      </c>
      <c r="I1337">
        <v>4</v>
      </c>
      <c r="J1337" t="s">
        <v>42</v>
      </c>
      <c r="K1337">
        <v>17</v>
      </c>
      <c r="L1337">
        <v>30.1</v>
      </c>
      <c r="M1337">
        <v>5.1100000000000003</v>
      </c>
      <c r="N1337">
        <v>1.54</v>
      </c>
      <c r="O1337">
        <v>4.5599999999999996</v>
      </c>
      <c r="P1337">
        <v>1.37</v>
      </c>
      <c r="Q1337">
        <v>3.85</v>
      </c>
      <c r="R1337">
        <v>1.1599999999999999</v>
      </c>
      <c r="S1337">
        <v>2.5299999999999998</v>
      </c>
      <c r="T1337">
        <v>29</v>
      </c>
      <c r="U1337">
        <v>31.24</v>
      </c>
      <c r="V1337">
        <v>33.869999999999997</v>
      </c>
      <c r="W1337" s="1">
        <v>42978</v>
      </c>
      <c r="X1337">
        <v>221</v>
      </c>
      <c r="Y1337" t="s">
        <v>43</v>
      </c>
      <c r="AC1337" t="s">
        <v>49</v>
      </c>
      <c r="AH1337">
        <v>108172</v>
      </c>
      <c r="AI1337" t="s">
        <v>251</v>
      </c>
      <c r="AJ1337" s="3">
        <v>45025</v>
      </c>
      <c r="AK1337" t="s">
        <v>45</v>
      </c>
      <c r="AL1337" s="1">
        <v>42978</v>
      </c>
    </row>
    <row r="1338" spans="1:38" x14ac:dyDescent="0.25">
      <c r="A1338" t="s">
        <v>594</v>
      </c>
      <c r="B1338" s="1">
        <v>43059</v>
      </c>
      <c r="C1338">
        <v>2</v>
      </c>
      <c r="D1338">
        <v>358</v>
      </c>
      <c r="E1338">
        <v>10</v>
      </c>
      <c r="F1338" t="s">
        <v>39</v>
      </c>
      <c r="G1338" t="s">
        <v>69</v>
      </c>
      <c r="H1338" t="s">
        <v>70</v>
      </c>
      <c r="I1338">
        <v>4</v>
      </c>
      <c r="J1338" t="s">
        <v>42</v>
      </c>
      <c r="K1338">
        <v>81</v>
      </c>
      <c r="L1338">
        <v>27.1</v>
      </c>
      <c r="M1338">
        <v>5.08</v>
      </c>
      <c r="N1338">
        <v>1.38</v>
      </c>
      <c r="O1338">
        <v>4.6500000000000004</v>
      </c>
      <c r="P1338">
        <v>1.26</v>
      </c>
      <c r="Q1338">
        <v>3.62</v>
      </c>
      <c r="R1338">
        <v>0.98</v>
      </c>
      <c r="S1338">
        <v>2.2400000000000002</v>
      </c>
      <c r="T1338">
        <v>24</v>
      </c>
      <c r="U1338">
        <v>28.13</v>
      </c>
      <c r="V1338">
        <v>30.35</v>
      </c>
      <c r="W1338" s="1">
        <v>42978</v>
      </c>
      <c r="X1338">
        <v>221</v>
      </c>
      <c r="Y1338" t="s">
        <v>46</v>
      </c>
      <c r="AC1338" s="1">
        <v>43042</v>
      </c>
      <c r="AD1338">
        <v>1</v>
      </c>
      <c r="AE1338">
        <v>209</v>
      </c>
      <c r="AF1338" s="1">
        <v>43318</v>
      </c>
      <c r="AG1338">
        <v>340</v>
      </c>
      <c r="AH1338">
        <v>108172</v>
      </c>
      <c r="AI1338" t="s">
        <v>251</v>
      </c>
      <c r="AJ1338" s="3">
        <v>45025</v>
      </c>
      <c r="AK1338" t="s">
        <v>45</v>
      </c>
      <c r="AL1338" s="1">
        <v>42978</v>
      </c>
    </row>
    <row r="1339" spans="1:38" x14ac:dyDescent="0.25">
      <c r="A1339" t="s">
        <v>594</v>
      </c>
      <c r="B1339" s="1">
        <v>43122</v>
      </c>
      <c r="C1339">
        <v>3</v>
      </c>
      <c r="D1339">
        <v>358</v>
      </c>
      <c r="E1339">
        <v>10</v>
      </c>
      <c r="F1339" t="s">
        <v>39</v>
      </c>
      <c r="G1339" t="s">
        <v>69</v>
      </c>
      <c r="H1339" t="s">
        <v>70</v>
      </c>
      <c r="I1339">
        <v>4</v>
      </c>
      <c r="J1339" t="s">
        <v>42</v>
      </c>
      <c r="K1339">
        <v>144</v>
      </c>
      <c r="L1339">
        <v>19.899999999999999</v>
      </c>
      <c r="M1339">
        <v>4.8899999999999997</v>
      </c>
      <c r="N1339">
        <v>0.97</v>
      </c>
      <c r="O1339">
        <v>5.2</v>
      </c>
      <c r="P1339">
        <v>1.03</v>
      </c>
      <c r="Q1339">
        <v>3.72</v>
      </c>
      <c r="R1339">
        <v>0.74</v>
      </c>
      <c r="S1339">
        <v>1.78</v>
      </c>
      <c r="T1339">
        <v>57</v>
      </c>
      <c r="U1339">
        <v>20.66</v>
      </c>
      <c r="V1339">
        <v>23.76</v>
      </c>
      <c r="W1339" s="1">
        <v>42978</v>
      </c>
      <c r="X1339">
        <v>221</v>
      </c>
      <c r="Y1339" t="s">
        <v>47</v>
      </c>
      <c r="AC1339" s="1">
        <v>43042</v>
      </c>
      <c r="AD1339">
        <v>1</v>
      </c>
      <c r="AE1339">
        <v>152</v>
      </c>
      <c r="AF1339" s="1">
        <v>43318</v>
      </c>
      <c r="AG1339">
        <v>340</v>
      </c>
      <c r="AH1339">
        <v>108172</v>
      </c>
      <c r="AI1339" t="s">
        <v>251</v>
      </c>
      <c r="AJ1339" s="3">
        <v>45025</v>
      </c>
      <c r="AK1339" t="s">
        <v>45</v>
      </c>
      <c r="AL1339" s="1">
        <v>42978</v>
      </c>
    </row>
    <row r="1340" spans="1:38" x14ac:dyDescent="0.25">
      <c r="A1340" t="s">
        <v>594</v>
      </c>
      <c r="B1340" s="1">
        <v>43186</v>
      </c>
      <c r="C1340">
        <v>4</v>
      </c>
      <c r="D1340">
        <v>358</v>
      </c>
      <c r="E1340">
        <v>10</v>
      </c>
      <c r="F1340" t="s">
        <v>39</v>
      </c>
      <c r="G1340" t="s">
        <v>69</v>
      </c>
      <c r="H1340" t="s">
        <v>70</v>
      </c>
      <c r="I1340">
        <v>4</v>
      </c>
      <c r="J1340" t="s">
        <v>42</v>
      </c>
      <c r="K1340">
        <v>208</v>
      </c>
      <c r="L1340">
        <v>18.5</v>
      </c>
      <c r="M1340">
        <v>4.93</v>
      </c>
      <c r="N1340">
        <v>0.91</v>
      </c>
      <c r="O1340">
        <v>5.55</v>
      </c>
      <c r="P1340">
        <v>1.03</v>
      </c>
      <c r="Q1340">
        <v>4.21</v>
      </c>
      <c r="R1340">
        <v>0.78</v>
      </c>
      <c r="S1340">
        <v>1.81</v>
      </c>
      <c r="T1340">
        <v>23</v>
      </c>
      <c r="U1340">
        <v>19.2</v>
      </c>
      <c r="V1340">
        <v>23.67</v>
      </c>
      <c r="W1340" s="1">
        <v>42978</v>
      </c>
      <c r="X1340">
        <v>221</v>
      </c>
      <c r="Y1340" t="s">
        <v>48</v>
      </c>
      <c r="AC1340" t="s">
        <v>49</v>
      </c>
      <c r="AH1340">
        <v>108172</v>
      </c>
      <c r="AI1340" t="s">
        <v>251</v>
      </c>
      <c r="AJ1340" s="3">
        <v>45025</v>
      </c>
      <c r="AK1340" t="s">
        <v>143</v>
      </c>
      <c r="AL1340" s="1">
        <v>43359</v>
      </c>
    </row>
    <row r="1341" spans="1:38" x14ac:dyDescent="0.25">
      <c r="A1341" t="s">
        <v>78</v>
      </c>
      <c r="B1341" s="1">
        <v>43012</v>
      </c>
      <c r="C1341">
        <v>1</v>
      </c>
      <c r="D1341">
        <v>223</v>
      </c>
      <c r="E1341">
        <v>10</v>
      </c>
      <c r="F1341" t="s">
        <v>39</v>
      </c>
      <c r="G1341" t="s">
        <v>40</v>
      </c>
      <c r="H1341" t="s">
        <v>41</v>
      </c>
      <c r="I1341">
        <v>3</v>
      </c>
      <c r="J1341">
        <v>2</v>
      </c>
      <c r="K1341">
        <v>7</v>
      </c>
      <c r="L1341">
        <v>20</v>
      </c>
      <c r="M1341">
        <v>5.17</v>
      </c>
      <c r="N1341">
        <v>1.03</v>
      </c>
      <c r="O1341">
        <v>5.57</v>
      </c>
      <c r="P1341">
        <v>1.1100000000000001</v>
      </c>
      <c r="Q1341">
        <v>3.92</v>
      </c>
      <c r="R1341">
        <v>0.78</v>
      </c>
      <c r="S1341">
        <v>1.9</v>
      </c>
      <c r="U1341">
        <v>20.76</v>
      </c>
      <c r="V1341">
        <v>25.08</v>
      </c>
      <c r="W1341" s="1">
        <v>43005</v>
      </c>
      <c r="X1341">
        <v>201</v>
      </c>
      <c r="Z1341" t="s">
        <v>762</v>
      </c>
      <c r="AA1341" t="s">
        <v>763</v>
      </c>
      <c r="AC1341" t="s">
        <v>49</v>
      </c>
      <c r="AH1341">
        <v>309012</v>
      </c>
      <c r="AI1341" t="s">
        <v>764</v>
      </c>
      <c r="AJ1341" s="2">
        <v>43983</v>
      </c>
      <c r="AK1341" t="s">
        <v>45</v>
      </c>
      <c r="AL1341" s="1">
        <v>43005</v>
      </c>
    </row>
    <row r="1342" spans="1:38" x14ac:dyDescent="0.25">
      <c r="A1342" t="s">
        <v>78</v>
      </c>
      <c r="B1342" s="1">
        <v>43072</v>
      </c>
      <c r="C1342">
        <v>2</v>
      </c>
      <c r="D1342">
        <v>223</v>
      </c>
      <c r="E1342">
        <v>10</v>
      </c>
      <c r="F1342" t="s">
        <v>39</v>
      </c>
      <c r="G1342" t="s">
        <v>40</v>
      </c>
      <c r="H1342" t="s">
        <v>41</v>
      </c>
      <c r="I1342">
        <v>8</v>
      </c>
      <c r="J1342" t="s">
        <v>42</v>
      </c>
      <c r="K1342">
        <v>67</v>
      </c>
      <c r="L1342">
        <v>18.399999999999999</v>
      </c>
      <c r="M1342">
        <v>5.07</v>
      </c>
      <c r="N1342">
        <v>0.93</v>
      </c>
      <c r="O1342">
        <v>5.03</v>
      </c>
      <c r="P1342">
        <v>0.93</v>
      </c>
      <c r="Q1342">
        <v>3.92</v>
      </c>
      <c r="R1342">
        <v>0.72</v>
      </c>
      <c r="S1342">
        <v>1.65</v>
      </c>
      <c r="T1342">
        <v>24</v>
      </c>
      <c r="U1342">
        <v>19.100000000000001</v>
      </c>
      <c r="V1342">
        <v>21.95</v>
      </c>
      <c r="W1342" s="1">
        <v>43005</v>
      </c>
      <c r="X1342">
        <v>232</v>
      </c>
      <c r="Y1342" t="s">
        <v>46</v>
      </c>
      <c r="Z1342" t="s">
        <v>765</v>
      </c>
      <c r="AA1342" t="s">
        <v>766</v>
      </c>
      <c r="AC1342" s="1">
        <v>43081</v>
      </c>
      <c r="AD1342">
        <v>3</v>
      </c>
      <c r="AE1342">
        <v>236</v>
      </c>
      <c r="AF1342" s="1">
        <v>43362</v>
      </c>
      <c r="AG1342">
        <v>388</v>
      </c>
      <c r="AI1342">
        <v>0</v>
      </c>
      <c r="AK1342" t="s">
        <v>45</v>
      </c>
      <c r="AL1342" s="1">
        <v>42974</v>
      </c>
    </row>
    <row r="1343" spans="1:38" x14ac:dyDescent="0.25">
      <c r="A1343" t="s">
        <v>78</v>
      </c>
      <c r="B1343" s="1">
        <v>43129</v>
      </c>
      <c r="C1343">
        <v>3</v>
      </c>
      <c r="D1343">
        <v>223</v>
      </c>
      <c r="E1343">
        <v>10</v>
      </c>
      <c r="F1343" t="s">
        <v>39</v>
      </c>
      <c r="G1343" t="s">
        <v>40</v>
      </c>
      <c r="H1343" t="s">
        <v>41</v>
      </c>
      <c r="I1343">
        <v>3</v>
      </c>
      <c r="J1343">
        <v>2</v>
      </c>
      <c r="K1343">
        <v>124</v>
      </c>
      <c r="L1343">
        <v>13.9</v>
      </c>
      <c r="M1343">
        <v>4.93</v>
      </c>
      <c r="N1343">
        <v>0.69</v>
      </c>
      <c r="O1343">
        <v>5.15</v>
      </c>
      <c r="P1343">
        <v>0.72</v>
      </c>
      <c r="Q1343">
        <v>4.0999999999999996</v>
      </c>
      <c r="R1343">
        <v>0.56999999999999995</v>
      </c>
      <c r="S1343">
        <v>1.29</v>
      </c>
      <c r="T1343">
        <v>2</v>
      </c>
      <c r="U1343">
        <v>14.43</v>
      </c>
      <c r="V1343">
        <v>16.989999999999998</v>
      </c>
      <c r="W1343" s="1">
        <v>43005</v>
      </c>
      <c r="X1343">
        <v>201</v>
      </c>
      <c r="Y1343" t="s">
        <v>47</v>
      </c>
      <c r="Z1343" t="s">
        <v>762</v>
      </c>
      <c r="AA1343" t="s">
        <v>763</v>
      </c>
      <c r="AC1343" s="1">
        <v>43072</v>
      </c>
      <c r="AD1343">
        <v>1</v>
      </c>
      <c r="AE1343">
        <v>221</v>
      </c>
      <c r="AF1343" s="1">
        <v>43352</v>
      </c>
      <c r="AG1343">
        <v>347</v>
      </c>
      <c r="AH1343">
        <v>309012</v>
      </c>
      <c r="AI1343" t="s">
        <v>764</v>
      </c>
      <c r="AJ1343" s="2">
        <v>43983</v>
      </c>
      <c r="AK1343" t="s">
        <v>45</v>
      </c>
      <c r="AL1343" s="1">
        <v>43005</v>
      </c>
    </row>
    <row r="1344" spans="1:38" x14ac:dyDescent="0.25">
      <c r="A1344" t="s">
        <v>78</v>
      </c>
      <c r="B1344" s="1">
        <v>43193</v>
      </c>
      <c r="C1344">
        <v>4</v>
      </c>
      <c r="D1344">
        <v>223</v>
      </c>
      <c r="E1344">
        <v>10</v>
      </c>
      <c r="F1344" t="s">
        <v>39</v>
      </c>
      <c r="G1344" t="s">
        <v>40</v>
      </c>
      <c r="H1344" t="s">
        <v>41</v>
      </c>
      <c r="I1344">
        <v>3</v>
      </c>
      <c r="J1344">
        <v>2</v>
      </c>
      <c r="K1344">
        <v>188</v>
      </c>
      <c r="L1344">
        <v>7.6</v>
      </c>
      <c r="M1344">
        <v>4.7300000000000004</v>
      </c>
      <c r="N1344">
        <v>0.36</v>
      </c>
      <c r="O1344">
        <v>5.77</v>
      </c>
      <c r="P1344">
        <v>0.44</v>
      </c>
      <c r="Q1344">
        <v>4.84</v>
      </c>
      <c r="R1344">
        <v>0.37</v>
      </c>
      <c r="S1344">
        <v>0.81</v>
      </c>
      <c r="T1344">
        <v>23</v>
      </c>
      <c r="U1344">
        <v>7.89</v>
      </c>
      <c r="V1344">
        <v>10.3</v>
      </c>
      <c r="W1344" s="1">
        <v>43005</v>
      </c>
      <c r="X1344">
        <v>201</v>
      </c>
      <c r="Y1344" t="s">
        <v>48</v>
      </c>
      <c r="Z1344" t="s">
        <v>762</v>
      </c>
      <c r="AA1344" t="s">
        <v>763</v>
      </c>
      <c r="AC1344" s="1">
        <v>43072</v>
      </c>
      <c r="AD1344">
        <v>1</v>
      </c>
      <c r="AE1344">
        <v>157</v>
      </c>
      <c r="AF1344" s="1">
        <v>43352</v>
      </c>
      <c r="AG1344">
        <v>347</v>
      </c>
      <c r="AH1344">
        <v>309012</v>
      </c>
      <c r="AI1344" t="s">
        <v>764</v>
      </c>
      <c r="AJ1344" s="2">
        <v>43983</v>
      </c>
      <c r="AK1344" t="s">
        <v>45</v>
      </c>
      <c r="AL1344" s="1">
        <v>43005</v>
      </c>
    </row>
    <row r="1345" spans="1:38" x14ac:dyDescent="0.25">
      <c r="A1345" t="s">
        <v>123</v>
      </c>
      <c r="B1345" s="1">
        <v>43074</v>
      </c>
      <c r="C1345">
        <v>2</v>
      </c>
      <c r="D1345">
        <v>159</v>
      </c>
      <c r="E1345">
        <v>10</v>
      </c>
      <c r="F1345" t="s">
        <v>39</v>
      </c>
      <c r="G1345" t="s">
        <v>69</v>
      </c>
      <c r="H1345" t="s">
        <v>70</v>
      </c>
      <c r="I1345">
        <v>2</v>
      </c>
      <c r="J1345">
        <v>1</v>
      </c>
      <c r="K1345">
        <v>110</v>
      </c>
      <c r="L1345">
        <v>15.9</v>
      </c>
      <c r="M1345">
        <v>5.12</v>
      </c>
      <c r="N1345">
        <v>0.81</v>
      </c>
      <c r="O1345">
        <v>4.3600000000000003</v>
      </c>
      <c r="P1345">
        <v>0.69</v>
      </c>
      <c r="Q1345">
        <v>4.2300000000000004</v>
      </c>
      <c r="R1345">
        <v>0.67</v>
      </c>
      <c r="S1345">
        <v>1.37</v>
      </c>
      <c r="T1345">
        <v>51</v>
      </c>
      <c r="U1345">
        <v>16.5</v>
      </c>
      <c r="V1345">
        <v>17.89</v>
      </c>
      <c r="W1345" s="1">
        <v>42964</v>
      </c>
      <c r="X1345">
        <v>247</v>
      </c>
      <c r="Y1345" t="s">
        <v>46</v>
      </c>
      <c r="AC1345" s="1">
        <v>43056</v>
      </c>
      <c r="AD1345">
        <v>1</v>
      </c>
      <c r="AE1345">
        <v>257</v>
      </c>
      <c r="AF1345" s="1">
        <v>43333</v>
      </c>
      <c r="AG1345">
        <v>369</v>
      </c>
      <c r="AH1345" t="s">
        <v>124</v>
      </c>
      <c r="AI1345">
        <v>674</v>
      </c>
      <c r="AJ1345" t="s">
        <v>767</v>
      </c>
      <c r="AK1345" t="s">
        <v>45</v>
      </c>
      <c r="AL1345" s="1">
        <v>42964</v>
      </c>
    </row>
    <row r="1346" spans="1:38" x14ac:dyDescent="0.25">
      <c r="A1346" t="s">
        <v>123</v>
      </c>
      <c r="B1346" s="1">
        <v>43198</v>
      </c>
      <c r="C1346">
        <v>4</v>
      </c>
      <c r="D1346">
        <v>159</v>
      </c>
      <c r="E1346">
        <v>10</v>
      </c>
      <c r="F1346" t="s">
        <v>39</v>
      </c>
      <c r="G1346" t="s">
        <v>69</v>
      </c>
      <c r="H1346" t="s">
        <v>70</v>
      </c>
      <c r="I1346">
        <v>2</v>
      </c>
      <c r="J1346">
        <v>1</v>
      </c>
      <c r="K1346">
        <v>234</v>
      </c>
      <c r="L1346">
        <v>9.6</v>
      </c>
      <c r="M1346">
        <v>4.95</v>
      </c>
      <c r="N1346">
        <v>0.48</v>
      </c>
      <c r="O1346">
        <v>5.97</v>
      </c>
      <c r="P1346">
        <v>0.56999999999999995</v>
      </c>
      <c r="Q1346">
        <v>4.97</v>
      </c>
      <c r="R1346">
        <v>0.48</v>
      </c>
      <c r="S1346">
        <v>1.05</v>
      </c>
      <c r="T1346">
        <v>55</v>
      </c>
      <c r="U1346">
        <v>9.9600000000000009</v>
      </c>
      <c r="V1346">
        <v>13.29</v>
      </c>
      <c r="W1346" s="1">
        <v>42964</v>
      </c>
      <c r="X1346">
        <v>247</v>
      </c>
      <c r="Y1346" s="3">
        <v>45017</v>
      </c>
      <c r="AC1346" t="s">
        <v>49</v>
      </c>
      <c r="AH1346" t="s">
        <v>124</v>
      </c>
      <c r="AI1346">
        <v>674</v>
      </c>
      <c r="AJ1346" t="s">
        <v>767</v>
      </c>
      <c r="AK1346" t="s">
        <v>50</v>
      </c>
      <c r="AL1346" s="1">
        <v>43243</v>
      </c>
    </row>
    <row r="1347" spans="1:38" x14ac:dyDescent="0.25">
      <c r="A1347" t="s">
        <v>123</v>
      </c>
      <c r="B1347" s="1">
        <v>43136</v>
      </c>
      <c r="C1347">
        <v>3</v>
      </c>
      <c r="D1347">
        <v>159</v>
      </c>
      <c r="E1347">
        <v>10</v>
      </c>
      <c r="F1347" t="s">
        <v>39</v>
      </c>
      <c r="G1347" t="s">
        <v>69</v>
      </c>
      <c r="H1347" t="s">
        <v>70</v>
      </c>
      <c r="I1347">
        <v>2</v>
      </c>
      <c r="J1347">
        <v>1</v>
      </c>
      <c r="K1347">
        <v>172</v>
      </c>
      <c r="L1347">
        <v>9.6</v>
      </c>
      <c r="M1347">
        <v>4.43</v>
      </c>
      <c r="N1347">
        <v>0.43</v>
      </c>
      <c r="O1347">
        <v>4.58</v>
      </c>
      <c r="P1347">
        <v>0.44</v>
      </c>
      <c r="Q1347">
        <v>4.2699999999999996</v>
      </c>
      <c r="R1347">
        <v>0.41</v>
      </c>
      <c r="S1347">
        <v>0.85</v>
      </c>
      <c r="T1347">
        <v>889</v>
      </c>
      <c r="U1347">
        <v>9.9600000000000009</v>
      </c>
      <c r="V1347">
        <v>11.14</v>
      </c>
      <c r="W1347" s="1">
        <v>42964</v>
      </c>
      <c r="X1347">
        <v>247</v>
      </c>
      <c r="Y1347" s="3">
        <v>44986</v>
      </c>
      <c r="AC1347" s="1">
        <v>43056</v>
      </c>
      <c r="AD1347">
        <v>1</v>
      </c>
      <c r="AE1347">
        <v>195</v>
      </c>
      <c r="AF1347" s="1">
        <v>43333</v>
      </c>
      <c r="AG1347">
        <v>369</v>
      </c>
      <c r="AH1347" t="s">
        <v>124</v>
      </c>
      <c r="AI1347">
        <v>674</v>
      </c>
      <c r="AJ1347" t="s">
        <v>767</v>
      </c>
      <c r="AK1347" t="s">
        <v>45</v>
      </c>
      <c r="AL1347" s="1">
        <v>42964</v>
      </c>
    </row>
    <row r="1348" spans="1:38" x14ac:dyDescent="0.25">
      <c r="A1348" t="s">
        <v>123</v>
      </c>
      <c r="B1348" s="1">
        <v>43005</v>
      </c>
      <c r="C1348">
        <v>1</v>
      </c>
      <c r="D1348">
        <v>159</v>
      </c>
      <c r="E1348">
        <v>10</v>
      </c>
      <c r="F1348" t="s">
        <v>39</v>
      </c>
      <c r="G1348" t="s">
        <v>69</v>
      </c>
      <c r="H1348" t="s">
        <v>70</v>
      </c>
      <c r="I1348">
        <v>2</v>
      </c>
      <c r="J1348">
        <v>1</v>
      </c>
      <c r="K1348">
        <v>41</v>
      </c>
      <c r="L1348">
        <v>8.6999999999999993</v>
      </c>
      <c r="M1348">
        <v>5.38</v>
      </c>
      <c r="N1348">
        <v>0.47</v>
      </c>
      <c r="O1348">
        <v>2.0299999999999998</v>
      </c>
      <c r="P1348">
        <v>0.18</v>
      </c>
      <c r="Q1348">
        <v>4.0599999999999996</v>
      </c>
      <c r="R1348">
        <v>0.35</v>
      </c>
      <c r="S1348">
        <v>0.53</v>
      </c>
      <c r="T1348">
        <v>14</v>
      </c>
      <c r="U1348">
        <v>9.0299999999999994</v>
      </c>
      <c r="V1348">
        <v>7.19</v>
      </c>
      <c r="W1348" s="1">
        <v>42964</v>
      </c>
      <c r="X1348">
        <v>247</v>
      </c>
      <c r="Y1348" t="s">
        <v>43</v>
      </c>
      <c r="AC1348" s="1">
        <v>43056</v>
      </c>
      <c r="AD1348">
        <v>1</v>
      </c>
      <c r="AE1348">
        <v>266</v>
      </c>
      <c r="AF1348" s="1">
        <v>43333</v>
      </c>
      <c r="AG1348">
        <v>369</v>
      </c>
      <c r="AH1348" t="s">
        <v>124</v>
      </c>
      <c r="AI1348">
        <v>674</v>
      </c>
      <c r="AJ1348" t="s">
        <v>767</v>
      </c>
      <c r="AK1348" t="s">
        <v>45</v>
      </c>
      <c r="AL1348" s="1">
        <v>42964</v>
      </c>
    </row>
    <row r="1349" spans="1:38" x14ac:dyDescent="0.25">
      <c r="A1349" t="s">
        <v>40</v>
      </c>
      <c r="B1349" s="1">
        <v>44117</v>
      </c>
      <c r="C1349">
        <v>1</v>
      </c>
      <c r="D1349">
        <v>67</v>
      </c>
      <c r="E1349">
        <v>10</v>
      </c>
      <c r="F1349" t="s">
        <v>39</v>
      </c>
      <c r="G1349" t="s">
        <v>104</v>
      </c>
      <c r="H1349" t="s">
        <v>105</v>
      </c>
      <c r="I1349">
        <v>6</v>
      </c>
      <c r="J1349" t="s">
        <v>42</v>
      </c>
      <c r="K1349">
        <v>53</v>
      </c>
      <c r="L1349">
        <v>26.7</v>
      </c>
      <c r="M1349">
        <v>5.16</v>
      </c>
      <c r="N1349">
        <v>1.38</v>
      </c>
      <c r="O1349">
        <v>5.86</v>
      </c>
      <c r="P1349">
        <v>1.56</v>
      </c>
      <c r="Q1349">
        <v>3.93</v>
      </c>
      <c r="R1349">
        <v>1.05</v>
      </c>
      <c r="S1349">
        <v>2.61</v>
      </c>
      <c r="T1349">
        <v>18</v>
      </c>
      <c r="U1349">
        <v>27.71</v>
      </c>
      <c r="V1349">
        <v>34.53</v>
      </c>
      <c r="W1349" s="1">
        <v>44064</v>
      </c>
      <c r="Y1349" t="s">
        <v>43</v>
      </c>
      <c r="Z1349" t="s">
        <v>768</v>
      </c>
      <c r="AA1349" t="s">
        <v>769</v>
      </c>
      <c r="AB1349">
        <v>296</v>
      </c>
      <c r="AC1349" s="1">
        <v>44157</v>
      </c>
      <c r="AD1349">
        <v>2</v>
      </c>
      <c r="AE1349">
        <v>231</v>
      </c>
      <c r="AF1349" s="1">
        <v>44435</v>
      </c>
      <c r="AG1349">
        <v>371</v>
      </c>
      <c r="AH1349">
        <v>510003</v>
      </c>
      <c r="AI1349" t="s">
        <v>770</v>
      </c>
      <c r="AJ1349" t="s">
        <v>771</v>
      </c>
      <c r="AK1349" t="s">
        <v>45</v>
      </c>
      <c r="AL1349" s="1">
        <v>44064</v>
      </c>
    </row>
    <row r="1350" spans="1:38" x14ac:dyDescent="0.25">
      <c r="A1350" t="s">
        <v>40</v>
      </c>
      <c r="B1350" s="1">
        <v>44222</v>
      </c>
      <c r="C1350">
        <v>2</v>
      </c>
      <c r="D1350">
        <v>67</v>
      </c>
      <c r="E1350">
        <v>10</v>
      </c>
      <c r="F1350" t="s">
        <v>39</v>
      </c>
      <c r="G1350" t="s">
        <v>104</v>
      </c>
      <c r="H1350" t="s">
        <v>105</v>
      </c>
      <c r="I1350">
        <v>6</v>
      </c>
      <c r="J1350" t="s">
        <v>42</v>
      </c>
      <c r="K1350">
        <v>158</v>
      </c>
      <c r="L1350">
        <v>17.8</v>
      </c>
      <c r="M1350">
        <v>5.0599999999999996</v>
      </c>
      <c r="N1350">
        <v>0.9</v>
      </c>
      <c r="O1350">
        <v>6.04</v>
      </c>
      <c r="P1350">
        <v>1.08</v>
      </c>
      <c r="Q1350">
        <v>4.34</v>
      </c>
      <c r="R1350">
        <v>0.77</v>
      </c>
      <c r="S1350">
        <v>1.85</v>
      </c>
      <c r="T1350">
        <v>14</v>
      </c>
      <c r="U1350">
        <v>18.48</v>
      </c>
      <c r="V1350">
        <v>24.04</v>
      </c>
      <c r="W1350" s="1">
        <v>44064</v>
      </c>
      <c r="Y1350" t="s">
        <v>46</v>
      </c>
      <c r="Z1350" t="s">
        <v>768</v>
      </c>
      <c r="AA1350" t="s">
        <v>769</v>
      </c>
      <c r="AB1350">
        <v>296</v>
      </c>
      <c r="AC1350" s="1">
        <v>44157</v>
      </c>
      <c r="AD1350">
        <v>2</v>
      </c>
      <c r="AE1350">
        <v>176</v>
      </c>
      <c r="AF1350" s="1">
        <v>44435</v>
      </c>
      <c r="AG1350">
        <v>371</v>
      </c>
      <c r="AH1350">
        <v>510003</v>
      </c>
      <c r="AI1350" t="s">
        <v>770</v>
      </c>
      <c r="AJ1350" t="s">
        <v>771</v>
      </c>
      <c r="AK1350" t="s">
        <v>45</v>
      </c>
      <c r="AL1350" s="1">
        <v>44064</v>
      </c>
    </row>
    <row r="1351" spans="1:38" x14ac:dyDescent="0.25">
      <c r="A1351" t="s">
        <v>40</v>
      </c>
      <c r="B1351" s="1">
        <v>44280</v>
      </c>
      <c r="C1351">
        <v>3</v>
      </c>
      <c r="D1351">
        <v>67</v>
      </c>
      <c r="E1351">
        <v>10</v>
      </c>
      <c r="F1351" t="s">
        <v>39</v>
      </c>
      <c r="G1351" t="s">
        <v>104</v>
      </c>
      <c r="H1351" t="s">
        <v>105</v>
      </c>
      <c r="I1351">
        <v>6</v>
      </c>
      <c r="J1351" t="s">
        <v>42</v>
      </c>
      <c r="K1351">
        <v>216</v>
      </c>
      <c r="L1351">
        <v>12.5</v>
      </c>
      <c r="M1351">
        <v>4.8</v>
      </c>
      <c r="N1351">
        <v>0.6</v>
      </c>
      <c r="O1351">
        <v>6.53</v>
      </c>
      <c r="P1351">
        <v>0.82</v>
      </c>
      <c r="Q1351">
        <v>5.13</v>
      </c>
      <c r="R1351">
        <v>0.64</v>
      </c>
      <c r="S1351">
        <v>1.46</v>
      </c>
      <c r="T1351">
        <v>29</v>
      </c>
      <c r="U1351">
        <v>12.98</v>
      </c>
      <c r="V1351">
        <v>18.39</v>
      </c>
      <c r="W1351" s="1">
        <v>44064</v>
      </c>
      <c r="Y1351" t="s">
        <v>47</v>
      </c>
      <c r="Z1351" t="s">
        <v>768</v>
      </c>
      <c r="AA1351" t="s">
        <v>769</v>
      </c>
      <c r="AB1351">
        <v>296</v>
      </c>
      <c r="AC1351" s="1">
        <v>44157</v>
      </c>
      <c r="AD1351">
        <v>2</v>
      </c>
      <c r="AE1351">
        <v>154</v>
      </c>
      <c r="AF1351" s="1">
        <v>44435</v>
      </c>
      <c r="AG1351">
        <v>371</v>
      </c>
      <c r="AH1351">
        <v>510003</v>
      </c>
      <c r="AI1351" t="s">
        <v>770</v>
      </c>
      <c r="AJ1351" t="s">
        <v>771</v>
      </c>
      <c r="AK1351" t="s">
        <v>45</v>
      </c>
      <c r="AL1351" s="1">
        <v>44064</v>
      </c>
    </row>
    <row r="1352" spans="1:38" x14ac:dyDescent="0.25">
      <c r="A1352" t="s">
        <v>78</v>
      </c>
      <c r="B1352" s="1">
        <v>43129</v>
      </c>
      <c r="C1352">
        <v>3</v>
      </c>
      <c r="D1352">
        <v>84</v>
      </c>
      <c r="E1352">
        <v>11</v>
      </c>
      <c r="F1352" t="s">
        <v>39</v>
      </c>
      <c r="G1352" t="s">
        <v>40</v>
      </c>
      <c r="H1352" t="s">
        <v>41</v>
      </c>
      <c r="I1352">
        <v>7</v>
      </c>
      <c r="J1352" t="s">
        <v>42</v>
      </c>
      <c r="K1352">
        <v>87</v>
      </c>
      <c r="L1352">
        <v>22.3</v>
      </c>
      <c r="M1352">
        <v>5.1100000000000003</v>
      </c>
      <c r="N1352">
        <v>1.1399999999999999</v>
      </c>
      <c r="O1352">
        <v>4.92</v>
      </c>
      <c r="P1352">
        <v>1.1000000000000001</v>
      </c>
      <c r="Q1352">
        <v>3.76</v>
      </c>
      <c r="R1352">
        <v>0.84</v>
      </c>
      <c r="S1352">
        <v>1.94</v>
      </c>
      <c r="T1352">
        <v>206</v>
      </c>
      <c r="U1352">
        <v>23.15</v>
      </c>
      <c r="V1352">
        <v>26.02</v>
      </c>
      <c r="W1352" s="1">
        <v>43042</v>
      </c>
      <c r="X1352">
        <v>164</v>
      </c>
      <c r="Y1352" s="3">
        <v>44958</v>
      </c>
      <c r="Z1352" t="s">
        <v>772</v>
      </c>
      <c r="AA1352" t="s">
        <v>773</v>
      </c>
      <c r="AC1352" s="1">
        <v>43066</v>
      </c>
      <c r="AD1352">
        <v>1</v>
      </c>
      <c r="AE1352">
        <v>215</v>
      </c>
      <c r="AF1352" s="1">
        <v>43346</v>
      </c>
      <c r="AG1352">
        <v>304</v>
      </c>
      <c r="AH1352">
        <v>306041</v>
      </c>
      <c r="AI1352" t="s">
        <v>361</v>
      </c>
      <c r="AJ1352" s="3">
        <v>45174</v>
      </c>
      <c r="AK1352" t="s">
        <v>45</v>
      </c>
      <c r="AL1352" s="1">
        <v>43042</v>
      </c>
    </row>
    <row r="1353" spans="1:38" x14ac:dyDescent="0.25">
      <c r="A1353" t="s">
        <v>78</v>
      </c>
      <c r="B1353" s="1">
        <v>43193</v>
      </c>
      <c r="C1353">
        <v>4</v>
      </c>
      <c r="D1353">
        <v>84</v>
      </c>
      <c r="E1353">
        <v>11</v>
      </c>
      <c r="F1353" t="s">
        <v>39</v>
      </c>
      <c r="G1353" t="s">
        <v>40</v>
      </c>
      <c r="H1353" t="s">
        <v>41</v>
      </c>
      <c r="I1353">
        <v>7</v>
      </c>
      <c r="J1353" t="s">
        <v>42</v>
      </c>
      <c r="K1353">
        <v>151</v>
      </c>
      <c r="L1353">
        <v>13.7</v>
      </c>
      <c r="M1353">
        <v>4.79</v>
      </c>
      <c r="N1353">
        <v>0.66</v>
      </c>
      <c r="O1353">
        <v>6.25</v>
      </c>
      <c r="P1353">
        <v>0.86</v>
      </c>
      <c r="Q1353">
        <v>4.7</v>
      </c>
      <c r="R1353">
        <v>0.64</v>
      </c>
      <c r="S1353">
        <v>1.5</v>
      </c>
      <c r="T1353">
        <v>44</v>
      </c>
      <c r="U1353">
        <v>14.22</v>
      </c>
      <c r="V1353">
        <v>19.21</v>
      </c>
      <c r="W1353" s="1">
        <v>43042</v>
      </c>
      <c r="X1353">
        <v>164</v>
      </c>
      <c r="Y1353" s="3">
        <v>44986</v>
      </c>
      <c r="Z1353" t="s">
        <v>772</v>
      </c>
      <c r="AA1353" t="s">
        <v>773</v>
      </c>
      <c r="AC1353" s="1">
        <v>43066</v>
      </c>
      <c r="AD1353">
        <v>1</v>
      </c>
      <c r="AE1353">
        <v>151</v>
      </c>
      <c r="AF1353" s="1">
        <v>43346</v>
      </c>
      <c r="AG1353">
        <v>304</v>
      </c>
      <c r="AH1353">
        <v>306041</v>
      </c>
      <c r="AI1353" t="s">
        <v>361</v>
      </c>
      <c r="AJ1353" s="3">
        <v>45174</v>
      </c>
      <c r="AK1353" t="s">
        <v>45</v>
      </c>
      <c r="AL1353" s="1">
        <v>43042</v>
      </c>
    </row>
    <row r="1354" spans="1:38" x14ac:dyDescent="0.25">
      <c r="A1354" t="s">
        <v>78</v>
      </c>
      <c r="B1354" s="1">
        <v>43072</v>
      </c>
      <c r="C1354">
        <v>2</v>
      </c>
      <c r="D1354">
        <v>84</v>
      </c>
      <c r="E1354">
        <v>11</v>
      </c>
      <c r="F1354" t="s">
        <v>39</v>
      </c>
      <c r="G1354" t="s">
        <v>40</v>
      </c>
      <c r="H1354" t="s">
        <v>41</v>
      </c>
      <c r="I1354">
        <v>2</v>
      </c>
      <c r="J1354">
        <v>1</v>
      </c>
      <c r="K1354">
        <v>30</v>
      </c>
      <c r="L1354">
        <v>14.5</v>
      </c>
      <c r="M1354">
        <v>5.08</v>
      </c>
      <c r="N1354">
        <v>0.74</v>
      </c>
      <c r="O1354">
        <v>5.35</v>
      </c>
      <c r="P1354">
        <v>0.78</v>
      </c>
      <c r="Q1354">
        <v>3.82</v>
      </c>
      <c r="R1354">
        <v>0.55000000000000004</v>
      </c>
      <c r="S1354">
        <v>1.33</v>
      </c>
      <c r="T1354">
        <v>18</v>
      </c>
      <c r="U1354">
        <v>15.05</v>
      </c>
      <c r="V1354">
        <v>17.760000000000002</v>
      </c>
      <c r="W1354" s="1">
        <v>43042</v>
      </c>
      <c r="X1354">
        <v>238</v>
      </c>
      <c r="Y1354" t="s">
        <v>46</v>
      </c>
      <c r="AC1354" s="1">
        <v>43084</v>
      </c>
      <c r="AD1354">
        <v>2</v>
      </c>
      <c r="AE1354">
        <v>236</v>
      </c>
      <c r="AF1354" s="1">
        <v>43362</v>
      </c>
      <c r="AG1354">
        <v>394</v>
      </c>
      <c r="AH1354">
        <v>309012</v>
      </c>
      <c r="AI1354">
        <v>119</v>
      </c>
      <c r="AJ1354" s="2">
        <v>13455</v>
      </c>
      <c r="AK1354" t="s">
        <v>45</v>
      </c>
      <c r="AL1354" s="1">
        <v>42968</v>
      </c>
    </row>
    <row r="1355" spans="1:38" x14ac:dyDescent="0.25">
      <c r="A1355" t="s">
        <v>51</v>
      </c>
      <c r="B1355" s="1">
        <v>42990</v>
      </c>
      <c r="C1355">
        <v>1</v>
      </c>
      <c r="D1355">
        <v>3</v>
      </c>
      <c r="E1355">
        <v>11</v>
      </c>
      <c r="F1355" t="s">
        <v>39</v>
      </c>
      <c r="G1355" t="s">
        <v>63</v>
      </c>
      <c r="H1355" t="s">
        <v>64</v>
      </c>
      <c r="I1355">
        <v>6</v>
      </c>
      <c r="J1355" t="s">
        <v>42</v>
      </c>
      <c r="K1355">
        <v>35</v>
      </c>
      <c r="L1355">
        <v>20.7</v>
      </c>
      <c r="M1355">
        <v>5.16</v>
      </c>
      <c r="N1355">
        <v>1.07</v>
      </c>
      <c r="O1355">
        <v>6.09</v>
      </c>
      <c r="P1355">
        <v>1.26</v>
      </c>
      <c r="Q1355">
        <v>4.34</v>
      </c>
      <c r="R1355">
        <v>0.9</v>
      </c>
      <c r="S1355">
        <v>2.16</v>
      </c>
      <c r="T1355">
        <v>50</v>
      </c>
      <c r="U1355">
        <v>21.49</v>
      </c>
      <c r="V1355">
        <v>28.04</v>
      </c>
      <c r="W1355" s="1">
        <v>42955</v>
      </c>
      <c r="X1355">
        <v>267</v>
      </c>
      <c r="Y1355" t="s">
        <v>43</v>
      </c>
      <c r="Z1355" t="s">
        <v>774</v>
      </c>
      <c r="AA1355" t="s">
        <v>775</v>
      </c>
      <c r="AC1355" t="s">
        <v>49</v>
      </c>
      <c r="AH1355">
        <v>309084</v>
      </c>
      <c r="AI1355">
        <v>4</v>
      </c>
      <c r="AJ1355" s="3">
        <v>44994</v>
      </c>
      <c r="AK1355" t="s">
        <v>45</v>
      </c>
      <c r="AL1355" s="1">
        <v>42955</v>
      </c>
    </row>
    <row r="1356" spans="1:38" x14ac:dyDescent="0.25">
      <c r="A1356" t="s">
        <v>51</v>
      </c>
      <c r="B1356" s="1">
        <v>43048</v>
      </c>
      <c r="C1356">
        <v>2</v>
      </c>
      <c r="D1356">
        <v>3</v>
      </c>
      <c r="E1356">
        <v>11</v>
      </c>
      <c r="F1356" t="s">
        <v>39</v>
      </c>
      <c r="G1356" t="s">
        <v>63</v>
      </c>
      <c r="H1356" t="s">
        <v>64</v>
      </c>
      <c r="I1356">
        <v>6</v>
      </c>
      <c r="J1356" t="s">
        <v>42</v>
      </c>
      <c r="K1356">
        <v>93</v>
      </c>
      <c r="L1356">
        <v>17.7</v>
      </c>
      <c r="M1356">
        <v>5.19</v>
      </c>
      <c r="N1356">
        <v>0.92</v>
      </c>
      <c r="O1356">
        <v>6.28</v>
      </c>
      <c r="P1356">
        <v>1.1100000000000001</v>
      </c>
      <c r="Q1356">
        <v>4.72</v>
      </c>
      <c r="R1356">
        <v>0.84</v>
      </c>
      <c r="S1356">
        <v>1.95</v>
      </c>
      <c r="T1356">
        <v>23</v>
      </c>
      <c r="U1356">
        <v>18.37</v>
      </c>
      <c r="V1356">
        <v>24.91</v>
      </c>
      <c r="W1356" s="1">
        <v>42955</v>
      </c>
      <c r="X1356">
        <v>267</v>
      </c>
      <c r="Y1356" t="s">
        <v>46</v>
      </c>
      <c r="Z1356" t="s">
        <v>774</v>
      </c>
      <c r="AA1356" t="s">
        <v>775</v>
      </c>
      <c r="AC1356" t="s">
        <v>49</v>
      </c>
      <c r="AH1356">
        <v>309084</v>
      </c>
      <c r="AI1356">
        <v>4</v>
      </c>
      <c r="AJ1356" s="3">
        <v>44994</v>
      </c>
      <c r="AK1356" t="s">
        <v>45</v>
      </c>
      <c r="AL1356" s="1">
        <v>42955</v>
      </c>
    </row>
    <row r="1357" spans="1:38" x14ac:dyDescent="0.25">
      <c r="A1357" t="s">
        <v>51</v>
      </c>
      <c r="B1357" s="1">
        <v>43109</v>
      </c>
      <c r="C1357">
        <v>3</v>
      </c>
      <c r="D1357">
        <v>3</v>
      </c>
      <c r="E1357">
        <v>11</v>
      </c>
      <c r="F1357" t="s">
        <v>39</v>
      </c>
      <c r="G1357" t="s">
        <v>63</v>
      </c>
      <c r="H1357" t="s">
        <v>64</v>
      </c>
      <c r="I1357">
        <v>6</v>
      </c>
      <c r="J1357" t="s">
        <v>42</v>
      </c>
      <c r="K1357">
        <v>154</v>
      </c>
      <c r="L1357">
        <v>15.2</v>
      </c>
      <c r="M1357">
        <v>4.93</v>
      </c>
      <c r="N1357">
        <v>0.75</v>
      </c>
      <c r="O1357">
        <v>6.49</v>
      </c>
      <c r="P1357">
        <v>0.99</v>
      </c>
      <c r="Q1357">
        <v>4.74</v>
      </c>
      <c r="R1357">
        <v>0.72</v>
      </c>
      <c r="S1357">
        <v>1.71</v>
      </c>
      <c r="T1357">
        <v>79</v>
      </c>
      <c r="U1357">
        <v>15.78</v>
      </c>
      <c r="V1357">
        <v>21.84</v>
      </c>
      <c r="W1357" s="1">
        <v>42955</v>
      </c>
      <c r="X1357">
        <v>267</v>
      </c>
      <c r="Y1357" t="s">
        <v>47</v>
      </c>
      <c r="Z1357" t="s">
        <v>774</v>
      </c>
      <c r="AA1357" t="s">
        <v>775</v>
      </c>
      <c r="AC1357" s="1">
        <v>43068</v>
      </c>
      <c r="AD1357">
        <v>2</v>
      </c>
      <c r="AE1357">
        <v>194</v>
      </c>
      <c r="AF1357" s="1">
        <v>43346</v>
      </c>
      <c r="AG1357">
        <v>391</v>
      </c>
      <c r="AH1357">
        <v>309084</v>
      </c>
      <c r="AI1357">
        <v>4</v>
      </c>
      <c r="AJ1357" s="3">
        <v>44994</v>
      </c>
      <c r="AK1357" t="s">
        <v>45</v>
      </c>
      <c r="AL1357" s="1">
        <v>42955</v>
      </c>
    </row>
    <row r="1358" spans="1:38" x14ac:dyDescent="0.25">
      <c r="A1358" t="s">
        <v>51</v>
      </c>
      <c r="B1358" s="1">
        <v>43157</v>
      </c>
      <c r="C1358">
        <v>4</v>
      </c>
      <c r="D1358">
        <v>3</v>
      </c>
      <c r="E1358">
        <v>11</v>
      </c>
      <c r="F1358" t="s">
        <v>39</v>
      </c>
      <c r="G1358" t="s">
        <v>63</v>
      </c>
      <c r="H1358" t="s">
        <v>64</v>
      </c>
      <c r="I1358">
        <v>6</v>
      </c>
      <c r="J1358" t="s">
        <v>42</v>
      </c>
      <c r="K1358">
        <v>202</v>
      </c>
      <c r="L1358">
        <v>11.7</v>
      </c>
      <c r="M1358">
        <v>4.9400000000000004</v>
      </c>
      <c r="N1358">
        <v>0.57999999999999996</v>
      </c>
      <c r="O1358">
        <v>6.72</v>
      </c>
      <c r="P1358">
        <v>0.79</v>
      </c>
      <c r="Q1358">
        <v>5.14</v>
      </c>
      <c r="R1358">
        <v>0.6</v>
      </c>
      <c r="S1358">
        <v>1.39</v>
      </c>
      <c r="T1358">
        <v>128</v>
      </c>
      <c r="U1358">
        <v>12.14</v>
      </c>
      <c r="V1358">
        <v>17.5</v>
      </c>
      <c r="W1358" s="1">
        <v>42955</v>
      </c>
      <c r="X1358">
        <v>267</v>
      </c>
      <c r="Y1358" t="s">
        <v>48</v>
      </c>
      <c r="Z1358" t="s">
        <v>774</v>
      </c>
      <c r="AA1358" t="s">
        <v>775</v>
      </c>
      <c r="AC1358" s="1">
        <v>43068</v>
      </c>
      <c r="AD1358">
        <v>2</v>
      </c>
      <c r="AE1358">
        <v>188</v>
      </c>
      <c r="AF1358" s="1">
        <v>43346</v>
      </c>
      <c r="AG1358">
        <v>391</v>
      </c>
      <c r="AH1358">
        <v>309084</v>
      </c>
      <c r="AI1358">
        <v>4</v>
      </c>
      <c r="AJ1358" s="3">
        <v>44994</v>
      </c>
      <c r="AK1358" t="s">
        <v>45</v>
      </c>
      <c r="AL1358" s="1">
        <v>42955</v>
      </c>
    </row>
    <row r="1359" spans="1:38" x14ac:dyDescent="0.25">
      <c r="A1359" t="s">
        <v>51</v>
      </c>
      <c r="B1359" s="1">
        <v>43209</v>
      </c>
      <c r="C1359">
        <v>5</v>
      </c>
      <c r="D1359">
        <v>3</v>
      </c>
      <c r="E1359">
        <v>11</v>
      </c>
      <c r="F1359" t="s">
        <v>39</v>
      </c>
      <c r="G1359" t="s">
        <v>63</v>
      </c>
      <c r="H1359" t="s">
        <v>64</v>
      </c>
      <c r="I1359">
        <v>6</v>
      </c>
      <c r="J1359" t="s">
        <v>42</v>
      </c>
      <c r="K1359">
        <v>254</v>
      </c>
      <c r="L1359">
        <v>8.4</v>
      </c>
      <c r="M1359">
        <v>4.67</v>
      </c>
      <c r="N1359">
        <v>0.39</v>
      </c>
      <c r="O1359">
        <v>8.1999999999999993</v>
      </c>
      <c r="P1359">
        <v>0.69</v>
      </c>
      <c r="Q1359">
        <v>6.26</v>
      </c>
      <c r="R1359">
        <v>0.53</v>
      </c>
      <c r="S1359">
        <v>1.21</v>
      </c>
      <c r="T1359">
        <v>296</v>
      </c>
      <c r="U1359">
        <v>8.7200000000000006</v>
      </c>
      <c r="V1359">
        <v>14.84</v>
      </c>
      <c r="W1359" s="1">
        <v>42955</v>
      </c>
      <c r="X1359">
        <v>267</v>
      </c>
      <c r="Y1359" s="3">
        <v>45047</v>
      </c>
      <c r="Z1359" t="s">
        <v>774</v>
      </c>
      <c r="AA1359" t="s">
        <v>775</v>
      </c>
      <c r="AC1359" t="s">
        <v>49</v>
      </c>
      <c r="AH1359">
        <v>309084</v>
      </c>
      <c r="AI1359">
        <v>4</v>
      </c>
      <c r="AJ1359" s="3">
        <v>44994</v>
      </c>
      <c r="AK1359" t="s">
        <v>45</v>
      </c>
      <c r="AL1359" s="1">
        <v>42955</v>
      </c>
    </row>
    <row r="1360" spans="1:38" x14ac:dyDescent="0.25">
      <c r="A1360" t="s">
        <v>38</v>
      </c>
      <c r="B1360" s="1">
        <v>43010</v>
      </c>
      <c r="C1360">
        <v>1</v>
      </c>
      <c r="D1360">
        <v>125</v>
      </c>
      <c r="E1360">
        <v>11</v>
      </c>
      <c r="F1360" t="s">
        <v>39</v>
      </c>
      <c r="G1360" t="s">
        <v>51</v>
      </c>
      <c r="H1360" t="s">
        <v>52</v>
      </c>
      <c r="I1360">
        <v>6</v>
      </c>
      <c r="J1360" t="s">
        <v>42</v>
      </c>
      <c r="K1360">
        <v>40</v>
      </c>
      <c r="L1360">
        <v>29.2</v>
      </c>
      <c r="M1360">
        <v>5.04</v>
      </c>
      <c r="N1360">
        <v>1.47</v>
      </c>
      <c r="O1360">
        <v>4.5999999999999996</v>
      </c>
      <c r="P1360">
        <v>1.34</v>
      </c>
      <c r="Q1360">
        <v>3.51</v>
      </c>
      <c r="R1360">
        <v>1.02</v>
      </c>
      <c r="S1360">
        <v>2.37</v>
      </c>
      <c r="T1360">
        <v>30</v>
      </c>
      <c r="U1360">
        <v>30.31</v>
      </c>
      <c r="V1360">
        <v>32.22</v>
      </c>
      <c r="W1360" s="1">
        <v>42970</v>
      </c>
      <c r="X1360">
        <v>243</v>
      </c>
      <c r="Y1360" t="s">
        <v>43</v>
      </c>
      <c r="AC1360" s="1">
        <v>43062</v>
      </c>
      <c r="AD1360">
        <v>1</v>
      </c>
      <c r="AE1360">
        <v>267</v>
      </c>
      <c r="AF1360" s="1">
        <v>43344</v>
      </c>
      <c r="AG1360">
        <v>374</v>
      </c>
      <c r="AH1360">
        <v>110028</v>
      </c>
      <c r="AI1360" t="s">
        <v>776</v>
      </c>
      <c r="AJ1360" s="3">
        <v>45140</v>
      </c>
      <c r="AK1360" t="s">
        <v>45</v>
      </c>
      <c r="AL1360" s="1">
        <v>42970</v>
      </c>
    </row>
    <row r="1361" spans="1:38" x14ac:dyDescent="0.25">
      <c r="A1361" t="s">
        <v>38</v>
      </c>
      <c r="B1361" s="1">
        <v>43075</v>
      </c>
      <c r="C1361">
        <v>2</v>
      </c>
      <c r="D1361">
        <v>125</v>
      </c>
      <c r="E1361">
        <v>11</v>
      </c>
      <c r="F1361" t="s">
        <v>39</v>
      </c>
      <c r="G1361" t="s">
        <v>51</v>
      </c>
      <c r="H1361" t="s">
        <v>52</v>
      </c>
      <c r="I1361">
        <v>6</v>
      </c>
      <c r="J1361" t="s">
        <v>42</v>
      </c>
      <c r="K1361">
        <v>105</v>
      </c>
      <c r="L1361">
        <v>21.2</v>
      </c>
      <c r="M1361">
        <v>5.03</v>
      </c>
      <c r="N1361">
        <v>1.07</v>
      </c>
      <c r="O1361">
        <v>4.18</v>
      </c>
      <c r="P1361">
        <v>0.89</v>
      </c>
      <c r="Q1361">
        <v>3.54</v>
      </c>
      <c r="R1361">
        <v>0.75</v>
      </c>
      <c r="S1361">
        <v>1.64</v>
      </c>
      <c r="T1361">
        <v>28</v>
      </c>
      <c r="U1361">
        <v>22.01</v>
      </c>
      <c r="V1361">
        <v>22.42</v>
      </c>
      <c r="W1361" s="1">
        <v>42970</v>
      </c>
      <c r="X1361">
        <v>243</v>
      </c>
      <c r="Y1361" t="s">
        <v>46</v>
      </c>
      <c r="AC1361" s="1">
        <v>43062</v>
      </c>
      <c r="AD1361">
        <v>1</v>
      </c>
      <c r="AE1361">
        <v>229</v>
      </c>
      <c r="AF1361" s="1">
        <v>43344</v>
      </c>
      <c r="AG1361">
        <v>374</v>
      </c>
      <c r="AH1361">
        <v>110028</v>
      </c>
      <c r="AI1361" t="s">
        <v>776</v>
      </c>
      <c r="AJ1361" s="3">
        <v>45140</v>
      </c>
      <c r="AK1361" t="s">
        <v>45</v>
      </c>
      <c r="AL1361" s="1">
        <v>42970</v>
      </c>
    </row>
    <row r="1362" spans="1:38" x14ac:dyDescent="0.25">
      <c r="A1362" t="s">
        <v>38</v>
      </c>
      <c r="B1362" s="1">
        <v>43146</v>
      </c>
      <c r="C1362">
        <v>3</v>
      </c>
      <c r="D1362">
        <v>125</v>
      </c>
      <c r="E1362">
        <v>11</v>
      </c>
      <c r="F1362" t="s">
        <v>39</v>
      </c>
      <c r="G1362" t="s">
        <v>51</v>
      </c>
      <c r="H1362" t="s">
        <v>52</v>
      </c>
      <c r="I1362">
        <v>6</v>
      </c>
      <c r="J1362" t="s">
        <v>42</v>
      </c>
      <c r="K1362">
        <v>176</v>
      </c>
      <c r="L1362">
        <v>18.2</v>
      </c>
      <c r="M1362">
        <v>4.8899999999999997</v>
      </c>
      <c r="N1362">
        <v>0.89</v>
      </c>
      <c r="O1362">
        <v>4.82</v>
      </c>
      <c r="P1362">
        <v>0.88</v>
      </c>
      <c r="Q1362">
        <v>3.59</v>
      </c>
      <c r="R1362">
        <v>0.65</v>
      </c>
      <c r="S1362">
        <v>1.53</v>
      </c>
      <c r="T1362">
        <v>63</v>
      </c>
      <c r="U1362">
        <v>18.89</v>
      </c>
      <c r="V1362">
        <v>20.75</v>
      </c>
      <c r="W1362" s="1">
        <v>42970</v>
      </c>
      <c r="X1362">
        <v>243</v>
      </c>
      <c r="Y1362" t="s">
        <v>47</v>
      </c>
      <c r="AC1362" s="1">
        <v>43062</v>
      </c>
      <c r="AD1362">
        <v>1</v>
      </c>
      <c r="AE1362">
        <v>193</v>
      </c>
      <c r="AF1362" s="1">
        <v>43344</v>
      </c>
      <c r="AG1362">
        <v>374</v>
      </c>
      <c r="AH1362">
        <v>110028</v>
      </c>
      <c r="AI1362" t="s">
        <v>776</v>
      </c>
      <c r="AJ1362" s="3">
        <v>45140</v>
      </c>
      <c r="AK1362" t="s">
        <v>45</v>
      </c>
      <c r="AL1362" s="1">
        <v>42970</v>
      </c>
    </row>
    <row r="1363" spans="1:38" x14ac:dyDescent="0.25">
      <c r="A1363" t="s">
        <v>38</v>
      </c>
      <c r="B1363" s="1">
        <v>43200</v>
      </c>
      <c r="C1363">
        <v>4</v>
      </c>
      <c r="D1363">
        <v>125</v>
      </c>
      <c r="E1363">
        <v>11</v>
      </c>
      <c r="F1363" t="s">
        <v>39</v>
      </c>
      <c r="G1363" t="s">
        <v>51</v>
      </c>
      <c r="H1363" t="s">
        <v>52</v>
      </c>
      <c r="I1363">
        <v>6</v>
      </c>
      <c r="J1363" t="s">
        <v>42</v>
      </c>
      <c r="K1363">
        <v>230</v>
      </c>
      <c r="L1363">
        <v>14.6</v>
      </c>
      <c r="M1363">
        <v>5.01</v>
      </c>
      <c r="N1363">
        <v>0.73</v>
      </c>
      <c r="O1363">
        <v>4.5999999999999996</v>
      </c>
      <c r="P1363">
        <v>0.67</v>
      </c>
      <c r="Q1363">
        <v>4.08</v>
      </c>
      <c r="R1363">
        <v>0.6</v>
      </c>
      <c r="S1363">
        <v>1.27</v>
      </c>
      <c r="T1363">
        <v>53</v>
      </c>
      <c r="U1363">
        <v>15.15</v>
      </c>
      <c r="V1363">
        <v>16.78</v>
      </c>
      <c r="W1363" s="1">
        <v>42970</v>
      </c>
      <c r="X1363">
        <v>243</v>
      </c>
      <c r="Y1363" t="s">
        <v>48</v>
      </c>
      <c r="AC1363" t="s">
        <v>142</v>
      </c>
      <c r="AH1363">
        <v>110028</v>
      </c>
      <c r="AI1363" t="s">
        <v>776</v>
      </c>
      <c r="AJ1363" s="3">
        <v>45140</v>
      </c>
      <c r="AK1363" t="s">
        <v>143</v>
      </c>
      <c r="AL1363" s="1">
        <v>43265</v>
      </c>
    </row>
    <row r="1364" spans="1:38" x14ac:dyDescent="0.25">
      <c r="A1364" t="s">
        <v>129</v>
      </c>
      <c r="B1364" s="1">
        <v>43060</v>
      </c>
      <c r="C1364">
        <v>2</v>
      </c>
      <c r="D1364">
        <v>514</v>
      </c>
      <c r="E1364">
        <v>11</v>
      </c>
      <c r="F1364" t="s">
        <v>39</v>
      </c>
      <c r="G1364" t="s">
        <v>777</v>
      </c>
      <c r="H1364" t="s">
        <v>70</v>
      </c>
      <c r="I1364">
        <v>7</v>
      </c>
      <c r="J1364" t="s">
        <v>42</v>
      </c>
      <c r="K1364">
        <v>58</v>
      </c>
      <c r="L1364">
        <v>19.3</v>
      </c>
      <c r="M1364">
        <v>4.8899999999999997</v>
      </c>
      <c r="N1364">
        <v>0.94</v>
      </c>
      <c r="O1364">
        <v>5.04</v>
      </c>
      <c r="P1364">
        <v>0.97</v>
      </c>
      <c r="Q1364">
        <v>3.43</v>
      </c>
      <c r="R1364">
        <v>0.66</v>
      </c>
      <c r="S1364">
        <v>1.63</v>
      </c>
      <c r="T1364">
        <v>231</v>
      </c>
      <c r="U1364">
        <v>20.03</v>
      </c>
      <c r="V1364">
        <v>22.25</v>
      </c>
      <c r="W1364" s="1">
        <v>43002</v>
      </c>
      <c r="X1364">
        <v>240</v>
      </c>
      <c r="Y1364" s="3">
        <v>44927</v>
      </c>
      <c r="AC1364" s="1">
        <v>43050</v>
      </c>
      <c r="AD1364">
        <v>1</v>
      </c>
      <c r="AE1364">
        <v>181</v>
      </c>
      <c r="AF1364" s="1">
        <v>43328</v>
      </c>
      <c r="AG1364">
        <v>326</v>
      </c>
      <c r="AI1364" t="s">
        <v>268</v>
      </c>
      <c r="AJ1364" t="s">
        <v>778</v>
      </c>
      <c r="AK1364" t="s">
        <v>45</v>
      </c>
      <c r="AL1364" s="1">
        <v>43002</v>
      </c>
    </row>
    <row r="1365" spans="1:38" x14ac:dyDescent="0.25">
      <c r="A1365" t="s">
        <v>129</v>
      </c>
      <c r="B1365" s="1">
        <v>43156</v>
      </c>
      <c r="C1365">
        <v>3</v>
      </c>
      <c r="D1365">
        <v>514</v>
      </c>
      <c r="E1365">
        <v>11</v>
      </c>
      <c r="F1365" t="s">
        <v>39</v>
      </c>
      <c r="G1365" t="s">
        <v>777</v>
      </c>
      <c r="H1365" t="s">
        <v>70</v>
      </c>
      <c r="I1365">
        <v>7</v>
      </c>
      <c r="J1365" t="s">
        <v>42</v>
      </c>
      <c r="K1365">
        <v>154</v>
      </c>
      <c r="L1365">
        <v>14.7</v>
      </c>
      <c r="M1365">
        <v>4.75</v>
      </c>
      <c r="N1365">
        <v>0.7</v>
      </c>
      <c r="O1365">
        <v>3.91</v>
      </c>
      <c r="P1365">
        <v>0.56999999999999995</v>
      </c>
      <c r="Q1365">
        <v>4.24</v>
      </c>
      <c r="R1365">
        <v>0.62</v>
      </c>
      <c r="S1365">
        <v>1.2</v>
      </c>
      <c r="U1365">
        <v>15.26</v>
      </c>
      <c r="V1365">
        <v>15.69</v>
      </c>
      <c r="W1365" s="1">
        <v>43002</v>
      </c>
      <c r="X1365">
        <v>240</v>
      </c>
      <c r="AI1365">
        <v>0</v>
      </c>
    </row>
    <row r="1366" spans="1:38" x14ac:dyDescent="0.25">
      <c r="A1366" t="s">
        <v>129</v>
      </c>
      <c r="B1366" s="1">
        <v>43229</v>
      </c>
      <c r="C1366">
        <v>4</v>
      </c>
      <c r="D1366">
        <v>514</v>
      </c>
      <c r="E1366">
        <v>11</v>
      </c>
      <c r="F1366" t="s">
        <v>39</v>
      </c>
      <c r="G1366" t="s">
        <v>777</v>
      </c>
      <c r="H1366" t="s">
        <v>70</v>
      </c>
      <c r="I1366">
        <v>7</v>
      </c>
      <c r="J1366" t="s">
        <v>42</v>
      </c>
      <c r="K1366">
        <v>227</v>
      </c>
      <c r="L1366">
        <v>9.8000000000000007</v>
      </c>
      <c r="M1366">
        <v>4.34</v>
      </c>
      <c r="N1366">
        <v>0.43</v>
      </c>
      <c r="O1366">
        <v>6.01</v>
      </c>
      <c r="P1366">
        <v>0.59</v>
      </c>
      <c r="Q1366">
        <v>4.63</v>
      </c>
      <c r="R1366">
        <v>0.45</v>
      </c>
      <c r="S1366">
        <v>1.04</v>
      </c>
      <c r="T1366">
        <v>463</v>
      </c>
      <c r="U1366">
        <v>10.17</v>
      </c>
      <c r="V1366">
        <v>13.37</v>
      </c>
      <c r="W1366" s="1">
        <v>43002</v>
      </c>
      <c r="X1366">
        <v>240</v>
      </c>
      <c r="Y1366" s="3">
        <v>44987</v>
      </c>
      <c r="AC1366" s="1">
        <v>43050</v>
      </c>
      <c r="AD1366">
        <v>1</v>
      </c>
      <c r="AF1366" s="1">
        <v>43328</v>
      </c>
      <c r="AI1366" t="s">
        <v>268</v>
      </c>
      <c r="AJ1366" t="s">
        <v>778</v>
      </c>
      <c r="AK1366" t="s">
        <v>143</v>
      </c>
      <c r="AL1366" s="1">
        <v>43240</v>
      </c>
    </row>
    <row r="1367" spans="1:38" x14ac:dyDescent="0.25">
      <c r="A1367" t="s">
        <v>40</v>
      </c>
      <c r="B1367" s="1">
        <v>44117</v>
      </c>
      <c r="C1367">
        <v>1</v>
      </c>
      <c r="D1367">
        <v>118</v>
      </c>
      <c r="E1367">
        <v>11</v>
      </c>
      <c r="F1367" t="s">
        <v>39</v>
      </c>
      <c r="G1367" t="s">
        <v>779</v>
      </c>
      <c r="H1367" t="s">
        <v>64</v>
      </c>
      <c r="I1367">
        <v>7</v>
      </c>
      <c r="J1367" t="s">
        <v>42</v>
      </c>
      <c r="K1367">
        <v>71</v>
      </c>
      <c r="L1367">
        <v>24.2</v>
      </c>
      <c r="M1367">
        <v>5.2</v>
      </c>
      <c r="N1367">
        <v>1.26</v>
      </c>
      <c r="O1367">
        <v>6.17</v>
      </c>
      <c r="P1367">
        <v>1.49</v>
      </c>
      <c r="Q1367">
        <v>3.98</v>
      </c>
      <c r="R1367">
        <v>0.96</v>
      </c>
      <c r="S1367">
        <v>2.46</v>
      </c>
      <c r="T1367">
        <v>10</v>
      </c>
      <c r="U1367">
        <v>25.12</v>
      </c>
      <c r="V1367">
        <v>32.31</v>
      </c>
      <c r="W1367" s="1">
        <v>44046</v>
      </c>
      <c r="Y1367" t="s">
        <v>43</v>
      </c>
      <c r="Z1367" t="s">
        <v>780</v>
      </c>
      <c r="AA1367" t="s">
        <v>781</v>
      </c>
      <c r="AB1367">
        <v>245</v>
      </c>
      <c r="AC1367" s="1">
        <v>44136</v>
      </c>
      <c r="AD1367">
        <v>1</v>
      </c>
      <c r="AE1367">
        <v>215</v>
      </c>
      <c r="AF1367" s="1">
        <v>44419</v>
      </c>
      <c r="AG1367">
        <v>373</v>
      </c>
      <c r="AI1367" t="s">
        <v>782</v>
      </c>
      <c r="AJ1367" t="s">
        <v>783</v>
      </c>
      <c r="AK1367" t="s">
        <v>45</v>
      </c>
      <c r="AL1367" s="1">
        <v>44046</v>
      </c>
    </row>
    <row r="1368" spans="1:38" x14ac:dyDescent="0.25">
      <c r="A1368" t="s">
        <v>40</v>
      </c>
      <c r="B1368" s="1">
        <v>44280</v>
      </c>
      <c r="C1368">
        <v>3</v>
      </c>
      <c r="D1368">
        <v>118</v>
      </c>
      <c r="E1368">
        <v>11</v>
      </c>
      <c r="F1368" t="s">
        <v>39</v>
      </c>
      <c r="G1368" t="s">
        <v>779</v>
      </c>
      <c r="H1368" t="s">
        <v>64</v>
      </c>
      <c r="I1368">
        <v>7</v>
      </c>
      <c r="J1368" t="s">
        <v>42</v>
      </c>
      <c r="K1368">
        <v>234</v>
      </c>
      <c r="L1368">
        <v>13</v>
      </c>
      <c r="M1368">
        <v>4.9800000000000004</v>
      </c>
      <c r="N1368">
        <v>0.65</v>
      </c>
      <c r="O1368">
        <v>6.54</v>
      </c>
      <c r="P1368">
        <v>0.85</v>
      </c>
      <c r="Q1368">
        <v>4.8899999999999997</v>
      </c>
      <c r="R1368">
        <v>0.64</v>
      </c>
      <c r="S1368">
        <v>1.49</v>
      </c>
      <c r="T1368">
        <v>10</v>
      </c>
      <c r="U1368">
        <v>13.49</v>
      </c>
      <c r="V1368">
        <v>18.899999999999999</v>
      </c>
      <c r="W1368" s="1">
        <v>44046</v>
      </c>
      <c r="Y1368" t="s">
        <v>46</v>
      </c>
      <c r="Z1368" t="s">
        <v>780</v>
      </c>
      <c r="AA1368" t="s">
        <v>781</v>
      </c>
      <c r="AB1368">
        <v>245</v>
      </c>
      <c r="AC1368" s="1">
        <v>44136</v>
      </c>
      <c r="AD1368">
        <v>1</v>
      </c>
      <c r="AE1368">
        <v>138</v>
      </c>
      <c r="AF1368" s="1">
        <v>44419</v>
      </c>
      <c r="AG1368">
        <v>373</v>
      </c>
      <c r="AI1368" t="s">
        <v>782</v>
      </c>
      <c r="AJ1368" t="s">
        <v>783</v>
      </c>
      <c r="AK1368" t="s">
        <v>45</v>
      </c>
      <c r="AL1368" s="1">
        <v>44046</v>
      </c>
    </row>
    <row r="1369" spans="1:38" x14ac:dyDescent="0.25">
      <c r="A1369" t="s">
        <v>38</v>
      </c>
      <c r="B1369" s="1">
        <v>43010</v>
      </c>
      <c r="C1369">
        <v>1</v>
      </c>
      <c r="D1369">
        <v>85</v>
      </c>
      <c r="E1369">
        <v>11</v>
      </c>
      <c r="F1369" t="s">
        <v>39</v>
      </c>
      <c r="G1369" t="s">
        <v>51</v>
      </c>
      <c r="H1369" t="s">
        <v>52</v>
      </c>
      <c r="I1369">
        <v>6</v>
      </c>
      <c r="J1369" t="s">
        <v>42</v>
      </c>
      <c r="K1369">
        <v>16</v>
      </c>
      <c r="L1369">
        <v>24.9</v>
      </c>
      <c r="M1369">
        <v>5.0199999999999996</v>
      </c>
      <c r="N1369">
        <v>1.25</v>
      </c>
      <c r="O1369">
        <v>5.36</v>
      </c>
      <c r="P1369">
        <v>1.33</v>
      </c>
      <c r="Q1369">
        <v>3.57</v>
      </c>
      <c r="R1369">
        <v>0.89</v>
      </c>
      <c r="S1369">
        <v>2.2200000000000002</v>
      </c>
      <c r="T1369">
        <v>16</v>
      </c>
      <c r="U1369">
        <v>25.85</v>
      </c>
      <c r="V1369">
        <v>29.98</v>
      </c>
      <c r="W1369" s="1">
        <v>42994</v>
      </c>
      <c r="X1369">
        <v>219</v>
      </c>
      <c r="Y1369" t="s">
        <v>43</v>
      </c>
      <c r="AC1369" s="1">
        <v>43055</v>
      </c>
      <c r="AD1369">
        <v>1</v>
      </c>
      <c r="AE1369">
        <v>261</v>
      </c>
      <c r="AF1369" s="1">
        <v>43338</v>
      </c>
      <c r="AG1369">
        <v>344</v>
      </c>
      <c r="AH1369">
        <v>110001</v>
      </c>
      <c r="AI1369" t="s">
        <v>784</v>
      </c>
      <c r="AJ1369" s="2">
        <v>29952</v>
      </c>
      <c r="AK1369" t="s">
        <v>45</v>
      </c>
      <c r="AL1369" s="1">
        <v>42994</v>
      </c>
    </row>
    <row r="1370" spans="1:38" x14ac:dyDescent="0.25">
      <c r="A1370" t="s">
        <v>38</v>
      </c>
      <c r="B1370" s="1">
        <v>43075</v>
      </c>
      <c r="C1370">
        <v>2</v>
      </c>
      <c r="D1370">
        <v>85</v>
      </c>
      <c r="E1370">
        <v>11</v>
      </c>
      <c r="F1370" t="s">
        <v>39</v>
      </c>
      <c r="G1370" t="s">
        <v>51</v>
      </c>
      <c r="H1370" t="s">
        <v>52</v>
      </c>
      <c r="I1370">
        <v>6</v>
      </c>
      <c r="J1370" t="s">
        <v>42</v>
      </c>
      <c r="K1370">
        <v>81</v>
      </c>
      <c r="L1370">
        <v>18.3</v>
      </c>
      <c r="M1370">
        <v>4.93</v>
      </c>
      <c r="N1370">
        <v>0.9</v>
      </c>
      <c r="O1370">
        <v>5.51</v>
      </c>
      <c r="P1370">
        <v>1.01</v>
      </c>
      <c r="Q1370">
        <v>3.81</v>
      </c>
      <c r="R1370">
        <v>0.7</v>
      </c>
      <c r="S1370">
        <v>1.71</v>
      </c>
      <c r="T1370">
        <v>14</v>
      </c>
      <c r="U1370">
        <v>19</v>
      </c>
      <c r="V1370">
        <v>22.78</v>
      </c>
      <c r="W1370" s="1">
        <v>42994</v>
      </c>
      <c r="X1370">
        <v>219</v>
      </c>
      <c r="Y1370" t="s">
        <v>46</v>
      </c>
      <c r="AC1370" s="1">
        <v>43055</v>
      </c>
      <c r="AD1370">
        <v>1</v>
      </c>
      <c r="AE1370">
        <v>223</v>
      </c>
      <c r="AF1370" s="1">
        <v>43338</v>
      </c>
      <c r="AG1370">
        <v>344</v>
      </c>
      <c r="AH1370">
        <v>110001</v>
      </c>
      <c r="AI1370" t="s">
        <v>784</v>
      </c>
      <c r="AJ1370" s="2">
        <v>29952</v>
      </c>
      <c r="AK1370" t="s">
        <v>45</v>
      </c>
      <c r="AL1370" s="1">
        <v>42994</v>
      </c>
    </row>
    <row r="1371" spans="1:38" x14ac:dyDescent="0.25">
      <c r="A1371" t="s">
        <v>38</v>
      </c>
      <c r="B1371" s="1">
        <v>43146</v>
      </c>
      <c r="C1371">
        <v>3</v>
      </c>
      <c r="D1371">
        <v>85</v>
      </c>
      <c r="E1371">
        <v>11</v>
      </c>
      <c r="F1371" t="s">
        <v>39</v>
      </c>
      <c r="G1371" t="s">
        <v>51</v>
      </c>
      <c r="H1371" t="s">
        <v>52</v>
      </c>
      <c r="I1371">
        <v>6</v>
      </c>
      <c r="J1371" t="s">
        <v>42</v>
      </c>
      <c r="K1371">
        <v>152</v>
      </c>
      <c r="L1371">
        <v>14.1</v>
      </c>
      <c r="M1371">
        <v>4.79</v>
      </c>
      <c r="N1371">
        <v>0.68</v>
      </c>
      <c r="O1371">
        <v>5.98</v>
      </c>
      <c r="P1371">
        <v>0.84</v>
      </c>
      <c r="Q1371">
        <v>4.07</v>
      </c>
      <c r="R1371">
        <v>0.56999999999999995</v>
      </c>
      <c r="S1371">
        <v>1.42</v>
      </c>
      <c r="T1371">
        <v>21</v>
      </c>
      <c r="U1371">
        <v>14.64</v>
      </c>
      <c r="V1371">
        <v>18.55</v>
      </c>
      <c r="W1371" s="1">
        <v>42994</v>
      </c>
      <c r="X1371">
        <v>219</v>
      </c>
      <c r="Y1371" t="s">
        <v>47</v>
      </c>
      <c r="AC1371" s="1">
        <v>43055</v>
      </c>
      <c r="AD1371">
        <v>1</v>
      </c>
      <c r="AE1371">
        <v>186</v>
      </c>
      <c r="AF1371" s="1">
        <v>43337</v>
      </c>
      <c r="AG1371">
        <v>343</v>
      </c>
      <c r="AH1371">
        <v>110001</v>
      </c>
      <c r="AI1371" t="s">
        <v>784</v>
      </c>
      <c r="AJ1371" s="2">
        <v>29952</v>
      </c>
      <c r="AK1371" t="s">
        <v>45</v>
      </c>
      <c r="AL1371" s="1">
        <v>42994</v>
      </c>
    </row>
    <row r="1372" spans="1:38" x14ac:dyDescent="0.25">
      <c r="A1372" t="s">
        <v>38</v>
      </c>
      <c r="B1372" s="1">
        <v>43200</v>
      </c>
      <c r="C1372">
        <v>4</v>
      </c>
      <c r="D1372">
        <v>85</v>
      </c>
      <c r="E1372">
        <v>11</v>
      </c>
      <c r="F1372" t="s">
        <v>39</v>
      </c>
      <c r="G1372" t="s">
        <v>51</v>
      </c>
      <c r="H1372" t="s">
        <v>52</v>
      </c>
      <c r="I1372">
        <v>6</v>
      </c>
      <c r="J1372" t="s">
        <v>42</v>
      </c>
      <c r="K1372">
        <v>206</v>
      </c>
      <c r="L1372">
        <v>10.1</v>
      </c>
      <c r="M1372">
        <v>5.08</v>
      </c>
      <c r="N1372">
        <v>0.51</v>
      </c>
      <c r="O1372">
        <v>4.84</v>
      </c>
      <c r="P1372">
        <v>0.49</v>
      </c>
      <c r="Q1372">
        <v>4.6500000000000004</v>
      </c>
      <c r="R1372">
        <v>0.47</v>
      </c>
      <c r="S1372">
        <v>0.96</v>
      </c>
      <c r="T1372">
        <v>14</v>
      </c>
      <c r="U1372">
        <v>10.48</v>
      </c>
      <c r="V1372">
        <v>12.34</v>
      </c>
      <c r="W1372" s="1">
        <v>42994</v>
      </c>
      <c r="X1372">
        <v>219</v>
      </c>
      <c r="Y1372" t="s">
        <v>48</v>
      </c>
      <c r="AC1372" s="1">
        <v>43106</v>
      </c>
      <c r="AD1372">
        <v>1</v>
      </c>
      <c r="AE1372">
        <v>14</v>
      </c>
      <c r="AF1372" s="1">
        <v>43388</v>
      </c>
      <c r="AG1372">
        <v>394</v>
      </c>
      <c r="AH1372">
        <v>110001</v>
      </c>
      <c r="AI1372" t="s">
        <v>784</v>
      </c>
      <c r="AJ1372" s="2">
        <v>29952</v>
      </c>
      <c r="AK1372" t="s">
        <v>50</v>
      </c>
      <c r="AL1372" s="1">
        <v>43241</v>
      </c>
    </row>
    <row r="1373" spans="1:38" x14ac:dyDescent="0.25">
      <c r="A1373" t="s">
        <v>51</v>
      </c>
      <c r="B1373" s="1">
        <v>43048</v>
      </c>
      <c r="C1373">
        <v>2</v>
      </c>
      <c r="D1373">
        <v>159</v>
      </c>
      <c r="E1373">
        <v>11</v>
      </c>
      <c r="F1373" t="s">
        <v>39</v>
      </c>
      <c r="G1373" t="s">
        <v>56</v>
      </c>
      <c r="H1373" t="s">
        <v>41</v>
      </c>
      <c r="I1373">
        <v>4</v>
      </c>
      <c r="J1373" t="s">
        <v>42</v>
      </c>
      <c r="K1373">
        <v>82</v>
      </c>
      <c r="L1373">
        <v>19.399999999999999</v>
      </c>
      <c r="M1373">
        <v>4.87</v>
      </c>
      <c r="N1373">
        <v>0.94</v>
      </c>
      <c r="O1373">
        <v>5.31</v>
      </c>
      <c r="P1373">
        <v>1.03</v>
      </c>
      <c r="Q1373">
        <v>4.26</v>
      </c>
      <c r="R1373">
        <v>0.83</v>
      </c>
      <c r="S1373">
        <v>1.86</v>
      </c>
      <c r="T1373">
        <v>52</v>
      </c>
      <c r="U1373">
        <v>20.14</v>
      </c>
      <c r="V1373">
        <v>24.29</v>
      </c>
      <c r="W1373" s="1">
        <v>42966</v>
      </c>
      <c r="X1373">
        <v>256</v>
      </c>
      <c r="Y1373" t="s">
        <v>46</v>
      </c>
      <c r="Z1373" t="s">
        <v>785</v>
      </c>
      <c r="AA1373" t="s">
        <v>786</v>
      </c>
      <c r="AC1373" t="s">
        <v>49</v>
      </c>
      <c r="AH1373" t="s">
        <v>289</v>
      </c>
      <c r="AI1373">
        <v>10</v>
      </c>
      <c r="AJ1373" s="3">
        <v>45088</v>
      </c>
      <c r="AK1373" t="s">
        <v>45</v>
      </c>
      <c r="AL1373" s="1">
        <v>42966</v>
      </c>
    </row>
    <row r="1374" spans="1:38" x14ac:dyDescent="0.25">
      <c r="A1374" t="s">
        <v>51</v>
      </c>
      <c r="B1374" s="1">
        <v>42990</v>
      </c>
      <c r="C1374">
        <v>1</v>
      </c>
      <c r="D1374">
        <v>159</v>
      </c>
      <c r="E1374">
        <v>11</v>
      </c>
      <c r="F1374" t="s">
        <v>39</v>
      </c>
      <c r="G1374" t="s">
        <v>56</v>
      </c>
      <c r="H1374" t="s">
        <v>41</v>
      </c>
      <c r="I1374">
        <v>4</v>
      </c>
      <c r="J1374" t="s">
        <v>42</v>
      </c>
      <c r="K1374">
        <v>24</v>
      </c>
      <c r="L1374">
        <v>17.899999999999999</v>
      </c>
      <c r="M1374">
        <v>4.99</v>
      </c>
      <c r="N1374">
        <v>0.89</v>
      </c>
      <c r="O1374">
        <v>6.15</v>
      </c>
      <c r="P1374">
        <v>1.1000000000000001</v>
      </c>
      <c r="Q1374">
        <v>4.16</v>
      </c>
      <c r="R1374">
        <v>0.74</v>
      </c>
      <c r="S1374">
        <v>1.85</v>
      </c>
      <c r="T1374">
        <v>32</v>
      </c>
      <c r="U1374">
        <v>18.579999999999998</v>
      </c>
      <c r="V1374">
        <v>24.1</v>
      </c>
      <c r="W1374" s="1">
        <v>42966</v>
      </c>
      <c r="X1374">
        <v>256</v>
      </c>
      <c r="Y1374" t="s">
        <v>43</v>
      </c>
      <c r="Z1374" t="s">
        <v>785</v>
      </c>
      <c r="AA1374" t="s">
        <v>786</v>
      </c>
      <c r="AC1374" t="s">
        <v>49</v>
      </c>
      <c r="AH1374" t="s">
        <v>289</v>
      </c>
      <c r="AI1374">
        <v>10</v>
      </c>
      <c r="AJ1374" s="3">
        <v>45088</v>
      </c>
      <c r="AK1374" t="s">
        <v>45</v>
      </c>
      <c r="AL1374" s="1">
        <v>42966</v>
      </c>
    </row>
    <row r="1375" spans="1:38" x14ac:dyDescent="0.25">
      <c r="A1375" t="s">
        <v>51</v>
      </c>
      <c r="B1375" s="1">
        <v>43109</v>
      </c>
      <c r="C1375">
        <v>3</v>
      </c>
      <c r="D1375">
        <v>159</v>
      </c>
      <c r="E1375">
        <v>11</v>
      </c>
      <c r="F1375" t="s">
        <v>39</v>
      </c>
      <c r="G1375" t="s">
        <v>56</v>
      </c>
      <c r="H1375" t="s">
        <v>41</v>
      </c>
      <c r="I1375">
        <v>4</v>
      </c>
      <c r="J1375" t="s">
        <v>42</v>
      </c>
      <c r="K1375">
        <v>143</v>
      </c>
      <c r="L1375">
        <v>17</v>
      </c>
      <c r="M1375">
        <v>4.84</v>
      </c>
      <c r="N1375">
        <v>0.82</v>
      </c>
      <c r="O1375">
        <v>5.92</v>
      </c>
      <c r="P1375">
        <v>1.01</v>
      </c>
      <c r="Q1375">
        <v>4.0999999999999996</v>
      </c>
      <c r="R1375">
        <v>0.7</v>
      </c>
      <c r="S1375">
        <v>1.7</v>
      </c>
      <c r="T1375">
        <v>26</v>
      </c>
      <c r="U1375">
        <v>17.649999999999999</v>
      </c>
      <c r="V1375">
        <v>22.43</v>
      </c>
      <c r="W1375" s="1">
        <v>42966</v>
      </c>
      <c r="X1375">
        <v>256</v>
      </c>
      <c r="Y1375" t="s">
        <v>47</v>
      </c>
      <c r="Z1375" t="s">
        <v>785</v>
      </c>
      <c r="AA1375" t="s">
        <v>786</v>
      </c>
      <c r="AC1375" s="1">
        <v>43072</v>
      </c>
      <c r="AD1375">
        <v>1</v>
      </c>
      <c r="AE1375">
        <v>200</v>
      </c>
      <c r="AF1375" s="1">
        <v>43352</v>
      </c>
      <c r="AG1375">
        <v>386</v>
      </c>
      <c r="AH1375" t="s">
        <v>289</v>
      </c>
      <c r="AI1375">
        <v>10</v>
      </c>
      <c r="AJ1375" s="3">
        <v>45088</v>
      </c>
      <c r="AK1375" t="s">
        <v>45</v>
      </c>
      <c r="AL1375" s="1">
        <v>42966</v>
      </c>
    </row>
    <row r="1376" spans="1:38" x14ac:dyDescent="0.25">
      <c r="A1376" t="s">
        <v>51</v>
      </c>
      <c r="B1376" s="1">
        <v>43157</v>
      </c>
      <c r="C1376">
        <v>4</v>
      </c>
      <c r="D1376">
        <v>159</v>
      </c>
      <c r="E1376">
        <v>11</v>
      </c>
      <c r="F1376" t="s">
        <v>39</v>
      </c>
      <c r="G1376" t="s">
        <v>56</v>
      </c>
      <c r="H1376" t="s">
        <v>41</v>
      </c>
      <c r="I1376">
        <v>4</v>
      </c>
      <c r="J1376" t="s">
        <v>42</v>
      </c>
      <c r="K1376">
        <v>191</v>
      </c>
      <c r="L1376">
        <v>14.1</v>
      </c>
      <c r="M1376">
        <v>4.74</v>
      </c>
      <c r="N1376">
        <v>0.67</v>
      </c>
      <c r="O1376">
        <v>6.56</v>
      </c>
      <c r="P1376">
        <v>0.92</v>
      </c>
      <c r="Q1376">
        <v>4.5999999999999996</v>
      </c>
      <c r="R1376">
        <v>0.65</v>
      </c>
      <c r="S1376">
        <v>1.57</v>
      </c>
      <c r="T1376">
        <v>35</v>
      </c>
      <c r="U1376">
        <v>14.64</v>
      </c>
      <c r="V1376">
        <v>20.149999999999999</v>
      </c>
      <c r="W1376" s="1">
        <v>42966</v>
      </c>
      <c r="X1376">
        <v>256</v>
      </c>
      <c r="Y1376" t="s">
        <v>48</v>
      </c>
      <c r="Z1376" t="s">
        <v>785</v>
      </c>
      <c r="AA1376" t="s">
        <v>786</v>
      </c>
      <c r="AC1376" s="1">
        <v>43072</v>
      </c>
      <c r="AD1376">
        <v>1</v>
      </c>
      <c r="AE1376">
        <v>194</v>
      </c>
      <c r="AF1376" s="1">
        <v>43352</v>
      </c>
      <c r="AG1376">
        <v>386</v>
      </c>
      <c r="AH1376" t="s">
        <v>289</v>
      </c>
      <c r="AI1376">
        <v>10</v>
      </c>
      <c r="AJ1376" s="3">
        <v>45088</v>
      </c>
      <c r="AK1376" t="s">
        <v>45</v>
      </c>
      <c r="AL1376" s="1">
        <v>42966</v>
      </c>
    </row>
    <row r="1377" spans="1:38" x14ac:dyDescent="0.25">
      <c r="A1377" t="s">
        <v>51</v>
      </c>
      <c r="B1377" s="1">
        <v>43209</v>
      </c>
      <c r="C1377">
        <v>5</v>
      </c>
      <c r="D1377">
        <v>159</v>
      </c>
      <c r="E1377">
        <v>11</v>
      </c>
      <c r="F1377" t="s">
        <v>39</v>
      </c>
      <c r="G1377" t="s">
        <v>56</v>
      </c>
      <c r="H1377" t="s">
        <v>41</v>
      </c>
      <c r="I1377">
        <v>4</v>
      </c>
      <c r="J1377" t="s">
        <v>42</v>
      </c>
      <c r="K1377">
        <v>243</v>
      </c>
      <c r="L1377">
        <v>11.8</v>
      </c>
      <c r="M1377">
        <v>4.75</v>
      </c>
      <c r="N1377">
        <v>0.56000000000000005</v>
      </c>
      <c r="O1377">
        <v>7.08</v>
      </c>
      <c r="P1377">
        <v>0.84</v>
      </c>
      <c r="Q1377">
        <v>5.24</v>
      </c>
      <c r="R1377">
        <v>0.62</v>
      </c>
      <c r="S1377">
        <v>1.45</v>
      </c>
      <c r="T1377">
        <v>47</v>
      </c>
      <c r="U1377">
        <v>12.25</v>
      </c>
      <c r="V1377">
        <v>18.3</v>
      </c>
      <c r="W1377" s="1">
        <v>42966</v>
      </c>
      <c r="X1377">
        <v>256</v>
      </c>
      <c r="Y1377" t="s">
        <v>77</v>
      </c>
      <c r="Z1377" t="s">
        <v>785</v>
      </c>
      <c r="AA1377" t="s">
        <v>786</v>
      </c>
      <c r="AC1377" s="1">
        <v>43072</v>
      </c>
      <c r="AD1377">
        <v>1</v>
      </c>
      <c r="AF1377" s="1">
        <v>43352</v>
      </c>
      <c r="AG1377">
        <v>386</v>
      </c>
      <c r="AH1377" t="s">
        <v>289</v>
      </c>
      <c r="AI1377">
        <v>10</v>
      </c>
      <c r="AJ1377" s="3">
        <v>45088</v>
      </c>
      <c r="AK1377" t="s">
        <v>45</v>
      </c>
      <c r="AL1377" s="1">
        <v>42966</v>
      </c>
    </row>
    <row r="1378" spans="1:38" x14ac:dyDescent="0.25">
      <c r="A1378" t="s">
        <v>38</v>
      </c>
      <c r="B1378" s="1">
        <v>43010</v>
      </c>
      <c r="C1378">
        <v>1</v>
      </c>
      <c r="D1378">
        <v>52</v>
      </c>
      <c r="E1378">
        <v>11</v>
      </c>
      <c r="F1378" t="s">
        <v>39</v>
      </c>
      <c r="G1378" t="s">
        <v>51</v>
      </c>
      <c r="H1378" t="s">
        <v>52</v>
      </c>
      <c r="I1378">
        <v>10</v>
      </c>
      <c r="J1378" t="s">
        <v>42</v>
      </c>
      <c r="K1378">
        <v>32</v>
      </c>
      <c r="L1378">
        <v>27.2</v>
      </c>
      <c r="M1378">
        <v>5.18</v>
      </c>
      <c r="N1378">
        <v>1.41</v>
      </c>
      <c r="O1378">
        <v>4.5199999999999996</v>
      </c>
      <c r="P1378">
        <v>1.23</v>
      </c>
      <c r="Q1378">
        <v>3.6</v>
      </c>
      <c r="R1378">
        <v>0.98</v>
      </c>
      <c r="S1378">
        <v>2.21</v>
      </c>
      <c r="T1378">
        <v>7</v>
      </c>
      <c r="U1378">
        <v>28.23</v>
      </c>
      <c r="V1378">
        <v>30.01</v>
      </c>
      <c r="W1378" s="1">
        <v>42978</v>
      </c>
      <c r="X1378">
        <v>235</v>
      </c>
      <c r="Y1378" t="s">
        <v>43</v>
      </c>
      <c r="AC1378" s="1">
        <v>43066</v>
      </c>
      <c r="AD1378">
        <v>1</v>
      </c>
      <c r="AE1378">
        <v>269</v>
      </c>
      <c r="AF1378" s="1">
        <v>43346</v>
      </c>
      <c r="AG1378">
        <v>368</v>
      </c>
      <c r="AH1378">
        <v>101056</v>
      </c>
      <c r="AI1378" t="s">
        <v>787</v>
      </c>
      <c r="AJ1378" s="2">
        <v>19360</v>
      </c>
      <c r="AK1378" t="s">
        <v>45</v>
      </c>
      <c r="AL1378" s="1">
        <v>42978</v>
      </c>
    </row>
    <row r="1379" spans="1:38" x14ac:dyDescent="0.25">
      <c r="A1379" t="s">
        <v>38</v>
      </c>
      <c r="B1379" s="1">
        <v>43075</v>
      </c>
      <c r="C1379">
        <v>2</v>
      </c>
      <c r="D1379">
        <v>52</v>
      </c>
      <c r="E1379">
        <v>11</v>
      </c>
      <c r="F1379" t="s">
        <v>39</v>
      </c>
      <c r="G1379" t="s">
        <v>51</v>
      </c>
      <c r="H1379" t="s">
        <v>52</v>
      </c>
      <c r="I1379">
        <v>10</v>
      </c>
      <c r="J1379" t="s">
        <v>42</v>
      </c>
      <c r="K1379">
        <v>97</v>
      </c>
      <c r="L1379">
        <v>18</v>
      </c>
      <c r="M1379">
        <v>5</v>
      </c>
      <c r="N1379">
        <v>0.9</v>
      </c>
      <c r="O1379">
        <v>4.07</v>
      </c>
      <c r="P1379">
        <v>0.73</v>
      </c>
      <c r="Q1379">
        <v>3.52</v>
      </c>
      <c r="R1379">
        <v>0.63</v>
      </c>
      <c r="S1379">
        <v>1.37</v>
      </c>
      <c r="T1379">
        <v>9</v>
      </c>
      <c r="U1379">
        <v>18.68</v>
      </c>
      <c r="V1379">
        <v>18.670000000000002</v>
      </c>
      <c r="W1379" s="1">
        <v>42978</v>
      </c>
      <c r="X1379">
        <v>235</v>
      </c>
      <c r="Y1379" t="s">
        <v>46</v>
      </c>
      <c r="AC1379" s="1">
        <v>43066</v>
      </c>
      <c r="AD1379">
        <v>1</v>
      </c>
      <c r="AE1379">
        <v>231</v>
      </c>
      <c r="AF1379" s="1">
        <v>43346</v>
      </c>
      <c r="AG1379">
        <v>368</v>
      </c>
      <c r="AH1379">
        <v>101056</v>
      </c>
      <c r="AI1379" t="s">
        <v>787</v>
      </c>
      <c r="AJ1379" s="2">
        <v>19360</v>
      </c>
      <c r="AK1379" t="s">
        <v>45</v>
      </c>
      <c r="AL1379" s="1">
        <v>42978</v>
      </c>
    </row>
    <row r="1380" spans="1:38" x14ac:dyDescent="0.25">
      <c r="A1380" t="s">
        <v>38</v>
      </c>
      <c r="B1380" s="1">
        <v>43146</v>
      </c>
      <c r="C1380">
        <v>3</v>
      </c>
      <c r="D1380">
        <v>52</v>
      </c>
      <c r="E1380">
        <v>11</v>
      </c>
      <c r="F1380" t="s">
        <v>39</v>
      </c>
      <c r="G1380" t="s">
        <v>51</v>
      </c>
      <c r="H1380" t="s">
        <v>52</v>
      </c>
      <c r="I1380">
        <v>10</v>
      </c>
      <c r="J1380" t="s">
        <v>42</v>
      </c>
      <c r="K1380">
        <v>168</v>
      </c>
      <c r="L1380">
        <v>15.4</v>
      </c>
      <c r="M1380">
        <v>4.96</v>
      </c>
      <c r="N1380">
        <v>0.76</v>
      </c>
      <c r="O1380">
        <v>4.97</v>
      </c>
      <c r="P1380">
        <v>0.77</v>
      </c>
      <c r="Q1380">
        <v>4.1100000000000003</v>
      </c>
      <c r="R1380">
        <v>0.63</v>
      </c>
      <c r="S1380">
        <v>1.4</v>
      </c>
      <c r="T1380">
        <v>10</v>
      </c>
      <c r="U1380">
        <v>15.99</v>
      </c>
      <c r="V1380">
        <v>18.47</v>
      </c>
      <c r="W1380" s="1">
        <v>42978</v>
      </c>
      <c r="X1380">
        <v>235</v>
      </c>
      <c r="Y1380" t="s">
        <v>47</v>
      </c>
      <c r="AC1380" s="1">
        <v>43066</v>
      </c>
      <c r="AD1380">
        <v>1</v>
      </c>
      <c r="AE1380">
        <v>196</v>
      </c>
      <c r="AF1380" s="1">
        <v>43347</v>
      </c>
      <c r="AG1380">
        <v>369</v>
      </c>
      <c r="AH1380">
        <v>101056</v>
      </c>
      <c r="AI1380" t="s">
        <v>787</v>
      </c>
      <c r="AJ1380" s="2">
        <v>19360</v>
      </c>
      <c r="AK1380" t="s">
        <v>45</v>
      </c>
      <c r="AL1380" s="1">
        <v>42978</v>
      </c>
    </row>
    <row r="1381" spans="1:38" x14ac:dyDescent="0.25">
      <c r="A1381" t="s">
        <v>38</v>
      </c>
      <c r="B1381" s="1">
        <v>43200</v>
      </c>
      <c r="C1381">
        <v>4</v>
      </c>
      <c r="D1381">
        <v>52</v>
      </c>
      <c r="E1381">
        <v>11</v>
      </c>
      <c r="F1381" t="s">
        <v>39</v>
      </c>
      <c r="G1381" t="s">
        <v>51</v>
      </c>
      <c r="H1381" t="s">
        <v>52</v>
      </c>
      <c r="I1381">
        <v>10</v>
      </c>
      <c r="J1381" t="s">
        <v>42</v>
      </c>
      <c r="K1381">
        <v>222</v>
      </c>
      <c r="L1381">
        <v>11.5</v>
      </c>
      <c r="M1381">
        <v>5.08</v>
      </c>
      <c r="N1381">
        <v>0.57999999999999996</v>
      </c>
      <c r="O1381">
        <v>5.17</v>
      </c>
      <c r="P1381">
        <v>0.59</v>
      </c>
      <c r="Q1381">
        <v>4.55</v>
      </c>
      <c r="R1381">
        <v>0.52</v>
      </c>
      <c r="S1381">
        <v>1.1200000000000001</v>
      </c>
      <c r="T1381">
        <v>12</v>
      </c>
      <c r="U1381">
        <v>11.94</v>
      </c>
      <c r="V1381">
        <v>14.34</v>
      </c>
      <c r="W1381" s="1">
        <v>42978</v>
      </c>
      <c r="X1381">
        <v>235</v>
      </c>
      <c r="Y1381" t="s">
        <v>48</v>
      </c>
      <c r="AC1381" t="s">
        <v>49</v>
      </c>
      <c r="AH1381">
        <v>101056</v>
      </c>
      <c r="AI1381" t="s">
        <v>787</v>
      </c>
      <c r="AJ1381" s="2">
        <v>19360</v>
      </c>
      <c r="AK1381" t="s">
        <v>50</v>
      </c>
      <c r="AL1381" s="1">
        <v>43241</v>
      </c>
    </row>
    <row r="1382" spans="1:38" x14ac:dyDescent="0.25">
      <c r="A1382" t="s">
        <v>78</v>
      </c>
      <c r="B1382" s="1">
        <v>43012</v>
      </c>
      <c r="C1382">
        <v>1</v>
      </c>
      <c r="D1382">
        <v>77</v>
      </c>
      <c r="E1382">
        <v>11</v>
      </c>
      <c r="F1382" t="s">
        <v>39</v>
      </c>
      <c r="G1382" t="s">
        <v>40</v>
      </c>
      <c r="H1382" t="s">
        <v>41</v>
      </c>
      <c r="I1382">
        <v>9</v>
      </c>
      <c r="J1382" t="s">
        <v>42</v>
      </c>
      <c r="K1382">
        <v>38</v>
      </c>
      <c r="L1382">
        <v>13.6</v>
      </c>
      <c r="M1382">
        <v>5.0599999999999996</v>
      </c>
      <c r="N1382">
        <v>0.69</v>
      </c>
      <c r="O1382">
        <v>5.62</v>
      </c>
      <c r="P1382">
        <v>0.76</v>
      </c>
      <c r="Q1382">
        <v>4.33</v>
      </c>
      <c r="R1382">
        <v>0.59</v>
      </c>
      <c r="S1382">
        <v>1.35</v>
      </c>
      <c r="U1382">
        <v>14.12</v>
      </c>
      <c r="V1382">
        <v>17.559999999999999</v>
      </c>
      <c r="W1382" s="1">
        <v>42974</v>
      </c>
      <c r="X1382">
        <v>232</v>
      </c>
      <c r="Z1382" t="s">
        <v>788</v>
      </c>
      <c r="AA1382" t="s">
        <v>789</v>
      </c>
      <c r="AC1382" t="s">
        <v>49</v>
      </c>
      <c r="AH1382">
        <v>303042</v>
      </c>
      <c r="AI1382" t="s">
        <v>518</v>
      </c>
      <c r="AJ1382" s="2">
        <v>13575</v>
      </c>
      <c r="AK1382" t="s">
        <v>45</v>
      </c>
      <c r="AL1382" s="1">
        <v>42974</v>
      </c>
    </row>
    <row r="1383" spans="1:38" x14ac:dyDescent="0.25">
      <c r="A1383" t="s">
        <v>78</v>
      </c>
      <c r="B1383" s="1">
        <v>43072</v>
      </c>
      <c r="C1383">
        <v>2</v>
      </c>
      <c r="D1383">
        <v>77</v>
      </c>
      <c r="E1383">
        <v>11</v>
      </c>
      <c r="F1383" t="s">
        <v>39</v>
      </c>
      <c r="G1383" t="s">
        <v>40</v>
      </c>
      <c r="H1383" t="s">
        <v>41</v>
      </c>
      <c r="I1383">
        <v>2</v>
      </c>
      <c r="J1383">
        <v>1</v>
      </c>
      <c r="K1383">
        <v>98</v>
      </c>
      <c r="L1383">
        <v>13.7</v>
      </c>
      <c r="M1383">
        <v>5.0199999999999996</v>
      </c>
      <c r="N1383">
        <v>0.69</v>
      </c>
      <c r="O1383">
        <v>5.32</v>
      </c>
      <c r="P1383">
        <v>0.73</v>
      </c>
      <c r="Q1383">
        <v>3.65</v>
      </c>
      <c r="R1383">
        <v>0.5</v>
      </c>
      <c r="S1383">
        <v>1.23</v>
      </c>
      <c r="T1383">
        <v>50</v>
      </c>
      <c r="U1383">
        <v>14.22</v>
      </c>
      <c r="V1383">
        <v>16.55</v>
      </c>
      <c r="W1383" s="1">
        <v>42974</v>
      </c>
      <c r="X1383">
        <v>198</v>
      </c>
      <c r="Y1383" s="3">
        <v>44958</v>
      </c>
      <c r="Z1383" t="s">
        <v>790</v>
      </c>
      <c r="AA1383" t="s">
        <v>791</v>
      </c>
      <c r="AB1383">
        <v>154</v>
      </c>
      <c r="AC1383" s="1">
        <v>43072</v>
      </c>
      <c r="AD1383">
        <v>1</v>
      </c>
      <c r="AE1383">
        <v>226</v>
      </c>
      <c r="AF1383" s="1">
        <v>43352</v>
      </c>
      <c r="AG1383">
        <v>344</v>
      </c>
      <c r="AH1383">
        <v>310034</v>
      </c>
      <c r="AI1383" t="s">
        <v>223</v>
      </c>
      <c r="AJ1383" s="2">
        <v>13089</v>
      </c>
      <c r="AK1383" t="s">
        <v>45</v>
      </c>
      <c r="AL1383" s="1">
        <v>43008</v>
      </c>
    </row>
    <row r="1384" spans="1:38" x14ac:dyDescent="0.25">
      <c r="A1384" t="s">
        <v>78</v>
      </c>
      <c r="B1384" s="1">
        <v>43129</v>
      </c>
      <c r="C1384">
        <v>3</v>
      </c>
      <c r="D1384">
        <v>77</v>
      </c>
      <c r="E1384">
        <v>11</v>
      </c>
      <c r="F1384" t="s">
        <v>39</v>
      </c>
      <c r="G1384" t="s">
        <v>40</v>
      </c>
      <c r="H1384" t="s">
        <v>41</v>
      </c>
      <c r="I1384">
        <v>9</v>
      </c>
      <c r="J1384" t="s">
        <v>42</v>
      </c>
      <c r="K1384">
        <v>155</v>
      </c>
      <c r="L1384">
        <v>12.3</v>
      </c>
      <c r="M1384">
        <v>5.03</v>
      </c>
      <c r="N1384">
        <v>0.62</v>
      </c>
      <c r="O1384">
        <v>5.51</v>
      </c>
      <c r="P1384">
        <v>0.68</v>
      </c>
      <c r="Q1384">
        <v>4.2</v>
      </c>
      <c r="R1384">
        <v>0.52</v>
      </c>
      <c r="S1384">
        <v>1.19</v>
      </c>
      <c r="T1384">
        <v>63</v>
      </c>
      <c r="U1384">
        <v>12.77</v>
      </c>
      <c r="V1384">
        <v>15.69</v>
      </c>
      <c r="W1384" s="1">
        <v>42974</v>
      </c>
      <c r="X1384">
        <v>232</v>
      </c>
      <c r="Y1384" s="3">
        <v>44986</v>
      </c>
      <c r="Z1384" t="s">
        <v>788</v>
      </c>
      <c r="AA1384" t="s">
        <v>789</v>
      </c>
      <c r="AC1384" t="s">
        <v>49</v>
      </c>
      <c r="AH1384">
        <v>303042</v>
      </c>
      <c r="AI1384" t="s">
        <v>518</v>
      </c>
      <c r="AJ1384" s="2">
        <v>13575</v>
      </c>
      <c r="AK1384" t="s">
        <v>45</v>
      </c>
      <c r="AL1384" s="1">
        <v>42974</v>
      </c>
    </row>
    <row r="1385" spans="1:38" x14ac:dyDescent="0.25">
      <c r="A1385" t="s">
        <v>78</v>
      </c>
      <c r="B1385" s="1">
        <v>43193</v>
      </c>
      <c r="C1385">
        <v>4</v>
      </c>
      <c r="D1385">
        <v>77</v>
      </c>
      <c r="E1385">
        <v>11</v>
      </c>
      <c r="F1385" t="s">
        <v>39</v>
      </c>
      <c r="G1385" t="s">
        <v>40</v>
      </c>
      <c r="H1385" t="s">
        <v>41</v>
      </c>
      <c r="I1385">
        <v>9</v>
      </c>
      <c r="J1385" t="s">
        <v>42</v>
      </c>
      <c r="K1385">
        <v>219</v>
      </c>
      <c r="L1385">
        <v>8.4</v>
      </c>
      <c r="M1385">
        <v>4.8099999999999996</v>
      </c>
      <c r="N1385">
        <v>0.4</v>
      </c>
      <c r="O1385">
        <v>6.38</v>
      </c>
      <c r="P1385">
        <v>0.54</v>
      </c>
      <c r="Q1385">
        <v>4.93</v>
      </c>
      <c r="R1385">
        <v>0.41</v>
      </c>
      <c r="S1385">
        <v>0.95</v>
      </c>
      <c r="T1385">
        <v>133</v>
      </c>
      <c r="U1385">
        <v>8.7200000000000006</v>
      </c>
      <c r="V1385">
        <v>12.07</v>
      </c>
      <c r="W1385" s="1">
        <v>42974</v>
      </c>
      <c r="X1385">
        <v>232</v>
      </c>
      <c r="Y1385" s="3">
        <v>45017</v>
      </c>
      <c r="Z1385" t="s">
        <v>788</v>
      </c>
      <c r="AA1385" t="s">
        <v>789</v>
      </c>
      <c r="AC1385" t="s">
        <v>49</v>
      </c>
      <c r="AH1385">
        <v>303042</v>
      </c>
      <c r="AI1385" t="s">
        <v>518</v>
      </c>
      <c r="AJ1385" s="2">
        <v>13575</v>
      </c>
      <c r="AK1385" t="s">
        <v>45</v>
      </c>
      <c r="AL1385" s="1">
        <v>42974</v>
      </c>
    </row>
    <row r="1386" spans="1:38" x14ac:dyDescent="0.25">
      <c r="A1386" t="s">
        <v>78</v>
      </c>
      <c r="B1386" s="1">
        <v>43012</v>
      </c>
      <c r="C1386">
        <v>1</v>
      </c>
      <c r="D1386">
        <v>158</v>
      </c>
      <c r="E1386">
        <v>11</v>
      </c>
      <c r="F1386" t="s">
        <v>39</v>
      </c>
      <c r="G1386" t="s">
        <v>40</v>
      </c>
      <c r="H1386" t="s">
        <v>41</v>
      </c>
      <c r="I1386">
        <v>3</v>
      </c>
      <c r="J1386">
        <v>2</v>
      </c>
      <c r="K1386">
        <v>35</v>
      </c>
      <c r="L1386">
        <v>20.8</v>
      </c>
      <c r="M1386">
        <v>5.25</v>
      </c>
      <c r="N1386">
        <v>1.0900000000000001</v>
      </c>
      <c r="O1386">
        <v>4.9400000000000004</v>
      </c>
      <c r="P1386">
        <v>1.03</v>
      </c>
      <c r="Q1386">
        <v>4.08</v>
      </c>
      <c r="R1386">
        <v>0.85</v>
      </c>
      <c r="S1386">
        <v>1.88</v>
      </c>
      <c r="U1386">
        <v>21.59</v>
      </c>
      <c r="V1386">
        <v>24.81</v>
      </c>
      <c r="W1386" s="1">
        <v>42977</v>
      </c>
      <c r="X1386">
        <v>229</v>
      </c>
      <c r="Z1386" t="s">
        <v>792</v>
      </c>
      <c r="AA1386" t="s">
        <v>793</v>
      </c>
      <c r="AC1386" t="s">
        <v>49</v>
      </c>
      <c r="AH1386">
        <v>308128</v>
      </c>
      <c r="AI1386">
        <v>4</v>
      </c>
      <c r="AJ1386" s="3">
        <v>44967</v>
      </c>
      <c r="AK1386" t="s">
        <v>45</v>
      </c>
      <c r="AL1386" s="1">
        <v>42977</v>
      </c>
    </row>
    <row r="1387" spans="1:38" x14ac:dyDescent="0.25">
      <c r="A1387" t="s">
        <v>78</v>
      </c>
      <c r="B1387" s="1">
        <v>43072</v>
      </c>
      <c r="C1387">
        <v>2</v>
      </c>
      <c r="D1387">
        <v>158</v>
      </c>
      <c r="E1387">
        <v>11</v>
      </c>
      <c r="F1387" t="s">
        <v>39</v>
      </c>
      <c r="G1387" t="s">
        <v>40</v>
      </c>
      <c r="H1387" t="s">
        <v>41</v>
      </c>
      <c r="I1387">
        <v>8</v>
      </c>
      <c r="J1387" t="s">
        <v>42</v>
      </c>
      <c r="K1387">
        <v>93</v>
      </c>
      <c r="L1387">
        <v>18.600000000000001</v>
      </c>
      <c r="M1387">
        <v>5.14</v>
      </c>
      <c r="N1387">
        <v>0.96</v>
      </c>
      <c r="O1387">
        <v>5.42</v>
      </c>
      <c r="P1387">
        <v>1.01</v>
      </c>
      <c r="Q1387">
        <v>4.1900000000000004</v>
      </c>
      <c r="R1387">
        <v>0.78</v>
      </c>
      <c r="S1387">
        <v>1.79</v>
      </c>
      <c r="T1387">
        <v>13</v>
      </c>
      <c r="U1387">
        <v>19.309999999999999</v>
      </c>
      <c r="V1387">
        <v>23.45</v>
      </c>
      <c r="W1387" s="1">
        <v>42979</v>
      </c>
      <c r="X1387">
        <v>227</v>
      </c>
      <c r="Y1387" t="s">
        <v>46</v>
      </c>
      <c r="Z1387" t="s">
        <v>489</v>
      </c>
      <c r="AA1387" t="s">
        <v>794</v>
      </c>
      <c r="AC1387" s="1">
        <v>43075</v>
      </c>
      <c r="AD1387">
        <v>2</v>
      </c>
      <c r="AE1387">
        <v>231</v>
      </c>
      <c r="AF1387" s="1">
        <v>43357</v>
      </c>
      <c r="AG1387">
        <v>378</v>
      </c>
      <c r="AH1387">
        <v>301025</v>
      </c>
      <c r="AI1387">
        <v>6</v>
      </c>
      <c r="AJ1387" s="3">
        <v>45049</v>
      </c>
      <c r="AK1387" t="s">
        <v>45</v>
      </c>
      <c r="AL1387" s="1">
        <v>42979</v>
      </c>
    </row>
    <row r="1388" spans="1:38" x14ac:dyDescent="0.25">
      <c r="A1388" t="s">
        <v>78</v>
      </c>
      <c r="B1388" s="1">
        <v>43129</v>
      </c>
      <c r="C1388">
        <v>3</v>
      </c>
      <c r="D1388">
        <v>158</v>
      </c>
      <c r="E1388">
        <v>11</v>
      </c>
      <c r="F1388" t="s">
        <v>39</v>
      </c>
      <c r="G1388" t="s">
        <v>40</v>
      </c>
      <c r="H1388" t="s">
        <v>41</v>
      </c>
      <c r="I1388">
        <v>3</v>
      </c>
      <c r="J1388">
        <v>2</v>
      </c>
      <c r="K1388">
        <v>152</v>
      </c>
      <c r="L1388">
        <v>15</v>
      </c>
      <c r="M1388">
        <v>4.97</v>
      </c>
      <c r="N1388">
        <v>0.75</v>
      </c>
      <c r="O1388">
        <v>4.91</v>
      </c>
      <c r="P1388">
        <v>0.74</v>
      </c>
      <c r="Q1388">
        <v>4.16</v>
      </c>
      <c r="R1388">
        <v>0.62</v>
      </c>
      <c r="S1388">
        <v>1.36</v>
      </c>
      <c r="T1388">
        <v>110</v>
      </c>
      <c r="U1388">
        <v>15.57</v>
      </c>
      <c r="V1388">
        <v>17.91</v>
      </c>
      <c r="W1388" s="1">
        <v>42977</v>
      </c>
      <c r="X1388">
        <v>229</v>
      </c>
      <c r="Y1388" t="s">
        <v>47</v>
      </c>
      <c r="Z1388" t="s">
        <v>792</v>
      </c>
      <c r="AA1388" t="s">
        <v>793</v>
      </c>
      <c r="AC1388" s="1">
        <v>43071</v>
      </c>
      <c r="AD1388">
        <v>1</v>
      </c>
      <c r="AE1388">
        <v>221</v>
      </c>
      <c r="AF1388" s="1">
        <v>43352</v>
      </c>
      <c r="AG1388">
        <v>375</v>
      </c>
      <c r="AH1388">
        <v>308128</v>
      </c>
      <c r="AI1388">
        <v>4</v>
      </c>
      <c r="AJ1388" s="3">
        <v>44967</v>
      </c>
      <c r="AK1388" t="s">
        <v>45</v>
      </c>
      <c r="AL1388" s="1">
        <v>42977</v>
      </c>
    </row>
    <row r="1389" spans="1:38" x14ac:dyDescent="0.25">
      <c r="A1389" t="s">
        <v>78</v>
      </c>
      <c r="B1389" s="1">
        <v>43193</v>
      </c>
      <c r="C1389">
        <v>4</v>
      </c>
      <c r="D1389">
        <v>158</v>
      </c>
      <c r="E1389">
        <v>11</v>
      </c>
      <c r="F1389" t="s">
        <v>39</v>
      </c>
      <c r="G1389" t="s">
        <v>40</v>
      </c>
      <c r="H1389" t="s">
        <v>41</v>
      </c>
      <c r="I1389">
        <v>3</v>
      </c>
      <c r="J1389">
        <v>2</v>
      </c>
      <c r="K1389">
        <v>216</v>
      </c>
      <c r="L1389">
        <v>9.8000000000000007</v>
      </c>
      <c r="M1389">
        <v>4.7</v>
      </c>
      <c r="N1389">
        <v>0.46</v>
      </c>
      <c r="O1389">
        <v>5.87</v>
      </c>
      <c r="P1389">
        <v>0.57999999999999996</v>
      </c>
      <c r="Q1389">
        <v>5.12</v>
      </c>
      <c r="R1389">
        <v>0.5</v>
      </c>
      <c r="S1389">
        <v>1.08</v>
      </c>
      <c r="T1389">
        <v>104</v>
      </c>
      <c r="U1389">
        <v>10.17</v>
      </c>
      <c r="V1389">
        <v>13.61</v>
      </c>
      <c r="W1389" s="1">
        <v>42977</v>
      </c>
      <c r="X1389">
        <v>229</v>
      </c>
      <c r="Y1389" t="s">
        <v>48</v>
      </c>
      <c r="Z1389" t="s">
        <v>792</v>
      </c>
      <c r="AA1389" t="s">
        <v>793</v>
      </c>
      <c r="AC1389" s="1">
        <v>43071</v>
      </c>
      <c r="AD1389">
        <v>1</v>
      </c>
      <c r="AE1389">
        <v>157</v>
      </c>
      <c r="AF1389" s="1">
        <v>43352</v>
      </c>
      <c r="AG1389">
        <v>375</v>
      </c>
      <c r="AH1389">
        <v>308128</v>
      </c>
      <c r="AI1389">
        <v>4</v>
      </c>
      <c r="AJ1389" s="3">
        <v>44967</v>
      </c>
      <c r="AK1389" t="s">
        <v>45</v>
      </c>
      <c r="AL1389" s="1">
        <v>42977</v>
      </c>
    </row>
    <row r="1390" spans="1:38" x14ac:dyDescent="0.25">
      <c r="A1390" t="s">
        <v>78</v>
      </c>
      <c r="B1390" s="1">
        <v>43072</v>
      </c>
      <c r="C1390">
        <v>2</v>
      </c>
      <c r="D1390">
        <v>139</v>
      </c>
      <c r="E1390">
        <v>11</v>
      </c>
      <c r="F1390" t="s">
        <v>39</v>
      </c>
      <c r="G1390" t="s">
        <v>40</v>
      </c>
      <c r="H1390" t="s">
        <v>41</v>
      </c>
      <c r="I1390">
        <v>8</v>
      </c>
      <c r="J1390" t="s">
        <v>42</v>
      </c>
      <c r="K1390">
        <v>109</v>
      </c>
      <c r="L1390">
        <v>19</v>
      </c>
      <c r="M1390">
        <v>5.14</v>
      </c>
      <c r="N1390">
        <v>0.98</v>
      </c>
      <c r="O1390">
        <v>6.02</v>
      </c>
      <c r="P1390">
        <v>1.1399999999999999</v>
      </c>
      <c r="Q1390">
        <v>3.81</v>
      </c>
      <c r="R1390">
        <v>0.72</v>
      </c>
      <c r="S1390">
        <v>1.87</v>
      </c>
      <c r="T1390">
        <v>32</v>
      </c>
      <c r="U1390">
        <v>19.72</v>
      </c>
      <c r="V1390">
        <v>24.75</v>
      </c>
      <c r="W1390" s="1">
        <v>42963</v>
      </c>
      <c r="X1390">
        <v>194</v>
      </c>
      <c r="Y1390" t="s">
        <v>43</v>
      </c>
      <c r="AC1390" s="1">
        <v>43062</v>
      </c>
      <c r="AD1390">
        <v>1</v>
      </c>
      <c r="AE1390">
        <v>218</v>
      </c>
      <c r="AF1390" s="1">
        <v>43344</v>
      </c>
      <c r="AG1390">
        <v>332</v>
      </c>
      <c r="AH1390">
        <v>301048</v>
      </c>
      <c r="AI1390" t="s">
        <v>795</v>
      </c>
      <c r="AJ1390" s="3">
        <v>45200</v>
      </c>
      <c r="AK1390" t="s">
        <v>45</v>
      </c>
      <c r="AL1390" s="1">
        <v>43012</v>
      </c>
    </row>
    <row r="1391" spans="1:38" x14ac:dyDescent="0.25">
      <c r="A1391" t="s">
        <v>78</v>
      </c>
      <c r="B1391" s="1">
        <v>43012</v>
      </c>
      <c r="C1391">
        <v>1</v>
      </c>
      <c r="D1391">
        <v>139</v>
      </c>
      <c r="E1391">
        <v>11</v>
      </c>
      <c r="F1391" t="s">
        <v>39</v>
      </c>
      <c r="G1391" t="s">
        <v>40</v>
      </c>
      <c r="H1391" t="s">
        <v>41</v>
      </c>
      <c r="I1391">
        <v>2</v>
      </c>
      <c r="J1391">
        <v>1</v>
      </c>
      <c r="K1391">
        <v>49</v>
      </c>
      <c r="L1391">
        <v>18.7</v>
      </c>
      <c r="M1391">
        <v>5.27</v>
      </c>
      <c r="N1391">
        <v>0.99</v>
      </c>
      <c r="O1391">
        <v>5.73</v>
      </c>
      <c r="P1391">
        <v>1.07</v>
      </c>
      <c r="Q1391">
        <v>3.92</v>
      </c>
      <c r="R1391">
        <v>0.73</v>
      </c>
      <c r="S1391">
        <v>1.8</v>
      </c>
      <c r="U1391">
        <v>19.41</v>
      </c>
      <c r="V1391">
        <v>23.86</v>
      </c>
      <c r="W1391" s="1">
        <v>42963</v>
      </c>
      <c r="X1391">
        <v>243</v>
      </c>
      <c r="Z1391" t="s">
        <v>718</v>
      </c>
      <c r="AA1391" t="s">
        <v>719</v>
      </c>
      <c r="AC1391" t="s">
        <v>49</v>
      </c>
      <c r="AH1391">
        <v>307055</v>
      </c>
      <c r="AI1391">
        <v>179</v>
      </c>
      <c r="AJ1391" s="2">
        <v>20668</v>
      </c>
      <c r="AK1391" t="s">
        <v>45</v>
      </c>
      <c r="AL1391" s="1">
        <v>42963</v>
      </c>
    </row>
    <row r="1392" spans="1:38" x14ac:dyDescent="0.25">
      <c r="A1392" t="s">
        <v>78</v>
      </c>
      <c r="B1392" s="1">
        <v>43129</v>
      </c>
      <c r="C1392">
        <v>3</v>
      </c>
      <c r="D1392">
        <v>139</v>
      </c>
      <c r="E1392">
        <v>11</v>
      </c>
      <c r="F1392" t="s">
        <v>39</v>
      </c>
      <c r="G1392" t="s">
        <v>40</v>
      </c>
      <c r="H1392" t="s">
        <v>41</v>
      </c>
      <c r="I1392">
        <v>2</v>
      </c>
      <c r="J1392">
        <v>1</v>
      </c>
      <c r="K1392">
        <v>166</v>
      </c>
      <c r="L1392">
        <v>13.3</v>
      </c>
      <c r="M1392">
        <v>5</v>
      </c>
      <c r="N1392">
        <v>0.66</v>
      </c>
      <c r="O1392">
        <v>5.47</v>
      </c>
      <c r="P1392">
        <v>0.73</v>
      </c>
      <c r="Q1392">
        <v>3.91</v>
      </c>
      <c r="R1392">
        <v>0.52</v>
      </c>
      <c r="S1392">
        <v>1.25</v>
      </c>
      <c r="T1392">
        <v>10</v>
      </c>
      <c r="U1392">
        <v>13.81</v>
      </c>
      <c r="V1392">
        <v>16.59</v>
      </c>
      <c r="W1392" s="1">
        <v>42963</v>
      </c>
      <c r="X1392">
        <v>243</v>
      </c>
      <c r="Y1392" t="s">
        <v>47</v>
      </c>
      <c r="Z1392" t="s">
        <v>718</v>
      </c>
      <c r="AA1392" t="s">
        <v>719</v>
      </c>
      <c r="AC1392" s="1">
        <v>43070</v>
      </c>
      <c r="AD1392">
        <v>1</v>
      </c>
      <c r="AE1392">
        <v>220</v>
      </c>
      <c r="AF1392" s="1">
        <v>43351</v>
      </c>
      <c r="AG1392">
        <v>388</v>
      </c>
      <c r="AH1392">
        <v>307055</v>
      </c>
      <c r="AI1392">
        <v>179</v>
      </c>
      <c r="AJ1392" s="2">
        <v>20668</v>
      </c>
      <c r="AK1392" t="s">
        <v>45</v>
      </c>
      <c r="AL1392" s="1">
        <v>42963</v>
      </c>
    </row>
    <row r="1393" spans="1:38" x14ac:dyDescent="0.25">
      <c r="A1393" t="s">
        <v>78</v>
      </c>
      <c r="B1393" s="1">
        <v>43193</v>
      </c>
      <c r="C1393">
        <v>4</v>
      </c>
      <c r="D1393">
        <v>139</v>
      </c>
      <c r="E1393">
        <v>11</v>
      </c>
      <c r="F1393" t="s">
        <v>39</v>
      </c>
      <c r="G1393" t="s">
        <v>40</v>
      </c>
      <c r="H1393" t="s">
        <v>41</v>
      </c>
      <c r="I1393">
        <v>2</v>
      </c>
      <c r="J1393">
        <v>1</v>
      </c>
      <c r="K1393">
        <v>230</v>
      </c>
      <c r="L1393">
        <v>8.4</v>
      </c>
      <c r="M1393">
        <v>4.87</v>
      </c>
      <c r="N1393">
        <v>0.41</v>
      </c>
      <c r="O1393">
        <v>6.07</v>
      </c>
      <c r="P1393">
        <v>0.51</v>
      </c>
      <c r="Q1393">
        <v>4.63</v>
      </c>
      <c r="R1393">
        <v>0.39</v>
      </c>
      <c r="S1393">
        <v>0.9</v>
      </c>
      <c r="T1393">
        <v>48</v>
      </c>
      <c r="U1393">
        <v>8.7200000000000006</v>
      </c>
      <c r="V1393">
        <v>11.55</v>
      </c>
      <c r="W1393" s="1">
        <v>42963</v>
      </c>
      <c r="X1393">
        <v>243</v>
      </c>
      <c r="Y1393" t="s">
        <v>48</v>
      </c>
      <c r="Z1393" t="s">
        <v>718</v>
      </c>
      <c r="AA1393" t="s">
        <v>719</v>
      </c>
      <c r="AC1393" s="1">
        <v>43070</v>
      </c>
      <c r="AD1393">
        <v>1</v>
      </c>
      <c r="AE1393">
        <v>156</v>
      </c>
      <c r="AF1393" s="1">
        <v>43351</v>
      </c>
      <c r="AG1393">
        <v>388</v>
      </c>
      <c r="AH1393">
        <v>307055</v>
      </c>
      <c r="AI1393">
        <v>179</v>
      </c>
      <c r="AJ1393" s="2">
        <v>20668</v>
      </c>
      <c r="AK1393" t="s">
        <v>45</v>
      </c>
      <c r="AL1393" s="1">
        <v>42963</v>
      </c>
    </row>
    <row r="1394" spans="1:38" x14ac:dyDescent="0.25">
      <c r="A1394" t="s">
        <v>38</v>
      </c>
      <c r="B1394" s="1">
        <v>43010</v>
      </c>
      <c r="C1394">
        <v>1</v>
      </c>
      <c r="D1394">
        <v>126</v>
      </c>
      <c r="E1394">
        <v>11</v>
      </c>
      <c r="F1394" t="s">
        <v>39</v>
      </c>
      <c r="G1394" t="s">
        <v>51</v>
      </c>
      <c r="H1394" t="s">
        <v>52</v>
      </c>
      <c r="I1394">
        <v>2</v>
      </c>
      <c r="J1394">
        <v>1</v>
      </c>
      <c r="K1394">
        <v>51</v>
      </c>
      <c r="L1394">
        <v>20.7</v>
      </c>
      <c r="M1394">
        <v>5.18</v>
      </c>
      <c r="N1394">
        <v>1.07</v>
      </c>
      <c r="O1394">
        <v>3.94</v>
      </c>
      <c r="P1394">
        <v>0.82</v>
      </c>
      <c r="Q1394">
        <v>3.38</v>
      </c>
      <c r="R1394">
        <v>0.7</v>
      </c>
      <c r="S1394">
        <v>1.52</v>
      </c>
      <c r="T1394">
        <v>19</v>
      </c>
      <c r="U1394">
        <v>21.49</v>
      </c>
      <c r="V1394">
        <v>21.04</v>
      </c>
      <c r="W1394" s="1">
        <v>42959</v>
      </c>
      <c r="X1394">
        <v>254</v>
      </c>
      <c r="Y1394" t="s">
        <v>43</v>
      </c>
      <c r="AC1394" s="1">
        <v>43052</v>
      </c>
      <c r="AD1394">
        <v>1</v>
      </c>
      <c r="AE1394">
        <v>257</v>
      </c>
      <c r="AF1394" s="1">
        <v>43334</v>
      </c>
      <c r="AG1394">
        <v>375</v>
      </c>
      <c r="AH1394" t="s">
        <v>796</v>
      </c>
      <c r="AI1394" t="s">
        <v>215</v>
      </c>
      <c r="AJ1394" s="2">
        <v>23377</v>
      </c>
      <c r="AK1394" t="s">
        <v>45</v>
      </c>
      <c r="AL1394" s="1">
        <v>42959</v>
      </c>
    </row>
    <row r="1395" spans="1:38" x14ac:dyDescent="0.25">
      <c r="A1395" t="s">
        <v>38</v>
      </c>
      <c r="B1395" s="1">
        <v>43075</v>
      </c>
      <c r="C1395">
        <v>2</v>
      </c>
      <c r="D1395">
        <v>264</v>
      </c>
      <c r="E1395">
        <v>11</v>
      </c>
      <c r="F1395" t="s">
        <v>39</v>
      </c>
      <c r="G1395" t="s">
        <v>40</v>
      </c>
      <c r="H1395" t="s">
        <v>41</v>
      </c>
      <c r="I1395">
        <v>3</v>
      </c>
      <c r="J1395">
        <v>2</v>
      </c>
      <c r="K1395">
        <v>41</v>
      </c>
      <c r="L1395">
        <v>15.7</v>
      </c>
      <c r="M1395">
        <v>5.15</v>
      </c>
      <c r="N1395">
        <v>0.81</v>
      </c>
      <c r="O1395">
        <v>4.76</v>
      </c>
      <c r="P1395">
        <v>0.75</v>
      </c>
      <c r="Q1395">
        <v>3.7</v>
      </c>
      <c r="R1395">
        <v>0.57999999999999996</v>
      </c>
      <c r="S1395">
        <v>1.33</v>
      </c>
      <c r="T1395">
        <v>4</v>
      </c>
      <c r="U1395">
        <v>16.3</v>
      </c>
      <c r="V1395">
        <v>17.93</v>
      </c>
      <c r="W1395" s="1">
        <v>43034</v>
      </c>
      <c r="X1395">
        <v>179</v>
      </c>
      <c r="Y1395" t="s">
        <v>43</v>
      </c>
      <c r="Z1395" t="s">
        <v>797</v>
      </c>
      <c r="AA1395" t="s">
        <v>798</v>
      </c>
      <c r="AC1395" s="1">
        <v>43073</v>
      </c>
      <c r="AD1395">
        <v>1</v>
      </c>
      <c r="AE1395">
        <v>240</v>
      </c>
      <c r="AF1395" s="1">
        <v>43355</v>
      </c>
      <c r="AG1395">
        <v>321</v>
      </c>
      <c r="AH1395" t="s">
        <v>799</v>
      </c>
      <c r="AI1395" t="s">
        <v>200</v>
      </c>
      <c r="AJ1395" s="2">
        <v>11536</v>
      </c>
      <c r="AK1395" t="s">
        <v>45</v>
      </c>
      <c r="AL1395" s="1">
        <v>43034</v>
      </c>
    </row>
    <row r="1396" spans="1:38" x14ac:dyDescent="0.25">
      <c r="A1396" t="s">
        <v>38</v>
      </c>
      <c r="B1396" s="1">
        <v>43146</v>
      </c>
      <c r="C1396">
        <v>3</v>
      </c>
      <c r="D1396">
        <v>264</v>
      </c>
      <c r="E1396">
        <v>11</v>
      </c>
      <c r="F1396" t="s">
        <v>39</v>
      </c>
      <c r="G1396" t="s">
        <v>40</v>
      </c>
      <c r="H1396" t="s">
        <v>41</v>
      </c>
      <c r="I1396">
        <v>3</v>
      </c>
      <c r="J1396">
        <v>2</v>
      </c>
      <c r="K1396">
        <v>112</v>
      </c>
      <c r="L1396">
        <v>14.9</v>
      </c>
      <c r="M1396">
        <v>5.12</v>
      </c>
      <c r="N1396">
        <v>0.76</v>
      </c>
      <c r="O1396">
        <v>5.08</v>
      </c>
      <c r="P1396">
        <v>0.76</v>
      </c>
      <c r="Q1396">
        <v>3.81</v>
      </c>
      <c r="R1396">
        <v>0.56999999999999995</v>
      </c>
      <c r="S1396">
        <v>1.32</v>
      </c>
      <c r="T1396">
        <v>6</v>
      </c>
      <c r="U1396">
        <v>15.47</v>
      </c>
      <c r="V1396">
        <v>17.760000000000002</v>
      </c>
      <c r="W1396" s="1">
        <v>43034</v>
      </c>
      <c r="X1396">
        <v>179</v>
      </c>
      <c r="Y1396" t="s">
        <v>46</v>
      </c>
      <c r="Z1396" t="s">
        <v>797</v>
      </c>
      <c r="AA1396" t="s">
        <v>798</v>
      </c>
      <c r="AC1396" s="1">
        <v>43073</v>
      </c>
      <c r="AD1396">
        <v>1</v>
      </c>
      <c r="AE1396">
        <v>204</v>
      </c>
      <c r="AF1396" s="1">
        <v>43355</v>
      </c>
      <c r="AG1396">
        <v>321</v>
      </c>
      <c r="AH1396" t="s">
        <v>799</v>
      </c>
      <c r="AI1396" t="s">
        <v>200</v>
      </c>
      <c r="AJ1396" s="2">
        <v>11536</v>
      </c>
      <c r="AK1396" t="s">
        <v>45</v>
      </c>
      <c r="AL1396" s="1">
        <v>43034</v>
      </c>
    </row>
    <row r="1397" spans="1:38" x14ac:dyDescent="0.25">
      <c r="A1397" t="s">
        <v>38</v>
      </c>
      <c r="B1397" s="1">
        <v>43200</v>
      </c>
      <c r="C1397">
        <v>4</v>
      </c>
      <c r="D1397">
        <v>264</v>
      </c>
      <c r="E1397">
        <v>11</v>
      </c>
      <c r="F1397" t="s">
        <v>39</v>
      </c>
      <c r="G1397" t="s">
        <v>40</v>
      </c>
      <c r="H1397" t="s">
        <v>41</v>
      </c>
      <c r="I1397">
        <v>3</v>
      </c>
      <c r="J1397">
        <v>2</v>
      </c>
      <c r="K1397">
        <v>166</v>
      </c>
      <c r="L1397">
        <v>13.2</v>
      </c>
      <c r="M1397">
        <v>5.14</v>
      </c>
      <c r="N1397">
        <v>0.68</v>
      </c>
      <c r="O1397">
        <v>5.35</v>
      </c>
      <c r="P1397">
        <v>0.71</v>
      </c>
      <c r="Q1397">
        <v>4.13</v>
      </c>
      <c r="R1397">
        <v>0.55000000000000004</v>
      </c>
      <c r="S1397">
        <v>1.25</v>
      </c>
      <c r="T1397">
        <v>10</v>
      </c>
      <c r="U1397">
        <v>13.7</v>
      </c>
      <c r="V1397">
        <v>16.53</v>
      </c>
      <c r="W1397" s="1">
        <v>43034</v>
      </c>
      <c r="X1397">
        <v>179</v>
      </c>
      <c r="Y1397" t="s">
        <v>47</v>
      </c>
      <c r="Z1397" t="s">
        <v>797</v>
      </c>
      <c r="AA1397" t="s">
        <v>798</v>
      </c>
      <c r="AC1397" t="s">
        <v>49</v>
      </c>
      <c r="AH1397" t="s">
        <v>799</v>
      </c>
      <c r="AI1397" t="s">
        <v>200</v>
      </c>
      <c r="AJ1397" s="2">
        <v>11536</v>
      </c>
      <c r="AK1397" t="s">
        <v>50</v>
      </c>
      <c r="AL1397" s="1">
        <v>43241</v>
      </c>
    </row>
    <row r="1398" spans="1:38" x14ac:dyDescent="0.25">
      <c r="A1398" t="s">
        <v>38</v>
      </c>
      <c r="B1398" s="1">
        <v>43146</v>
      </c>
      <c r="C1398">
        <v>3</v>
      </c>
      <c r="D1398">
        <v>126</v>
      </c>
      <c r="E1398">
        <v>11</v>
      </c>
      <c r="F1398" t="s">
        <v>39</v>
      </c>
      <c r="G1398" t="s">
        <v>51</v>
      </c>
      <c r="H1398" t="s">
        <v>52</v>
      </c>
      <c r="I1398">
        <v>2</v>
      </c>
      <c r="J1398">
        <v>1</v>
      </c>
      <c r="K1398">
        <v>187</v>
      </c>
      <c r="L1398">
        <v>12.6</v>
      </c>
      <c r="M1398">
        <v>4.8899999999999997</v>
      </c>
      <c r="N1398">
        <v>0.62</v>
      </c>
      <c r="O1398">
        <v>4.6900000000000004</v>
      </c>
      <c r="P1398">
        <v>0.59</v>
      </c>
      <c r="Q1398">
        <v>3.48</v>
      </c>
      <c r="R1398">
        <v>0.44</v>
      </c>
      <c r="S1398">
        <v>1.03</v>
      </c>
      <c r="T1398">
        <v>18</v>
      </c>
      <c r="U1398">
        <v>13.08</v>
      </c>
      <c r="V1398">
        <v>14.05</v>
      </c>
      <c r="W1398" s="1">
        <v>42959</v>
      </c>
      <c r="X1398">
        <v>254</v>
      </c>
      <c r="Y1398" t="s">
        <v>47</v>
      </c>
      <c r="AC1398" s="1">
        <v>43052</v>
      </c>
      <c r="AD1398">
        <v>1</v>
      </c>
      <c r="AE1398">
        <v>183</v>
      </c>
      <c r="AF1398" s="1">
        <v>43334</v>
      </c>
      <c r="AG1398">
        <v>375</v>
      </c>
      <c r="AH1398" t="s">
        <v>796</v>
      </c>
      <c r="AI1398" t="s">
        <v>215</v>
      </c>
      <c r="AJ1398" s="2">
        <v>23377</v>
      </c>
      <c r="AK1398" t="s">
        <v>45</v>
      </c>
      <c r="AL1398" s="1">
        <v>42959</v>
      </c>
    </row>
    <row r="1399" spans="1:38" x14ac:dyDescent="0.25">
      <c r="A1399" t="s">
        <v>38</v>
      </c>
      <c r="B1399" s="1">
        <v>43075</v>
      </c>
      <c r="C1399">
        <v>2</v>
      </c>
      <c r="D1399">
        <v>126</v>
      </c>
      <c r="E1399">
        <v>11</v>
      </c>
      <c r="F1399" t="s">
        <v>39</v>
      </c>
      <c r="G1399" t="s">
        <v>51</v>
      </c>
      <c r="H1399" t="s">
        <v>52</v>
      </c>
      <c r="I1399">
        <v>2</v>
      </c>
      <c r="J1399">
        <v>1</v>
      </c>
      <c r="K1399">
        <v>116</v>
      </c>
      <c r="L1399">
        <v>13.8</v>
      </c>
      <c r="M1399">
        <v>4.97</v>
      </c>
      <c r="N1399">
        <v>0.69</v>
      </c>
      <c r="O1399">
        <v>3.7</v>
      </c>
      <c r="P1399">
        <v>0.51</v>
      </c>
      <c r="Q1399">
        <v>3.3</v>
      </c>
      <c r="R1399">
        <v>0.46</v>
      </c>
      <c r="S1399">
        <v>0.97</v>
      </c>
      <c r="T1399">
        <v>17</v>
      </c>
      <c r="U1399">
        <v>14.32</v>
      </c>
      <c r="V1399">
        <v>13.52</v>
      </c>
      <c r="W1399" s="1">
        <v>42959</v>
      </c>
      <c r="X1399">
        <v>254</v>
      </c>
      <c r="Y1399" t="s">
        <v>46</v>
      </c>
      <c r="AC1399" s="1">
        <v>43052</v>
      </c>
      <c r="AD1399">
        <v>1</v>
      </c>
      <c r="AE1399">
        <v>219</v>
      </c>
      <c r="AF1399" s="1">
        <v>43334</v>
      </c>
      <c r="AG1399">
        <v>375</v>
      </c>
      <c r="AH1399" t="s">
        <v>796</v>
      </c>
      <c r="AI1399" t="s">
        <v>215</v>
      </c>
      <c r="AJ1399" s="2">
        <v>23377</v>
      </c>
      <c r="AK1399" t="s">
        <v>45</v>
      </c>
      <c r="AL1399" s="1">
        <v>42959</v>
      </c>
    </row>
    <row r="1400" spans="1:38" x14ac:dyDescent="0.25">
      <c r="A1400" t="s">
        <v>38</v>
      </c>
      <c r="B1400" s="1">
        <v>43200</v>
      </c>
      <c r="C1400">
        <v>4</v>
      </c>
      <c r="D1400">
        <v>126</v>
      </c>
      <c r="E1400">
        <v>11</v>
      </c>
      <c r="F1400" t="s">
        <v>39</v>
      </c>
      <c r="G1400" t="s">
        <v>51</v>
      </c>
      <c r="H1400" t="s">
        <v>52</v>
      </c>
      <c r="I1400">
        <v>2</v>
      </c>
      <c r="J1400">
        <v>1</v>
      </c>
      <c r="K1400">
        <v>241</v>
      </c>
      <c r="L1400">
        <v>12.4</v>
      </c>
      <c r="M1400">
        <v>5.15</v>
      </c>
      <c r="N1400">
        <v>0.64</v>
      </c>
      <c r="O1400">
        <v>4.0999999999999996</v>
      </c>
      <c r="P1400">
        <v>0.51</v>
      </c>
      <c r="Q1400">
        <v>3.9</v>
      </c>
      <c r="R1400">
        <v>0.48</v>
      </c>
      <c r="S1400">
        <v>0.99</v>
      </c>
      <c r="T1400">
        <v>25</v>
      </c>
      <c r="U1400">
        <v>12.87</v>
      </c>
      <c r="V1400">
        <v>13.29</v>
      </c>
      <c r="W1400" s="1">
        <v>42959</v>
      </c>
      <c r="X1400">
        <v>254</v>
      </c>
      <c r="Y1400" t="s">
        <v>48</v>
      </c>
      <c r="AC1400" t="s">
        <v>49</v>
      </c>
      <c r="AH1400" t="s">
        <v>796</v>
      </c>
      <c r="AI1400" t="s">
        <v>215</v>
      </c>
      <c r="AJ1400" s="2">
        <v>23377</v>
      </c>
      <c r="AK1400" t="s">
        <v>50</v>
      </c>
      <c r="AL1400" s="1">
        <v>43241</v>
      </c>
    </row>
    <row r="1401" spans="1:38" x14ac:dyDescent="0.25">
      <c r="A1401" t="s">
        <v>68</v>
      </c>
      <c r="B1401" s="1">
        <v>43018</v>
      </c>
      <c r="C1401">
        <v>1</v>
      </c>
      <c r="D1401">
        <v>240</v>
      </c>
      <c r="E1401">
        <v>11</v>
      </c>
      <c r="F1401" t="s">
        <v>39</v>
      </c>
      <c r="G1401" t="s">
        <v>69</v>
      </c>
      <c r="H1401" t="s">
        <v>70</v>
      </c>
      <c r="I1401">
        <v>5</v>
      </c>
      <c r="J1401" t="s">
        <v>42</v>
      </c>
      <c r="K1401">
        <v>69</v>
      </c>
      <c r="L1401">
        <v>24.2</v>
      </c>
      <c r="M1401">
        <v>5.01</v>
      </c>
      <c r="N1401">
        <v>1.21</v>
      </c>
      <c r="O1401">
        <v>5.32</v>
      </c>
      <c r="P1401">
        <v>1.29</v>
      </c>
      <c r="Q1401">
        <v>4.04</v>
      </c>
      <c r="R1401">
        <v>0.98</v>
      </c>
      <c r="S1401">
        <v>2.27</v>
      </c>
      <c r="T1401">
        <v>9</v>
      </c>
      <c r="U1401">
        <v>25.12</v>
      </c>
      <c r="V1401">
        <v>29.95</v>
      </c>
      <c r="W1401" s="1">
        <v>42949</v>
      </c>
      <c r="X1401">
        <v>276</v>
      </c>
      <c r="Y1401" t="s">
        <v>43</v>
      </c>
      <c r="Z1401" t="s">
        <v>800</v>
      </c>
      <c r="AA1401" t="s">
        <v>801</v>
      </c>
      <c r="AC1401" s="1">
        <v>43055</v>
      </c>
      <c r="AD1401">
        <v>2</v>
      </c>
      <c r="AE1401">
        <v>267</v>
      </c>
      <c r="AF1401" s="1">
        <v>43334</v>
      </c>
      <c r="AG1401">
        <v>385</v>
      </c>
      <c r="AH1401">
        <v>111577</v>
      </c>
      <c r="AI1401" t="s">
        <v>802</v>
      </c>
      <c r="AJ1401" t="s">
        <v>803</v>
      </c>
      <c r="AK1401" t="s">
        <v>45</v>
      </c>
      <c r="AL1401" s="1">
        <v>42949</v>
      </c>
    </row>
    <row r="1402" spans="1:38" x14ac:dyDescent="0.25">
      <c r="A1402" t="s">
        <v>68</v>
      </c>
      <c r="B1402" s="1">
        <v>43073</v>
      </c>
      <c r="C1402">
        <v>2</v>
      </c>
      <c r="D1402">
        <v>240</v>
      </c>
      <c r="E1402">
        <v>11</v>
      </c>
      <c r="F1402" t="s">
        <v>39</v>
      </c>
      <c r="G1402" t="s">
        <v>69</v>
      </c>
      <c r="H1402" t="s">
        <v>70</v>
      </c>
      <c r="I1402">
        <v>5</v>
      </c>
      <c r="J1402" t="s">
        <v>42</v>
      </c>
      <c r="K1402">
        <v>124</v>
      </c>
      <c r="L1402">
        <v>21.3</v>
      </c>
      <c r="M1402">
        <v>4.5599999999999996</v>
      </c>
      <c r="N1402">
        <v>0.97</v>
      </c>
      <c r="O1402">
        <v>5.9</v>
      </c>
      <c r="P1402">
        <v>1.26</v>
      </c>
      <c r="Q1402">
        <v>3.72</v>
      </c>
      <c r="R1402">
        <v>0.79</v>
      </c>
      <c r="S1402">
        <v>2.0499999999999998</v>
      </c>
      <c r="T1402">
        <v>31</v>
      </c>
      <c r="U1402">
        <v>22.11</v>
      </c>
      <c r="V1402">
        <v>27.39</v>
      </c>
      <c r="W1402" s="1">
        <v>42949</v>
      </c>
      <c r="X1402">
        <v>276</v>
      </c>
      <c r="Y1402" t="s">
        <v>46</v>
      </c>
      <c r="Z1402" t="s">
        <v>800</v>
      </c>
      <c r="AA1402" t="s">
        <v>801</v>
      </c>
      <c r="AC1402" s="1">
        <v>43055</v>
      </c>
      <c r="AD1402">
        <v>2</v>
      </c>
      <c r="AE1402">
        <v>259</v>
      </c>
      <c r="AF1402" s="1">
        <v>43334</v>
      </c>
      <c r="AG1402">
        <v>385</v>
      </c>
      <c r="AH1402">
        <v>111577</v>
      </c>
      <c r="AI1402" t="s">
        <v>802</v>
      </c>
      <c r="AJ1402" t="s">
        <v>803</v>
      </c>
      <c r="AK1402" t="s">
        <v>45</v>
      </c>
      <c r="AL1402" s="1">
        <v>42949</v>
      </c>
    </row>
    <row r="1403" spans="1:38" x14ac:dyDescent="0.25">
      <c r="A1403" t="s">
        <v>68</v>
      </c>
      <c r="B1403" s="1">
        <v>43144</v>
      </c>
      <c r="C1403">
        <v>3</v>
      </c>
      <c r="D1403">
        <v>240</v>
      </c>
      <c r="E1403">
        <v>11</v>
      </c>
      <c r="F1403" t="s">
        <v>39</v>
      </c>
      <c r="G1403" t="s">
        <v>69</v>
      </c>
      <c r="H1403" t="s">
        <v>70</v>
      </c>
      <c r="I1403">
        <v>5</v>
      </c>
      <c r="J1403" t="s">
        <v>42</v>
      </c>
      <c r="K1403">
        <v>195</v>
      </c>
      <c r="L1403">
        <v>15.5</v>
      </c>
      <c r="M1403">
        <v>4.5599999999999996</v>
      </c>
      <c r="N1403">
        <v>0.71</v>
      </c>
      <c r="O1403">
        <v>6.52</v>
      </c>
      <c r="P1403">
        <v>1.01</v>
      </c>
      <c r="Q1403">
        <v>4.13</v>
      </c>
      <c r="R1403">
        <v>0.64</v>
      </c>
      <c r="S1403">
        <v>1.65</v>
      </c>
      <c r="T1403">
        <v>165</v>
      </c>
      <c r="U1403">
        <v>16.09</v>
      </c>
      <c r="V1403">
        <v>21.58</v>
      </c>
      <c r="W1403" s="1">
        <v>42949</v>
      </c>
      <c r="X1403">
        <v>276</v>
      </c>
      <c r="Y1403" s="3">
        <v>44986</v>
      </c>
      <c r="Z1403" t="s">
        <v>800</v>
      </c>
      <c r="AA1403" t="s">
        <v>801</v>
      </c>
      <c r="AC1403" s="1">
        <v>43055</v>
      </c>
      <c r="AD1403">
        <v>2</v>
      </c>
      <c r="AE1403">
        <v>187</v>
      </c>
      <c r="AF1403" s="1">
        <v>43333</v>
      </c>
      <c r="AG1403">
        <v>384</v>
      </c>
      <c r="AH1403">
        <v>111577</v>
      </c>
      <c r="AI1403" t="s">
        <v>802</v>
      </c>
      <c r="AJ1403" t="s">
        <v>803</v>
      </c>
      <c r="AK1403" t="s">
        <v>45</v>
      </c>
      <c r="AL1403" s="1">
        <v>42949</v>
      </c>
    </row>
    <row r="1404" spans="1:38" x14ac:dyDescent="0.25">
      <c r="A1404" t="s">
        <v>68</v>
      </c>
      <c r="B1404" s="1">
        <v>43219</v>
      </c>
      <c r="C1404">
        <v>4</v>
      </c>
      <c r="D1404">
        <v>240</v>
      </c>
      <c r="E1404">
        <v>11</v>
      </c>
      <c r="F1404" t="s">
        <v>39</v>
      </c>
      <c r="G1404" t="s">
        <v>69</v>
      </c>
      <c r="H1404" t="s">
        <v>70</v>
      </c>
      <c r="I1404">
        <v>5</v>
      </c>
      <c r="J1404" t="s">
        <v>42</v>
      </c>
      <c r="K1404">
        <v>270</v>
      </c>
      <c r="L1404">
        <v>5.0999999999999996</v>
      </c>
      <c r="M1404">
        <v>3.96</v>
      </c>
      <c r="N1404">
        <v>0.2</v>
      </c>
      <c r="O1404">
        <v>8.23</v>
      </c>
      <c r="P1404">
        <v>0.42</v>
      </c>
      <c r="Q1404">
        <v>6.02</v>
      </c>
      <c r="R1404">
        <v>0.31</v>
      </c>
      <c r="S1404">
        <v>0.73</v>
      </c>
      <c r="T1404">
        <v>748</v>
      </c>
      <c r="U1404">
        <v>5.29</v>
      </c>
      <c r="V1404">
        <v>8.94</v>
      </c>
      <c r="W1404" s="1">
        <v>42949</v>
      </c>
      <c r="X1404">
        <v>276</v>
      </c>
      <c r="Y1404" s="3">
        <v>45018</v>
      </c>
      <c r="Z1404" t="s">
        <v>800</v>
      </c>
      <c r="AA1404" t="s">
        <v>801</v>
      </c>
      <c r="AB1404">
        <v>174</v>
      </c>
      <c r="AC1404" s="1">
        <v>43413</v>
      </c>
      <c r="AD1404">
        <v>3</v>
      </c>
      <c r="AE1404">
        <v>244</v>
      </c>
      <c r="AF1404" s="1">
        <v>43691</v>
      </c>
      <c r="AG1404">
        <v>742</v>
      </c>
      <c r="AH1404">
        <v>111577</v>
      </c>
      <c r="AI1404" t="s">
        <v>802</v>
      </c>
      <c r="AJ1404" t="s">
        <v>803</v>
      </c>
      <c r="AK1404" t="s">
        <v>50</v>
      </c>
      <c r="AL1404" s="1">
        <v>43250</v>
      </c>
    </row>
    <row r="1405" spans="1:38" x14ac:dyDescent="0.25">
      <c r="A1405" t="s">
        <v>78</v>
      </c>
      <c r="B1405" s="1">
        <v>43012</v>
      </c>
      <c r="C1405">
        <v>1</v>
      </c>
      <c r="D1405">
        <v>81</v>
      </c>
      <c r="E1405">
        <v>11</v>
      </c>
      <c r="F1405" t="s">
        <v>39</v>
      </c>
      <c r="G1405" t="s">
        <v>40</v>
      </c>
      <c r="H1405" t="s">
        <v>41</v>
      </c>
      <c r="I1405">
        <v>3</v>
      </c>
      <c r="J1405">
        <v>2</v>
      </c>
      <c r="K1405">
        <v>29</v>
      </c>
      <c r="L1405">
        <v>22.5</v>
      </c>
      <c r="M1405">
        <v>5.18</v>
      </c>
      <c r="N1405">
        <v>1.17</v>
      </c>
      <c r="O1405">
        <v>4.91</v>
      </c>
      <c r="P1405">
        <v>1.1000000000000001</v>
      </c>
      <c r="Q1405">
        <v>3.88</v>
      </c>
      <c r="R1405">
        <v>0.87</v>
      </c>
      <c r="S1405">
        <v>1.98</v>
      </c>
      <c r="U1405">
        <v>23.36</v>
      </c>
      <c r="V1405">
        <v>26.29</v>
      </c>
      <c r="W1405" s="1">
        <v>42983</v>
      </c>
      <c r="X1405">
        <v>223</v>
      </c>
      <c r="Z1405" t="s">
        <v>804</v>
      </c>
      <c r="AA1405" t="s">
        <v>805</v>
      </c>
      <c r="AC1405" t="s">
        <v>49</v>
      </c>
      <c r="AH1405">
        <v>307055</v>
      </c>
      <c r="AI1405" t="s">
        <v>455</v>
      </c>
      <c r="AJ1405" s="2">
        <v>16742</v>
      </c>
      <c r="AK1405" t="s">
        <v>45</v>
      </c>
      <c r="AL1405" s="1">
        <v>42983</v>
      </c>
    </row>
    <row r="1406" spans="1:38" x14ac:dyDescent="0.25">
      <c r="A1406" t="s">
        <v>78</v>
      </c>
      <c r="B1406" s="1">
        <v>43129</v>
      </c>
      <c r="C1406">
        <v>3</v>
      </c>
      <c r="D1406">
        <v>81</v>
      </c>
      <c r="E1406">
        <v>11</v>
      </c>
      <c r="F1406" t="s">
        <v>39</v>
      </c>
      <c r="G1406" t="s">
        <v>40</v>
      </c>
      <c r="H1406" t="s">
        <v>41</v>
      </c>
      <c r="I1406">
        <v>3</v>
      </c>
      <c r="J1406">
        <v>2</v>
      </c>
      <c r="K1406">
        <v>146</v>
      </c>
      <c r="L1406">
        <v>17.100000000000001</v>
      </c>
      <c r="M1406">
        <v>5</v>
      </c>
      <c r="N1406">
        <v>0.86</v>
      </c>
      <c r="O1406">
        <v>4.67</v>
      </c>
      <c r="P1406">
        <v>0.8</v>
      </c>
      <c r="Q1406">
        <v>3.56</v>
      </c>
      <c r="R1406">
        <v>0.61</v>
      </c>
      <c r="S1406">
        <v>1.41</v>
      </c>
      <c r="T1406">
        <v>9</v>
      </c>
      <c r="U1406">
        <v>17.75</v>
      </c>
      <c r="V1406">
        <v>19.149999999999999</v>
      </c>
      <c r="W1406" s="1">
        <v>42983</v>
      </c>
      <c r="X1406">
        <v>223</v>
      </c>
      <c r="Y1406" t="s">
        <v>47</v>
      </c>
      <c r="Z1406" t="s">
        <v>804</v>
      </c>
      <c r="AA1406" t="s">
        <v>805</v>
      </c>
      <c r="AC1406" s="1">
        <v>43078</v>
      </c>
      <c r="AD1406">
        <v>2</v>
      </c>
      <c r="AE1406">
        <v>227</v>
      </c>
      <c r="AF1406" s="1">
        <v>43358</v>
      </c>
      <c r="AG1406">
        <v>375</v>
      </c>
      <c r="AH1406">
        <v>307055</v>
      </c>
      <c r="AI1406" t="s">
        <v>455</v>
      </c>
      <c r="AJ1406" s="2">
        <v>16742</v>
      </c>
      <c r="AK1406" t="s">
        <v>45</v>
      </c>
      <c r="AL1406" s="1">
        <v>42983</v>
      </c>
    </row>
    <row r="1407" spans="1:38" x14ac:dyDescent="0.25">
      <c r="A1407" t="s">
        <v>78</v>
      </c>
      <c r="B1407" s="1">
        <v>43072</v>
      </c>
      <c r="C1407">
        <v>2</v>
      </c>
      <c r="D1407">
        <v>81</v>
      </c>
      <c r="E1407">
        <v>11</v>
      </c>
      <c r="F1407" t="s">
        <v>39</v>
      </c>
      <c r="G1407" t="s">
        <v>40</v>
      </c>
      <c r="H1407" t="s">
        <v>41</v>
      </c>
      <c r="I1407">
        <v>2</v>
      </c>
      <c r="J1407">
        <v>1</v>
      </c>
      <c r="K1407">
        <v>89</v>
      </c>
      <c r="L1407">
        <v>14.8</v>
      </c>
      <c r="M1407">
        <v>5.26</v>
      </c>
      <c r="N1407">
        <v>0.78</v>
      </c>
      <c r="O1407">
        <v>5.33</v>
      </c>
      <c r="P1407">
        <v>0.79</v>
      </c>
      <c r="Q1407">
        <v>3.54</v>
      </c>
      <c r="R1407">
        <v>0.52</v>
      </c>
      <c r="S1407">
        <v>1.31</v>
      </c>
      <c r="T1407">
        <v>17</v>
      </c>
      <c r="U1407">
        <v>15.36</v>
      </c>
      <c r="V1407">
        <v>17.739999999999998</v>
      </c>
      <c r="W1407" s="1">
        <v>42983</v>
      </c>
      <c r="X1407">
        <v>194</v>
      </c>
      <c r="Y1407" t="s">
        <v>43</v>
      </c>
      <c r="Z1407" t="s">
        <v>806</v>
      </c>
      <c r="AA1407" t="s">
        <v>807</v>
      </c>
      <c r="AB1407">
        <v>166</v>
      </c>
      <c r="AC1407" s="1">
        <v>43062</v>
      </c>
      <c r="AD1407">
        <v>1</v>
      </c>
      <c r="AE1407">
        <v>218</v>
      </c>
      <c r="AF1407" s="1">
        <v>43344</v>
      </c>
      <c r="AG1407">
        <v>332</v>
      </c>
      <c r="AI1407">
        <v>0</v>
      </c>
      <c r="AK1407" t="s">
        <v>45</v>
      </c>
      <c r="AL1407" s="1">
        <v>43012</v>
      </c>
    </row>
    <row r="1408" spans="1:38" x14ac:dyDescent="0.25">
      <c r="A1408" t="s">
        <v>78</v>
      </c>
      <c r="B1408" s="1">
        <v>43193</v>
      </c>
      <c r="C1408">
        <v>4</v>
      </c>
      <c r="D1408">
        <v>81</v>
      </c>
      <c r="E1408">
        <v>11</v>
      </c>
      <c r="F1408" t="s">
        <v>39</v>
      </c>
      <c r="G1408" t="s">
        <v>40</v>
      </c>
      <c r="H1408" t="s">
        <v>41</v>
      </c>
      <c r="I1408">
        <v>3</v>
      </c>
      <c r="J1408">
        <v>2</v>
      </c>
      <c r="K1408">
        <v>210</v>
      </c>
      <c r="L1408">
        <v>10.9</v>
      </c>
      <c r="M1408">
        <v>4.8499999999999996</v>
      </c>
      <c r="N1408">
        <v>0.53</v>
      </c>
      <c r="O1408">
        <v>5.93</v>
      </c>
      <c r="P1408">
        <v>0.65</v>
      </c>
      <c r="Q1408">
        <v>4.5199999999999996</v>
      </c>
      <c r="R1408">
        <v>0.49</v>
      </c>
      <c r="S1408">
        <v>1.1399999999999999</v>
      </c>
      <c r="T1408">
        <v>17</v>
      </c>
      <c r="U1408">
        <v>11.31</v>
      </c>
      <c r="V1408">
        <v>14.71</v>
      </c>
      <c r="W1408" s="1">
        <v>42983</v>
      </c>
      <c r="X1408">
        <v>223</v>
      </c>
      <c r="Y1408" t="s">
        <v>48</v>
      </c>
      <c r="Z1408" t="s">
        <v>804</v>
      </c>
      <c r="AA1408" t="s">
        <v>805</v>
      </c>
      <c r="AC1408" s="1">
        <v>43078</v>
      </c>
      <c r="AD1408">
        <v>2</v>
      </c>
      <c r="AE1408">
        <v>163</v>
      </c>
      <c r="AF1408" s="1">
        <v>43358</v>
      </c>
      <c r="AG1408">
        <v>375</v>
      </c>
      <c r="AH1408">
        <v>307055</v>
      </c>
      <c r="AI1408" t="s">
        <v>455</v>
      </c>
      <c r="AJ1408" s="2">
        <v>16742</v>
      </c>
      <c r="AK1408" t="s">
        <v>45</v>
      </c>
      <c r="AL1408" s="1">
        <v>42983</v>
      </c>
    </row>
    <row r="1409" spans="1:38" x14ac:dyDescent="0.25">
      <c r="A1409" t="s">
        <v>38</v>
      </c>
      <c r="B1409" s="1">
        <v>43075</v>
      </c>
      <c r="C1409">
        <v>2</v>
      </c>
      <c r="D1409">
        <v>55</v>
      </c>
      <c r="E1409">
        <v>11</v>
      </c>
      <c r="F1409" t="s">
        <v>39</v>
      </c>
      <c r="G1409" t="s">
        <v>69</v>
      </c>
      <c r="H1409" t="s">
        <v>70</v>
      </c>
      <c r="I1409">
        <v>7</v>
      </c>
      <c r="J1409" t="s">
        <v>42</v>
      </c>
      <c r="K1409">
        <v>52</v>
      </c>
      <c r="L1409">
        <v>27.9</v>
      </c>
      <c r="M1409">
        <v>4.9000000000000004</v>
      </c>
      <c r="N1409">
        <v>1.37</v>
      </c>
      <c r="O1409">
        <v>3.67</v>
      </c>
      <c r="P1409">
        <v>1.02</v>
      </c>
      <c r="Q1409">
        <v>3.23</v>
      </c>
      <c r="R1409">
        <v>0.9</v>
      </c>
      <c r="S1409">
        <v>1.93</v>
      </c>
      <c r="T1409">
        <v>12</v>
      </c>
      <c r="U1409">
        <v>28.96</v>
      </c>
      <c r="V1409">
        <v>26.97</v>
      </c>
      <c r="W1409" s="1">
        <v>43023</v>
      </c>
      <c r="X1409">
        <v>190</v>
      </c>
      <c r="Y1409" t="s">
        <v>43</v>
      </c>
      <c r="AC1409" s="1">
        <v>43068</v>
      </c>
      <c r="AD1409">
        <v>1</v>
      </c>
      <c r="AE1409">
        <v>234</v>
      </c>
      <c r="AF1409" s="1">
        <v>43349</v>
      </c>
      <c r="AG1409">
        <v>326</v>
      </c>
      <c r="AH1409">
        <v>105164</v>
      </c>
      <c r="AI1409" t="s">
        <v>808</v>
      </c>
      <c r="AJ1409" s="2">
        <v>31809</v>
      </c>
      <c r="AK1409" t="s">
        <v>45</v>
      </c>
      <c r="AL1409" s="1">
        <v>43023</v>
      </c>
    </row>
    <row r="1410" spans="1:38" x14ac:dyDescent="0.25">
      <c r="A1410" t="s">
        <v>38</v>
      </c>
      <c r="B1410" s="1">
        <v>43146</v>
      </c>
      <c r="C1410">
        <v>3</v>
      </c>
      <c r="D1410">
        <v>55</v>
      </c>
      <c r="E1410">
        <v>11</v>
      </c>
      <c r="F1410" t="s">
        <v>39</v>
      </c>
      <c r="G1410" t="s">
        <v>69</v>
      </c>
      <c r="H1410" t="s">
        <v>70</v>
      </c>
      <c r="I1410">
        <v>7</v>
      </c>
      <c r="J1410" t="s">
        <v>42</v>
      </c>
      <c r="K1410">
        <v>123</v>
      </c>
      <c r="L1410">
        <v>23.3</v>
      </c>
      <c r="M1410">
        <v>4.79</v>
      </c>
      <c r="N1410">
        <v>1.1200000000000001</v>
      </c>
      <c r="O1410">
        <v>3.88</v>
      </c>
      <c r="P1410">
        <v>0.9</v>
      </c>
      <c r="Q1410">
        <v>3.49</v>
      </c>
      <c r="R1410">
        <v>0.81</v>
      </c>
      <c r="S1410">
        <v>1.72</v>
      </c>
      <c r="T1410">
        <v>32</v>
      </c>
      <c r="U1410">
        <v>24.19</v>
      </c>
      <c r="V1410">
        <v>23.56</v>
      </c>
      <c r="W1410" s="1">
        <v>43023</v>
      </c>
      <c r="X1410">
        <v>190</v>
      </c>
      <c r="Y1410" t="s">
        <v>46</v>
      </c>
      <c r="AC1410" s="1">
        <v>43068</v>
      </c>
      <c r="AD1410">
        <v>1</v>
      </c>
      <c r="AE1410">
        <v>198</v>
      </c>
      <c r="AF1410" s="1">
        <v>43349</v>
      </c>
      <c r="AG1410">
        <v>326</v>
      </c>
      <c r="AH1410">
        <v>105164</v>
      </c>
      <c r="AI1410" t="s">
        <v>808</v>
      </c>
      <c r="AJ1410" s="2">
        <v>31809</v>
      </c>
      <c r="AK1410" t="s">
        <v>45</v>
      </c>
      <c r="AL1410" s="1">
        <v>43023</v>
      </c>
    </row>
    <row r="1411" spans="1:38" x14ac:dyDescent="0.25">
      <c r="A1411" t="s">
        <v>38</v>
      </c>
      <c r="B1411" s="1">
        <v>43200</v>
      </c>
      <c r="C1411">
        <v>4</v>
      </c>
      <c r="D1411">
        <v>55</v>
      </c>
      <c r="E1411">
        <v>11</v>
      </c>
      <c r="F1411" t="s">
        <v>39</v>
      </c>
      <c r="G1411" t="s">
        <v>69</v>
      </c>
      <c r="H1411" t="s">
        <v>70</v>
      </c>
      <c r="I1411">
        <v>7</v>
      </c>
      <c r="J1411" t="s">
        <v>42</v>
      </c>
      <c r="K1411">
        <v>177</v>
      </c>
      <c r="L1411">
        <v>18.100000000000001</v>
      </c>
      <c r="M1411">
        <v>4.72</v>
      </c>
      <c r="N1411">
        <v>0.85</v>
      </c>
      <c r="O1411">
        <v>4.25</v>
      </c>
      <c r="P1411">
        <v>0.77</v>
      </c>
      <c r="Q1411">
        <v>3.91</v>
      </c>
      <c r="R1411">
        <v>0.71</v>
      </c>
      <c r="S1411">
        <v>1.48</v>
      </c>
      <c r="T1411">
        <v>37</v>
      </c>
      <c r="U1411">
        <v>18.79</v>
      </c>
      <c r="V1411">
        <v>19.79</v>
      </c>
      <c r="W1411" s="1">
        <v>43023</v>
      </c>
      <c r="X1411">
        <v>190</v>
      </c>
      <c r="Y1411" t="s">
        <v>47</v>
      </c>
      <c r="AC1411" t="s">
        <v>49</v>
      </c>
      <c r="AH1411">
        <v>105164</v>
      </c>
      <c r="AI1411" t="s">
        <v>808</v>
      </c>
      <c r="AJ1411" s="2">
        <v>31809</v>
      </c>
      <c r="AK1411" t="s">
        <v>50</v>
      </c>
      <c r="AL1411" s="1">
        <v>43241</v>
      </c>
    </row>
    <row r="1412" spans="1:38" x14ac:dyDescent="0.25">
      <c r="A1412" t="s">
        <v>51</v>
      </c>
      <c r="B1412" s="1">
        <v>43048</v>
      </c>
      <c r="C1412">
        <v>2</v>
      </c>
      <c r="D1412">
        <v>54</v>
      </c>
      <c r="E1412">
        <v>12</v>
      </c>
      <c r="F1412" t="s">
        <v>39</v>
      </c>
      <c r="G1412" t="s">
        <v>56</v>
      </c>
      <c r="H1412" t="s">
        <v>41</v>
      </c>
      <c r="I1412">
        <v>8</v>
      </c>
      <c r="J1412" t="s">
        <v>42</v>
      </c>
      <c r="K1412">
        <v>30</v>
      </c>
      <c r="L1412">
        <v>22.5</v>
      </c>
      <c r="M1412">
        <v>5.05</v>
      </c>
      <c r="N1412">
        <v>1.1399999999999999</v>
      </c>
      <c r="O1412">
        <v>5.91</v>
      </c>
      <c r="P1412">
        <v>1.33</v>
      </c>
      <c r="Q1412">
        <v>3.89</v>
      </c>
      <c r="R1412">
        <v>0.88</v>
      </c>
      <c r="S1412">
        <v>2.2000000000000002</v>
      </c>
      <c r="T1412">
        <v>19</v>
      </c>
      <c r="U1412">
        <v>23.36</v>
      </c>
      <c r="V1412">
        <v>29.26</v>
      </c>
      <c r="W1412" s="1">
        <v>43018</v>
      </c>
      <c r="X1412">
        <v>204</v>
      </c>
      <c r="Y1412" t="s">
        <v>43</v>
      </c>
      <c r="AC1412" t="s">
        <v>49</v>
      </c>
      <c r="AH1412">
        <v>304119</v>
      </c>
      <c r="AI1412" t="s">
        <v>262</v>
      </c>
      <c r="AJ1412" s="3">
        <v>45172</v>
      </c>
      <c r="AK1412" t="s">
        <v>45</v>
      </c>
      <c r="AL1412" s="1">
        <v>43018</v>
      </c>
    </row>
    <row r="1413" spans="1:38" x14ac:dyDescent="0.25">
      <c r="A1413" t="s">
        <v>51</v>
      </c>
      <c r="B1413" s="1">
        <v>43109</v>
      </c>
      <c r="C1413">
        <v>3</v>
      </c>
      <c r="D1413">
        <v>54</v>
      </c>
      <c r="E1413">
        <v>12</v>
      </c>
      <c r="F1413" t="s">
        <v>39</v>
      </c>
      <c r="G1413" t="s">
        <v>56</v>
      </c>
      <c r="H1413" t="s">
        <v>41</v>
      </c>
      <c r="I1413">
        <v>8</v>
      </c>
      <c r="J1413" t="s">
        <v>42</v>
      </c>
      <c r="K1413">
        <v>91</v>
      </c>
      <c r="L1413">
        <v>15.2</v>
      </c>
      <c r="M1413">
        <v>4.7300000000000004</v>
      </c>
      <c r="N1413">
        <v>0.72</v>
      </c>
      <c r="O1413">
        <v>6.42</v>
      </c>
      <c r="P1413">
        <v>0.98</v>
      </c>
      <c r="Q1413">
        <v>3.85</v>
      </c>
      <c r="R1413">
        <v>0.59</v>
      </c>
      <c r="S1413">
        <v>1.56</v>
      </c>
      <c r="T1413">
        <v>15</v>
      </c>
      <c r="U1413">
        <v>15.78</v>
      </c>
      <c r="V1413">
        <v>20.75</v>
      </c>
      <c r="W1413" s="1">
        <v>43018</v>
      </c>
      <c r="X1413">
        <v>204</v>
      </c>
      <c r="Y1413" t="s">
        <v>46</v>
      </c>
      <c r="AC1413" s="1">
        <v>43089</v>
      </c>
      <c r="AD1413">
        <v>2</v>
      </c>
      <c r="AE1413">
        <v>219</v>
      </c>
      <c r="AF1413" s="1">
        <v>43371</v>
      </c>
      <c r="AG1413">
        <v>353</v>
      </c>
      <c r="AH1413">
        <v>304119</v>
      </c>
      <c r="AI1413" t="s">
        <v>262</v>
      </c>
      <c r="AJ1413" s="3">
        <v>45172</v>
      </c>
      <c r="AK1413" t="s">
        <v>45</v>
      </c>
      <c r="AL1413" s="1">
        <v>43018</v>
      </c>
    </row>
    <row r="1414" spans="1:38" x14ac:dyDescent="0.25">
      <c r="A1414" t="s">
        <v>51</v>
      </c>
      <c r="B1414" s="1">
        <v>43157</v>
      </c>
      <c r="C1414">
        <v>4</v>
      </c>
      <c r="D1414">
        <v>54</v>
      </c>
      <c r="E1414">
        <v>12</v>
      </c>
      <c r="F1414" t="s">
        <v>39</v>
      </c>
      <c r="G1414" t="s">
        <v>56</v>
      </c>
      <c r="H1414" t="s">
        <v>41</v>
      </c>
      <c r="I1414">
        <v>8</v>
      </c>
      <c r="J1414" t="s">
        <v>42</v>
      </c>
      <c r="K1414">
        <v>139</v>
      </c>
      <c r="L1414">
        <v>11.9</v>
      </c>
      <c r="M1414">
        <v>4.74</v>
      </c>
      <c r="N1414">
        <v>0.56000000000000005</v>
      </c>
      <c r="O1414">
        <v>7.14</v>
      </c>
      <c r="P1414">
        <v>0.85</v>
      </c>
      <c r="Q1414">
        <v>4.0999999999999996</v>
      </c>
      <c r="R1414">
        <v>0.49</v>
      </c>
      <c r="S1414">
        <v>1.34</v>
      </c>
      <c r="T1414">
        <v>327</v>
      </c>
      <c r="U1414">
        <v>12.35</v>
      </c>
      <c r="V1414">
        <v>17.489999999999998</v>
      </c>
      <c r="W1414" s="1">
        <v>43018</v>
      </c>
      <c r="X1414">
        <v>204</v>
      </c>
      <c r="Y1414" s="3">
        <v>44986</v>
      </c>
      <c r="AC1414" s="1">
        <v>43089</v>
      </c>
      <c r="AD1414">
        <v>2</v>
      </c>
      <c r="AE1414">
        <v>213</v>
      </c>
      <c r="AF1414" s="1">
        <v>43371</v>
      </c>
      <c r="AG1414">
        <v>353</v>
      </c>
      <c r="AH1414">
        <v>304119</v>
      </c>
      <c r="AI1414" t="s">
        <v>262</v>
      </c>
      <c r="AJ1414" s="3">
        <v>45172</v>
      </c>
      <c r="AK1414" t="s">
        <v>45</v>
      </c>
      <c r="AL1414" s="1">
        <v>43018</v>
      </c>
    </row>
    <row r="1415" spans="1:38" x14ac:dyDescent="0.25">
      <c r="A1415" t="s">
        <v>51</v>
      </c>
      <c r="B1415" s="1">
        <v>43209</v>
      </c>
      <c r="C1415">
        <v>5</v>
      </c>
      <c r="D1415">
        <v>54</v>
      </c>
      <c r="E1415">
        <v>12</v>
      </c>
      <c r="F1415" t="s">
        <v>39</v>
      </c>
      <c r="G1415" t="s">
        <v>56</v>
      </c>
      <c r="H1415" t="s">
        <v>41</v>
      </c>
      <c r="I1415">
        <v>8</v>
      </c>
      <c r="J1415" t="s">
        <v>42</v>
      </c>
      <c r="K1415">
        <v>191</v>
      </c>
      <c r="L1415">
        <v>8.4</v>
      </c>
      <c r="M1415">
        <v>4.42</v>
      </c>
      <c r="N1415">
        <v>0.37</v>
      </c>
      <c r="O1415">
        <v>8.67</v>
      </c>
      <c r="P1415">
        <v>0.73</v>
      </c>
      <c r="Q1415">
        <v>5.19</v>
      </c>
      <c r="R1415">
        <v>0.44</v>
      </c>
      <c r="S1415">
        <v>1.1599999999999999</v>
      </c>
      <c r="T1415">
        <v>96</v>
      </c>
      <c r="U1415">
        <v>8.7200000000000006</v>
      </c>
      <c r="V1415">
        <v>14.68</v>
      </c>
      <c r="W1415" s="1">
        <v>43018</v>
      </c>
      <c r="X1415">
        <v>204</v>
      </c>
      <c r="Y1415" s="3">
        <v>45017</v>
      </c>
      <c r="AC1415" s="1">
        <v>43089</v>
      </c>
      <c r="AD1415">
        <v>2</v>
      </c>
      <c r="AE1415">
        <v>16</v>
      </c>
      <c r="AF1415" s="1">
        <v>43371</v>
      </c>
      <c r="AH1415">
        <v>304119</v>
      </c>
      <c r="AI1415" t="s">
        <v>262</v>
      </c>
      <c r="AJ1415" s="3">
        <v>45172</v>
      </c>
      <c r="AK1415" t="s">
        <v>143</v>
      </c>
      <c r="AL1415" s="1">
        <v>43227</v>
      </c>
    </row>
    <row r="1416" spans="1:38" x14ac:dyDescent="0.25">
      <c r="A1416" t="s">
        <v>40</v>
      </c>
      <c r="B1416" s="1">
        <v>44117</v>
      </c>
      <c r="C1416">
        <v>1</v>
      </c>
      <c r="D1416">
        <v>177</v>
      </c>
      <c r="E1416">
        <v>12</v>
      </c>
      <c r="F1416" t="s">
        <v>39</v>
      </c>
      <c r="G1416" t="s">
        <v>69</v>
      </c>
      <c r="H1416" t="s">
        <v>70</v>
      </c>
      <c r="I1416">
        <v>7</v>
      </c>
      <c r="J1416" t="s">
        <v>42</v>
      </c>
      <c r="K1416">
        <v>47</v>
      </c>
      <c r="L1416">
        <v>27.6</v>
      </c>
      <c r="M1416">
        <v>5.24</v>
      </c>
      <c r="N1416">
        <v>1.45</v>
      </c>
      <c r="O1416">
        <v>4.45</v>
      </c>
      <c r="P1416">
        <v>1.23</v>
      </c>
      <c r="Q1416">
        <v>4.1399999999999997</v>
      </c>
      <c r="R1416">
        <v>1.1399999999999999</v>
      </c>
      <c r="S1416">
        <v>2.37</v>
      </c>
      <c r="T1416">
        <v>22</v>
      </c>
      <c r="U1416">
        <v>28.65</v>
      </c>
      <c r="V1416">
        <v>31.3</v>
      </c>
      <c r="W1416" s="1">
        <v>44070</v>
      </c>
      <c r="Y1416" t="s">
        <v>43</v>
      </c>
      <c r="Z1416" t="s">
        <v>809</v>
      </c>
      <c r="AA1416" t="s">
        <v>810</v>
      </c>
      <c r="AB1416">
        <v>149</v>
      </c>
      <c r="AC1416" s="1">
        <v>44162</v>
      </c>
      <c r="AD1416">
        <v>2</v>
      </c>
      <c r="AE1416">
        <v>237</v>
      </c>
      <c r="AF1416" s="1">
        <v>44441</v>
      </c>
      <c r="AG1416">
        <v>371</v>
      </c>
      <c r="AH1416">
        <v>508077</v>
      </c>
      <c r="AI1416">
        <v>58</v>
      </c>
      <c r="AJ1416" s="3">
        <v>44995</v>
      </c>
      <c r="AK1416" t="s">
        <v>45</v>
      </c>
      <c r="AL1416" s="1">
        <v>44070</v>
      </c>
    </row>
    <row r="1417" spans="1:38" x14ac:dyDescent="0.25">
      <c r="A1417" t="s">
        <v>40</v>
      </c>
      <c r="B1417" s="1">
        <v>44222</v>
      </c>
      <c r="C1417">
        <v>2</v>
      </c>
      <c r="D1417">
        <v>177</v>
      </c>
      <c r="E1417">
        <v>12</v>
      </c>
      <c r="F1417" t="s">
        <v>39</v>
      </c>
      <c r="G1417" t="s">
        <v>69</v>
      </c>
      <c r="H1417" t="s">
        <v>70</v>
      </c>
      <c r="I1417">
        <v>7</v>
      </c>
      <c r="J1417" t="s">
        <v>42</v>
      </c>
      <c r="K1417">
        <v>152</v>
      </c>
      <c r="L1417">
        <v>17.600000000000001</v>
      </c>
      <c r="M1417">
        <v>5.1100000000000003</v>
      </c>
      <c r="N1417">
        <v>0.9</v>
      </c>
      <c r="O1417">
        <v>5.85</v>
      </c>
      <c r="P1417">
        <v>1.03</v>
      </c>
      <c r="Q1417">
        <v>4.53</v>
      </c>
      <c r="R1417">
        <v>0.8</v>
      </c>
      <c r="S1417">
        <v>1.83</v>
      </c>
      <c r="T1417">
        <v>18</v>
      </c>
      <c r="U1417">
        <v>18.27</v>
      </c>
      <c r="V1417">
        <v>23.58</v>
      </c>
      <c r="W1417" s="1">
        <v>44070</v>
      </c>
      <c r="Y1417" t="s">
        <v>46</v>
      </c>
      <c r="Z1417" t="s">
        <v>809</v>
      </c>
      <c r="AA1417" t="s">
        <v>810</v>
      </c>
      <c r="AB1417">
        <v>149</v>
      </c>
      <c r="AC1417" s="1">
        <v>44136</v>
      </c>
      <c r="AD1417">
        <v>2</v>
      </c>
      <c r="AE1417">
        <v>154</v>
      </c>
      <c r="AF1417" s="1">
        <v>44413</v>
      </c>
      <c r="AG1417">
        <v>343</v>
      </c>
      <c r="AH1417">
        <v>508077</v>
      </c>
      <c r="AI1417">
        <v>58</v>
      </c>
      <c r="AJ1417" s="3">
        <v>44995</v>
      </c>
      <c r="AK1417" t="s">
        <v>45</v>
      </c>
      <c r="AL1417" s="1">
        <v>44070</v>
      </c>
    </row>
    <row r="1418" spans="1:38" x14ac:dyDescent="0.25">
      <c r="A1418" t="s">
        <v>40</v>
      </c>
      <c r="B1418" s="1">
        <v>44280</v>
      </c>
      <c r="C1418">
        <v>3</v>
      </c>
      <c r="D1418">
        <v>177</v>
      </c>
      <c r="E1418">
        <v>12</v>
      </c>
      <c r="F1418" t="s">
        <v>39</v>
      </c>
      <c r="G1418" t="s">
        <v>69</v>
      </c>
      <c r="H1418" t="s">
        <v>70</v>
      </c>
      <c r="I1418">
        <v>7</v>
      </c>
      <c r="J1418" t="s">
        <v>42</v>
      </c>
      <c r="K1418">
        <v>210</v>
      </c>
      <c r="L1418">
        <v>11.6</v>
      </c>
      <c r="M1418">
        <v>5.12</v>
      </c>
      <c r="N1418">
        <v>0.59</v>
      </c>
      <c r="O1418">
        <v>5.77</v>
      </c>
      <c r="P1418">
        <v>0.67</v>
      </c>
      <c r="Q1418">
        <v>5.05</v>
      </c>
      <c r="R1418">
        <v>0.59</v>
      </c>
      <c r="S1418">
        <v>1.26</v>
      </c>
      <c r="T1418">
        <v>20</v>
      </c>
      <c r="U1418">
        <v>12.04</v>
      </c>
      <c r="V1418">
        <v>15.89</v>
      </c>
      <c r="W1418" s="1">
        <v>44070</v>
      </c>
      <c r="Y1418" t="s">
        <v>47</v>
      </c>
      <c r="Z1418" t="s">
        <v>809</v>
      </c>
      <c r="AA1418" t="s">
        <v>810</v>
      </c>
      <c r="AB1418">
        <v>149</v>
      </c>
      <c r="AC1418" s="1">
        <v>44136</v>
      </c>
      <c r="AD1418">
        <v>2</v>
      </c>
      <c r="AE1418">
        <v>132</v>
      </c>
      <c r="AF1418" s="1">
        <v>44413</v>
      </c>
      <c r="AG1418">
        <v>343</v>
      </c>
      <c r="AH1418">
        <v>508077</v>
      </c>
      <c r="AI1418">
        <v>58</v>
      </c>
      <c r="AJ1418" s="3">
        <v>44995</v>
      </c>
      <c r="AK1418" t="s">
        <v>45</v>
      </c>
      <c r="AL1418" s="1">
        <v>44070</v>
      </c>
    </row>
    <row r="1419" spans="1:38" x14ac:dyDescent="0.25">
      <c r="A1419" t="s">
        <v>38</v>
      </c>
      <c r="B1419" s="1">
        <v>43010</v>
      </c>
      <c r="C1419">
        <v>1</v>
      </c>
      <c r="D1419">
        <v>323</v>
      </c>
      <c r="E1419">
        <v>12</v>
      </c>
      <c r="F1419" t="s">
        <v>39</v>
      </c>
      <c r="G1419" t="s">
        <v>40</v>
      </c>
      <c r="H1419" t="s">
        <v>41</v>
      </c>
      <c r="I1419">
        <v>7</v>
      </c>
      <c r="J1419" t="s">
        <v>42</v>
      </c>
      <c r="K1419">
        <v>39</v>
      </c>
      <c r="L1419">
        <v>23.8</v>
      </c>
      <c r="M1419">
        <v>5.0999999999999996</v>
      </c>
      <c r="N1419">
        <v>1.21</v>
      </c>
      <c r="O1419">
        <v>4.5199999999999996</v>
      </c>
      <c r="P1419">
        <v>1.08</v>
      </c>
      <c r="Q1419">
        <v>3.77</v>
      </c>
      <c r="R1419">
        <v>0.9</v>
      </c>
      <c r="S1419">
        <v>1.97</v>
      </c>
      <c r="T1419">
        <v>34</v>
      </c>
      <c r="U1419">
        <v>24.7</v>
      </c>
      <c r="V1419">
        <v>26.62</v>
      </c>
      <c r="W1419" s="1">
        <v>42971</v>
      </c>
      <c r="X1419">
        <v>242</v>
      </c>
      <c r="Y1419" t="s">
        <v>43</v>
      </c>
      <c r="Z1419" t="s">
        <v>811</v>
      </c>
      <c r="AA1419" t="s">
        <v>812</v>
      </c>
      <c r="AC1419" s="1">
        <v>43068</v>
      </c>
      <c r="AD1419">
        <v>2</v>
      </c>
      <c r="AE1419">
        <v>272</v>
      </c>
      <c r="AF1419" s="1">
        <v>43349</v>
      </c>
      <c r="AG1419">
        <v>378</v>
      </c>
      <c r="AH1419">
        <v>306083</v>
      </c>
      <c r="AI1419" t="s">
        <v>813</v>
      </c>
      <c r="AJ1419" s="2">
        <v>27912</v>
      </c>
      <c r="AK1419" t="s">
        <v>45</v>
      </c>
      <c r="AL1419" s="1">
        <v>42971</v>
      </c>
    </row>
    <row r="1420" spans="1:38" x14ac:dyDescent="0.25">
      <c r="A1420" t="s">
        <v>38</v>
      </c>
      <c r="B1420" s="1">
        <v>43075</v>
      </c>
      <c r="C1420">
        <v>2</v>
      </c>
      <c r="D1420">
        <v>323</v>
      </c>
      <c r="E1420">
        <v>12</v>
      </c>
      <c r="F1420" t="s">
        <v>39</v>
      </c>
      <c r="G1420" t="s">
        <v>40</v>
      </c>
      <c r="H1420" t="s">
        <v>41</v>
      </c>
      <c r="I1420">
        <v>7</v>
      </c>
      <c r="J1420" t="s">
        <v>42</v>
      </c>
      <c r="K1420">
        <v>104</v>
      </c>
      <c r="L1420">
        <v>20.2</v>
      </c>
      <c r="M1420">
        <v>5.0999999999999996</v>
      </c>
      <c r="N1420">
        <v>1.03</v>
      </c>
      <c r="O1420">
        <v>4.47</v>
      </c>
      <c r="P1420">
        <v>0.9</v>
      </c>
      <c r="Q1420">
        <v>3.83</v>
      </c>
      <c r="R1420">
        <v>0.77</v>
      </c>
      <c r="S1420">
        <v>1.68</v>
      </c>
      <c r="T1420">
        <v>11</v>
      </c>
      <c r="U1420">
        <v>20.97</v>
      </c>
      <c r="V1420">
        <v>22.43</v>
      </c>
      <c r="W1420" s="1">
        <v>42971</v>
      </c>
      <c r="X1420">
        <v>242</v>
      </c>
      <c r="Y1420" t="s">
        <v>46</v>
      </c>
      <c r="Z1420" t="s">
        <v>811</v>
      </c>
      <c r="AA1420" t="s">
        <v>812</v>
      </c>
      <c r="AC1420" s="1">
        <v>43088</v>
      </c>
      <c r="AD1420">
        <v>3</v>
      </c>
      <c r="AE1420">
        <v>252</v>
      </c>
      <c r="AF1420" s="1">
        <v>43367</v>
      </c>
      <c r="AG1420">
        <v>396</v>
      </c>
      <c r="AH1420">
        <v>306083</v>
      </c>
      <c r="AI1420" t="s">
        <v>813</v>
      </c>
      <c r="AJ1420" s="2">
        <v>27912</v>
      </c>
      <c r="AK1420" t="s">
        <v>45</v>
      </c>
      <c r="AL1420" s="1">
        <v>42971</v>
      </c>
    </row>
    <row r="1421" spans="1:38" x14ac:dyDescent="0.25">
      <c r="A1421" t="s">
        <v>38</v>
      </c>
      <c r="B1421" s="1">
        <v>43146</v>
      </c>
      <c r="C1421">
        <v>3</v>
      </c>
      <c r="D1421">
        <v>323</v>
      </c>
      <c r="E1421">
        <v>12</v>
      </c>
      <c r="F1421" t="s">
        <v>39</v>
      </c>
      <c r="G1421" t="s">
        <v>40</v>
      </c>
      <c r="H1421" t="s">
        <v>41</v>
      </c>
      <c r="I1421">
        <v>7</v>
      </c>
      <c r="J1421" t="s">
        <v>42</v>
      </c>
      <c r="K1421">
        <v>175</v>
      </c>
      <c r="L1421">
        <v>16.2</v>
      </c>
      <c r="M1421">
        <v>4.88</v>
      </c>
      <c r="N1421">
        <v>0.79</v>
      </c>
      <c r="O1421">
        <v>4.99</v>
      </c>
      <c r="P1421">
        <v>0.81</v>
      </c>
      <c r="Q1421">
        <v>3.98</v>
      </c>
      <c r="R1421">
        <v>0.64</v>
      </c>
      <c r="S1421">
        <v>1.45</v>
      </c>
      <c r="T1421">
        <v>12</v>
      </c>
      <c r="U1421">
        <v>16.82</v>
      </c>
      <c r="V1421">
        <v>19.260000000000002</v>
      </c>
      <c r="W1421" s="1">
        <v>42971</v>
      </c>
      <c r="X1421">
        <v>242</v>
      </c>
      <c r="Y1421" t="s">
        <v>47</v>
      </c>
      <c r="Z1421" t="s">
        <v>811</v>
      </c>
      <c r="AA1421" t="s">
        <v>812</v>
      </c>
      <c r="AC1421" s="1">
        <v>43088</v>
      </c>
      <c r="AD1421">
        <v>3</v>
      </c>
      <c r="AE1421">
        <v>216</v>
      </c>
      <c r="AF1421" s="1">
        <v>43367</v>
      </c>
      <c r="AG1421">
        <v>396</v>
      </c>
      <c r="AH1421">
        <v>306083</v>
      </c>
      <c r="AI1421" t="s">
        <v>813</v>
      </c>
      <c r="AJ1421" s="2">
        <v>27912</v>
      </c>
      <c r="AK1421" t="s">
        <v>45</v>
      </c>
      <c r="AL1421" s="1">
        <v>42971</v>
      </c>
    </row>
    <row r="1422" spans="1:38" x14ac:dyDescent="0.25">
      <c r="A1422" t="s">
        <v>38</v>
      </c>
      <c r="B1422" s="1">
        <v>43200</v>
      </c>
      <c r="C1422">
        <v>4</v>
      </c>
      <c r="D1422">
        <v>323</v>
      </c>
      <c r="E1422">
        <v>12</v>
      </c>
      <c r="F1422" t="s">
        <v>39</v>
      </c>
      <c r="G1422" t="s">
        <v>40</v>
      </c>
      <c r="H1422" t="s">
        <v>41</v>
      </c>
      <c r="I1422">
        <v>7</v>
      </c>
      <c r="J1422" t="s">
        <v>42</v>
      </c>
      <c r="K1422">
        <v>229</v>
      </c>
      <c r="L1422">
        <v>11.8</v>
      </c>
      <c r="M1422">
        <v>5.05</v>
      </c>
      <c r="N1422">
        <v>0.6</v>
      </c>
      <c r="O1422">
        <v>4.58</v>
      </c>
      <c r="P1422">
        <v>0.54</v>
      </c>
      <c r="Q1422">
        <v>4.5199999999999996</v>
      </c>
      <c r="R1422">
        <v>0.53</v>
      </c>
      <c r="S1422">
        <v>1.07</v>
      </c>
      <c r="T1422">
        <v>13</v>
      </c>
      <c r="U1422">
        <v>12.25</v>
      </c>
      <c r="V1422">
        <v>13.87</v>
      </c>
      <c r="W1422" s="1">
        <v>42971</v>
      </c>
      <c r="X1422">
        <v>242</v>
      </c>
      <c r="Y1422" t="s">
        <v>48</v>
      </c>
      <c r="Z1422" t="s">
        <v>811</v>
      </c>
      <c r="AA1422" t="s">
        <v>812</v>
      </c>
      <c r="AC1422" t="s">
        <v>49</v>
      </c>
      <c r="AH1422">
        <v>306083</v>
      </c>
      <c r="AI1422" t="s">
        <v>813</v>
      </c>
      <c r="AJ1422" s="2">
        <v>27912</v>
      </c>
      <c r="AK1422" t="s">
        <v>50</v>
      </c>
      <c r="AL1422" s="1">
        <v>43241</v>
      </c>
    </row>
    <row r="1423" spans="1:38" x14ac:dyDescent="0.25">
      <c r="A1423" t="s">
        <v>78</v>
      </c>
      <c r="B1423" s="1">
        <v>43012</v>
      </c>
      <c r="C1423">
        <v>1</v>
      </c>
      <c r="D1423">
        <v>168</v>
      </c>
      <c r="E1423">
        <v>12</v>
      </c>
      <c r="F1423" t="s">
        <v>39</v>
      </c>
      <c r="G1423" t="s">
        <v>40</v>
      </c>
      <c r="H1423" t="s">
        <v>41</v>
      </c>
      <c r="I1423">
        <v>3</v>
      </c>
      <c r="J1423">
        <v>2</v>
      </c>
      <c r="K1423">
        <v>53</v>
      </c>
      <c r="L1423">
        <v>21.4</v>
      </c>
      <c r="M1423">
        <v>5.4</v>
      </c>
      <c r="N1423">
        <v>1.1599999999999999</v>
      </c>
      <c r="O1423">
        <v>5.0999999999999996</v>
      </c>
      <c r="P1423">
        <v>1.0900000000000001</v>
      </c>
      <c r="Q1423">
        <v>3.85</v>
      </c>
      <c r="R1423">
        <v>0.82</v>
      </c>
      <c r="S1423">
        <v>1.92</v>
      </c>
      <c r="U1423">
        <v>22.21</v>
      </c>
      <c r="V1423">
        <v>25.5</v>
      </c>
      <c r="W1423" s="1">
        <v>42959</v>
      </c>
      <c r="X1423">
        <v>247</v>
      </c>
      <c r="Z1423" t="s">
        <v>814</v>
      </c>
      <c r="AA1423" t="s">
        <v>815</v>
      </c>
      <c r="AC1423" s="1">
        <v>43052</v>
      </c>
      <c r="AD1423">
        <v>1</v>
      </c>
      <c r="AE1423">
        <v>277</v>
      </c>
      <c r="AF1423" s="1">
        <v>43332</v>
      </c>
      <c r="AG1423">
        <v>373</v>
      </c>
      <c r="AH1423">
        <v>309030</v>
      </c>
      <c r="AI1423">
        <v>2</v>
      </c>
      <c r="AJ1423" s="3">
        <v>44936</v>
      </c>
      <c r="AK1423" t="s">
        <v>45</v>
      </c>
      <c r="AL1423" s="1">
        <v>42959</v>
      </c>
    </row>
    <row r="1424" spans="1:38" x14ac:dyDescent="0.25">
      <c r="A1424" t="s">
        <v>78</v>
      </c>
      <c r="B1424" s="1">
        <v>43072</v>
      </c>
      <c r="C1424">
        <v>2</v>
      </c>
      <c r="D1424">
        <v>168</v>
      </c>
      <c r="E1424">
        <v>12</v>
      </c>
      <c r="F1424" t="s">
        <v>39</v>
      </c>
      <c r="G1424" t="s">
        <v>40</v>
      </c>
      <c r="H1424" t="s">
        <v>41</v>
      </c>
      <c r="I1424">
        <v>5</v>
      </c>
      <c r="J1424" t="s">
        <v>42</v>
      </c>
      <c r="K1424">
        <v>113</v>
      </c>
      <c r="L1424">
        <v>16.2</v>
      </c>
      <c r="M1424">
        <v>5.0999999999999996</v>
      </c>
      <c r="N1424">
        <v>0.83</v>
      </c>
      <c r="O1424">
        <v>6.21</v>
      </c>
      <c r="P1424">
        <v>1.01</v>
      </c>
      <c r="Q1424">
        <v>4.08</v>
      </c>
      <c r="R1424">
        <v>0.66</v>
      </c>
      <c r="S1424">
        <v>1.67</v>
      </c>
      <c r="T1424">
        <v>19</v>
      </c>
      <c r="U1424">
        <v>16.82</v>
      </c>
      <c r="V1424">
        <v>21.92</v>
      </c>
      <c r="W1424" s="1">
        <v>42959</v>
      </c>
      <c r="X1424">
        <v>213</v>
      </c>
      <c r="Y1424" t="s">
        <v>46</v>
      </c>
      <c r="Z1424" t="s">
        <v>816</v>
      </c>
      <c r="AA1424" t="s">
        <v>817</v>
      </c>
      <c r="AC1424" s="1">
        <v>43060</v>
      </c>
      <c r="AD1424">
        <v>1</v>
      </c>
      <c r="AE1424">
        <v>215</v>
      </c>
      <c r="AF1424" s="1">
        <v>43341</v>
      </c>
      <c r="AG1424">
        <v>348</v>
      </c>
      <c r="AI1424" t="s">
        <v>818</v>
      </c>
      <c r="AJ1424" s="2">
        <v>19572</v>
      </c>
      <c r="AK1424" t="s">
        <v>45</v>
      </c>
      <c r="AL1424" s="1">
        <v>42993</v>
      </c>
    </row>
    <row r="1425" spans="1:38" x14ac:dyDescent="0.25">
      <c r="A1425" t="s">
        <v>78</v>
      </c>
      <c r="B1425" s="1">
        <v>43129</v>
      </c>
      <c r="C1425">
        <v>3</v>
      </c>
      <c r="D1425">
        <v>168</v>
      </c>
      <c r="E1425">
        <v>12</v>
      </c>
      <c r="F1425" t="s">
        <v>39</v>
      </c>
      <c r="G1425" t="s">
        <v>40</v>
      </c>
      <c r="H1425" t="s">
        <v>41</v>
      </c>
      <c r="I1425">
        <v>3</v>
      </c>
      <c r="J1425">
        <v>2</v>
      </c>
      <c r="K1425">
        <v>170</v>
      </c>
      <c r="L1425">
        <v>14.7</v>
      </c>
      <c r="M1425">
        <v>5.27</v>
      </c>
      <c r="N1425">
        <v>0.77</v>
      </c>
      <c r="O1425">
        <v>5.0599999999999996</v>
      </c>
      <c r="P1425">
        <v>0.74</v>
      </c>
      <c r="Q1425">
        <v>4.08</v>
      </c>
      <c r="R1425">
        <v>0.6</v>
      </c>
      <c r="S1425">
        <v>1.34</v>
      </c>
      <c r="T1425">
        <v>15</v>
      </c>
      <c r="U1425">
        <v>15.26</v>
      </c>
      <c r="V1425">
        <v>17.68</v>
      </c>
      <c r="W1425" s="1">
        <v>42959</v>
      </c>
      <c r="X1425">
        <v>247</v>
      </c>
      <c r="Y1425" t="s">
        <v>47</v>
      </c>
      <c r="Z1425" t="s">
        <v>814</v>
      </c>
      <c r="AA1425" t="s">
        <v>815</v>
      </c>
      <c r="AC1425" s="1">
        <v>43052</v>
      </c>
      <c r="AD1425">
        <v>1</v>
      </c>
      <c r="AE1425">
        <v>199</v>
      </c>
      <c r="AF1425" s="1">
        <v>43330</v>
      </c>
      <c r="AG1425">
        <v>371</v>
      </c>
      <c r="AH1425">
        <v>309030</v>
      </c>
      <c r="AI1425">
        <v>2</v>
      </c>
      <c r="AJ1425" s="3">
        <v>44936</v>
      </c>
      <c r="AK1425" t="s">
        <v>45</v>
      </c>
      <c r="AL1425" s="1">
        <v>42959</v>
      </c>
    </row>
    <row r="1426" spans="1:38" x14ac:dyDescent="0.25">
      <c r="A1426" t="s">
        <v>78</v>
      </c>
      <c r="B1426" s="1">
        <v>43193</v>
      </c>
      <c r="C1426">
        <v>4</v>
      </c>
      <c r="D1426">
        <v>168</v>
      </c>
      <c r="E1426">
        <v>12</v>
      </c>
      <c r="F1426" t="s">
        <v>39</v>
      </c>
      <c r="G1426" t="s">
        <v>40</v>
      </c>
      <c r="H1426" t="s">
        <v>41</v>
      </c>
      <c r="I1426">
        <v>3</v>
      </c>
      <c r="J1426">
        <v>2</v>
      </c>
      <c r="K1426">
        <v>234</v>
      </c>
      <c r="L1426">
        <v>9.6</v>
      </c>
      <c r="M1426">
        <v>5.01</v>
      </c>
      <c r="N1426">
        <v>0.48</v>
      </c>
      <c r="O1426">
        <v>6.78</v>
      </c>
      <c r="P1426">
        <v>0.65</v>
      </c>
      <c r="Q1426">
        <v>5.03</v>
      </c>
      <c r="R1426">
        <v>0.48</v>
      </c>
      <c r="S1426">
        <v>1.1299999999999999</v>
      </c>
      <c r="T1426">
        <v>37</v>
      </c>
      <c r="U1426">
        <v>9.9600000000000009</v>
      </c>
      <c r="V1426">
        <v>14.29</v>
      </c>
      <c r="W1426" s="1">
        <v>42959</v>
      </c>
      <c r="X1426">
        <v>247</v>
      </c>
      <c r="Y1426" t="s">
        <v>48</v>
      </c>
      <c r="Z1426" t="s">
        <v>814</v>
      </c>
      <c r="AA1426" t="s">
        <v>815</v>
      </c>
      <c r="AC1426" s="1">
        <v>43052</v>
      </c>
      <c r="AD1426">
        <v>1</v>
      </c>
      <c r="AE1426">
        <v>135</v>
      </c>
      <c r="AF1426" s="1">
        <v>43330</v>
      </c>
      <c r="AG1426">
        <v>371</v>
      </c>
      <c r="AH1426">
        <v>309030</v>
      </c>
      <c r="AI1426">
        <v>2</v>
      </c>
      <c r="AJ1426" s="3">
        <v>44936</v>
      </c>
      <c r="AK1426" t="s">
        <v>45</v>
      </c>
      <c r="AL1426" s="1">
        <v>42959</v>
      </c>
    </row>
    <row r="1427" spans="1:38" x14ac:dyDescent="0.25">
      <c r="A1427" t="s">
        <v>78</v>
      </c>
      <c r="B1427" s="1">
        <v>43012</v>
      </c>
      <c r="C1427">
        <v>1</v>
      </c>
      <c r="D1427">
        <v>104</v>
      </c>
      <c r="E1427">
        <v>12</v>
      </c>
      <c r="F1427" t="s">
        <v>39</v>
      </c>
      <c r="G1427" t="s">
        <v>40</v>
      </c>
      <c r="H1427" t="s">
        <v>41</v>
      </c>
      <c r="I1427">
        <v>8</v>
      </c>
      <c r="J1427" t="s">
        <v>42</v>
      </c>
      <c r="K1427">
        <v>22</v>
      </c>
      <c r="L1427">
        <v>23.6</v>
      </c>
      <c r="M1427">
        <v>5.39</v>
      </c>
      <c r="N1427">
        <v>1.27</v>
      </c>
      <c r="O1427">
        <v>5.0599999999999996</v>
      </c>
      <c r="P1427">
        <v>1.19</v>
      </c>
      <c r="Q1427">
        <v>3.88</v>
      </c>
      <c r="R1427">
        <v>0.92</v>
      </c>
      <c r="S1427">
        <v>2.11</v>
      </c>
      <c r="U1427">
        <v>24.5</v>
      </c>
      <c r="V1427">
        <v>28.09</v>
      </c>
      <c r="W1427" s="1">
        <v>42990</v>
      </c>
      <c r="X1427">
        <v>216</v>
      </c>
      <c r="Z1427" t="s">
        <v>819</v>
      </c>
      <c r="AA1427" t="s">
        <v>820</v>
      </c>
      <c r="AB1427">
        <v>10</v>
      </c>
      <c r="AC1427" t="s">
        <v>49</v>
      </c>
      <c r="AH1427">
        <v>304132</v>
      </c>
      <c r="AI1427" t="s">
        <v>327</v>
      </c>
      <c r="AJ1427" t="s">
        <v>625</v>
      </c>
      <c r="AK1427" t="s">
        <v>45</v>
      </c>
      <c r="AL1427" s="1">
        <v>42990</v>
      </c>
    </row>
    <row r="1428" spans="1:38" x14ac:dyDescent="0.25">
      <c r="A1428" t="s">
        <v>78</v>
      </c>
      <c r="B1428" s="1">
        <v>43072</v>
      </c>
      <c r="C1428">
        <v>2</v>
      </c>
      <c r="D1428">
        <v>104</v>
      </c>
      <c r="E1428">
        <v>12</v>
      </c>
      <c r="F1428" t="s">
        <v>39</v>
      </c>
      <c r="G1428" t="s">
        <v>40</v>
      </c>
      <c r="H1428" t="s">
        <v>41</v>
      </c>
      <c r="I1428">
        <v>7</v>
      </c>
      <c r="J1428" t="s">
        <v>42</v>
      </c>
      <c r="K1428">
        <v>82</v>
      </c>
      <c r="L1428">
        <v>16</v>
      </c>
      <c r="M1428">
        <v>4.87</v>
      </c>
      <c r="N1428">
        <v>0.78</v>
      </c>
      <c r="O1428">
        <v>5.76</v>
      </c>
      <c r="P1428">
        <v>0.92</v>
      </c>
      <c r="Q1428">
        <v>4.3899999999999997</v>
      </c>
      <c r="R1428">
        <v>0.7</v>
      </c>
      <c r="S1428">
        <v>1.62</v>
      </c>
      <c r="T1428">
        <v>11336</v>
      </c>
      <c r="U1428">
        <v>16.61</v>
      </c>
      <c r="V1428">
        <v>21.03</v>
      </c>
      <c r="W1428" s="1">
        <v>42990</v>
      </c>
      <c r="X1428" t="s">
        <v>821</v>
      </c>
      <c r="Y1428" s="3">
        <v>45050</v>
      </c>
      <c r="AC1428" s="1">
        <v>42692</v>
      </c>
      <c r="AD1428">
        <v>1</v>
      </c>
      <c r="AF1428" s="1">
        <v>42976</v>
      </c>
      <c r="AG1428">
        <v>373</v>
      </c>
      <c r="AH1428">
        <v>306117</v>
      </c>
      <c r="AI1428" t="s">
        <v>436</v>
      </c>
      <c r="AJ1428" s="2">
        <v>41426</v>
      </c>
      <c r="AK1428" t="s">
        <v>45</v>
      </c>
      <c r="AL1428" s="1">
        <v>42603</v>
      </c>
    </row>
    <row r="1429" spans="1:38" x14ac:dyDescent="0.25">
      <c r="A1429" t="s">
        <v>78</v>
      </c>
      <c r="B1429" s="1">
        <v>43129</v>
      </c>
      <c r="C1429">
        <v>3</v>
      </c>
      <c r="D1429">
        <v>104</v>
      </c>
      <c r="E1429">
        <v>12</v>
      </c>
      <c r="F1429" t="s">
        <v>39</v>
      </c>
      <c r="G1429" t="s">
        <v>40</v>
      </c>
      <c r="H1429" t="s">
        <v>41</v>
      </c>
      <c r="I1429">
        <v>8</v>
      </c>
      <c r="J1429" t="s">
        <v>42</v>
      </c>
      <c r="K1429">
        <v>139</v>
      </c>
      <c r="L1429">
        <v>15.6</v>
      </c>
      <c r="M1429">
        <v>5.0599999999999996</v>
      </c>
      <c r="N1429">
        <v>0.79</v>
      </c>
      <c r="O1429">
        <v>5.12</v>
      </c>
      <c r="P1429">
        <v>0.8</v>
      </c>
      <c r="Q1429">
        <v>3.87</v>
      </c>
      <c r="R1429">
        <v>0.6</v>
      </c>
      <c r="S1429">
        <v>1.4</v>
      </c>
      <c r="T1429">
        <v>16</v>
      </c>
      <c r="U1429">
        <v>16.190000000000001</v>
      </c>
      <c r="V1429">
        <v>18.68</v>
      </c>
      <c r="W1429" s="1">
        <v>42990</v>
      </c>
      <c r="X1429">
        <v>216</v>
      </c>
      <c r="Y1429" t="s">
        <v>47</v>
      </c>
      <c r="Z1429" t="s">
        <v>819</v>
      </c>
      <c r="AA1429" t="s">
        <v>820</v>
      </c>
      <c r="AB1429">
        <v>10</v>
      </c>
      <c r="AC1429" s="1">
        <v>43059</v>
      </c>
      <c r="AD1429">
        <v>1</v>
      </c>
      <c r="AE1429">
        <v>211</v>
      </c>
      <c r="AF1429" s="1">
        <v>43342</v>
      </c>
      <c r="AG1429">
        <v>352</v>
      </c>
      <c r="AH1429">
        <v>304132</v>
      </c>
      <c r="AI1429" t="s">
        <v>327</v>
      </c>
      <c r="AJ1429" t="s">
        <v>625</v>
      </c>
      <c r="AK1429" t="s">
        <v>45</v>
      </c>
      <c r="AL1429" s="1">
        <v>42990</v>
      </c>
    </row>
    <row r="1430" spans="1:38" x14ac:dyDescent="0.25">
      <c r="A1430" t="s">
        <v>78</v>
      </c>
      <c r="B1430" s="1">
        <v>43193</v>
      </c>
      <c r="C1430">
        <v>4</v>
      </c>
      <c r="D1430">
        <v>104</v>
      </c>
      <c r="E1430">
        <v>12</v>
      </c>
      <c r="F1430" t="s">
        <v>39</v>
      </c>
      <c r="G1430" t="s">
        <v>40</v>
      </c>
      <c r="H1430" t="s">
        <v>41</v>
      </c>
      <c r="I1430">
        <v>8</v>
      </c>
      <c r="J1430" t="s">
        <v>42</v>
      </c>
      <c r="K1430">
        <v>203</v>
      </c>
      <c r="L1430">
        <v>9.1</v>
      </c>
      <c r="M1430">
        <v>4.7699999999999996</v>
      </c>
      <c r="N1430">
        <v>0.43</v>
      </c>
      <c r="O1430">
        <v>6.62</v>
      </c>
      <c r="P1430">
        <v>0.6</v>
      </c>
      <c r="Q1430">
        <v>5.03</v>
      </c>
      <c r="R1430">
        <v>0.46</v>
      </c>
      <c r="S1430">
        <v>1.06</v>
      </c>
      <c r="T1430">
        <v>72</v>
      </c>
      <c r="U1430">
        <v>9.4499999999999993</v>
      </c>
      <c r="V1430">
        <v>13.38</v>
      </c>
      <c r="W1430" s="1">
        <v>42990</v>
      </c>
      <c r="X1430">
        <v>216</v>
      </c>
      <c r="Y1430" t="s">
        <v>48</v>
      </c>
      <c r="Z1430" t="s">
        <v>819</v>
      </c>
      <c r="AA1430" t="s">
        <v>820</v>
      </c>
      <c r="AB1430">
        <v>10</v>
      </c>
      <c r="AC1430" s="1">
        <v>43059</v>
      </c>
      <c r="AD1430">
        <v>1</v>
      </c>
      <c r="AE1430">
        <v>147</v>
      </c>
      <c r="AF1430" s="1">
        <v>43342</v>
      </c>
      <c r="AG1430">
        <v>352</v>
      </c>
      <c r="AH1430">
        <v>304132</v>
      </c>
      <c r="AI1430" t="s">
        <v>327</v>
      </c>
      <c r="AJ1430" t="s">
        <v>625</v>
      </c>
      <c r="AK1430" t="s">
        <v>45</v>
      </c>
      <c r="AL1430" s="1">
        <v>42990</v>
      </c>
    </row>
    <row r="1431" spans="1:38" x14ac:dyDescent="0.25">
      <c r="A1431" t="s">
        <v>51</v>
      </c>
      <c r="B1431" s="1">
        <v>42990</v>
      </c>
      <c r="C1431">
        <v>1</v>
      </c>
      <c r="D1431">
        <v>81</v>
      </c>
      <c r="E1431">
        <v>12</v>
      </c>
      <c r="F1431" t="s">
        <v>39</v>
      </c>
      <c r="G1431" t="s">
        <v>56</v>
      </c>
      <c r="H1431" t="s">
        <v>41</v>
      </c>
      <c r="I1431">
        <v>2</v>
      </c>
      <c r="J1431">
        <v>1</v>
      </c>
      <c r="K1431">
        <v>23</v>
      </c>
      <c r="L1431">
        <v>11.9</v>
      </c>
      <c r="M1431">
        <v>4.97</v>
      </c>
      <c r="N1431">
        <v>0.59</v>
      </c>
      <c r="O1431">
        <v>6.06</v>
      </c>
      <c r="P1431">
        <v>0.72</v>
      </c>
      <c r="Q1431">
        <v>4.3</v>
      </c>
      <c r="R1431">
        <v>0.51</v>
      </c>
      <c r="S1431">
        <v>1.23</v>
      </c>
      <c r="T1431">
        <v>73</v>
      </c>
      <c r="U1431">
        <v>12.35</v>
      </c>
      <c r="V1431">
        <v>16.010000000000002</v>
      </c>
      <c r="W1431" s="1">
        <v>42967</v>
      </c>
      <c r="X1431">
        <v>255</v>
      </c>
      <c r="Y1431" t="s">
        <v>43</v>
      </c>
      <c r="Z1431" t="s">
        <v>822</v>
      </c>
      <c r="AA1431" t="s">
        <v>823</v>
      </c>
      <c r="AC1431" t="s">
        <v>49</v>
      </c>
      <c r="AH1431">
        <v>314535</v>
      </c>
      <c r="AI1431" t="s">
        <v>196</v>
      </c>
      <c r="AJ1431" s="3">
        <v>44934</v>
      </c>
      <c r="AK1431" t="s">
        <v>45</v>
      </c>
      <c r="AL1431" s="1">
        <v>42967</v>
      </c>
    </row>
    <row r="1432" spans="1:38" x14ac:dyDescent="0.25">
      <c r="A1432" t="s">
        <v>51</v>
      </c>
      <c r="B1432" s="1">
        <v>43109</v>
      </c>
      <c r="C1432">
        <v>3</v>
      </c>
      <c r="D1432">
        <v>81</v>
      </c>
      <c r="E1432">
        <v>12</v>
      </c>
      <c r="F1432" t="s">
        <v>39</v>
      </c>
      <c r="G1432" t="s">
        <v>56</v>
      </c>
      <c r="H1432" t="s">
        <v>41</v>
      </c>
      <c r="I1432">
        <v>2</v>
      </c>
      <c r="J1432">
        <v>1</v>
      </c>
      <c r="K1432">
        <v>142</v>
      </c>
      <c r="L1432">
        <v>10.7</v>
      </c>
      <c r="M1432">
        <v>4.9800000000000004</v>
      </c>
      <c r="N1432">
        <v>0.53</v>
      </c>
      <c r="O1432">
        <v>6.31</v>
      </c>
      <c r="P1432">
        <v>0.68</v>
      </c>
      <c r="Q1432">
        <v>4.34</v>
      </c>
      <c r="R1432">
        <v>0.46</v>
      </c>
      <c r="S1432">
        <v>1.1399999999999999</v>
      </c>
      <c r="T1432">
        <v>21</v>
      </c>
      <c r="U1432">
        <v>11.11</v>
      </c>
      <c r="V1432">
        <v>14.82</v>
      </c>
      <c r="W1432" s="1">
        <v>42967</v>
      </c>
      <c r="X1432">
        <v>255</v>
      </c>
      <c r="Y1432" t="s">
        <v>47</v>
      </c>
      <c r="Z1432" t="s">
        <v>822</v>
      </c>
      <c r="AA1432" t="s">
        <v>823</v>
      </c>
      <c r="AC1432" s="1">
        <v>43065</v>
      </c>
      <c r="AD1432">
        <v>1</v>
      </c>
      <c r="AE1432">
        <v>194</v>
      </c>
      <c r="AF1432" s="1">
        <v>43346</v>
      </c>
      <c r="AG1432">
        <v>379</v>
      </c>
      <c r="AH1432">
        <v>314535</v>
      </c>
      <c r="AI1432" t="s">
        <v>196</v>
      </c>
      <c r="AJ1432" s="3">
        <v>44934</v>
      </c>
      <c r="AK1432" t="s">
        <v>45</v>
      </c>
      <c r="AL1432" s="1">
        <v>42967</v>
      </c>
    </row>
    <row r="1433" spans="1:38" x14ac:dyDescent="0.25">
      <c r="A1433" t="s">
        <v>51</v>
      </c>
      <c r="B1433" s="1">
        <v>43048</v>
      </c>
      <c r="C1433">
        <v>2</v>
      </c>
      <c r="D1433">
        <v>81</v>
      </c>
      <c r="E1433">
        <v>12</v>
      </c>
      <c r="F1433" t="s">
        <v>39</v>
      </c>
      <c r="G1433" t="s">
        <v>56</v>
      </c>
      <c r="H1433" t="s">
        <v>41</v>
      </c>
      <c r="I1433">
        <v>2</v>
      </c>
      <c r="J1433">
        <v>1</v>
      </c>
      <c r="K1433">
        <v>81</v>
      </c>
      <c r="L1433">
        <v>10.6</v>
      </c>
      <c r="M1433">
        <v>5.0599999999999996</v>
      </c>
      <c r="N1433">
        <v>0.54</v>
      </c>
      <c r="O1433">
        <v>6.19</v>
      </c>
      <c r="P1433">
        <v>0.66</v>
      </c>
      <c r="Q1433">
        <v>4.41</v>
      </c>
      <c r="R1433">
        <v>0.47</v>
      </c>
      <c r="S1433">
        <v>1.1200000000000001</v>
      </c>
      <c r="T1433">
        <v>45</v>
      </c>
      <c r="U1433">
        <v>11</v>
      </c>
      <c r="V1433">
        <v>14.61</v>
      </c>
      <c r="W1433" s="1">
        <v>42967</v>
      </c>
      <c r="X1433">
        <v>255</v>
      </c>
      <c r="Y1433" t="s">
        <v>46</v>
      </c>
      <c r="Z1433" t="s">
        <v>822</v>
      </c>
      <c r="AA1433" t="s">
        <v>823</v>
      </c>
      <c r="AC1433" t="s">
        <v>49</v>
      </c>
      <c r="AH1433">
        <v>314535</v>
      </c>
      <c r="AI1433" t="s">
        <v>196</v>
      </c>
      <c r="AJ1433" s="3">
        <v>44934</v>
      </c>
      <c r="AK1433" t="s">
        <v>45</v>
      </c>
      <c r="AL1433" s="1">
        <v>42967</v>
      </c>
    </row>
    <row r="1434" spans="1:38" x14ac:dyDescent="0.25">
      <c r="A1434" t="s">
        <v>51</v>
      </c>
      <c r="B1434" s="1">
        <v>43209</v>
      </c>
      <c r="C1434">
        <v>5</v>
      </c>
      <c r="D1434">
        <v>81</v>
      </c>
      <c r="E1434">
        <v>12</v>
      </c>
      <c r="F1434" t="s">
        <v>39</v>
      </c>
      <c r="G1434" t="s">
        <v>56</v>
      </c>
      <c r="H1434" t="s">
        <v>41</v>
      </c>
      <c r="I1434">
        <v>2</v>
      </c>
      <c r="J1434">
        <v>1</v>
      </c>
      <c r="K1434">
        <v>242</v>
      </c>
      <c r="L1434">
        <v>7</v>
      </c>
      <c r="M1434">
        <v>4.9000000000000004</v>
      </c>
      <c r="N1434">
        <v>0.34</v>
      </c>
      <c r="O1434">
        <v>6.9</v>
      </c>
      <c r="P1434">
        <v>0.48</v>
      </c>
      <c r="Q1434">
        <v>5.34</v>
      </c>
      <c r="R1434">
        <v>0.37</v>
      </c>
      <c r="S1434">
        <v>0.86</v>
      </c>
      <c r="T1434">
        <v>90</v>
      </c>
      <c r="U1434">
        <v>7.27</v>
      </c>
      <c r="V1434">
        <v>10.64</v>
      </c>
      <c r="W1434" s="1">
        <v>42967</v>
      </c>
      <c r="X1434">
        <v>255</v>
      </c>
      <c r="Y1434" t="s">
        <v>77</v>
      </c>
      <c r="Z1434" t="s">
        <v>822</v>
      </c>
      <c r="AA1434" t="s">
        <v>823</v>
      </c>
      <c r="AC1434" t="s">
        <v>49</v>
      </c>
      <c r="AH1434">
        <v>314535</v>
      </c>
      <c r="AI1434" t="s">
        <v>196</v>
      </c>
      <c r="AJ1434" s="3">
        <v>44934</v>
      </c>
      <c r="AK1434" t="s">
        <v>45</v>
      </c>
      <c r="AL1434" s="1">
        <v>42967</v>
      </c>
    </row>
    <row r="1435" spans="1:38" x14ac:dyDescent="0.25">
      <c r="A1435" t="s">
        <v>51</v>
      </c>
      <c r="B1435" s="1">
        <v>43157</v>
      </c>
      <c r="C1435">
        <v>4</v>
      </c>
      <c r="D1435">
        <v>81</v>
      </c>
      <c r="E1435">
        <v>12</v>
      </c>
      <c r="F1435" t="s">
        <v>39</v>
      </c>
      <c r="G1435" t="s">
        <v>56</v>
      </c>
      <c r="H1435" t="s">
        <v>41</v>
      </c>
      <c r="I1435">
        <v>2</v>
      </c>
      <c r="J1435">
        <v>1</v>
      </c>
      <c r="K1435">
        <v>190</v>
      </c>
      <c r="L1435">
        <v>7.1</v>
      </c>
      <c r="M1435">
        <v>4.82</v>
      </c>
      <c r="N1435">
        <v>0.34</v>
      </c>
      <c r="O1435">
        <v>6.38</v>
      </c>
      <c r="P1435">
        <v>0.45</v>
      </c>
      <c r="Q1435">
        <v>4.7699999999999996</v>
      </c>
      <c r="R1435">
        <v>0.34</v>
      </c>
      <c r="S1435">
        <v>0.79</v>
      </c>
      <c r="T1435">
        <v>36</v>
      </c>
      <c r="U1435">
        <v>7.37</v>
      </c>
      <c r="V1435">
        <v>10.07</v>
      </c>
      <c r="W1435" s="1">
        <v>42967</v>
      </c>
      <c r="X1435">
        <v>255</v>
      </c>
      <c r="Y1435" t="s">
        <v>48</v>
      </c>
      <c r="Z1435" t="s">
        <v>822</v>
      </c>
      <c r="AA1435" t="s">
        <v>823</v>
      </c>
      <c r="AC1435" s="1">
        <v>43065</v>
      </c>
      <c r="AD1435">
        <v>1</v>
      </c>
      <c r="AE1435">
        <v>188</v>
      </c>
      <c r="AF1435" s="1">
        <v>43346</v>
      </c>
      <c r="AG1435">
        <v>379</v>
      </c>
      <c r="AH1435">
        <v>314535</v>
      </c>
      <c r="AI1435" t="s">
        <v>196</v>
      </c>
      <c r="AJ1435" s="3">
        <v>44934</v>
      </c>
      <c r="AK1435" t="s">
        <v>45</v>
      </c>
      <c r="AL1435" s="1">
        <v>42967</v>
      </c>
    </row>
    <row r="1436" spans="1:38" x14ac:dyDescent="0.25">
      <c r="A1436" t="s">
        <v>38</v>
      </c>
      <c r="B1436" s="1">
        <v>43075</v>
      </c>
      <c r="C1436">
        <v>2</v>
      </c>
      <c r="D1436">
        <v>201</v>
      </c>
      <c r="E1436">
        <v>12</v>
      </c>
      <c r="F1436" t="s">
        <v>39</v>
      </c>
      <c r="G1436" t="s">
        <v>40</v>
      </c>
      <c r="H1436" t="s">
        <v>41</v>
      </c>
      <c r="I1436">
        <v>2</v>
      </c>
      <c r="J1436">
        <v>1</v>
      </c>
      <c r="K1436">
        <v>93</v>
      </c>
      <c r="L1436">
        <v>14.7</v>
      </c>
      <c r="M1436">
        <v>4.9800000000000004</v>
      </c>
      <c r="N1436">
        <v>0.73</v>
      </c>
      <c r="O1436">
        <v>4.8899999999999997</v>
      </c>
      <c r="P1436">
        <v>0.72</v>
      </c>
      <c r="Q1436">
        <v>3.66</v>
      </c>
      <c r="R1436">
        <v>0.54</v>
      </c>
      <c r="S1436">
        <v>1.26</v>
      </c>
      <c r="T1436">
        <v>17</v>
      </c>
      <c r="U1436">
        <v>15.26</v>
      </c>
      <c r="V1436">
        <v>16.989999999999998</v>
      </c>
      <c r="W1436" s="1">
        <v>42982</v>
      </c>
      <c r="X1436">
        <v>231</v>
      </c>
      <c r="Y1436" t="s">
        <v>46</v>
      </c>
      <c r="Z1436" t="s">
        <v>824</v>
      </c>
      <c r="AA1436" t="s">
        <v>825</v>
      </c>
      <c r="AC1436" s="1">
        <v>43082</v>
      </c>
      <c r="AD1436">
        <v>2</v>
      </c>
      <c r="AE1436">
        <v>249</v>
      </c>
      <c r="AF1436" s="1">
        <v>43364</v>
      </c>
      <c r="AG1436">
        <v>382</v>
      </c>
      <c r="AH1436" t="s">
        <v>826</v>
      </c>
      <c r="AI1436">
        <v>319</v>
      </c>
      <c r="AJ1436" s="3">
        <v>45147</v>
      </c>
      <c r="AK1436" t="s">
        <v>45</v>
      </c>
      <c r="AL1436" s="1">
        <v>42982</v>
      </c>
    </row>
    <row r="1437" spans="1:38" x14ac:dyDescent="0.25">
      <c r="A1437" t="s">
        <v>38</v>
      </c>
      <c r="B1437" s="1">
        <v>43010</v>
      </c>
      <c r="C1437">
        <v>1</v>
      </c>
      <c r="D1437">
        <v>201</v>
      </c>
      <c r="E1437">
        <v>12</v>
      </c>
      <c r="F1437" t="s">
        <v>39</v>
      </c>
      <c r="G1437" t="s">
        <v>40</v>
      </c>
      <c r="H1437" t="s">
        <v>41</v>
      </c>
      <c r="I1437">
        <v>2</v>
      </c>
      <c r="J1437">
        <v>1</v>
      </c>
      <c r="K1437">
        <v>28</v>
      </c>
      <c r="L1437">
        <v>13.6</v>
      </c>
      <c r="M1437">
        <v>5.17</v>
      </c>
      <c r="N1437">
        <v>0.7</v>
      </c>
      <c r="O1437">
        <v>4.78</v>
      </c>
      <c r="P1437">
        <v>0.65</v>
      </c>
      <c r="Q1437">
        <v>3.43</v>
      </c>
      <c r="R1437">
        <v>0.47</v>
      </c>
      <c r="S1437">
        <v>1.1200000000000001</v>
      </c>
      <c r="T1437">
        <v>32</v>
      </c>
      <c r="U1437">
        <v>14.12</v>
      </c>
      <c r="V1437">
        <v>15.29</v>
      </c>
      <c r="W1437" s="1">
        <v>42982</v>
      </c>
      <c r="X1437">
        <v>231</v>
      </c>
      <c r="Y1437" t="s">
        <v>43</v>
      </c>
      <c r="Z1437" t="s">
        <v>824</v>
      </c>
      <c r="AA1437" t="s">
        <v>825</v>
      </c>
      <c r="AC1437" s="1">
        <v>43062</v>
      </c>
      <c r="AD1437">
        <v>1</v>
      </c>
      <c r="AE1437">
        <v>263</v>
      </c>
      <c r="AF1437" s="1">
        <v>43340</v>
      </c>
      <c r="AG1437">
        <v>358</v>
      </c>
      <c r="AH1437" t="s">
        <v>826</v>
      </c>
      <c r="AI1437">
        <v>319</v>
      </c>
      <c r="AJ1437" s="3">
        <v>45147</v>
      </c>
      <c r="AK1437" t="s">
        <v>45</v>
      </c>
      <c r="AL1437" s="1">
        <v>42982</v>
      </c>
    </row>
    <row r="1438" spans="1:38" x14ac:dyDescent="0.25">
      <c r="A1438" t="s">
        <v>38</v>
      </c>
      <c r="B1438" s="1">
        <v>43146</v>
      </c>
      <c r="C1438">
        <v>3</v>
      </c>
      <c r="D1438">
        <v>201</v>
      </c>
      <c r="E1438">
        <v>12</v>
      </c>
      <c r="F1438" t="s">
        <v>39</v>
      </c>
      <c r="G1438" t="s">
        <v>40</v>
      </c>
      <c r="H1438" t="s">
        <v>41</v>
      </c>
      <c r="I1438">
        <v>2</v>
      </c>
      <c r="J1438">
        <v>1</v>
      </c>
      <c r="K1438">
        <v>164</v>
      </c>
      <c r="L1438">
        <v>9.8000000000000007</v>
      </c>
      <c r="M1438">
        <v>4.9400000000000004</v>
      </c>
      <c r="N1438">
        <v>0.48</v>
      </c>
      <c r="O1438">
        <v>5.84</v>
      </c>
      <c r="P1438">
        <v>0.56999999999999995</v>
      </c>
      <c r="Q1438">
        <v>4.46</v>
      </c>
      <c r="R1438">
        <v>0.44</v>
      </c>
      <c r="S1438">
        <v>1.01</v>
      </c>
      <c r="T1438">
        <v>13</v>
      </c>
      <c r="U1438">
        <v>10.17</v>
      </c>
      <c r="V1438">
        <v>13.04</v>
      </c>
      <c r="W1438" s="1">
        <v>42982</v>
      </c>
      <c r="X1438">
        <v>231</v>
      </c>
      <c r="Y1438" t="s">
        <v>47</v>
      </c>
      <c r="Z1438" t="s">
        <v>824</v>
      </c>
      <c r="AA1438" t="s">
        <v>825</v>
      </c>
      <c r="AC1438" s="1">
        <v>43082</v>
      </c>
      <c r="AD1438">
        <v>2</v>
      </c>
      <c r="AE1438">
        <v>213</v>
      </c>
      <c r="AF1438" s="1">
        <v>43364</v>
      </c>
      <c r="AG1438">
        <v>382</v>
      </c>
      <c r="AH1438" t="s">
        <v>826</v>
      </c>
      <c r="AI1438">
        <v>319</v>
      </c>
      <c r="AJ1438" s="3">
        <v>45147</v>
      </c>
      <c r="AK1438" t="s">
        <v>45</v>
      </c>
      <c r="AL1438" s="1">
        <v>42982</v>
      </c>
    </row>
    <row r="1439" spans="1:38" x14ac:dyDescent="0.25">
      <c r="A1439" t="s">
        <v>38</v>
      </c>
      <c r="B1439" s="1">
        <v>43200</v>
      </c>
      <c r="C1439">
        <v>4</v>
      </c>
      <c r="D1439">
        <v>201</v>
      </c>
      <c r="E1439">
        <v>12</v>
      </c>
      <c r="F1439" t="s">
        <v>39</v>
      </c>
      <c r="G1439" t="s">
        <v>40</v>
      </c>
      <c r="H1439" t="s">
        <v>41</v>
      </c>
      <c r="I1439">
        <v>2</v>
      </c>
      <c r="J1439">
        <v>1</v>
      </c>
      <c r="K1439">
        <v>218</v>
      </c>
      <c r="L1439">
        <v>8.3000000000000007</v>
      </c>
      <c r="M1439">
        <v>4.8600000000000003</v>
      </c>
      <c r="N1439">
        <v>0.4</v>
      </c>
      <c r="O1439">
        <v>7.06</v>
      </c>
      <c r="P1439">
        <v>0.59</v>
      </c>
      <c r="Q1439">
        <v>5.04</v>
      </c>
      <c r="R1439">
        <v>0.42</v>
      </c>
      <c r="S1439">
        <v>1</v>
      </c>
      <c r="T1439">
        <v>22</v>
      </c>
      <c r="U1439">
        <v>8.6199999999999992</v>
      </c>
      <c r="V1439">
        <v>12.74</v>
      </c>
      <c r="W1439" s="1">
        <v>42982</v>
      </c>
      <c r="X1439">
        <v>231</v>
      </c>
      <c r="Y1439" t="s">
        <v>48</v>
      </c>
      <c r="Z1439" t="s">
        <v>824</v>
      </c>
      <c r="AA1439" t="s">
        <v>825</v>
      </c>
      <c r="AC1439" s="1">
        <v>43101</v>
      </c>
      <c r="AD1439">
        <v>2</v>
      </c>
      <c r="AE1439">
        <v>7</v>
      </c>
      <c r="AF1439" s="1">
        <v>43381</v>
      </c>
      <c r="AG1439">
        <v>399</v>
      </c>
      <c r="AH1439" t="s">
        <v>826</v>
      </c>
      <c r="AI1439">
        <v>319</v>
      </c>
      <c r="AJ1439" s="3">
        <v>45147</v>
      </c>
      <c r="AK1439" t="s">
        <v>50</v>
      </c>
      <c r="AL1439" s="1">
        <v>43241</v>
      </c>
    </row>
    <row r="1440" spans="1:38" x14ac:dyDescent="0.25">
      <c r="A1440" t="s">
        <v>40</v>
      </c>
      <c r="B1440" s="1">
        <v>44117</v>
      </c>
      <c r="C1440">
        <v>1</v>
      </c>
      <c r="D1440">
        <v>18</v>
      </c>
      <c r="E1440">
        <v>13</v>
      </c>
      <c r="F1440" t="s">
        <v>39</v>
      </c>
      <c r="G1440" t="s">
        <v>104</v>
      </c>
      <c r="H1440" t="s">
        <v>105</v>
      </c>
      <c r="I1440">
        <v>8</v>
      </c>
      <c r="J1440" t="s">
        <v>42</v>
      </c>
      <c r="K1440">
        <v>43</v>
      </c>
      <c r="L1440">
        <v>24.1</v>
      </c>
      <c r="M1440">
        <v>5.0599999999999996</v>
      </c>
      <c r="N1440">
        <v>1.22</v>
      </c>
      <c r="O1440">
        <v>4.46</v>
      </c>
      <c r="P1440">
        <v>1.07</v>
      </c>
      <c r="Q1440">
        <v>3.97</v>
      </c>
      <c r="R1440">
        <v>0.96</v>
      </c>
      <c r="S1440">
        <v>2.0299999999999998</v>
      </c>
      <c r="T1440">
        <v>120</v>
      </c>
      <c r="U1440">
        <v>25.02</v>
      </c>
      <c r="V1440">
        <v>27.01</v>
      </c>
      <c r="W1440" s="1">
        <v>44074</v>
      </c>
      <c r="Y1440" t="s">
        <v>43</v>
      </c>
      <c r="Z1440" t="s">
        <v>827</v>
      </c>
      <c r="AA1440" t="s">
        <v>828</v>
      </c>
      <c r="AB1440">
        <v>123</v>
      </c>
      <c r="AC1440" s="1">
        <v>44164</v>
      </c>
      <c r="AD1440">
        <v>2</v>
      </c>
      <c r="AE1440">
        <v>240</v>
      </c>
      <c r="AF1440" s="1">
        <v>44444</v>
      </c>
      <c r="AG1440">
        <v>370</v>
      </c>
      <c r="AH1440">
        <v>506059</v>
      </c>
      <c r="AI1440" t="s">
        <v>829</v>
      </c>
      <c r="AJ1440" t="s">
        <v>830</v>
      </c>
      <c r="AK1440" t="s">
        <v>45</v>
      </c>
      <c r="AL1440" s="1">
        <v>44074</v>
      </c>
    </row>
    <row r="1441" spans="1:38" x14ac:dyDescent="0.25">
      <c r="A1441" t="s">
        <v>40</v>
      </c>
      <c r="B1441" s="1">
        <v>44222</v>
      </c>
      <c r="C1441">
        <v>2</v>
      </c>
      <c r="D1441">
        <v>18</v>
      </c>
      <c r="E1441">
        <v>13</v>
      </c>
      <c r="F1441" t="s">
        <v>39</v>
      </c>
      <c r="G1441" t="s">
        <v>104</v>
      </c>
      <c r="H1441" t="s">
        <v>105</v>
      </c>
      <c r="I1441">
        <v>8</v>
      </c>
      <c r="J1441" t="s">
        <v>42</v>
      </c>
      <c r="K1441">
        <v>148</v>
      </c>
      <c r="L1441">
        <v>19</v>
      </c>
      <c r="M1441">
        <v>4.82</v>
      </c>
      <c r="N1441">
        <v>0.92</v>
      </c>
      <c r="O1441">
        <v>4.9000000000000004</v>
      </c>
      <c r="P1441">
        <v>0.93</v>
      </c>
      <c r="Q1441">
        <v>3.98</v>
      </c>
      <c r="R1441">
        <v>0.76</v>
      </c>
      <c r="S1441">
        <v>1.69</v>
      </c>
      <c r="T1441">
        <v>87</v>
      </c>
      <c r="U1441">
        <v>19.72</v>
      </c>
      <c r="V1441">
        <v>22.41</v>
      </c>
      <c r="W1441" s="1">
        <v>44074</v>
      </c>
      <c r="Y1441" t="s">
        <v>46</v>
      </c>
      <c r="Z1441" t="s">
        <v>827</v>
      </c>
      <c r="AA1441" t="s">
        <v>828</v>
      </c>
      <c r="AB1441">
        <v>123</v>
      </c>
      <c r="AC1441" s="1">
        <v>44184</v>
      </c>
      <c r="AD1441">
        <v>2</v>
      </c>
      <c r="AE1441">
        <v>206</v>
      </c>
      <c r="AF1441" s="1">
        <v>44465</v>
      </c>
      <c r="AG1441">
        <v>391</v>
      </c>
      <c r="AH1441">
        <v>506059</v>
      </c>
      <c r="AI1441" t="s">
        <v>829</v>
      </c>
      <c r="AJ1441" t="s">
        <v>830</v>
      </c>
      <c r="AK1441" t="s">
        <v>45</v>
      </c>
      <c r="AL1441" s="1">
        <v>44074</v>
      </c>
    </row>
    <row r="1442" spans="1:38" x14ac:dyDescent="0.25">
      <c r="A1442" t="s">
        <v>40</v>
      </c>
      <c r="B1442" s="1">
        <v>44280</v>
      </c>
      <c r="C1442">
        <v>3</v>
      </c>
      <c r="D1442">
        <v>18</v>
      </c>
      <c r="E1442">
        <v>13</v>
      </c>
      <c r="F1442" t="s">
        <v>39</v>
      </c>
      <c r="G1442" t="s">
        <v>104</v>
      </c>
      <c r="H1442" t="s">
        <v>105</v>
      </c>
      <c r="I1442">
        <v>8</v>
      </c>
      <c r="J1442" t="s">
        <v>42</v>
      </c>
      <c r="K1442">
        <v>206</v>
      </c>
      <c r="L1442">
        <v>15.1</v>
      </c>
      <c r="M1442">
        <v>4.68</v>
      </c>
      <c r="N1442">
        <v>0.71</v>
      </c>
      <c r="O1442">
        <v>5.88</v>
      </c>
      <c r="P1442">
        <v>0.89</v>
      </c>
      <c r="Q1442">
        <v>4.62</v>
      </c>
      <c r="R1442">
        <v>0.7</v>
      </c>
      <c r="S1442">
        <v>1.59</v>
      </c>
      <c r="T1442">
        <v>136</v>
      </c>
      <c r="U1442">
        <v>15.67</v>
      </c>
      <c r="V1442">
        <v>20.41</v>
      </c>
      <c r="W1442" s="1">
        <v>44074</v>
      </c>
      <c r="Y1442" t="s">
        <v>47</v>
      </c>
      <c r="Z1442" t="s">
        <v>827</v>
      </c>
      <c r="AA1442" t="s">
        <v>828</v>
      </c>
      <c r="AB1442">
        <v>123</v>
      </c>
      <c r="AC1442" s="1">
        <v>44184</v>
      </c>
      <c r="AD1442">
        <v>2</v>
      </c>
      <c r="AE1442">
        <v>184</v>
      </c>
      <c r="AF1442" s="1">
        <v>44465</v>
      </c>
      <c r="AG1442">
        <v>391</v>
      </c>
      <c r="AH1442">
        <v>506059</v>
      </c>
      <c r="AI1442" t="s">
        <v>829</v>
      </c>
      <c r="AJ1442" t="s">
        <v>830</v>
      </c>
      <c r="AK1442" t="s">
        <v>45</v>
      </c>
      <c r="AL1442" s="1">
        <v>44074</v>
      </c>
    </row>
    <row r="1443" spans="1:38" x14ac:dyDescent="0.25">
      <c r="A1443" t="s">
        <v>51</v>
      </c>
      <c r="B1443" s="1">
        <v>43048</v>
      </c>
      <c r="C1443">
        <v>2</v>
      </c>
      <c r="D1443">
        <v>9</v>
      </c>
      <c r="E1443">
        <v>13</v>
      </c>
      <c r="F1443" t="s">
        <v>39</v>
      </c>
      <c r="G1443" t="s">
        <v>56</v>
      </c>
      <c r="H1443" t="s">
        <v>41</v>
      </c>
      <c r="I1443">
        <v>5</v>
      </c>
      <c r="J1443" t="s">
        <v>42</v>
      </c>
      <c r="K1443">
        <v>87</v>
      </c>
      <c r="L1443">
        <v>15.6</v>
      </c>
      <c r="M1443">
        <v>5.0599999999999996</v>
      </c>
      <c r="N1443">
        <v>0.79</v>
      </c>
      <c r="O1443">
        <v>7.26</v>
      </c>
      <c r="P1443">
        <v>1.1299999999999999</v>
      </c>
      <c r="Q1443">
        <v>4.71</v>
      </c>
      <c r="R1443">
        <v>0.73</v>
      </c>
      <c r="S1443">
        <v>1.87</v>
      </c>
      <c r="T1443">
        <v>41</v>
      </c>
      <c r="U1443">
        <v>16.190000000000001</v>
      </c>
      <c r="V1443">
        <v>23.78</v>
      </c>
      <c r="W1443" s="1">
        <v>42961</v>
      </c>
      <c r="X1443">
        <v>261</v>
      </c>
      <c r="Y1443" t="s">
        <v>46</v>
      </c>
      <c r="AC1443" t="s">
        <v>49</v>
      </c>
      <c r="AH1443">
        <v>311508</v>
      </c>
      <c r="AI1443">
        <v>71</v>
      </c>
      <c r="AJ1443" s="2">
        <v>21398</v>
      </c>
      <c r="AK1443" t="s">
        <v>45</v>
      </c>
      <c r="AL1443" s="1">
        <v>42961</v>
      </c>
    </row>
    <row r="1444" spans="1:38" x14ac:dyDescent="0.25">
      <c r="A1444" t="s">
        <v>51</v>
      </c>
      <c r="B1444" s="1">
        <v>42990</v>
      </c>
      <c r="C1444">
        <v>1</v>
      </c>
      <c r="D1444">
        <v>9</v>
      </c>
      <c r="E1444">
        <v>13</v>
      </c>
      <c r="F1444" t="s">
        <v>39</v>
      </c>
      <c r="G1444" t="s">
        <v>56</v>
      </c>
      <c r="H1444" t="s">
        <v>41</v>
      </c>
      <c r="I1444">
        <v>5</v>
      </c>
      <c r="J1444" t="s">
        <v>42</v>
      </c>
      <c r="K1444">
        <v>29</v>
      </c>
      <c r="L1444">
        <v>17.2</v>
      </c>
      <c r="M1444">
        <v>5.1100000000000003</v>
      </c>
      <c r="N1444">
        <v>0.88</v>
      </c>
      <c r="O1444">
        <v>5.86</v>
      </c>
      <c r="P1444">
        <v>1.01</v>
      </c>
      <c r="Q1444">
        <v>4.5199999999999996</v>
      </c>
      <c r="R1444">
        <v>0.78</v>
      </c>
      <c r="S1444">
        <v>1.79</v>
      </c>
      <c r="T1444">
        <v>26</v>
      </c>
      <c r="U1444">
        <v>17.850000000000001</v>
      </c>
      <c r="V1444">
        <v>23.07</v>
      </c>
      <c r="W1444" s="1">
        <v>42961</v>
      </c>
      <c r="X1444">
        <v>261</v>
      </c>
      <c r="Y1444" t="s">
        <v>43</v>
      </c>
      <c r="AC1444" t="s">
        <v>49</v>
      </c>
      <c r="AH1444">
        <v>311508</v>
      </c>
      <c r="AI1444">
        <v>71</v>
      </c>
      <c r="AJ1444" s="2">
        <v>21398</v>
      </c>
      <c r="AK1444" t="s">
        <v>45</v>
      </c>
      <c r="AL1444" s="1">
        <v>42961</v>
      </c>
    </row>
    <row r="1445" spans="1:38" x14ac:dyDescent="0.25">
      <c r="A1445" t="s">
        <v>51</v>
      </c>
      <c r="B1445" s="1">
        <v>43109</v>
      </c>
      <c r="C1445">
        <v>3</v>
      </c>
      <c r="D1445">
        <v>9</v>
      </c>
      <c r="E1445">
        <v>13</v>
      </c>
      <c r="F1445" t="s">
        <v>39</v>
      </c>
      <c r="G1445" t="s">
        <v>56</v>
      </c>
      <c r="H1445" t="s">
        <v>41</v>
      </c>
      <c r="I1445">
        <v>5</v>
      </c>
      <c r="J1445" t="s">
        <v>42</v>
      </c>
      <c r="K1445">
        <v>148</v>
      </c>
      <c r="L1445">
        <v>13.9</v>
      </c>
      <c r="M1445">
        <v>5.0999999999999996</v>
      </c>
      <c r="N1445">
        <v>0.71</v>
      </c>
      <c r="O1445">
        <v>5.68</v>
      </c>
      <c r="P1445">
        <v>0.79</v>
      </c>
      <c r="Q1445">
        <v>4.4800000000000004</v>
      </c>
      <c r="R1445">
        <v>0.62</v>
      </c>
      <c r="S1445">
        <v>1.41</v>
      </c>
      <c r="T1445">
        <v>14</v>
      </c>
      <c r="U1445">
        <v>14.43</v>
      </c>
      <c r="V1445">
        <v>18.239999999999998</v>
      </c>
      <c r="W1445" s="1">
        <v>42961</v>
      </c>
      <c r="X1445">
        <v>261</v>
      </c>
      <c r="Y1445" t="s">
        <v>47</v>
      </c>
      <c r="AC1445" s="1">
        <v>43069</v>
      </c>
      <c r="AD1445">
        <v>2</v>
      </c>
      <c r="AE1445">
        <v>198</v>
      </c>
      <c r="AF1445" s="1">
        <v>43350</v>
      </c>
      <c r="AG1445">
        <v>389</v>
      </c>
      <c r="AH1445">
        <v>311508</v>
      </c>
      <c r="AI1445">
        <v>71</v>
      </c>
      <c r="AJ1445" s="2">
        <v>21398</v>
      </c>
      <c r="AK1445" t="s">
        <v>45</v>
      </c>
      <c r="AL1445" s="1">
        <v>42961</v>
      </c>
    </row>
    <row r="1446" spans="1:38" x14ac:dyDescent="0.25">
      <c r="A1446" t="s">
        <v>51</v>
      </c>
      <c r="B1446" s="1">
        <v>43157</v>
      </c>
      <c r="C1446">
        <v>4</v>
      </c>
      <c r="D1446">
        <v>9</v>
      </c>
      <c r="E1446">
        <v>13</v>
      </c>
      <c r="F1446" t="s">
        <v>39</v>
      </c>
      <c r="G1446" t="s">
        <v>56</v>
      </c>
      <c r="H1446" t="s">
        <v>41</v>
      </c>
      <c r="I1446">
        <v>5</v>
      </c>
      <c r="J1446" t="s">
        <v>42</v>
      </c>
      <c r="K1446">
        <v>196</v>
      </c>
      <c r="L1446">
        <v>12.7</v>
      </c>
      <c r="M1446">
        <v>5.03</v>
      </c>
      <c r="N1446">
        <v>0.64</v>
      </c>
      <c r="O1446">
        <v>6.2</v>
      </c>
      <c r="P1446">
        <v>0.79</v>
      </c>
      <c r="Q1446">
        <v>4.87</v>
      </c>
      <c r="R1446">
        <v>0.62</v>
      </c>
      <c r="S1446">
        <v>1.41</v>
      </c>
      <c r="T1446">
        <v>43</v>
      </c>
      <c r="U1446">
        <v>13.18</v>
      </c>
      <c r="V1446">
        <v>17.920000000000002</v>
      </c>
      <c r="W1446" s="1">
        <v>42961</v>
      </c>
      <c r="X1446">
        <v>261</v>
      </c>
      <c r="Y1446" t="s">
        <v>48</v>
      </c>
      <c r="AC1446" s="1">
        <v>43069</v>
      </c>
      <c r="AD1446">
        <v>2</v>
      </c>
      <c r="AE1446">
        <v>192</v>
      </c>
      <c r="AF1446" s="1">
        <v>43350</v>
      </c>
      <c r="AG1446">
        <v>389</v>
      </c>
      <c r="AH1446">
        <v>311508</v>
      </c>
      <c r="AI1446">
        <v>71</v>
      </c>
      <c r="AJ1446" s="2">
        <v>21398</v>
      </c>
      <c r="AK1446" t="s">
        <v>45</v>
      </c>
      <c r="AL1446" s="1">
        <v>42961</v>
      </c>
    </row>
    <row r="1447" spans="1:38" x14ac:dyDescent="0.25">
      <c r="A1447" t="s">
        <v>51</v>
      </c>
      <c r="B1447" s="1">
        <v>43209</v>
      </c>
      <c r="C1447">
        <v>5</v>
      </c>
      <c r="D1447">
        <v>9</v>
      </c>
      <c r="E1447">
        <v>13</v>
      </c>
      <c r="F1447" t="s">
        <v>39</v>
      </c>
      <c r="G1447" t="s">
        <v>56</v>
      </c>
      <c r="H1447" t="s">
        <v>41</v>
      </c>
      <c r="I1447">
        <v>5</v>
      </c>
      <c r="J1447" t="s">
        <v>42</v>
      </c>
      <c r="K1447">
        <v>248</v>
      </c>
      <c r="L1447">
        <v>11</v>
      </c>
      <c r="M1447">
        <v>5.07</v>
      </c>
      <c r="N1447">
        <v>0.56000000000000005</v>
      </c>
      <c r="O1447">
        <v>7.22</v>
      </c>
      <c r="P1447">
        <v>0.79</v>
      </c>
      <c r="Q1447">
        <v>5.55</v>
      </c>
      <c r="R1447">
        <v>0.61</v>
      </c>
      <c r="S1447">
        <v>1.4</v>
      </c>
      <c r="T1447">
        <v>59</v>
      </c>
      <c r="U1447">
        <v>11.42</v>
      </c>
      <c r="V1447">
        <v>17.39</v>
      </c>
      <c r="W1447" s="1">
        <v>42961</v>
      </c>
      <c r="X1447">
        <v>261</v>
      </c>
      <c r="Y1447" t="s">
        <v>77</v>
      </c>
      <c r="AC1447" t="s">
        <v>49</v>
      </c>
      <c r="AH1447">
        <v>311508</v>
      </c>
      <c r="AI1447" t="s">
        <v>232</v>
      </c>
      <c r="AJ1447" s="2">
        <v>21398</v>
      </c>
      <c r="AK1447" t="s">
        <v>45</v>
      </c>
      <c r="AL1447" s="1">
        <v>42961</v>
      </c>
    </row>
    <row r="1448" spans="1:38" x14ac:dyDescent="0.25">
      <c r="A1448" t="s">
        <v>123</v>
      </c>
      <c r="B1448" s="1">
        <v>43005</v>
      </c>
      <c r="C1448">
        <v>1</v>
      </c>
      <c r="D1448">
        <v>141</v>
      </c>
      <c r="E1448">
        <v>13</v>
      </c>
      <c r="F1448" t="s">
        <v>39</v>
      </c>
      <c r="G1448" t="s">
        <v>69</v>
      </c>
      <c r="H1448" t="s">
        <v>70</v>
      </c>
      <c r="I1448">
        <v>3</v>
      </c>
      <c r="J1448">
        <v>2</v>
      </c>
      <c r="K1448">
        <v>33</v>
      </c>
      <c r="L1448">
        <v>23.3</v>
      </c>
      <c r="M1448">
        <v>5.28</v>
      </c>
      <c r="N1448">
        <v>1.23</v>
      </c>
      <c r="O1448">
        <v>5.21</v>
      </c>
      <c r="P1448">
        <v>1.21</v>
      </c>
      <c r="Q1448">
        <v>3.5</v>
      </c>
      <c r="R1448">
        <v>0.82</v>
      </c>
      <c r="S1448">
        <v>2.0299999999999998</v>
      </c>
      <c r="T1448">
        <v>18</v>
      </c>
      <c r="U1448">
        <v>24.19</v>
      </c>
      <c r="V1448">
        <v>27.52</v>
      </c>
      <c r="W1448" s="1">
        <v>42972</v>
      </c>
      <c r="X1448">
        <v>239</v>
      </c>
      <c r="Y1448" t="s">
        <v>43</v>
      </c>
      <c r="Z1448" t="s">
        <v>831</v>
      </c>
      <c r="AA1448" t="s">
        <v>832</v>
      </c>
      <c r="AC1448" s="1">
        <v>43055</v>
      </c>
      <c r="AD1448">
        <v>1</v>
      </c>
      <c r="AE1448">
        <v>270</v>
      </c>
      <c r="AF1448" s="1">
        <v>43337</v>
      </c>
      <c r="AG1448">
        <v>365</v>
      </c>
      <c r="AH1448" t="s">
        <v>833</v>
      </c>
      <c r="AI1448">
        <v>300</v>
      </c>
      <c r="AJ1448" t="s">
        <v>834</v>
      </c>
      <c r="AK1448" t="s">
        <v>45</v>
      </c>
      <c r="AL1448" s="1">
        <v>42972</v>
      </c>
    </row>
    <row r="1449" spans="1:38" x14ac:dyDescent="0.25">
      <c r="A1449" t="s">
        <v>123</v>
      </c>
      <c r="B1449" s="1">
        <v>43074</v>
      </c>
      <c r="C1449">
        <v>2</v>
      </c>
      <c r="D1449">
        <v>141</v>
      </c>
      <c r="E1449">
        <v>13</v>
      </c>
      <c r="F1449" t="s">
        <v>39</v>
      </c>
      <c r="G1449" t="s">
        <v>69</v>
      </c>
      <c r="H1449" t="s">
        <v>70</v>
      </c>
      <c r="I1449">
        <v>3</v>
      </c>
      <c r="J1449">
        <v>2</v>
      </c>
      <c r="K1449">
        <v>102</v>
      </c>
      <c r="L1449">
        <v>17.7</v>
      </c>
      <c r="M1449">
        <v>5.14</v>
      </c>
      <c r="N1449">
        <v>0.91</v>
      </c>
      <c r="O1449">
        <v>4.7699999999999996</v>
      </c>
      <c r="P1449">
        <v>0.84</v>
      </c>
      <c r="Q1449">
        <v>3.91</v>
      </c>
      <c r="R1449">
        <v>0.69</v>
      </c>
      <c r="S1449">
        <v>1.54</v>
      </c>
      <c r="T1449">
        <v>28</v>
      </c>
      <c r="U1449">
        <v>18.37</v>
      </c>
      <c r="V1449">
        <v>20.41</v>
      </c>
      <c r="W1449" s="1">
        <v>42972</v>
      </c>
      <c r="X1449">
        <v>239</v>
      </c>
      <c r="Y1449" t="s">
        <v>46</v>
      </c>
      <c r="Z1449" t="s">
        <v>831</v>
      </c>
      <c r="AA1449" t="s">
        <v>832</v>
      </c>
      <c r="AC1449" s="1">
        <v>43055</v>
      </c>
      <c r="AD1449">
        <v>1</v>
      </c>
      <c r="AE1449">
        <v>261</v>
      </c>
      <c r="AF1449" s="1">
        <v>43337</v>
      </c>
      <c r="AG1449">
        <v>365</v>
      </c>
      <c r="AH1449" t="s">
        <v>833</v>
      </c>
      <c r="AI1449">
        <v>300</v>
      </c>
      <c r="AJ1449" t="s">
        <v>834</v>
      </c>
      <c r="AK1449" t="s">
        <v>45</v>
      </c>
      <c r="AL1449" s="1">
        <v>42972</v>
      </c>
    </row>
    <row r="1450" spans="1:38" x14ac:dyDescent="0.25">
      <c r="A1450" t="s">
        <v>123</v>
      </c>
      <c r="B1450" s="1">
        <v>43136</v>
      </c>
      <c r="C1450">
        <v>3</v>
      </c>
      <c r="D1450">
        <v>141</v>
      </c>
      <c r="E1450">
        <v>13</v>
      </c>
      <c r="F1450" t="s">
        <v>39</v>
      </c>
      <c r="G1450" t="s">
        <v>69</v>
      </c>
      <c r="H1450" t="s">
        <v>70</v>
      </c>
      <c r="I1450">
        <v>3</v>
      </c>
      <c r="J1450">
        <v>2</v>
      </c>
      <c r="K1450">
        <v>164</v>
      </c>
      <c r="L1450">
        <v>11.8</v>
      </c>
      <c r="M1450">
        <v>4.76</v>
      </c>
      <c r="N1450">
        <v>0.56000000000000005</v>
      </c>
      <c r="O1450">
        <v>7.06</v>
      </c>
      <c r="P1450">
        <v>0.83</v>
      </c>
      <c r="Q1450">
        <v>4.2699999999999996</v>
      </c>
      <c r="R1450">
        <v>0.5</v>
      </c>
      <c r="S1450">
        <v>1.34</v>
      </c>
      <c r="T1450">
        <v>138</v>
      </c>
      <c r="U1450">
        <v>12.25</v>
      </c>
      <c r="V1450">
        <v>17.29</v>
      </c>
      <c r="W1450" s="1">
        <v>42972</v>
      </c>
      <c r="X1450">
        <v>239</v>
      </c>
      <c r="Y1450" t="s">
        <v>47</v>
      </c>
      <c r="Z1450" t="s">
        <v>831</v>
      </c>
      <c r="AA1450" t="s">
        <v>832</v>
      </c>
      <c r="AC1450" s="1">
        <v>43055</v>
      </c>
      <c r="AD1450">
        <v>1</v>
      </c>
      <c r="AE1450">
        <v>199</v>
      </c>
      <c r="AF1450" s="1">
        <v>43337</v>
      </c>
      <c r="AG1450">
        <v>365</v>
      </c>
      <c r="AH1450" t="s">
        <v>833</v>
      </c>
      <c r="AI1450">
        <v>300</v>
      </c>
      <c r="AJ1450" t="s">
        <v>834</v>
      </c>
      <c r="AK1450" t="s">
        <v>45</v>
      </c>
      <c r="AL1450" s="1">
        <v>42972</v>
      </c>
    </row>
    <row r="1451" spans="1:38" x14ac:dyDescent="0.25">
      <c r="A1451" t="s">
        <v>123</v>
      </c>
      <c r="B1451" s="1">
        <v>43198</v>
      </c>
      <c r="C1451">
        <v>4</v>
      </c>
      <c r="D1451">
        <v>141</v>
      </c>
      <c r="E1451">
        <v>13</v>
      </c>
      <c r="F1451" t="s">
        <v>39</v>
      </c>
      <c r="G1451" t="s">
        <v>69</v>
      </c>
      <c r="H1451" t="s">
        <v>70</v>
      </c>
      <c r="I1451">
        <v>3</v>
      </c>
      <c r="J1451">
        <v>2</v>
      </c>
      <c r="K1451">
        <v>226</v>
      </c>
      <c r="L1451">
        <v>11.3</v>
      </c>
      <c r="M1451">
        <v>4.41</v>
      </c>
      <c r="N1451">
        <v>0.5</v>
      </c>
      <c r="O1451">
        <v>6.42</v>
      </c>
      <c r="P1451">
        <v>0.73</v>
      </c>
      <c r="Q1451">
        <v>4.57</v>
      </c>
      <c r="R1451">
        <v>0.52</v>
      </c>
      <c r="S1451">
        <v>1.24</v>
      </c>
      <c r="T1451">
        <v>446</v>
      </c>
      <c r="U1451">
        <v>11.73</v>
      </c>
      <c r="V1451">
        <v>16.05</v>
      </c>
      <c r="W1451" s="1">
        <v>42972</v>
      </c>
      <c r="X1451">
        <v>239</v>
      </c>
      <c r="Y1451" s="3">
        <v>45017</v>
      </c>
      <c r="Z1451" t="s">
        <v>831</v>
      </c>
      <c r="AA1451" t="s">
        <v>832</v>
      </c>
      <c r="AC1451" t="s">
        <v>49</v>
      </c>
      <c r="AH1451" t="s">
        <v>833</v>
      </c>
      <c r="AI1451">
        <v>300</v>
      </c>
      <c r="AJ1451" t="s">
        <v>834</v>
      </c>
      <c r="AK1451" t="s">
        <v>50</v>
      </c>
      <c r="AL1451" s="1">
        <v>43243</v>
      </c>
    </row>
    <row r="1452" spans="1:38" x14ac:dyDescent="0.25">
      <c r="A1452" t="s">
        <v>40</v>
      </c>
      <c r="B1452" s="1">
        <v>44117</v>
      </c>
      <c r="C1452">
        <v>1</v>
      </c>
      <c r="D1452">
        <v>12</v>
      </c>
      <c r="E1452">
        <v>13</v>
      </c>
      <c r="F1452" t="s">
        <v>39</v>
      </c>
      <c r="G1452" t="s">
        <v>69</v>
      </c>
      <c r="H1452" t="s">
        <v>70</v>
      </c>
      <c r="I1452">
        <v>7</v>
      </c>
      <c r="J1452" t="s">
        <v>42</v>
      </c>
      <c r="K1452">
        <v>3</v>
      </c>
      <c r="L1452">
        <v>27.5</v>
      </c>
      <c r="M1452">
        <v>5.05</v>
      </c>
      <c r="N1452">
        <v>1.39</v>
      </c>
      <c r="O1452">
        <v>5.04</v>
      </c>
      <c r="P1452">
        <v>1.39</v>
      </c>
      <c r="Q1452">
        <v>4.4400000000000004</v>
      </c>
      <c r="R1452">
        <v>1.22</v>
      </c>
      <c r="S1452">
        <v>2.61</v>
      </c>
      <c r="T1452">
        <v>20</v>
      </c>
      <c r="U1452">
        <v>28.55</v>
      </c>
      <c r="V1452">
        <v>33.869999999999997</v>
      </c>
      <c r="W1452" s="1">
        <v>44114</v>
      </c>
      <c r="Z1452" t="s">
        <v>835</v>
      </c>
      <c r="AA1452" t="s">
        <v>836</v>
      </c>
      <c r="AB1452">
        <v>67</v>
      </c>
      <c r="AC1452" t="s">
        <v>49</v>
      </c>
      <c r="AH1452" t="s">
        <v>837</v>
      </c>
      <c r="AI1452">
        <v>0</v>
      </c>
      <c r="AJ1452" t="s">
        <v>838</v>
      </c>
      <c r="AK1452" t="s">
        <v>45</v>
      </c>
      <c r="AL1452" s="1">
        <v>44114</v>
      </c>
    </row>
    <row r="1453" spans="1:38" x14ac:dyDescent="0.25">
      <c r="A1453" t="s">
        <v>40</v>
      </c>
      <c r="B1453" s="1">
        <v>44222</v>
      </c>
      <c r="C1453">
        <v>2</v>
      </c>
      <c r="D1453">
        <v>12</v>
      </c>
      <c r="E1453">
        <v>13</v>
      </c>
      <c r="F1453" t="s">
        <v>39</v>
      </c>
      <c r="G1453" t="s">
        <v>69</v>
      </c>
      <c r="H1453" t="s">
        <v>70</v>
      </c>
      <c r="I1453">
        <v>7</v>
      </c>
      <c r="J1453" t="s">
        <v>42</v>
      </c>
      <c r="K1453">
        <v>108</v>
      </c>
      <c r="L1453">
        <v>20.399999999999999</v>
      </c>
      <c r="M1453">
        <v>5</v>
      </c>
      <c r="N1453">
        <v>1.02</v>
      </c>
      <c r="O1453">
        <v>5.35</v>
      </c>
      <c r="P1453">
        <v>1.0900000000000001</v>
      </c>
      <c r="Q1453">
        <v>3.6</v>
      </c>
      <c r="R1453">
        <v>0.73</v>
      </c>
      <c r="S1453">
        <v>1.83</v>
      </c>
      <c r="T1453">
        <v>10</v>
      </c>
      <c r="U1453">
        <v>21.18</v>
      </c>
      <c r="V1453">
        <v>24.57</v>
      </c>
      <c r="W1453" s="1">
        <v>44114</v>
      </c>
      <c r="Y1453" t="s">
        <v>46</v>
      </c>
      <c r="Z1453" t="s">
        <v>835</v>
      </c>
      <c r="AA1453" t="s">
        <v>836</v>
      </c>
      <c r="AB1453">
        <v>67</v>
      </c>
      <c r="AC1453" t="s">
        <v>142</v>
      </c>
      <c r="AH1453" t="s">
        <v>837</v>
      </c>
      <c r="AI1453">
        <v>0</v>
      </c>
      <c r="AJ1453" t="s">
        <v>838</v>
      </c>
      <c r="AK1453" t="s">
        <v>45</v>
      </c>
      <c r="AL1453" s="1">
        <v>44114</v>
      </c>
    </row>
    <row r="1454" spans="1:38" x14ac:dyDescent="0.25">
      <c r="A1454" t="s">
        <v>40</v>
      </c>
      <c r="B1454" s="1">
        <v>44280</v>
      </c>
      <c r="C1454">
        <v>3</v>
      </c>
      <c r="D1454">
        <v>12</v>
      </c>
      <c r="E1454">
        <v>13</v>
      </c>
      <c r="F1454" t="s">
        <v>39</v>
      </c>
      <c r="G1454" t="s">
        <v>69</v>
      </c>
      <c r="H1454" t="s">
        <v>70</v>
      </c>
      <c r="I1454">
        <v>7</v>
      </c>
      <c r="J1454" t="s">
        <v>42</v>
      </c>
      <c r="K1454">
        <v>166</v>
      </c>
      <c r="L1454">
        <v>14.7</v>
      </c>
      <c r="M1454">
        <v>4.9400000000000004</v>
      </c>
      <c r="N1454">
        <v>0.73</v>
      </c>
      <c r="O1454">
        <v>5.36</v>
      </c>
      <c r="P1454">
        <v>0.79</v>
      </c>
      <c r="Q1454">
        <v>3.82</v>
      </c>
      <c r="R1454">
        <v>0.56000000000000005</v>
      </c>
      <c r="S1454">
        <v>1.35</v>
      </c>
      <c r="T1454">
        <v>20</v>
      </c>
      <c r="U1454">
        <v>15.26</v>
      </c>
      <c r="V1454">
        <v>18.010000000000002</v>
      </c>
      <c r="W1454" s="1">
        <v>44114</v>
      </c>
      <c r="Y1454" t="s">
        <v>47</v>
      </c>
      <c r="Z1454" t="s">
        <v>835</v>
      </c>
      <c r="AA1454" t="s">
        <v>836</v>
      </c>
      <c r="AB1454">
        <v>67</v>
      </c>
      <c r="AC1454" t="s">
        <v>142</v>
      </c>
      <c r="AH1454" t="s">
        <v>837</v>
      </c>
      <c r="AI1454">
        <v>0</v>
      </c>
      <c r="AJ1454" t="s">
        <v>838</v>
      </c>
      <c r="AK1454" t="s">
        <v>45</v>
      </c>
      <c r="AL1454" s="1">
        <v>44114</v>
      </c>
    </row>
    <row r="1455" spans="1:38" x14ac:dyDescent="0.25">
      <c r="A1455" t="s">
        <v>68</v>
      </c>
      <c r="B1455" s="1">
        <v>43018</v>
      </c>
      <c r="C1455">
        <v>1</v>
      </c>
      <c r="D1455">
        <v>8</v>
      </c>
      <c r="E1455">
        <v>13</v>
      </c>
      <c r="F1455" t="s">
        <v>39</v>
      </c>
      <c r="G1455" t="s">
        <v>40</v>
      </c>
      <c r="H1455" t="s">
        <v>41</v>
      </c>
      <c r="I1455">
        <v>3</v>
      </c>
      <c r="J1455">
        <v>2</v>
      </c>
      <c r="K1455">
        <v>61</v>
      </c>
      <c r="L1455">
        <v>20.399999999999999</v>
      </c>
      <c r="M1455">
        <v>5.0199999999999996</v>
      </c>
      <c r="N1455">
        <v>1.02</v>
      </c>
      <c r="O1455">
        <v>5.33</v>
      </c>
      <c r="P1455">
        <v>1.0900000000000001</v>
      </c>
      <c r="Q1455">
        <v>3.79</v>
      </c>
      <c r="R1455">
        <v>0.77</v>
      </c>
      <c r="S1455">
        <v>1.86</v>
      </c>
      <c r="T1455">
        <v>74</v>
      </c>
      <c r="U1455">
        <v>21.18</v>
      </c>
      <c r="V1455">
        <v>24.86</v>
      </c>
      <c r="W1455" s="1">
        <v>42957</v>
      </c>
      <c r="X1455">
        <v>275</v>
      </c>
      <c r="Y1455" t="s">
        <v>43</v>
      </c>
      <c r="AC1455" s="1">
        <v>43037</v>
      </c>
      <c r="AD1455">
        <v>1</v>
      </c>
      <c r="AE1455">
        <v>250</v>
      </c>
      <c r="AF1455" s="1">
        <v>43317</v>
      </c>
      <c r="AG1455">
        <v>360</v>
      </c>
      <c r="AH1455">
        <v>313501</v>
      </c>
      <c r="AI1455" t="s">
        <v>839</v>
      </c>
      <c r="AJ1455" t="s">
        <v>840</v>
      </c>
      <c r="AK1455" t="s">
        <v>45</v>
      </c>
      <c r="AL1455" s="1">
        <v>42957</v>
      </c>
    </row>
    <row r="1456" spans="1:38" x14ac:dyDescent="0.25">
      <c r="A1456" t="s">
        <v>68</v>
      </c>
      <c r="B1456" s="1">
        <v>43073</v>
      </c>
      <c r="C1456">
        <v>2</v>
      </c>
      <c r="D1456">
        <v>13</v>
      </c>
      <c r="E1456">
        <v>13</v>
      </c>
      <c r="F1456" t="s">
        <v>39</v>
      </c>
      <c r="G1456" t="s">
        <v>104</v>
      </c>
      <c r="H1456" t="s">
        <v>105</v>
      </c>
      <c r="I1456">
        <v>3</v>
      </c>
      <c r="J1456">
        <v>2</v>
      </c>
      <c r="K1456">
        <v>111</v>
      </c>
      <c r="L1456">
        <v>17.8</v>
      </c>
      <c r="M1456">
        <v>4.3600000000000003</v>
      </c>
      <c r="N1456">
        <v>0.78</v>
      </c>
      <c r="O1456">
        <v>4.58</v>
      </c>
      <c r="P1456">
        <v>0.82</v>
      </c>
      <c r="Q1456">
        <v>3.2</v>
      </c>
      <c r="R1456">
        <v>0.56999999999999995</v>
      </c>
      <c r="S1456">
        <v>1.38</v>
      </c>
      <c r="T1456">
        <v>301</v>
      </c>
      <c r="U1456">
        <v>18.48</v>
      </c>
      <c r="V1456">
        <v>19.3</v>
      </c>
      <c r="W1456" s="1">
        <v>42962</v>
      </c>
      <c r="X1456">
        <v>270</v>
      </c>
      <c r="Y1456" s="3">
        <v>44959</v>
      </c>
      <c r="AC1456" s="1">
        <v>43044</v>
      </c>
      <c r="AD1456">
        <v>1</v>
      </c>
      <c r="AE1456">
        <v>249</v>
      </c>
      <c r="AF1456" s="1">
        <v>43324</v>
      </c>
      <c r="AG1456">
        <v>362</v>
      </c>
      <c r="AH1456">
        <v>313504</v>
      </c>
      <c r="AI1456">
        <v>528</v>
      </c>
      <c r="AJ1456" t="s">
        <v>841</v>
      </c>
      <c r="AK1456" t="s">
        <v>45</v>
      </c>
      <c r="AL1456" s="1">
        <v>42962</v>
      </c>
    </row>
    <row r="1457" spans="1:38" x14ac:dyDescent="0.25">
      <c r="A1457" t="s">
        <v>68</v>
      </c>
      <c r="B1457" s="1">
        <v>43018</v>
      </c>
      <c r="C1457">
        <v>1</v>
      </c>
      <c r="D1457">
        <v>13</v>
      </c>
      <c r="E1457">
        <v>13</v>
      </c>
      <c r="F1457" t="s">
        <v>39</v>
      </c>
      <c r="G1457" t="s">
        <v>104</v>
      </c>
      <c r="H1457" t="s">
        <v>105</v>
      </c>
      <c r="I1457">
        <v>3</v>
      </c>
      <c r="J1457">
        <v>2</v>
      </c>
      <c r="K1457">
        <v>56</v>
      </c>
      <c r="L1457">
        <v>17.2</v>
      </c>
      <c r="M1457">
        <v>4.67</v>
      </c>
      <c r="N1457">
        <v>0.8</v>
      </c>
      <c r="O1457">
        <v>4.53</v>
      </c>
      <c r="P1457">
        <v>0.78</v>
      </c>
      <c r="Q1457">
        <v>3.3</v>
      </c>
      <c r="R1457">
        <v>0.56999999999999995</v>
      </c>
      <c r="S1457">
        <v>1.35</v>
      </c>
      <c r="T1457">
        <v>172</v>
      </c>
      <c r="U1457">
        <v>17.850000000000001</v>
      </c>
      <c r="V1457">
        <v>18.63</v>
      </c>
      <c r="W1457" s="1">
        <v>42962</v>
      </c>
      <c r="X1457">
        <v>270</v>
      </c>
      <c r="Y1457" s="3">
        <v>44927</v>
      </c>
      <c r="AC1457" s="1">
        <v>43044</v>
      </c>
      <c r="AD1457">
        <v>1</v>
      </c>
      <c r="AE1457">
        <v>257</v>
      </c>
      <c r="AF1457" s="1">
        <v>43324</v>
      </c>
      <c r="AG1457">
        <v>362</v>
      </c>
      <c r="AH1457">
        <v>313504</v>
      </c>
      <c r="AI1457">
        <v>528</v>
      </c>
      <c r="AJ1457" t="s">
        <v>841</v>
      </c>
      <c r="AK1457" t="s">
        <v>45</v>
      </c>
      <c r="AL1457" s="1">
        <v>42962</v>
      </c>
    </row>
    <row r="1458" spans="1:38" x14ac:dyDescent="0.25">
      <c r="A1458" t="s">
        <v>68</v>
      </c>
      <c r="B1458" s="1">
        <v>43073</v>
      </c>
      <c r="C1458">
        <v>2</v>
      </c>
      <c r="D1458">
        <v>8</v>
      </c>
      <c r="E1458">
        <v>13</v>
      </c>
      <c r="F1458" t="s">
        <v>39</v>
      </c>
      <c r="G1458" t="s">
        <v>40</v>
      </c>
      <c r="H1458" t="s">
        <v>41</v>
      </c>
      <c r="I1458">
        <v>3</v>
      </c>
      <c r="J1458">
        <v>2</v>
      </c>
      <c r="K1458">
        <v>116</v>
      </c>
      <c r="L1458">
        <v>15.3</v>
      </c>
      <c r="M1458">
        <v>4.62</v>
      </c>
      <c r="N1458">
        <v>0.71</v>
      </c>
      <c r="O1458">
        <v>4.2</v>
      </c>
      <c r="P1458">
        <v>0.64</v>
      </c>
      <c r="Q1458">
        <v>3.46</v>
      </c>
      <c r="R1458">
        <v>0.53</v>
      </c>
      <c r="S1458">
        <v>1.17</v>
      </c>
      <c r="T1458">
        <v>122</v>
      </c>
      <c r="U1458">
        <v>15.88</v>
      </c>
      <c r="V1458">
        <v>16.07</v>
      </c>
      <c r="W1458" s="1">
        <v>42957</v>
      </c>
      <c r="X1458">
        <v>275</v>
      </c>
      <c r="Y1458" t="s">
        <v>46</v>
      </c>
      <c r="AC1458" s="1">
        <v>43037</v>
      </c>
      <c r="AD1458">
        <v>1</v>
      </c>
      <c r="AE1458">
        <v>242</v>
      </c>
      <c r="AF1458" s="1">
        <v>43317</v>
      </c>
      <c r="AG1458">
        <v>360</v>
      </c>
      <c r="AH1458">
        <v>313501</v>
      </c>
      <c r="AI1458" t="s">
        <v>839</v>
      </c>
      <c r="AJ1458" t="s">
        <v>840</v>
      </c>
      <c r="AK1458" t="s">
        <v>45</v>
      </c>
      <c r="AL1458" s="1">
        <v>42957</v>
      </c>
    </row>
    <row r="1459" spans="1:38" x14ac:dyDescent="0.25">
      <c r="A1459" t="s">
        <v>68</v>
      </c>
      <c r="B1459" s="1">
        <v>43144</v>
      </c>
      <c r="C1459">
        <v>3</v>
      </c>
      <c r="D1459">
        <v>13</v>
      </c>
      <c r="E1459">
        <v>13</v>
      </c>
      <c r="F1459" t="s">
        <v>39</v>
      </c>
      <c r="G1459" t="s">
        <v>104</v>
      </c>
      <c r="H1459" t="s">
        <v>105</v>
      </c>
      <c r="I1459">
        <v>3</v>
      </c>
      <c r="J1459">
        <v>2</v>
      </c>
      <c r="K1459">
        <v>182</v>
      </c>
      <c r="L1459">
        <v>13.9</v>
      </c>
      <c r="M1459">
        <v>4.79</v>
      </c>
      <c r="N1459">
        <v>0.67</v>
      </c>
      <c r="O1459">
        <v>4.78</v>
      </c>
      <c r="P1459">
        <v>0.66</v>
      </c>
      <c r="Q1459">
        <v>3.73</v>
      </c>
      <c r="R1459">
        <v>0.52</v>
      </c>
      <c r="S1459">
        <v>1.18</v>
      </c>
      <c r="T1459">
        <v>141</v>
      </c>
      <c r="U1459">
        <v>14.43</v>
      </c>
      <c r="V1459">
        <v>15.87</v>
      </c>
      <c r="W1459" s="1">
        <v>42962</v>
      </c>
      <c r="X1459">
        <v>270</v>
      </c>
      <c r="Y1459" s="3">
        <v>44987</v>
      </c>
      <c r="AC1459" s="1">
        <v>43044</v>
      </c>
      <c r="AD1459">
        <v>1</v>
      </c>
      <c r="AE1459">
        <v>178</v>
      </c>
      <c r="AF1459" s="1">
        <v>43324</v>
      </c>
      <c r="AG1459">
        <v>362</v>
      </c>
      <c r="AH1459">
        <v>313504</v>
      </c>
      <c r="AI1459">
        <v>528</v>
      </c>
      <c r="AJ1459" t="s">
        <v>841</v>
      </c>
      <c r="AK1459" t="s">
        <v>45</v>
      </c>
      <c r="AL1459" s="1">
        <v>42962</v>
      </c>
    </row>
    <row r="1460" spans="1:38" x14ac:dyDescent="0.25">
      <c r="A1460" t="s">
        <v>68</v>
      </c>
      <c r="B1460" s="1">
        <v>43144</v>
      </c>
      <c r="C1460">
        <v>3</v>
      </c>
      <c r="D1460">
        <v>8</v>
      </c>
      <c r="E1460">
        <v>13</v>
      </c>
      <c r="F1460" t="s">
        <v>39</v>
      </c>
      <c r="G1460" t="s">
        <v>40</v>
      </c>
      <c r="H1460" t="s">
        <v>41</v>
      </c>
      <c r="I1460">
        <v>3</v>
      </c>
      <c r="J1460">
        <v>2</v>
      </c>
      <c r="K1460">
        <v>187</v>
      </c>
      <c r="L1460">
        <v>10.6</v>
      </c>
      <c r="M1460">
        <v>4.95</v>
      </c>
      <c r="N1460">
        <v>0.52</v>
      </c>
      <c r="O1460">
        <v>5.36</v>
      </c>
      <c r="P1460">
        <v>0.56999999999999995</v>
      </c>
      <c r="Q1460">
        <v>3.72</v>
      </c>
      <c r="R1460">
        <v>0.39</v>
      </c>
      <c r="S1460">
        <v>0.96</v>
      </c>
      <c r="T1460">
        <v>221</v>
      </c>
      <c r="U1460">
        <v>11</v>
      </c>
      <c r="V1460">
        <v>12.89</v>
      </c>
      <c r="W1460" s="1">
        <v>42957</v>
      </c>
      <c r="X1460">
        <v>275</v>
      </c>
      <c r="Y1460" s="3">
        <v>44986</v>
      </c>
      <c r="AC1460" s="1">
        <v>43037</v>
      </c>
      <c r="AD1460">
        <v>1</v>
      </c>
      <c r="AE1460">
        <v>171</v>
      </c>
      <c r="AF1460" s="1">
        <v>43317</v>
      </c>
      <c r="AG1460">
        <v>360</v>
      </c>
      <c r="AH1460">
        <v>313501</v>
      </c>
      <c r="AI1460" t="s">
        <v>839</v>
      </c>
      <c r="AJ1460" t="s">
        <v>840</v>
      </c>
      <c r="AK1460" t="s">
        <v>45</v>
      </c>
      <c r="AL1460" s="1">
        <v>42957</v>
      </c>
    </row>
    <row r="1461" spans="1:38" x14ac:dyDescent="0.25">
      <c r="A1461" t="s">
        <v>68</v>
      </c>
      <c r="B1461" s="1">
        <v>43219</v>
      </c>
      <c r="C1461">
        <v>4</v>
      </c>
      <c r="D1461">
        <v>13</v>
      </c>
      <c r="E1461">
        <v>13</v>
      </c>
      <c r="F1461" t="s">
        <v>39</v>
      </c>
      <c r="G1461" t="s">
        <v>104</v>
      </c>
      <c r="H1461" t="s">
        <v>105</v>
      </c>
      <c r="I1461">
        <v>3</v>
      </c>
      <c r="J1461">
        <v>2</v>
      </c>
      <c r="K1461">
        <v>257</v>
      </c>
      <c r="L1461">
        <v>7</v>
      </c>
      <c r="M1461">
        <v>4.33</v>
      </c>
      <c r="N1461">
        <v>0.3</v>
      </c>
      <c r="O1461">
        <v>7.47</v>
      </c>
      <c r="P1461">
        <v>0.52</v>
      </c>
      <c r="Q1461">
        <v>5.31</v>
      </c>
      <c r="R1461">
        <v>0.37</v>
      </c>
      <c r="S1461">
        <v>0.89</v>
      </c>
      <c r="T1461">
        <v>114</v>
      </c>
      <c r="U1461">
        <v>7.27</v>
      </c>
      <c r="V1461">
        <v>11.15</v>
      </c>
      <c r="W1461" s="1">
        <v>42962</v>
      </c>
      <c r="X1461">
        <v>270</v>
      </c>
      <c r="Y1461" s="3">
        <v>45018</v>
      </c>
      <c r="AC1461" t="s">
        <v>49</v>
      </c>
      <c r="AH1461">
        <v>313504</v>
      </c>
      <c r="AI1461">
        <v>528</v>
      </c>
      <c r="AJ1461" t="s">
        <v>841</v>
      </c>
      <c r="AK1461" t="s">
        <v>50</v>
      </c>
      <c r="AL1461" s="1">
        <v>43250</v>
      </c>
    </row>
    <row r="1462" spans="1:38" x14ac:dyDescent="0.25">
      <c r="A1462" t="s">
        <v>68</v>
      </c>
      <c r="B1462" s="1">
        <v>43219</v>
      </c>
      <c r="C1462">
        <v>4</v>
      </c>
      <c r="D1462">
        <v>8</v>
      </c>
      <c r="E1462">
        <v>13</v>
      </c>
      <c r="F1462" t="s">
        <v>39</v>
      </c>
      <c r="G1462" t="s">
        <v>40</v>
      </c>
      <c r="H1462" t="s">
        <v>41</v>
      </c>
      <c r="I1462">
        <v>3</v>
      </c>
      <c r="J1462">
        <v>2</v>
      </c>
      <c r="K1462">
        <v>262</v>
      </c>
      <c r="L1462">
        <v>6.3</v>
      </c>
      <c r="M1462">
        <v>4.58</v>
      </c>
      <c r="N1462">
        <v>0.28999999999999998</v>
      </c>
      <c r="O1462">
        <v>7.82</v>
      </c>
      <c r="P1462">
        <v>0.49</v>
      </c>
      <c r="Q1462">
        <v>4.92</v>
      </c>
      <c r="R1462">
        <v>0.31</v>
      </c>
      <c r="S1462">
        <v>0.8</v>
      </c>
      <c r="T1462">
        <v>322</v>
      </c>
      <c r="U1462">
        <v>6.54</v>
      </c>
      <c r="V1462">
        <v>10.14</v>
      </c>
      <c r="W1462" s="1">
        <v>42957</v>
      </c>
      <c r="X1462">
        <v>275</v>
      </c>
      <c r="Y1462" s="3">
        <v>45018</v>
      </c>
      <c r="AC1462" s="1">
        <v>43419</v>
      </c>
      <c r="AD1462">
        <v>2</v>
      </c>
      <c r="AE1462">
        <v>252</v>
      </c>
      <c r="AF1462" s="1">
        <v>43699</v>
      </c>
      <c r="AG1462">
        <v>742</v>
      </c>
      <c r="AH1462">
        <v>313501</v>
      </c>
      <c r="AI1462" t="s">
        <v>839</v>
      </c>
      <c r="AJ1462" t="s">
        <v>840</v>
      </c>
      <c r="AK1462" t="s">
        <v>50</v>
      </c>
      <c r="AL1462" s="1">
        <v>43250</v>
      </c>
    </row>
    <row r="1463" spans="1:38" x14ac:dyDescent="0.25">
      <c r="A1463" t="s">
        <v>40</v>
      </c>
      <c r="B1463" s="1">
        <v>44117</v>
      </c>
      <c r="C1463">
        <v>1</v>
      </c>
      <c r="D1463">
        <v>127</v>
      </c>
      <c r="E1463">
        <v>13</v>
      </c>
      <c r="F1463" t="s">
        <v>39</v>
      </c>
      <c r="G1463" t="s">
        <v>69</v>
      </c>
      <c r="H1463" t="s">
        <v>70</v>
      </c>
      <c r="I1463">
        <v>11</v>
      </c>
      <c r="J1463" t="s">
        <v>42</v>
      </c>
      <c r="K1463">
        <v>44</v>
      </c>
      <c r="L1463">
        <v>16.7</v>
      </c>
      <c r="M1463">
        <v>4.83</v>
      </c>
      <c r="N1463">
        <v>0.81</v>
      </c>
      <c r="O1463">
        <v>6.73</v>
      </c>
      <c r="P1463">
        <v>1.1200000000000001</v>
      </c>
      <c r="Q1463">
        <v>4.0199999999999996</v>
      </c>
      <c r="R1463">
        <v>0.67</v>
      </c>
      <c r="S1463">
        <v>1.8</v>
      </c>
      <c r="T1463">
        <v>822</v>
      </c>
      <c r="U1463">
        <v>17.329999999999998</v>
      </c>
      <c r="V1463">
        <v>23.51</v>
      </c>
      <c r="W1463" s="1">
        <v>44073</v>
      </c>
      <c r="Y1463" s="3">
        <v>44927</v>
      </c>
      <c r="AC1463" s="1">
        <v>44147</v>
      </c>
      <c r="AD1463">
        <v>1</v>
      </c>
      <c r="AE1463">
        <v>223</v>
      </c>
      <c r="AF1463" s="1">
        <v>44427</v>
      </c>
      <c r="AG1463">
        <v>354</v>
      </c>
      <c r="AI1463">
        <v>0</v>
      </c>
      <c r="AK1463" t="s">
        <v>45</v>
      </c>
      <c r="AL1463" s="1">
        <v>44073</v>
      </c>
    </row>
    <row r="1464" spans="1:38" x14ac:dyDescent="0.25">
      <c r="A1464" t="s">
        <v>40</v>
      </c>
      <c r="B1464" s="1">
        <v>44222</v>
      </c>
      <c r="C1464">
        <v>2</v>
      </c>
      <c r="D1464">
        <v>127</v>
      </c>
      <c r="E1464">
        <v>13</v>
      </c>
      <c r="F1464" t="s">
        <v>39</v>
      </c>
      <c r="G1464" t="s">
        <v>69</v>
      </c>
      <c r="H1464" t="s">
        <v>70</v>
      </c>
      <c r="I1464">
        <v>11</v>
      </c>
      <c r="J1464" t="s">
        <v>42</v>
      </c>
      <c r="K1464">
        <v>149</v>
      </c>
      <c r="L1464">
        <v>11.6</v>
      </c>
      <c r="M1464">
        <v>4.71</v>
      </c>
      <c r="N1464">
        <v>0.55000000000000004</v>
      </c>
      <c r="O1464">
        <v>7.07</v>
      </c>
      <c r="P1464">
        <v>0.82</v>
      </c>
      <c r="Q1464">
        <v>4.47</v>
      </c>
      <c r="R1464">
        <v>0.52</v>
      </c>
      <c r="S1464">
        <v>1.34</v>
      </c>
      <c r="T1464">
        <v>7349</v>
      </c>
      <c r="U1464">
        <v>12.04</v>
      </c>
      <c r="V1464">
        <v>17.260000000000002</v>
      </c>
      <c r="W1464" s="1">
        <v>44073</v>
      </c>
      <c r="Y1464" s="3">
        <v>44959</v>
      </c>
      <c r="AC1464" s="1">
        <v>44195</v>
      </c>
      <c r="AD1464">
        <v>1</v>
      </c>
      <c r="AE1464">
        <v>218</v>
      </c>
      <c r="AF1464" s="1">
        <v>44477</v>
      </c>
      <c r="AG1464">
        <v>404</v>
      </c>
      <c r="AI1464">
        <v>0</v>
      </c>
      <c r="AK1464" t="s">
        <v>45</v>
      </c>
      <c r="AL1464" s="1">
        <v>44073</v>
      </c>
    </row>
    <row r="1465" spans="1:38" x14ac:dyDescent="0.25">
      <c r="A1465" t="s">
        <v>40</v>
      </c>
      <c r="B1465" s="1">
        <v>44280</v>
      </c>
      <c r="C1465">
        <v>3</v>
      </c>
      <c r="D1465">
        <v>127</v>
      </c>
      <c r="E1465">
        <v>13</v>
      </c>
      <c r="F1465" t="s">
        <v>39</v>
      </c>
      <c r="G1465" t="s">
        <v>69</v>
      </c>
      <c r="H1465" t="s">
        <v>70</v>
      </c>
      <c r="I1465">
        <v>11</v>
      </c>
      <c r="J1465" t="s">
        <v>42</v>
      </c>
      <c r="K1465">
        <v>207</v>
      </c>
      <c r="L1465">
        <v>9.8000000000000007</v>
      </c>
      <c r="M1465">
        <v>4.3499999999999996</v>
      </c>
      <c r="N1465">
        <v>0.43</v>
      </c>
      <c r="O1465">
        <v>7.32</v>
      </c>
      <c r="P1465">
        <v>0.72</v>
      </c>
      <c r="Q1465">
        <v>5.13</v>
      </c>
      <c r="R1465">
        <v>0.5</v>
      </c>
      <c r="S1465">
        <v>1.22</v>
      </c>
      <c r="T1465">
        <v>7446</v>
      </c>
      <c r="U1465">
        <v>10.17</v>
      </c>
      <c r="V1465">
        <v>15.37</v>
      </c>
      <c r="W1465" s="1">
        <v>44073</v>
      </c>
      <c r="Y1465" s="3">
        <v>44988</v>
      </c>
      <c r="AC1465" s="1">
        <v>44195</v>
      </c>
      <c r="AD1465">
        <v>1</v>
      </c>
      <c r="AE1465">
        <v>196</v>
      </c>
      <c r="AF1465" s="1">
        <v>44477</v>
      </c>
      <c r="AG1465">
        <v>404</v>
      </c>
      <c r="AI1465">
        <v>0</v>
      </c>
      <c r="AK1465" t="s">
        <v>45</v>
      </c>
      <c r="AL1465" s="1">
        <v>44073</v>
      </c>
    </row>
    <row r="1466" spans="1:38" x14ac:dyDescent="0.25">
      <c r="A1466" t="s">
        <v>40</v>
      </c>
      <c r="B1466" s="1">
        <v>44117</v>
      </c>
      <c r="C1466">
        <v>1</v>
      </c>
      <c r="D1466">
        <v>88</v>
      </c>
      <c r="E1466">
        <v>13</v>
      </c>
      <c r="F1466" t="s">
        <v>39</v>
      </c>
      <c r="G1466" t="s">
        <v>104</v>
      </c>
      <c r="H1466" t="s">
        <v>105</v>
      </c>
      <c r="I1466">
        <v>6</v>
      </c>
      <c r="J1466" t="s">
        <v>42</v>
      </c>
      <c r="K1466">
        <v>40</v>
      </c>
      <c r="L1466">
        <v>32.299999999999997</v>
      </c>
      <c r="M1466">
        <v>5.18</v>
      </c>
      <c r="N1466">
        <v>1.67</v>
      </c>
      <c r="O1466">
        <v>6.13</v>
      </c>
      <c r="P1466">
        <v>1.98</v>
      </c>
      <c r="Q1466">
        <v>3.91</v>
      </c>
      <c r="R1466">
        <v>1.26</v>
      </c>
      <c r="S1466">
        <v>3.24</v>
      </c>
      <c r="T1466">
        <v>28</v>
      </c>
      <c r="U1466">
        <v>33.53</v>
      </c>
      <c r="V1466">
        <v>42.86</v>
      </c>
      <c r="W1466" s="1">
        <v>44077</v>
      </c>
      <c r="Y1466" t="s">
        <v>43</v>
      </c>
      <c r="Z1466" t="s">
        <v>842</v>
      </c>
      <c r="AA1466" t="s">
        <v>843</v>
      </c>
      <c r="AB1466">
        <v>350</v>
      </c>
      <c r="AC1466" s="1">
        <v>44158</v>
      </c>
      <c r="AD1466">
        <v>2</v>
      </c>
      <c r="AE1466">
        <v>233</v>
      </c>
      <c r="AF1466" s="1">
        <v>44437</v>
      </c>
      <c r="AG1466">
        <v>360</v>
      </c>
      <c r="AI1466">
        <v>0</v>
      </c>
      <c r="AK1466" t="s">
        <v>45</v>
      </c>
      <c r="AL1466" s="1">
        <v>44077</v>
      </c>
    </row>
    <row r="1467" spans="1:38" x14ac:dyDescent="0.25">
      <c r="A1467" t="s">
        <v>40</v>
      </c>
      <c r="B1467" s="1">
        <v>44280</v>
      </c>
      <c r="C1467">
        <v>3</v>
      </c>
      <c r="D1467">
        <v>88</v>
      </c>
      <c r="E1467">
        <v>13</v>
      </c>
      <c r="F1467" t="s">
        <v>39</v>
      </c>
      <c r="G1467" t="s">
        <v>104</v>
      </c>
      <c r="H1467" t="s">
        <v>105</v>
      </c>
      <c r="I1467">
        <v>6</v>
      </c>
      <c r="J1467" t="s">
        <v>42</v>
      </c>
      <c r="K1467">
        <v>203</v>
      </c>
      <c r="L1467">
        <v>17.600000000000001</v>
      </c>
      <c r="M1467">
        <v>4.9400000000000004</v>
      </c>
      <c r="N1467">
        <v>0.87</v>
      </c>
      <c r="O1467">
        <v>5.84</v>
      </c>
      <c r="P1467">
        <v>1.03</v>
      </c>
      <c r="Q1467">
        <v>4.8</v>
      </c>
      <c r="R1467">
        <v>0.84</v>
      </c>
      <c r="S1467">
        <v>1.87</v>
      </c>
      <c r="T1467">
        <v>72</v>
      </c>
      <c r="U1467">
        <v>18.27</v>
      </c>
      <c r="V1467">
        <v>23.87</v>
      </c>
      <c r="W1467" s="1">
        <v>44077</v>
      </c>
      <c r="Y1467" t="s">
        <v>47</v>
      </c>
      <c r="Z1467" t="s">
        <v>842</v>
      </c>
      <c r="AA1467" t="s">
        <v>843</v>
      </c>
      <c r="AB1467">
        <v>350</v>
      </c>
      <c r="AC1467" s="1">
        <v>44138</v>
      </c>
      <c r="AD1467">
        <v>2</v>
      </c>
      <c r="AE1467">
        <v>136</v>
      </c>
      <c r="AF1467" s="1">
        <v>44417</v>
      </c>
      <c r="AG1467">
        <v>340</v>
      </c>
      <c r="AI1467">
        <v>0</v>
      </c>
      <c r="AK1467" t="s">
        <v>45</v>
      </c>
      <c r="AL1467" s="1">
        <v>44077</v>
      </c>
    </row>
    <row r="1468" spans="1:38" x14ac:dyDescent="0.25">
      <c r="A1468" t="s">
        <v>40</v>
      </c>
      <c r="B1468" s="1">
        <v>44222</v>
      </c>
      <c r="C1468">
        <v>2</v>
      </c>
      <c r="D1468">
        <v>88</v>
      </c>
      <c r="E1468">
        <v>13</v>
      </c>
      <c r="F1468" t="s">
        <v>39</v>
      </c>
      <c r="G1468" t="s">
        <v>104</v>
      </c>
      <c r="H1468" t="s">
        <v>105</v>
      </c>
      <c r="I1468">
        <v>6</v>
      </c>
      <c r="J1468" t="s">
        <v>42</v>
      </c>
      <c r="K1468">
        <v>145</v>
      </c>
      <c r="L1468">
        <v>11.7</v>
      </c>
      <c r="M1468">
        <v>4.95</v>
      </c>
      <c r="N1468">
        <v>0.57999999999999996</v>
      </c>
      <c r="O1468">
        <v>6.13</v>
      </c>
      <c r="P1468">
        <v>0.72</v>
      </c>
      <c r="Q1468">
        <v>4.22</v>
      </c>
      <c r="R1468">
        <v>0.49</v>
      </c>
      <c r="S1468">
        <v>1.21</v>
      </c>
      <c r="T1468">
        <v>23</v>
      </c>
      <c r="U1468">
        <v>12.14</v>
      </c>
      <c r="V1468">
        <v>15.81</v>
      </c>
      <c r="W1468" s="1">
        <v>44077</v>
      </c>
      <c r="Y1468" t="s">
        <v>46</v>
      </c>
      <c r="Z1468" t="s">
        <v>842</v>
      </c>
      <c r="AA1468" t="s">
        <v>843</v>
      </c>
      <c r="AB1468">
        <v>350</v>
      </c>
      <c r="AC1468" s="1">
        <v>44158</v>
      </c>
      <c r="AD1468">
        <v>2</v>
      </c>
      <c r="AE1468">
        <v>213</v>
      </c>
      <c r="AF1468" s="1">
        <v>44437</v>
      </c>
      <c r="AG1468">
        <v>360</v>
      </c>
      <c r="AI1468">
        <v>0</v>
      </c>
      <c r="AK1468" t="s">
        <v>45</v>
      </c>
      <c r="AL1468" s="1">
        <v>44077</v>
      </c>
    </row>
    <row r="1469" spans="1:38" x14ac:dyDescent="0.25">
      <c r="A1469" t="s">
        <v>38</v>
      </c>
      <c r="B1469" s="1">
        <v>43010</v>
      </c>
      <c r="C1469">
        <v>1</v>
      </c>
      <c r="D1469">
        <v>158</v>
      </c>
      <c r="E1469">
        <v>13</v>
      </c>
      <c r="F1469" t="s">
        <v>39</v>
      </c>
      <c r="G1469" t="s">
        <v>51</v>
      </c>
      <c r="H1469" t="s">
        <v>52</v>
      </c>
      <c r="I1469">
        <v>3</v>
      </c>
      <c r="J1469">
        <v>2</v>
      </c>
      <c r="K1469">
        <v>9</v>
      </c>
      <c r="L1469">
        <v>23.9</v>
      </c>
      <c r="M1469">
        <v>5.1100000000000003</v>
      </c>
      <c r="N1469">
        <v>1.22</v>
      </c>
      <c r="O1469">
        <v>4.6500000000000004</v>
      </c>
      <c r="P1469">
        <v>1.1100000000000001</v>
      </c>
      <c r="Q1469">
        <v>3.84</v>
      </c>
      <c r="R1469">
        <v>0.92</v>
      </c>
      <c r="S1469">
        <v>2.0299999999999998</v>
      </c>
      <c r="T1469">
        <v>23</v>
      </c>
      <c r="U1469">
        <v>24.81</v>
      </c>
      <c r="V1469">
        <v>27.17</v>
      </c>
      <c r="W1469" s="1">
        <v>43001</v>
      </c>
      <c r="X1469">
        <v>212</v>
      </c>
      <c r="Y1469" t="s">
        <v>43</v>
      </c>
      <c r="Z1469" t="s">
        <v>844</v>
      </c>
      <c r="AA1469" t="s">
        <v>550</v>
      </c>
      <c r="AC1469" s="1">
        <v>43056</v>
      </c>
      <c r="AD1469">
        <v>1</v>
      </c>
      <c r="AE1469">
        <v>258</v>
      </c>
      <c r="AF1469" s="1">
        <v>43335</v>
      </c>
      <c r="AG1469">
        <v>334</v>
      </c>
      <c r="AH1469" t="s">
        <v>845</v>
      </c>
      <c r="AI1469" t="s">
        <v>237</v>
      </c>
      <c r="AJ1469" s="3">
        <v>45177</v>
      </c>
      <c r="AK1469" t="s">
        <v>45</v>
      </c>
      <c r="AL1469" s="1">
        <v>43001</v>
      </c>
    </row>
    <row r="1470" spans="1:38" x14ac:dyDescent="0.25">
      <c r="A1470" t="s">
        <v>38</v>
      </c>
      <c r="B1470" s="1">
        <v>43075</v>
      </c>
      <c r="C1470">
        <v>2</v>
      </c>
      <c r="D1470">
        <v>158</v>
      </c>
      <c r="E1470">
        <v>13</v>
      </c>
      <c r="F1470" t="s">
        <v>39</v>
      </c>
      <c r="G1470" t="s">
        <v>51</v>
      </c>
      <c r="H1470" t="s">
        <v>52</v>
      </c>
      <c r="I1470">
        <v>3</v>
      </c>
      <c r="J1470">
        <v>2</v>
      </c>
      <c r="K1470">
        <v>74</v>
      </c>
      <c r="L1470">
        <v>20.100000000000001</v>
      </c>
      <c r="M1470">
        <v>5.0599999999999996</v>
      </c>
      <c r="N1470">
        <v>1.02</v>
      </c>
      <c r="O1470">
        <v>3.69</v>
      </c>
      <c r="P1470">
        <v>0.74</v>
      </c>
      <c r="Q1470">
        <v>3.34</v>
      </c>
      <c r="R1470">
        <v>0.67</v>
      </c>
      <c r="S1470">
        <v>1.41</v>
      </c>
      <c r="T1470">
        <v>8</v>
      </c>
      <c r="U1470">
        <v>20.86</v>
      </c>
      <c r="V1470">
        <v>19.649999999999999</v>
      </c>
      <c r="W1470" s="1">
        <v>43001</v>
      </c>
      <c r="X1470">
        <v>212</v>
      </c>
      <c r="Y1470" t="s">
        <v>46</v>
      </c>
      <c r="Z1470" t="s">
        <v>844</v>
      </c>
      <c r="AA1470" t="s">
        <v>550</v>
      </c>
      <c r="AC1470" s="1">
        <v>43056</v>
      </c>
      <c r="AD1470">
        <v>1</v>
      </c>
      <c r="AE1470">
        <v>220</v>
      </c>
      <c r="AF1470" s="1">
        <v>43335</v>
      </c>
      <c r="AG1470">
        <v>334</v>
      </c>
      <c r="AH1470" t="s">
        <v>845</v>
      </c>
      <c r="AI1470" t="s">
        <v>237</v>
      </c>
      <c r="AJ1470" s="3">
        <v>45177</v>
      </c>
      <c r="AK1470" t="s">
        <v>45</v>
      </c>
      <c r="AL1470" s="1">
        <v>43001</v>
      </c>
    </row>
    <row r="1471" spans="1:38" x14ac:dyDescent="0.25">
      <c r="A1471" t="s">
        <v>38</v>
      </c>
      <c r="B1471" s="1">
        <v>43010</v>
      </c>
      <c r="C1471">
        <v>1</v>
      </c>
      <c r="D1471">
        <v>4</v>
      </c>
      <c r="E1471">
        <v>13</v>
      </c>
      <c r="F1471" t="s">
        <v>39</v>
      </c>
      <c r="G1471" t="s">
        <v>40</v>
      </c>
      <c r="H1471" t="s">
        <v>41</v>
      </c>
      <c r="I1471">
        <v>2</v>
      </c>
      <c r="J1471">
        <v>1</v>
      </c>
      <c r="K1471">
        <v>34</v>
      </c>
      <c r="L1471">
        <v>17.600000000000001</v>
      </c>
      <c r="M1471">
        <v>5.0999999999999996</v>
      </c>
      <c r="N1471">
        <v>0.9</v>
      </c>
      <c r="O1471">
        <v>4.83</v>
      </c>
      <c r="P1471">
        <v>0.85</v>
      </c>
      <c r="Q1471">
        <v>3.26</v>
      </c>
      <c r="R1471">
        <v>0.56999999999999995</v>
      </c>
      <c r="S1471">
        <v>1.42</v>
      </c>
      <c r="T1471">
        <v>21</v>
      </c>
      <c r="U1471">
        <v>18.27</v>
      </c>
      <c r="V1471">
        <v>19.62</v>
      </c>
      <c r="W1471" s="1">
        <v>42976</v>
      </c>
      <c r="X1471">
        <v>237</v>
      </c>
      <c r="Y1471" t="s">
        <v>43</v>
      </c>
      <c r="AC1471" s="1">
        <v>43070</v>
      </c>
      <c r="AD1471">
        <v>1</v>
      </c>
      <c r="AE1471">
        <v>276</v>
      </c>
      <c r="AF1471" s="1">
        <v>43353</v>
      </c>
      <c r="AG1471">
        <v>377</v>
      </c>
      <c r="AH1471" t="s">
        <v>176</v>
      </c>
      <c r="AI1471" t="s">
        <v>846</v>
      </c>
      <c r="AJ1471" s="2">
        <v>29495</v>
      </c>
      <c r="AK1471" t="s">
        <v>45</v>
      </c>
      <c r="AL1471" s="1">
        <v>42976</v>
      </c>
    </row>
    <row r="1472" spans="1:38" x14ac:dyDescent="0.25">
      <c r="A1472" t="s">
        <v>38</v>
      </c>
      <c r="B1472" s="1">
        <v>43146</v>
      </c>
      <c r="C1472">
        <v>3</v>
      </c>
      <c r="D1472">
        <v>158</v>
      </c>
      <c r="E1472">
        <v>13</v>
      </c>
      <c r="F1472" t="s">
        <v>39</v>
      </c>
      <c r="G1472" t="s">
        <v>51</v>
      </c>
      <c r="H1472" t="s">
        <v>52</v>
      </c>
      <c r="I1472">
        <v>3</v>
      </c>
      <c r="J1472">
        <v>2</v>
      </c>
      <c r="K1472">
        <v>145</v>
      </c>
      <c r="L1472">
        <v>15.8</v>
      </c>
      <c r="M1472">
        <v>4.96</v>
      </c>
      <c r="N1472">
        <v>0.78</v>
      </c>
      <c r="O1472">
        <v>4.47</v>
      </c>
      <c r="P1472">
        <v>0.71</v>
      </c>
      <c r="Q1472">
        <v>3.69</v>
      </c>
      <c r="R1472">
        <v>0.57999999999999996</v>
      </c>
      <c r="S1472">
        <v>1.29</v>
      </c>
      <c r="T1472">
        <v>26</v>
      </c>
      <c r="U1472">
        <v>16.399999999999999</v>
      </c>
      <c r="V1472">
        <v>17.45</v>
      </c>
      <c r="W1472" s="1">
        <v>43001</v>
      </c>
      <c r="X1472">
        <v>212</v>
      </c>
      <c r="Y1472" t="s">
        <v>47</v>
      </c>
      <c r="Z1472" t="s">
        <v>844</v>
      </c>
      <c r="AA1472" t="s">
        <v>550</v>
      </c>
      <c r="AC1472" s="1">
        <v>43056</v>
      </c>
      <c r="AD1472">
        <v>1</v>
      </c>
      <c r="AE1472">
        <v>184</v>
      </c>
      <c r="AF1472" s="1">
        <v>43335</v>
      </c>
      <c r="AG1472">
        <v>334</v>
      </c>
      <c r="AH1472" t="s">
        <v>845</v>
      </c>
      <c r="AI1472" t="s">
        <v>237</v>
      </c>
      <c r="AJ1472" s="3">
        <v>45177</v>
      </c>
      <c r="AK1472" t="s">
        <v>45</v>
      </c>
      <c r="AL1472" s="1">
        <v>43001</v>
      </c>
    </row>
    <row r="1473" spans="1:38" x14ac:dyDescent="0.25">
      <c r="A1473" t="s">
        <v>38</v>
      </c>
      <c r="B1473" s="1">
        <v>43075</v>
      </c>
      <c r="C1473">
        <v>2</v>
      </c>
      <c r="D1473">
        <v>4</v>
      </c>
      <c r="E1473">
        <v>13</v>
      </c>
      <c r="F1473" t="s">
        <v>39</v>
      </c>
      <c r="G1473" t="s">
        <v>40</v>
      </c>
      <c r="H1473" t="s">
        <v>41</v>
      </c>
      <c r="I1473">
        <v>2</v>
      </c>
      <c r="J1473">
        <v>1</v>
      </c>
      <c r="K1473">
        <v>99</v>
      </c>
      <c r="L1473">
        <v>14.7</v>
      </c>
      <c r="M1473">
        <v>5.13</v>
      </c>
      <c r="N1473">
        <v>0.75</v>
      </c>
      <c r="O1473">
        <v>4.4000000000000004</v>
      </c>
      <c r="P1473">
        <v>0.65</v>
      </c>
      <c r="Q1473">
        <v>3.35</v>
      </c>
      <c r="R1473">
        <v>0.49</v>
      </c>
      <c r="S1473">
        <v>1.1399999999999999</v>
      </c>
      <c r="T1473">
        <v>18</v>
      </c>
      <c r="U1473">
        <v>15.26</v>
      </c>
      <c r="V1473">
        <v>15.74</v>
      </c>
      <c r="W1473" s="1">
        <v>42976</v>
      </c>
      <c r="X1473">
        <v>237</v>
      </c>
      <c r="Y1473" t="s">
        <v>46</v>
      </c>
      <c r="AC1473" s="1">
        <v>43070</v>
      </c>
      <c r="AD1473">
        <v>1</v>
      </c>
      <c r="AE1473">
        <v>238</v>
      </c>
      <c r="AF1473" s="1">
        <v>43353</v>
      </c>
      <c r="AG1473">
        <v>377</v>
      </c>
      <c r="AH1473" t="s">
        <v>176</v>
      </c>
      <c r="AI1473" t="s">
        <v>846</v>
      </c>
      <c r="AJ1473" s="2">
        <v>29495</v>
      </c>
      <c r="AK1473" t="s">
        <v>45</v>
      </c>
      <c r="AL1473" s="1">
        <v>42976</v>
      </c>
    </row>
    <row r="1474" spans="1:38" x14ac:dyDescent="0.25">
      <c r="A1474" t="s">
        <v>38</v>
      </c>
      <c r="B1474" s="1">
        <v>43200</v>
      </c>
      <c r="C1474">
        <v>4</v>
      </c>
      <c r="D1474">
        <v>4</v>
      </c>
      <c r="E1474">
        <v>13</v>
      </c>
      <c r="F1474" t="s">
        <v>39</v>
      </c>
      <c r="G1474" t="s">
        <v>40</v>
      </c>
      <c r="H1474" t="s">
        <v>41</v>
      </c>
      <c r="I1474">
        <v>2</v>
      </c>
      <c r="J1474">
        <v>1</v>
      </c>
      <c r="K1474">
        <v>224</v>
      </c>
      <c r="L1474">
        <v>11.8</v>
      </c>
      <c r="M1474">
        <v>5.0199999999999996</v>
      </c>
      <c r="N1474">
        <v>0.59</v>
      </c>
      <c r="O1474">
        <v>5.1100000000000003</v>
      </c>
      <c r="P1474">
        <v>0.6</v>
      </c>
      <c r="Q1474">
        <v>4.08</v>
      </c>
      <c r="R1474">
        <v>0.48</v>
      </c>
      <c r="S1474">
        <v>1.08</v>
      </c>
      <c r="T1474">
        <v>22</v>
      </c>
      <c r="U1474">
        <v>12.25</v>
      </c>
      <c r="V1474">
        <v>14.26</v>
      </c>
      <c r="W1474" s="1">
        <v>42976</v>
      </c>
      <c r="X1474">
        <v>237</v>
      </c>
      <c r="Y1474" t="s">
        <v>48</v>
      </c>
      <c r="AC1474" t="s">
        <v>142</v>
      </c>
      <c r="AH1474" t="s">
        <v>176</v>
      </c>
      <c r="AI1474" t="s">
        <v>846</v>
      </c>
      <c r="AJ1474" s="2">
        <v>29495</v>
      </c>
      <c r="AK1474" t="s">
        <v>143</v>
      </c>
      <c r="AL1474" s="1">
        <v>43265</v>
      </c>
    </row>
    <row r="1475" spans="1:38" x14ac:dyDescent="0.25">
      <c r="A1475" t="s">
        <v>38</v>
      </c>
      <c r="B1475" s="1">
        <v>43146</v>
      </c>
      <c r="C1475">
        <v>3</v>
      </c>
      <c r="D1475">
        <v>4</v>
      </c>
      <c r="E1475">
        <v>13</v>
      </c>
      <c r="F1475" t="s">
        <v>39</v>
      </c>
      <c r="G1475" t="s">
        <v>40</v>
      </c>
      <c r="H1475" t="s">
        <v>41</v>
      </c>
      <c r="I1475">
        <v>2</v>
      </c>
      <c r="J1475">
        <v>1</v>
      </c>
      <c r="K1475">
        <v>170</v>
      </c>
      <c r="L1475">
        <v>11.6</v>
      </c>
      <c r="M1475">
        <v>5.05</v>
      </c>
      <c r="N1475">
        <v>0.59</v>
      </c>
      <c r="O1475">
        <v>5.17</v>
      </c>
      <c r="P1475">
        <v>0.6</v>
      </c>
      <c r="Q1475">
        <v>3.86</v>
      </c>
      <c r="R1475">
        <v>0.45</v>
      </c>
      <c r="S1475">
        <v>1.05</v>
      </c>
      <c r="T1475">
        <v>30</v>
      </c>
      <c r="U1475">
        <v>12.04</v>
      </c>
      <c r="V1475">
        <v>13.98</v>
      </c>
      <c r="W1475" s="1">
        <v>42976</v>
      </c>
      <c r="X1475">
        <v>237</v>
      </c>
      <c r="Y1475" t="s">
        <v>47</v>
      </c>
      <c r="AC1475" s="1">
        <v>43070</v>
      </c>
      <c r="AD1475">
        <v>1</v>
      </c>
      <c r="AE1475">
        <v>202</v>
      </c>
      <c r="AF1475" s="1">
        <v>43353</v>
      </c>
      <c r="AG1475">
        <v>377</v>
      </c>
      <c r="AH1475" t="s">
        <v>176</v>
      </c>
      <c r="AI1475" t="s">
        <v>846</v>
      </c>
      <c r="AJ1475" s="2">
        <v>29495</v>
      </c>
      <c r="AK1475" t="s">
        <v>45</v>
      </c>
      <c r="AL1475" s="1">
        <v>42976</v>
      </c>
    </row>
    <row r="1476" spans="1:38" x14ac:dyDescent="0.25">
      <c r="A1476" t="s">
        <v>38</v>
      </c>
      <c r="B1476" s="1">
        <v>43200</v>
      </c>
      <c r="C1476">
        <v>4</v>
      </c>
      <c r="D1476">
        <v>158</v>
      </c>
      <c r="E1476">
        <v>13</v>
      </c>
      <c r="F1476" t="s">
        <v>39</v>
      </c>
      <c r="G1476" t="s">
        <v>51</v>
      </c>
      <c r="H1476" t="s">
        <v>52</v>
      </c>
      <c r="I1476">
        <v>3</v>
      </c>
      <c r="J1476">
        <v>2</v>
      </c>
      <c r="K1476">
        <v>199</v>
      </c>
      <c r="L1476">
        <v>11</v>
      </c>
      <c r="M1476">
        <v>4.93</v>
      </c>
      <c r="N1476">
        <v>0.54</v>
      </c>
      <c r="O1476">
        <v>5.18</v>
      </c>
      <c r="P1476">
        <v>0.56999999999999995</v>
      </c>
      <c r="Q1476">
        <v>4.2300000000000004</v>
      </c>
      <c r="R1476">
        <v>0.47</v>
      </c>
      <c r="S1476">
        <v>1.04</v>
      </c>
      <c r="T1476">
        <v>38</v>
      </c>
      <c r="U1476">
        <v>11.42</v>
      </c>
      <c r="V1476">
        <v>13.59</v>
      </c>
      <c r="W1476" s="1">
        <v>43001</v>
      </c>
      <c r="X1476">
        <v>212</v>
      </c>
      <c r="Y1476" t="s">
        <v>48</v>
      </c>
      <c r="Z1476" t="s">
        <v>844</v>
      </c>
      <c r="AA1476" t="s">
        <v>550</v>
      </c>
      <c r="AC1476" t="s">
        <v>49</v>
      </c>
      <c r="AH1476" t="s">
        <v>845</v>
      </c>
      <c r="AI1476" t="s">
        <v>237</v>
      </c>
      <c r="AJ1476" s="3">
        <v>45177</v>
      </c>
      <c r="AK1476" t="s">
        <v>50</v>
      </c>
      <c r="AL1476" s="1">
        <v>43241</v>
      </c>
    </row>
    <row r="1477" spans="1:38" x14ac:dyDescent="0.25">
      <c r="A1477" t="s">
        <v>40</v>
      </c>
      <c r="B1477" s="1">
        <v>44117</v>
      </c>
      <c r="C1477">
        <v>1</v>
      </c>
      <c r="D1477">
        <v>340</v>
      </c>
      <c r="E1477">
        <v>13</v>
      </c>
      <c r="F1477" t="s">
        <v>39</v>
      </c>
      <c r="G1477" t="s">
        <v>104</v>
      </c>
      <c r="H1477" t="s">
        <v>105</v>
      </c>
      <c r="I1477">
        <v>5</v>
      </c>
      <c r="J1477" t="s">
        <v>42</v>
      </c>
      <c r="K1477">
        <v>38</v>
      </c>
      <c r="L1477">
        <v>29.3</v>
      </c>
      <c r="M1477">
        <v>5.0999999999999996</v>
      </c>
      <c r="N1477">
        <v>1.49</v>
      </c>
      <c r="O1477">
        <v>6.34</v>
      </c>
      <c r="P1477">
        <v>1.86</v>
      </c>
      <c r="Q1477">
        <v>4.05</v>
      </c>
      <c r="R1477">
        <v>1.19</v>
      </c>
      <c r="S1477">
        <v>3.04</v>
      </c>
      <c r="T1477">
        <v>21</v>
      </c>
      <c r="U1477">
        <v>30.41</v>
      </c>
      <c r="V1477">
        <v>40.03</v>
      </c>
      <c r="W1477" s="1">
        <v>44079</v>
      </c>
      <c r="Y1477" t="s">
        <v>43</v>
      </c>
      <c r="Z1477" t="s">
        <v>847</v>
      </c>
      <c r="AA1477" t="s">
        <v>848</v>
      </c>
      <c r="AB1477">
        <v>228</v>
      </c>
      <c r="AC1477" s="1">
        <v>44148</v>
      </c>
      <c r="AD1477">
        <v>1</v>
      </c>
      <c r="AE1477">
        <v>221</v>
      </c>
      <c r="AF1477" s="1">
        <v>44425</v>
      </c>
      <c r="AG1477">
        <v>346</v>
      </c>
      <c r="AH1477">
        <v>508140</v>
      </c>
      <c r="AI1477" t="s">
        <v>502</v>
      </c>
      <c r="AJ1477" s="2">
        <v>47058</v>
      </c>
      <c r="AK1477" t="s">
        <v>45</v>
      </c>
      <c r="AL1477" s="1">
        <v>44079</v>
      </c>
    </row>
    <row r="1478" spans="1:38" x14ac:dyDescent="0.25">
      <c r="A1478" t="s">
        <v>40</v>
      </c>
      <c r="B1478" s="1">
        <v>44222</v>
      </c>
      <c r="C1478">
        <v>2</v>
      </c>
      <c r="D1478">
        <v>340</v>
      </c>
      <c r="E1478">
        <v>13</v>
      </c>
      <c r="F1478" t="s">
        <v>39</v>
      </c>
      <c r="G1478" t="s">
        <v>104</v>
      </c>
      <c r="H1478" t="s">
        <v>105</v>
      </c>
      <c r="I1478">
        <v>5</v>
      </c>
      <c r="J1478" t="s">
        <v>42</v>
      </c>
      <c r="K1478">
        <v>143</v>
      </c>
      <c r="L1478">
        <v>16.3</v>
      </c>
      <c r="M1478">
        <v>4.8899999999999997</v>
      </c>
      <c r="N1478">
        <v>0.8</v>
      </c>
      <c r="O1478">
        <v>6.24</v>
      </c>
      <c r="P1478">
        <v>1.02</v>
      </c>
      <c r="Q1478">
        <v>4.24</v>
      </c>
      <c r="R1478">
        <v>0.69</v>
      </c>
      <c r="S1478">
        <v>1.71</v>
      </c>
      <c r="T1478">
        <v>112</v>
      </c>
      <c r="U1478">
        <v>16.920000000000002</v>
      </c>
      <c r="V1478">
        <v>22.29</v>
      </c>
      <c r="W1478" s="1">
        <v>44079</v>
      </c>
      <c r="Y1478" t="s">
        <v>46</v>
      </c>
      <c r="Z1478" t="s">
        <v>847</v>
      </c>
      <c r="AA1478" t="s">
        <v>848</v>
      </c>
      <c r="AB1478">
        <v>228</v>
      </c>
      <c r="AC1478" s="1">
        <v>44197</v>
      </c>
      <c r="AD1478">
        <v>1</v>
      </c>
      <c r="AE1478">
        <v>219</v>
      </c>
      <c r="AF1478" s="1">
        <v>44478</v>
      </c>
      <c r="AG1478">
        <v>399</v>
      </c>
      <c r="AH1478">
        <v>508140</v>
      </c>
      <c r="AI1478" t="s">
        <v>502</v>
      </c>
      <c r="AJ1478" s="2">
        <v>47058</v>
      </c>
      <c r="AK1478" t="s">
        <v>45</v>
      </c>
      <c r="AL1478" s="1">
        <v>44079</v>
      </c>
    </row>
    <row r="1479" spans="1:38" x14ac:dyDescent="0.25">
      <c r="A1479" t="s">
        <v>40</v>
      </c>
      <c r="B1479" s="1">
        <v>44280</v>
      </c>
      <c r="C1479">
        <v>3</v>
      </c>
      <c r="D1479">
        <v>340</v>
      </c>
      <c r="E1479">
        <v>13</v>
      </c>
      <c r="F1479" t="s">
        <v>39</v>
      </c>
      <c r="G1479" t="s">
        <v>104</v>
      </c>
      <c r="H1479" t="s">
        <v>105</v>
      </c>
      <c r="I1479">
        <v>5</v>
      </c>
      <c r="J1479" t="s">
        <v>42</v>
      </c>
      <c r="K1479">
        <v>201</v>
      </c>
      <c r="L1479">
        <v>11.9</v>
      </c>
      <c r="M1479">
        <v>4.55</v>
      </c>
      <c r="N1479">
        <v>0.54</v>
      </c>
      <c r="O1479">
        <v>6.2</v>
      </c>
      <c r="P1479">
        <v>0.74</v>
      </c>
      <c r="Q1479">
        <v>4.96</v>
      </c>
      <c r="R1479">
        <v>0.59</v>
      </c>
      <c r="S1479">
        <v>1.33</v>
      </c>
      <c r="T1479">
        <v>966</v>
      </c>
      <c r="U1479">
        <v>12.35</v>
      </c>
      <c r="V1479">
        <v>16.850000000000001</v>
      </c>
      <c r="W1479" s="1">
        <v>44079</v>
      </c>
      <c r="Y1479" s="3">
        <v>44986</v>
      </c>
      <c r="Z1479" t="s">
        <v>847</v>
      </c>
      <c r="AA1479" t="s">
        <v>848</v>
      </c>
      <c r="AB1479">
        <v>228</v>
      </c>
      <c r="AC1479" s="1">
        <v>44197</v>
      </c>
      <c r="AD1479">
        <v>1</v>
      </c>
      <c r="AE1479">
        <v>197</v>
      </c>
      <c r="AF1479" s="1">
        <v>44478</v>
      </c>
      <c r="AG1479">
        <v>399</v>
      </c>
      <c r="AH1479">
        <v>508140</v>
      </c>
      <c r="AI1479" t="s">
        <v>502</v>
      </c>
      <c r="AJ1479" s="2">
        <v>47058</v>
      </c>
      <c r="AK1479" t="s">
        <v>45</v>
      </c>
      <c r="AL1479" s="1">
        <v>44079</v>
      </c>
    </row>
    <row r="1480" spans="1:38" x14ac:dyDescent="0.25">
      <c r="A1480" t="s">
        <v>78</v>
      </c>
      <c r="B1480" s="1">
        <v>43072</v>
      </c>
      <c r="C1480">
        <v>2</v>
      </c>
      <c r="D1480">
        <v>113</v>
      </c>
      <c r="E1480">
        <v>13</v>
      </c>
      <c r="F1480" t="s">
        <v>39</v>
      </c>
      <c r="G1480" t="s">
        <v>40</v>
      </c>
      <c r="H1480" t="s">
        <v>41</v>
      </c>
      <c r="I1480">
        <v>4</v>
      </c>
      <c r="J1480" t="s">
        <v>42</v>
      </c>
      <c r="K1480">
        <v>105</v>
      </c>
      <c r="L1480">
        <v>18.899999999999999</v>
      </c>
      <c r="M1480">
        <v>5.16</v>
      </c>
      <c r="N1480">
        <v>0.98</v>
      </c>
      <c r="O1480">
        <v>4.3099999999999996</v>
      </c>
      <c r="P1480">
        <v>0.81</v>
      </c>
      <c r="Q1480">
        <v>3.47</v>
      </c>
      <c r="R1480">
        <v>0.66</v>
      </c>
      <c r="S1480">
        <v>1.47</v>
      </c>
      <c r="T1480">
        <v>20</v>
      </c>
      <c r="U1480">
        <v>19.62</v>
      </c>
      <c r="V1480">
        <v>20.13</v>
      </c>
      <c r="W1480" s="1">
        <v>42967</v>
      </c>
      <c r="X1480">
        <v>216</v>
      </c>
      <c r="Y1480" t="s">
        <v>46</v>
      </c>
      <c r="Z1480" t="s">
        <v>849</v>
      </c>
      <c r="AA1480" t="s">
        <v>850</v>
      </c>
      <c r="AC1480" s="1">
        <v>43057</v>
      </c>
      <c r="AD1480">
        <v>1</v>
      </c>
      <c r="AE1480">
        <v>211</v>
      </c>
      <c r="AF1480" s="1">
        <v>43337</v>
      </c>
      <c r="AG1480">
        <v>347</v>
      </c>
      <c r="AH1480">
        <v>312005</v>
      </c>
      <c r="AI1480">
        <v>0</v>
      </c>
      <c r="AJ1480" t="s">
        <v>851</v>
      </c>
      <c r="AK1480" t="s">
        <v>45</v>
      </c>
      <c r="AL1480" s="1">
        <v>42990</v>
      </c>
    </row>
    <row r="1481" spans="1:38" x14ac:dyDescent="0.25">
      <c r="A1481" t="s">
        <v>78</v>
      </c>
      <c r="B1481" s="1">
        <v>43012</v>
      </c>
      <c r="C1481">
        <v>1</v>
      </c>
      <c r="D1481">
        <v>113</v>
      </c>
      <c r="E1481">
        <v>13</v>
      </c>
      <c r="F1481" t="s">
        <v>39</v>
      </c>
      <c r="G1481" t="s">
        <v>40</v>
      </c>
      <c r="H1481" t="s">
        <v>41</v>
      </c>
      <c r="I1481">
        <v>2</v>
      </c>
      <c r="J1481">
        <v>1</v>
      </c>
      <c r="K1481">
        <v>45</v>
      </c>
      <c r="L1481">
        <v>13.5</v>
      </c>
      <c r="M1481">
        <v>5.33</v>
      </c>
      <c r="N1481">
        <v>0.72</v>
      </c>
      <c r="O1481">
        <v>5.39</v>
      </c>
      <c r="P1481">
        <v>0.73</v>
      </c>
      <c r="Q1481">
        <v>3.84</v>
      </c>
      <c r="R1481">
        <v>0.52</v>
      </c>
      <c r="S1481">
        <v>1.25</v>
      </c>
      <c r="U1481">
        <v>14.01</v>
      </c>
      <c r="V1481">
        <v>16.64</v>
      </c>
      <c r="W1481" s="1">
        <v>42967</v>
      </c>
      <c r="X1481">
        <v>239</v>
      </c>
      <c r="Z1481" t="s">
        <v>852</v>
      </c>
      <c r="AA1481" t="s">
        <v>853</v>
      </c>
      <c r="AC1481" s="1">
        <v>43055</v>
      </c>
      <c r="AD1481">
        <v>1</v>
      </c>
      <c r="AE1481">
        <v>280</v>
      </c>
      <c r="AF1481" s="1">
        <v>43335</v>
      </c>
      <c r="AG1481">
        <v>368</v>
      </c>
      <c r="AH1481">
        <v>309012</v>
      </c>
      <c r="AI1481">
        <v>68</v>
      </c>
      <c r="AJ1481" s="3">
        <v>45207</v>
      </c>
      <c r="AK1481" t="s">
        <v>45</v>
      </c>
      <c r="AL1481" s="1">
        <v>42967</v>
      </c>
    </row>
    <row r="1482" spans="1:38" x14ac:dyDescent="0.25">
      <c r="A1482" t="s">
        <v>78</v>
      </c>
      <c r="B1482" s="1">
        <v>43129</v>
      </c>
      <c r="C1482">
        <v>3</v>
      </c>
      <c r="D1482">
        <v>113</v>
      </c>
      <c r="E1482">
        <v>13</v>
      </c>
      <c r="F1482" t="s">
        <v>39</v>
      </c>
      <c r="G1482" t="s">
        <v>40</v>
      </c>
      <c r="H1482" t="s">
        <v>41</v>
      </c>
      <c r="I1482">
        <v>2</v>
      </c>
      <c r="J1482">
        <v>1</v>
      </c>
      <c r="K1482">
        <v>162</v>
      </c>
      <c r="L1482">
        <v>10.6</v>
      </c>
      <c r="M1482">
        <v>5.01</v>
      </c>
      <c r="N1482">
        <v>0.53</v>
      </c>
      <c r="O1482">
        <v>5.23</v>
      </c>
      <c r="P1482">
        <v>0.55000000000000004</v>
      </c>
      <c r="Q1482">
        <v>3.85</v>
      </c>
      <c r="R1482">
        <v>0.41</v>
      </c>
      <c r="S1482">
        <v>0.96</v>
      </c>
      <c r="T1482">
        <v>7</v>
      </c>
      <c r="U1482">
        <v>11</v>
      </c>
      <c r="V1482">
        <v>12.79</v>
      </c>
      <c r="W1482" s="1">
        <v>42967</v>
      </c>
      <c r="X1482">
        <v>239</v>
      </c>
      <c r="Y1482" t="s">
        <v>47</v>
      </c>
      <c r="Z1482" t="s">
        <v>852</v>
      </c>
      <c r="AA1482" t="s">
        <v>853</v>
      </c>
      <c r="AC1482" s="1">
        <v>43055</v>
      </c>
      <c r="AD1482">
        <v>1</v>
      </c>
      <c r="AE1482">
        <v>204</v>
      </c>
      <c r="AF1482" s="1">
        <v>43335</v>
      </c>
      <c r="AG1482">
        <v>368</v>
      </c>
      <c r="AH1482">
        <v>309012</v>
      </c>
      <c r="AI1482">
        <v>68</v>
      </c>
      <c r="AJ1482" s="3">
        <v>45207</v>
      </c>
      <c r="AK1482" t="s">
        <v>45</v>
      </c>
      <c r="AL1482" s="1">
        <v>42967</v>
      </c>
    </row>
    <row r="1483" spans="1:38" x14ac:dyDescent="0.25">
      <c r="A1483" t="s">
        <v>78</v>
      </c>
      <c r="B1483" s="1">
        <v>43193</v>
      </c>
      <c r="C1483">
        <v>4</v>
      </c>
      <c r="D1483">
        <v>113</v>
      </c>
      <c r="E1483">
        <v>13</v>
      </c>
      <c r="F1483" t="s">
        <v>39</v>
      </c>
      <c r="G1483" t="s">
        <v>40</v>
      </c>
      <c r="H1483" t="s">
        <v>41</v>
      </c>
      <c r="I1483">
        <v>2</v>
      </c>
      <c r="J1483">
        <v>1</v>
      </c>
      <c r="K1483">
        <v>226</v>
      </c>
      <c r="L1483">
        <v>4.9000000000000004</v>
      </c>
      <c r="M1483">
        <v>4.41</v>
      </c>
      <c r="N1483">
        <v>0.22</v>
      </c>
      <c r="O1483">
        <v>9.7100000000000009</v>
      </c>
      <c r="P1483">
        <v>0.48</v>
      </c>
      <c r="Q1483">
        <v>5.31</v>
      </c>
      <c r="R1483">
        <v>0.26</v>
      </c>
      <c r="S1483">
        <v>0.74</v>
      </c>
      <c r="T1483">
        <v>419</v>
      </c>
      <c r="U1483">
        <v>5.09</v>
      </c>
      <c r="V1483">
        <v>9.27</v>
      </c>
      <c r="W1483" s="1">
        <v>42967</v>
      </c>
      <c r="X1483">
        <v>239</v>
      </c>
      <c r="Y1483" s="3">
        <v>45017</v>
      </c>
      <c r="Z1483" t="s">
        <v>852</v>
      </c>
      <c r="AA1483" t="s">
        <v>853</v>
      </c>
      <c r="AC1483" s="1">
        <v>43055</v>
      </c>
      <c r="AD1483">
        <v>1</v>
      </c>
      <c r="AE1483">
        <v>140</v>
      </c>
      <c r="AF1483" s="1">
        <v>43335</v>
      </c>
      <c r="AG1483">
        <v>368</v>
      </c>
      <c r="AH1483">
        <v>309012</v>
      </c>
      <c r="AI1483">
        <v>68</v>
      </c>
      <c r="AJ1483" s="3">
        <v>45207</v>
      </c>
      <c r="AK1483" t="s">
        <v>45</v>
      </c>
      <c r="AL1483" s="1">
        <v>42967</v>
      </c>
    </row>
    <row r="1484" spans="1:38" x14ac:dyDescent="0.25">
      <c r="A1484" t="s">
        <v>51</v>
      </c>
      <c r="B1484" s="1">
        <v>42990</v>
      </c>
      <c r="C1484">
        <v>1</v>
      </c>
      <c r="D1484">
        <v>93</v>
      </c>
      <c r="E1484">
        <v>13</v>
      </c>
      <c r="F1484" t="s">
        <v>39</v>
      </c>
      <c r="G1484" t="s">
        <v>56</v>
      </c>
      <c r="H1484" t="s">
        <v>41</v>
      </c>
      <c r="I1484">
        <v>5</v>
      </c>
      <c r="J1484" t="s">
        <v>42</v>
      </c>
      <c r="K1484">
        <v>24</v>
      </c>
      <c r="L1484">
        <v>24.8</v>
      </c>
      <c r="M1484">
        <v>5.04</v>
      </c>
      <c r="N1484">
        <v>1.25</v>
      </c>
      <c r="O1484">
        <v>5.65</v>
      </c>
      <c r="P1484">
        <v>1.4</v>
      </c>
      <c r="Q1484">
        <v>4.05</v>
      </c>
      <c r="R1484">
        <v>1</v>
      </c>
      <c r="S1484">
        <v>2.41</v>
      </c>
      <c r="T1484">
        <v>28</v>
      </c>
      <c r="U1484">
        <v>25.74</v>
      </c>
      <c r="V1484">
        <v>31.64</v>
      </c>
      <c r="W1484" s="1">
        <v>42966</v>
      </c>
      <c r="X1484">
        <v>256</v>
      </c>
      <c r="Y1484" t="s">
        <v>43</v>
      </c>
      <c r="AC1484" t="s">
        <v>49</v>
      </c>
      <c r="AH1484">
        <v>311528</v>
      </c>
      <c r="AI1484" t="s">
        <v>854</v>
      </c>
      <c r="AJ1484" t="s">
        <v>855</v>
      </c>
      <c r="AK1484" t="s">
        <v>45</v>
      </c>
      <c r="AL1484" s="1">
        <v>42966</v>
      </c>
    </row>
    <row r="1485" spans="1:38" x14ac:dyDescent="0.25">
      <c r="A1485" t="s">
        <v>51</v>
      </c>
      <c r="B1485" s="1">
        <v>43048</v>
      </c>
      <c r="C1485">
        <v>2</v>
      </c>
      <c r="D1485">
        <v>93</v>
      </c>
      <c r="E1485">
        <v>13</v>
      </c>
      <c r="F1485" t="s">
        <v>39</v>
      </c>
      <c r="G1485" t="s">
        <v>56</v>
      </c>
      <c r="H1485" t="s">
        <v>41</v>
      </c>
      <c r="I1485">
        <v>5</v>
      </c>
      <c r="J1485" t="s">
        <v>42</v>
      </c>
      <c r="K1485">
        <v>82</v>
      </c>
      <c r="L1485">
        <v>19.5</v>
      </c>
      <c r="M1485">
        <v>5.07</v>
      </c>
      <c r="N1485">
        <v>0.99</v>
      </c>
      <c r="O1485">
        <v>6.04</v>
      </c>
      <c r="P1485">
        <v>1.18</v>
      </c>
      <c r="Q1485">
        <v>4.3099999999999996</v>
      </c>
      <c r="R1485">
        <v>0.84</v>
      </c>
      <c r="S1485">
        <v>2.02</v>
      </c>
      <c r="T1485">
        <v>27</v>
      </c>
      <c r="U1485">
        <v>20.239999999999998</v>
      </c>
      <c r="V1485">
        <v>26.27</v>
      </c>
      <c r="W1485" s="1">
        <v>42966</v>
      </c>
      <c r="X1485">
        <v>256</v>
      </c>
      <c r="Y1485" t="s">
        <v>46</v>
      </c>
      <c r="AC1485" t="s">
        <v>49</v>
      </c>
      <c r="AH1485">
        <v>311528</v>
      </c>
      <c r="AI1485" t="s">
        <v>854</v>
      </c>
      <c r="AJ1485" t="s">
        <v>855</v>
      </c>
      <c r="AK1485" t="s">
        <v>45</v>
      </c>
      <c r="AL1485" s="1">
        <v>42966</v>
      </c>
    </row>
    <row r="1486" spans="1:38" x14ac:dyDescent="0.25">
      <c r="A1486" t="s">
        <v>51</v>
      </c>
      <c r="B1486" s="1">
        <v>43109</v>
      </c>
      <c r="C1486">
        <v>3</v>
      </c>
      <c r="D1486">
        <v>93</v>
      </c>
      <c r="E1486">
        <v>13</v>
      </c>
      <c r="F1486" t="s">
        <v>39</v>
      </c>
      <c r="G1486" t="s">
        <v>56</v>
      </c>
      <c r="H1486" t="s">
        <v>41</v>
      </c>
      <c r="I1486">
        <v>5</v>
      </c>
      <c r="J1486" t="s">
        <v>42</v>
      </c>
      <c r="K1486">
        <v>143</v>
      </c>
      <c r="L1486">
        <v>18.8</v>
      </c>
      <c r="M1486">
        <v>4.96</v>
      </c>
      <c r="N1486">
        <v>0.93</v>
      </c>
      <c r="O1486">
        <v>5.69</v>
      </c>
      <c r="P1486">
        <v>1.07</v>
      </c>
      <c r="Q1486">
        <v>4.07</v>
      </c>
      <c r="R1486">
        <v>0.77</v>
      </c>
      <c r="S1486">
        <v>1.83</v>
      </c>
      <c r="T1486">
        <v>43</v>
      </c>
      <c r="U1486">
        <v>19.510000000000002</v>
      </c>
      <c r="V1486">
        <v>24.18</v>
      </c>
      <c r="W1486" s="1">
        <v>42966</v>
      </c>
      <c r="X1486">
        <v>256</v>
      </c>
      <c r="Y1486" t="s">
        <v>47</v>
      </c>
      <c r="AC1486" s="1">
        <v>43061</v>
      </c>
      <c r="AD1486">
        <v>1</v>
      </c>
      <c r="AE1486">
        <v>190</v>
      </c>
      <c r="AF1486" s="1">
        <v>43342</v>
      </c>
      <c r="AG1486">
        <v>376</v>
      </c>
      <c r="AH1486">
        <v>311528</v>
      </c>
      <c r="AI1486" t="s">
        <v>854</v>
      </c>
      <c r="AJ1486" t="s">
        <v>855</v>
      </c>
      <c r="AK1486" t="s">
        <v>45</v>
      </c>
      <c r="AL1486" s="1">
        <v>42966</v>
      </c>
    </row>
    <row r="1487" spans="1:38" x14ac:dyDescent="0.25">
      <c r="A1487" t="s">
        <v>51</v>
      </c>
      <c r="B1487" s="1">
        <v>43157</v>
      </c>
      <c r="C1487">
        <v>4</v>
      </c>
      <c r="D1487">
        <v>93</v>
      </c>
      <c r="E1487">
        <v>13</v>
      </c>
      <c r="F1487" t="s">
        <v>39</v>
      </c>
      <c r="G1487" t="s">
        <v>56</v>
      </c>
      <c r="H1487" t="s">
        <v>41</v>
      </c>
      <c r="I1487">
        <v>5</v>
      </c>
      <c r="J1487" t="s">
        <v>42</v>
      </c>
      <c r="K1487">
        <v>191</v>
      </c>
      <c r="L1487">
        <v>15</v>
      </c>
      <c r="M1487">
        <v>4.9000000000000004</v>
      </c>
      <c r="N1487">
        <v>0.74</v>
      </c>
      <c r="O1487">
        <v>6.58</v>
      </c>
      <c r="P1487">
        <v>0.99</v>
      </c>
      <c r="Q1487">
        <v>4.55</v>
      </c>
      <c r="R1487">
        <v>0.68</v>
      </c>
      <c r="S1487">
        <v>1.67</v>
      </c>
      <c r="T1487">
        <v>35</v>
      </c>
      <c r="U1487">
        <v>15.57</v>
      </c>
      <c r="V1487">
        <v>21.49</v>
      </c>
      <c r="W1487" s="1">
        <v>42966</v>
      </c>
      <c r="X1487">
        <v>256</v>
      </c>
      <c r="Y1487" t="s">
        <v>48</v>
      </c>
      <c r="AC1487" s="1">
        <v>43061</v>
      </c>
      <c r="AD1487">
        <v>1</v>
      </c>
      <c r="AE1487">
        <v>184</v>
      </c>
      <c r="AF1487" s="1">
        <v>43342</v>
      </c>
      <c r="AG1487">
        <v>376</v>
      </c>
      <c r="AH1487">
        <v>311528</v>
      </c>
      <c r="AI1487" t="s">
        <v>854</v>
      </c>
      <c r="AJ1487" t="s">
        <v>855</v>
      </c>
      <c r="AK1487" t="s">
        <v>45</v>
      </c>
      <c r="AL1487" s="1">
        <v>42966</v>
      </c>
    </row>
    <row r="1488" spans="1:38" x14ac:dyDescent="0.25">
      <c r="A1488" t="s">
        <v>51</v>
      </c>
      <c r="B1488" s="1">
        <v>43209</v>
      </c>
      <c r="C1488">
        <v>5</v>
      </c>
      <c r="D1488">
        <v>93</v>
      </c>
      <c r="E1488">
        <v>13</v>
      </c>
      <c r="F1488" t="s">
        <v>39</v>
      </c>
      <c r="G1488" t="s">
        <v>56</v>
      </c>
      <c r="H1488" t="s">
        <v>41</v>
      </c>
      <c r="I1488">
        <v>5</v>
      </c>
      <c r="J1488" t="s">
        <v>42</v>
      </c>
      <c r="K1488">
        <v>243</v>
      </c>
      <c r="L1488">
        <v>9.6</v>
      </c>
      <c r="M1488">
        <v>4.6500000000000004</v>
      </c>
      <c r="N1488">
        <v>0.45</v>
      </c>
      <c r="O1488">
        <v>7.47</v>
      </c>
      <c r="P1488">
        <v>0.72</v>
      </c>
      <c r="Q1488">
        <v>5.7</v>
      </c>
      <c r="R1488">
        <v>0.55000000000000004</v>
      </c>
      <c r="S1488">
        <v>1.26</v>
      </c>
      <c r="T1488">
        <v>132</v>
      </c>
      <c r="U1488">
        <v>9.9600000000000009</v>
      </c>
      <c r="V1488">
        <v>15.69</v>
      </c>
      <c r="W1488" s="1">
        <v>42966</v>
      </c>
      <c r="X1488">
        <v>256</v>
      </c>
      <c r="Y1488" t="s">
        <v>77</v>
      </c>
      <c r="AC1488" t="s">
        <v>49</v>
      </c>
      <c r="AH1488">
        <v>311528</v>
      </c>
      <c r="AI1488" t="s">
        <v>854</v>
      </c>
      <c r="AJ1488" t="s">
        <v>855</v>
      </c>
      <c r="AK1488" t="s">
        <v>45</v>
      </c>
      <c r="AL1488" s="1">
        <v>42966</v>
      </c>
    </row>
    <row r="1489" spans="1:38" x14ac:dyDescent="0.25">
      <c r="A1489" t="s">
        <v>123</v>
      </c>
      <c r="B1489" s="1">
        <v>43198</v>
      </c>
      <c r="C1489">
        <v>4</v>
      </c>
      <c r="D1489">
        <v>671</v>
      </c>
      <c r="E1489">
        <v>13</v>
      </c>
      <c r="F1489" t="s">
        <v>39</v>
      </c>
      <c r="G1489" t="s">
        <v>104</v>
      </c>
      <c r="H1489" t="s">
        <v>105</v>
      </c>
      <c r="I1489">
        <v>3</v>
      </c>
      <c r="J1489">
        <v>2</v>
      </c>
      <c r="K1489">
        <v>238</v>
      </c>
      <c r="L1489">
        <v>12.7</v>
      </c>
      <c r="M1489">
        <v>5.12</v>
      </c>
      <c r="N1489">
        <v>0.65</v>
      </c>
      <c r="O1489">
        <v>7.36</v>
      </c>
      <c r="P1489">
        <v>0.93</v>
      </c>
      <c r="Q1489">
        <v>5.35</v>
      </c>
      <c r="R1489">
        <v>0.68</v>
      </c>
      <c r="S1489">
        <v>1.61</v>
      </c>
      <c r="T1489">
        <v>120</v>
      </c>
      <c r="U1489">
        <v>13.18</v>
      </c>
      <c r="V1489">
        <v>20.12</v>
      </c>
      <c r="W1489" s="1">
        <v>42960</v>
      </c>
      <c r="X1489">
        <v>251</v>
      </c>
      <c r="Y1489" s="3">
        <v>45017</v>
      </c>
      <c r="Z1489" t="s">
        <v>333</v>
      </c>
      <c r="AA1489" t="s">
        <v>334</v>
      </c>
      <c r="AB1489">
        <v>136</v>
      </c>
      <c r="AC1489" t="s">
        <v>49</v>
      </c>
      <c r="AH1489" t="s">
        <v>335</v>
      </c>
      <c r="AI1489" t="s">
        <v>275</v>
      </c>
      <c r="AJ1489" t="s">
        <v>336</v>
      </c>
      <c r="AK1489" t="s">
        <v>50</v>
      </c>
      <c r="AL1489" s="1">
        <v>43242</v>
      </c>
    </row>
    <row r="1490" spans="1:38" x14ac:dyDescent="0.25">
      <c r="A1490" t="s">
        <v>123</v>
      </c>
      <c r="B1490" s="1">
        <v>43136</v>
      </c>
      <c r="C1490">
        <v>3</v>
      </c>
      <c r="D1490">
        <v>679</v>
      </c>
      <c r="E1490">
        <v>13</v>
      </c>
      <c r="F1490" t="s">
        <v>39</v>
      </c>
      <c r="G1490" t="s">
        <v>104</v>
      </c>
      <c r="H1490" t="s">
        <v>105</v>
      </c>
      <c r="I1490">
        <v>3</v>
      </c>
      <c r="J1490">
        <v>2</v>
      </c>
      <c r="K1490">
        <v>176</v>
      </c>
      <c r="L1490">
        <v>12.9</v>
      </c>
      <c r="M1490">
        <v>5.3</v>
      </c>
      <c r="N1490">
        <v>0.68</v>
      </c>
      <c r="O1490">
        <v>5.89</v>
      </c>
      <c r="P1490">
        <v>0.76</v>
      </c>
      <c r="Q1490">
        <v>4.41</v>
      </c>
      <c r="R1490">
        <v>0.56999999999999995</v>
      </c>
      <c r="S1490">
        <v>1.33</v>
      </c>
      <c r="T1490">
        <v>62</v>
      </c>
      <c r="U1490">
        <v>13.39</v>
      </c>
      <c r="V1490">
        <v>17.23</v>
      </c>
      <c r="W1490" s="1">
        <v>42960</v>
      </c>
      <c r="X1490">
        <v>251</v>
      </c>
      <c r="Y1490" s="3">
        <v>44986</v>
      </c>
      <c r="Z1490" t="s">
        <v>333</v>
      </c>
      <c r="AA1490" t="s">
        <v>334</v>
      </c>
      <c r="AB1490">
        <v>136</v>
      </c>
      <c r="AC1490" s="1">
        <v>43058</v>
      </c>
      <c r="AD1490">
        <v>1</v>
      </c>
      <c r="AE1490">
        <v>202</v>
      </c>
      <c r="AF1490" s="1">
        <v>43340</v>
      </c>
      <c r="AG1490">
        <v>380</v>
      </c>
      <c r="AH1490" t="s">
        <v>335</v>
      </c>
      <c r="AI1490">
        <v>268</v>
      </c>
      <c r="AJ1490" t="s">
        <v>336</v>
      </c>
      <c r="AK1490" t="s">
        <v>45</v>
      </c>
      <c r="AL1490" s="1">
        <v>42960</v>
      </c>
    </row>
    <row r="1491" spans="1:38" x14ac:dyDescent="0.25">
      <c r="A1491" t="s">
        <v>123</v>
      </c>
      <c r="B1491" s="1">
        <v>43074</v>
      </c>
      <c r="C1491">
        <v>2</v>
      </c>
      <c r="D1491">
        <v>679</v>
      </c>
      <c r="E1491">
        <v>13</v>
      </c>
      <c r="F1491" t="s">
        <v>39</v>
      </c>
      <c r="G1491" t="s">
        <v>104</v>
      </c>
      <c r="H1491" t="s">
        <v>105</v>
      </c>
      <c r="I1491">
        <v>3</v>
      </c>
      <c r="J1491">
        <v>2</v>
      </c>
      <c r="K1491">
        <v>62</v>
      </c>
      <c r="L1491">
        <v>9.1</v>
      </c>
      <c r="M1491">
        <v>5.25</v>
      </c>
      <c r="N1491">
        <v>0.48</v>
      </c>
      <c r="O1491">
        <v>4.07</v>
      </c>
      <c r="P1491">
        <v>0.37</v>
      </c>
      <c r="Q1491">
        <v>3.52</v>
      </c>
      <c r="R1491">
        <v>0.32</v>
      </c>
      <c r="S1491">
        <v>0.69</v>
      </c>
      <c r="T1491">
        <v>13</v>
      </c>
      <c r="U1491">
        <v>9.4499999999999993</v>
      </c>
      <c r="V1491">
        <v>9.4600000000000009</v>
      </c>
      <c r="W1491" s="1">
        <v>43012</v>
      </c>
      <c r="X1491">
        <v>199</v>
      </c>
      <c r="Z1491" t="s">
        <v>856</v>
      </c>
      <c r="AA1491" t="s">
        <v>857</v>
      </c>
      <c r="AC1491" s="1">
        <v>43043</v>
      </c>
      <c r="AD1491">
        <v>1</v>
      </c>
      <c r="AE1491">
        <v>245</v>
      </c>
      <c r="AF1491" s="1">
        <v>43321</v>
      </c>
      <c r="AG1491">
        <v>309</v>
      </c>
      <c r="AH1491" t="s">
        <v>858</v>
      </c>
      <c r="AI1491" t="s">
        <v>859</v>
      </c>
      <c r="AJ1491" t="s">
        <v>860</v>
      </c>
      <c r="AK1491" t="s">
        <v>45</v>
      </c>
      <c r="AL1491" s="1">
        <v>43012</v>
      </c>
    </row>
    <row r="1492" spans="1:38" x14ac:dyDescent="0.25">
      <c r="A1492" t="s">
        <v>78</v>
      </c>
      <c r="B1492" s="1">
        <v>43072</v>
      </c>
      <c r="C1492">
        <v>2</v>
      </c>
      <c r="D1492">
        <v>161</v>
      </c>
      <c r="E1492">
        <v>14</v>
      </c>
      <c r="F1492" t="s">
        <v>39</v>
      </c>
      <c r="G1492" t="s">
        <v>40</v>
      </c>
      <c r="H1492" t="s">
        <v>41</v>
      </c>
      <c r="I1492">
        <v>5</v>
      </c>
      <c r="J1492" t="s">
        <v>42</v>
      </c>
      <c r="K1492">
        <v>64</v>
      </c>
      <c r="L1492">
        <v>23.1</v>
      </c>
      <c r="M1492">
        <v>4.93</v>
      </c>
      <c r="N1492">
        <v>1.1399999999999999</v>
      </c>
      <c r="O1492">
        <v>4.32</v>
      </c>
      <c r="P1492">
        <v>1</v>
      </c>
      <c r="Q1492">
        <v>3.52</v>
      </c>
      <c r="R1492">
        <v>0.81</v>
      </c>
      <c r="S1492">
        <v>1.81</v>
      </c>
      <c r="T1492">
        <v>306</v>
      </c>
      <c r="U1492">
        <v>23.98</v>
      </c>
      <c r="V1492">
        <v>24.76</v>
      </c>
      <c r="W1492" s="1">
        <v>43008</v>
      </c>
      <c r="X1492">
        <v>232</v>
      </c>
      <c r="Y1492" s="3">
        <v>44959</v>
      </c>
      <c r="Z1492" t="s">
        <v>861</v>
      </c>
      <c r="AA1492" t="s">
        <v>862</v>
      </c>
      <c r="AB1492">
        <v>15</v>
      </c>
      <c r="AC1492" s="1">
        <v>43064</v>
      </c>
      <c r="AD1492">
        <v>1</v>
      </c>
      <c r="AE1492">
        <v>220</v>
      </c>
      <c r="AF1492" s="1">
        <v>43346</v>
      </c>
      <c r="AG1492">
        <v>372</v>
      </c>
      <c r="AH1492">
        <v>311005</v>
      </c>
      <c r="AI1492" t="s">
        <v>195</v>
      </c>
      <c r="AJ1492" s="3">
        <v>45176</v>
      </c>
      <c r="AK1492" t="s">
        <v>45</v>
      </c>
      <c r="AL1492" s="1">
        <v>42974</v>
      </c>
    </row>
    <row r="1493" spans="1:38" x14ac:dyDescent="0.25">
      <c r="A1493" t="s">
        <v>78</v>
      </c>
      <c r="B1493" s="1">
        <v>43129</v>
      </c>
      <c r="C1493">
        <v>3</v>
      </c>
      <c r="D1493">
        <v>161</v>
      </c>
      <c r="E1493">
        <v>14</v>
      </c>
      <c r="F1493" t="s">
        <v>39</v>
      </c>
      <c r="G1493" t="s">
        <v>40</v>
      </c>
      <c r="H1493" t="s">
        <v>41</v>
      </c>
      <c r="I1493">
        <v>3</v>
      </c>
      <c r="J1493">
        <v>2</v>
      </c>
      <c r="K1493">
        <v>121</v>
      </c>
      <c r="L1493">
        <v>15.2</v>
      </c>
      <c r="M1493">
        <v>5.41</v>
      </c>
      <c r="N1493">
        <v>0.82</v>
      </c>
      <c r="O1493">
        <v>4.8899999999999997</v>
      </c>
      <c r="P1493">
        <v>0.74</v>
      </c>
      <c r="Q1493">
        <v>3.82</v>
      </c>
      <c r="R1493">
        <v>0.57999999999999996</v>
      </c>
      <c r="S1493">
        <v>1.32</v>
      </c>
      <c r="T1493">
        <v>17</v>
      </c>
      <c r="U1493">
        <v>15.78</v>
      </c>
      <c r="V1493">
        <v>17.670000000000002</v>
      </c>
      <c r="W1493" s="1">
        <v>43008</v>
      </c>
      <c r="X1493" t="s">
        <v>863</v>
      </c>
      <c r="Y1493" t="s">
        <v>46</v>
      </c>
      <c r="Z1493" t="s">
        <v>864</v>
      </c>
      <c r="AA1493" t="s">
        <v>865</v>
      </c>
      <c r="AC1493" s="1">
        <v>43080</v>
      </c>
      <c r="AD1493">
        <v>1</v>
      </c>
      <c r="AE1493">
        <v>229</v>
      </c>
      <c r="AF1493" s="1">
        <v>43360</v>
      </c>
      <c r="AG1493">
        <v>352</v>
      </c>
      <c r="AH1493">
        <v>307055</v>
      </c>
      <c r="AI1493" t="s">
        <v>370</v>
      </c>
      <c r="AJ1493" s="3">
        <v>45177</v>
      </c>
      <c r="AK1493" t="s">
        <v>45</v>
      </c>
      <c r="AL1493" s="1">
        <v>43008</v>
      </c>
    </row>
    <row r="1494" spans="1:38" x14ac:dyDescent="0.25">
      <c r="A1494" t="s">
        <v>78</v>
      </c>
      <c r="B1494" s="1">
        <v>43193</v>
      </c>
      <c r="C1494">
        <v>4</v>
      </c>
      <c r="D1494">
        <v>161</v>
      </c>
      <c r="E1494">
        <v>14</v>
      </c>
      <c r="F1494" t="s">
        <v>39</v>
      </c>
      <c r="G1494" t="s">
        <v>40</v>
      </c>
      <c r="H1494" t="s">
        <v>41</v>
      </c>
      <c r="I1494">
        <v>3</v>
      </c>
      <c r="J1494">
        <v>2</v>
      </c>
      <c r="K1494">
        <v>185</v>
      </c>
      <c r="L1494">
        <v>11.1</v>
      </c>
      <c r="M1494">
        <v>5.0599999999999996</v>
      </c>
      <c r="N1494">
        <v>0.56000000000000005</v>
      </c>
      <c r="O1494">
        <v>5.82</v>
      </c>
      <c r="P1494">
        <v>0.65</v>
      </c>
      <c r="Q1494">
        <v>4.5</v>
      </c>
      <c r="R1494">
        <v>0.5</v>
      </c>
      <c r="S1494">
        <v>1.1499999999999999</v>
      </c>
      <c r="T1494">
        <v>68</v>
      </c>
      <c r="U1494">
        <v>11.52</v>
      </c>
      <c r="V1494">
        <v>14.84</v>
      </c>
      <c r="W1494" s="1">
        <v>43008</v>
      </c>
      <c r="X1494" t="s">
        <v>863</v>
      </c>
      <c r="Y1494" t="s">
        <v>47</v>
      </c>
      <c r="Z1494" t="s">
        <v>864</v>
      </c>
      <c r="AA1494" t="s">
        <v>865</v>
      </c>
      <c r="AC1494" s="1">
        <v>43080</v>
      </c>
      <c r="AD1494">
        <v>1</v>
      </c>
      <c r="AE1494">
        <v>165</v>
      </c>
      <c r="AF1494" s="1">
        <v>43360</v>
      </c>
      <c r="AG1494">
        <v>352</v>
      </c>
      <c r="AH1494">
        <v>307055</v>
      </c>
      <c r="AI1494" t="s">
        <v>370</v>
      </c>
      <c r="AJ1494" s="3">
        <v>45177</v>
      </c>
      <c r="AK1494" t="s">
        <v>45</v>
      </c>
      <c r="AL1494" s="1">
        <v>43008</v>
      </c>
    </row>
    <row r="1495" spans="1:38" x14ac:dyDescent="0.25">
      <c r="A1495" t="s">
        <v>78</v>
      </c>
      <c r="B1495" s="1">
        <v>43012</v>
      </c>
      <c r="C1495">
        <v>1</v>
      </c>
      <c r="D1495">
        <v>186</v>
      </c>
      <c r="E1495">
        <v>14</v>
      </c>
      <c r="F1495" t="s">
        <v>39</v>
      </c>
      <c r="G1495" t="s">
        <v>51</v>
      </c>
      <c r="H1495" t="s">
        <v>52</v>
      </c>
      <c r="I1495">
        <v>4</v>
      </c>
      <c r="J1495" t="s">
        <v>42</v>
      </c>
      <c r="K1495">
        <v>76</v>
      </c>
      <c r="L1495">
        <v>18.7</v>
      </c>
      <c r="M1495">
        <v>5.19</v>
      </c>
      <c r="N1495">
        <v>0.97</v>
      </c>
      <c r="O1495">
        <v>5</v>
      </c>
      <c r="P1495">
        <v>0.94</v>
      </c>
      <c r="Q1495">
        <v>4.33</v>
      </c>
      <c r="R1495">
        <v>0.81</v>
      </c>
      <c r="S1495">
        <v>1.74</v>
      </c>
      <c r="U1495">
        <v>19.41</v>
      </c>
      <c r="V1495">
        <v>22.82</v>
      </c>
      <c r="W1495" s="1">
        <v>42936</v>
      </c>
      <c r="X1495" t="s">
        <v>866</v>
      </c>
      <c r="Z1495" t="s">
        <v>867</v>
      </c>
      <c r="AA1495">
        <f>-4/67</f>
        <v>-5.9701492537313432E-2</v>
      </c>
      <c r="AC1495" s="1">
        <v>43052</v>
      </c>
      <c r="AD1495">
        <v>3</v>
      </c>
      <c r="AE1495">
        <v>275</v>
      </c>
      <c r="AF1495" s="1">
        <v>43330</v>
      </c>
      <c r="AG1495">
        <v>1125</v>
      </c>
      <c r="AH1495">
        <v>112049</v>
      </c>
      <c r="AI1495">
        <v>0</v>
      </c>
      <c r="AJ1495" t="s">
        <v>868</v>
      </c>
      <c r="AK1495" t="s">
        <v>45</v>
      </c>
      <c r="AL1495" s="1">
        <v>42205</v>
      </c>
    </row>
    <row r="1496" spans="1:38" x14ac:dyDescent="0.25">
      <c r="A1496" t="s">
        <v>78</v>
      </c>
      <c r="B1496" s="1">
        <v>43072</v>
      </c>
      <c r="C1496">
        <v>2</v>
      </c>
      <c r="D1496">
        <v>186</v>
      </c>
      <c r="E1496">
        <v>14</v>
      </c>
      <c r="F1496" t="s">
        <v>39</v>
      </c>
      <c r="G1496" t="s">
        <v>51</v>
      </c>
      <c r="H1496" t="s">
        <v>52</v>
      </c>
      <c r="I1496">
        <v>4</v>
      </c>
      <c r="J1496" t="s">
        <v>42</v>
      </c>
      <c r="K1496">
        <v>136</v>
      </c>
      <c r="L1496">
        <v>18.7</v>
      </c>
      <c r="M1496">
        <v>5.19</v>
      </c>
      <c r="N1496">
        <v>0.97</v>
      </c>
      <c r="O1496">
        <v>5</v>
      </c>
      <c r="P1496">
        <v>0.94</v>
      </c>
      <c r="Q1496">
        <v>4.33</v>
      </c>
      <c r="R1496">
        <v>0.81</v>
      </c>
      <c r="S1496">
        <v>1.74</v>
      </c>
      <c r="U1496">
        <v>19.41</v>
      </c>
      <c r="V1496">
        <v>22.82</v>
      </c>
      <c r="W1496" s="1">
        <v>42936</v>
      </c>
      <c r="X1496" t="s">
        <v>652</v>
      </c>
      <c r="Y1496" t="s">
        <v>46</v>
      </c>
      <c r="Z1496" t="s">
        <v>653</v>
      </c>
      <c r="AA1496" t="s">
        <v>654</v>
      </c>
      <c r="AC1496" s="1">
        <v>43054</v>
      </c>
      <c r="AD1496">
        <v>1</v>
      </c>
      <c r="AE1496">
        <v>205</v>
      </c>
      <c r="AF1496" s="1">
        <v>43331</v>
      </c>
      <c r="AG1496">
        <v>352</v>
      </c>
      <c r="AH1496">
        <v>312023</v>
      </c>
      <c r="AI1496">
        <v>0</v>
      </c>
      <c r="AJ1496" t="s">
        <v>655</v>
      </c>
      <c r="AK1496" t="s">
        <v>45</v>
      </c>
      <c r="AL1496" s="1">
        <v>42979</v>
      </c>
    </row>
    <row r="1497" spans="1:38" x14ac:dyDescent="0.25">
      <c r="A1497" t="s">
        <v>78</v>
      </c>
      <c r="B1497" s="1">
        <v>43129</v>
      </c>
      <c r="C1497">
        <v>3</v>
      </c>
      <c r="D1497">
        <v>186</v>
      </c>
      <c r="E1497">
        <v>14</v>
      </c>
      <c r="F1497" t="s">
        <v>39</v>
      </c>
      <c r="G1497" t="s">
        <v>51</v>
      </c>
      <c r="H1497" t="s">
        <v>52</v>
      </c>
      <c r="I1497">
        <v>4</v>
      </c>
      <c r="J1497" t="s">
        <v>42</v>
      </c>
      <c r="K1497">
        <v>193</v>
      </c>
      <c r="L1497">
        <v>18.7</v>
      </c>
      <c r="M1497">
        <v>5.19</v>
      </c>
      <c r="N1497">
        <v>0.97</v>
      </c>
      <c r="O1497">
        <v>5</v>
      </c>
      <c r="P1497">
        <v>0.94</v>
      </c>
      <c r="Q1497">
        <v>4.33</v>
      </c>
      <c r="R1497">
        <v>0.81</v>
      </c>
      <c r="S1497">
        <v>1.74</v>
      </c>
      <c r="U1497">
        <v>19.41</v>
      </c>
      <c r="V1497">
        <v>22.82</v>
      </c>
      <c r="W1497" s="1">
        <v>42936</v>
      </c>
      <c r="X1497" t="s">
        <v>869</v>
      </c>
      <c r="Y1497" s="3">
        <v>45142</v>
      </c>
      <c r="Z1497" t="s">
        <v>867</v>
      </c>
      <c r="AA1497">
        <f>-4/67</f>
        <v>-5.9701492537313432E-2</v>
      </c>
      <c r="AC1497" s="1">
        <v>43052</v>
      </c>
      <c r="AD1497">
        <v>3</v>
      </c>
      <c r="AE1497">
        <v>199</v>
      </c>
      <c r="AF1497" s="1">
        <v>43330</v>
      </c>
      <c r="AG1497">
        <v>1125</v>
      </c>
      <c r="AH1497">
        <v>112049</v>
      </c>
      <c r="AI1497">
        <v>0</v>
      </c>
      <c r="AJ1497" t="s">
        <v>868</v>
      </c>
      <c r="AK1497" t="s">
        <v>45</v>
      </c>
      <c r="AL1497" s="1">
        <v>42205</v>
      </c>
    </row>
    <row r="1498" spans="1:38" x14ac:dyDescent="0.25">
      <c r="A1498" t="s">
        <v>78</v>
      </c>
      <c r="B1498" s="1">
        <v>43193</v>
      </c>
      <c r="C1498">
        <v>4</v>
      </c>
      <c r="D1498">
        <v>186</v>
      </c>
      <c r="E1498">
        <v>14</v>
      </c>
      <c r="F1498" t="s">
        <v>39</v>
      </c>
      <c r="G1498" t="s">
        <v>51</v>
      </c>
      <c r="H1498" t="s">
        <v>52</v>
      </c>
      <c r="I1498">
        <v>4</v>
      </c>
      <c r="J1498" t="s">
        <v>42</v>
      </c>
      <c r="K1498">
        <v>257</v>
      </c>
      <c r="L1498">
        <v>18.7</v>
      </c>
      <c r="M1498">
        <v>5.19</v>
      </c>
      <c r="N1498">
        <v>0.97</v>
      </c>
      <c r="O1498">
        <v>5</v>
      </c>
      <c r="P1498">
        <v>0.94</v>
      </c>
      <c r="Q1498">
        <v>4.33</v>
      </c>
      <c r="R1498">
        <v>0.81</v>
      </c>
      <c r="S1498">
        <v>1.74</v>
      </c>
      <c r="U1498">
        <v>19.41</v>
      </c>
      <c r="V1498">
        <v>22.82</v>
      </c>
      <c r="W1498" s="1">
        <v>42936</v>
      </c>
      <c r="X1498" t="s">
        <v>869</v>
      </c>
      <c r="Y1498" s="3">
        <v>45173</v>
      </c>
      <c r="Z1498" t="s">
        <v>867</v>
      </c>
      <c r="AA1498">
        <f>-4/67</f>
        <v>-5.9701492537313432E-2</v>
      </c>
      <c r="AC1498" s="1">
        <v>43052</v>
      </c>
      <c r="AD1498">
        <v>3</v>
      </c>
      <c r="AE1498">
        <v>135</v>
      </c>
      <c r="AF1498" s="1">
        <v>43330</v>
      </c>
      <c r="AG1498">
        <v>1125</v>
      </c>
      <c r="AH1498">
        <v>112049</v>
      </c>
      <c r="AI1498">
        <v>0</v>
      </c>
      <c r="AJ1498" t="s">
        <v>868</v>
      </c>
      <c r="AK1498" t="s">
        <v>45</v>
      </c>
      <c r="AL1498" s="1">
        <v>42205</v>
      </c>
    </row>
    <row r="1499" spans="1:38" x14ac:dyDescent="0.25">
      <c r="A1499" t="s">
        <v>78</v>
      </c>
      <c r="B1499" s="1">
        <v>43129</v>
      </c>
      <c r="C1499">
        <v>3</v>
      </c>
      <c r="D1499">
        <v>169</v>
      </c>
      <c r="E1499">
        <v>14</v>
      </c>
      <c r="F1499" t="s">
        <v>39</v>
      </c>
      <c r="G1499" t="s">
        <v>40</v>
      </c>
      <c r="H1499" t="s">
        <v>41</v>
      </c>
      <c r="I1499">
        <v>3</v>
      </c>
      <c r="J1499">
        <v>2</v>
      </c>
      <c r="K1499">
        <v>136</v>
      </c>
      <c r="L1499">
        <v>27.3</v>
      </c>
      <c r="M1499">
        <v>4.99</v>
      </c>
      <c r="N1499">
        <v>1.36</v>
      </c>
      <c r="O1499">
        <v>5.4</v>
      </c>
      <c r="P1499">
        <v>1.47</v>
      </c>
      <c r="Q1499">
        <v>3.94</v>
      </c>
      <c r="R1499">
        <v>1.08</v>
      </c>
      <c r="S1499">
        <v>2.5499999999999998</v>
      </c>
      <c r="T1499">
        <v>83</v>
      </c>
      <c r="U1499">
        <v>28.34</v>
      </c>
      <c r="V1499">
        <v>33.78</v>
      </c>
      <c r="W1499" s="1">
        <v>42993</v>
      </c>
      <c r="X1499">
        <v>213</v>
      </c>
      <c r="Y1499" s="3">
        <v>44986</v>
      </c>
      <c r="AC1499" t="s">
        <v>49</v>
      </c>
      <c r="AH1499">
        <v>308103</v>
      </c>
      <c r="AI1499" t="s">
        <v>870</v>
      </c>
      <c r="AJ1499" s="2">
        <v>14550</v>
      </c>
      <c r="AK1499" t="s">
        <v>45</v>
      </c>
      <c r="AL1499" s="1">
        <v>42993</v>
      </c>
    </row>
    <row r="1500" spans="1:38" x14ac:dyDescent="0.25">
      <c r="A1500" t="s">
        <v>78</v>
      </c>
      <c r="B1500" s="1">
        <v>43012</v>
      </c>
      <c r="C1500">
        <v>1</v>
      </c>
      <c r="D1500">
        <v>169</v>
      </c>
      <c r="E1500">
        <v>14</v>
      </c>
      <c r="F1500" t="s">
        <v>39</v>
      </c>
      <c r="G1500" t="s">
        <v>40</v>
      </c>
      <c r="H1500" t="s">
        <v>41</v>
      </c>
      <c r="I1500">
        <v>3</v>
      </c>
      <c r="J1500">
        <v>2</v>
      </c>
      <c r="K1500">
        <v>19</v>
      </c>
      <c r="L1500">
        <v>21.7</v>
      </c>
      <c r="M1500">
        <v>5.33</v>
      </c>
      <c r="N1500">
        <v>1.1599999999999999</v>
      </c>
      <c r="O1500">
        <v>5.36</v>
      </c>
      <c r="P1500">
        <v>1.1599999999999999</v>
      </c>
      <c r="Q1500">
        <v>4.08</v>
      </c>
      <c r="R1500">
        <v>0.89</v>
      </c>
      <c r="S1500">
        <v>2.0499999999999998</v>
      </c>
      <c r="U1500">
        <v>22.52</v>
      </c>
      <c r="V1500">
        <v>26.98</v>
      </c>
      <c r="W1500" s="1">
        <v>42993</v>
      </c>
      <c r="X1500">
        <v>213</v>
      </c>
      <c r="AC1500" t="s">
        <v>49</v>
      </c>
      <c r="AH1500">
        <v>308103</v>
      </c>
      <c r="AI1500" t="s">
        <v>870</v>
      </c>
      <c r="AJ1500" s="2">
        <v>14550</v>
      </c>
      <c r="AK1500" t="s">
        <v>45</v>
      </c>
      <c r="AL1500" s="1">
        <v>42993</v>
      </c>
    </row>
    <row r="1501" spans="1:38" x14ac:dyDescent="0.25">
      <c r="A1501" t="s">
        <v>78</v>
      </c>
      <c r="B1501" s="1">
        <v>43072</v>
      </c>
      <c r="C1501">
        <v>2</v>
      </c>
      <c r="D1501">
        <v>169</v>
      </c>
      <c r="E1501">
        <v>14</v>
      </c>
      <c r="F1501" t="s">
        <v>39</v>
      </c>
      <c r="G1501" t="s">
        <v>40</v>
      </c>
      <c r="H1501" t="s">
        <v>41</v>
      </c>
      <c r="I1501">
        <v>4</v>
      </c>
      <c r="J1501" t="s">
        <v>42</v>
      </c>
      <c r="K1501">
        <v>79</v>
      </c>
      <c r="L1501">
        <v>21.9</v>
      </c>
      <c r="M1501">
        <v>5.29</v>
      </c>
      <c r="N1501">
        <v>1.1599999999999999</v>
      </c>
      <c r="O1501">
        <v>4.5999999999999996</v>
      </c>
      <c r="P1501">
        <v>1.01</v>
      </c>
      <c r="Q1501">
        <v>3.51</v>
      </c>
      <c r="R1501">
        <v>0.77</v>
      </c>
      <c r="S1501">
        <v>1.78</v>
      </c>
      <c r="T1501">
        <v>70</v>
      </c>
      <c r="U1501">
        <v>22.73</v>
      </c>
      <c r="V1501">
        <v>24.26</v>
      </c>
      <c r="W1501" s="1">
        <v>42993</v>
      </c>
      <c r="X1501">
        <v>196</v>
      </c>
      <c r="Y1501" t="s">
        <v>43</v>
      </c>
      <c r="Z1501" t="s">
        <v>871</v>
      </c>
      <c r="AA1501" t="s">
        <v>872</v>
      </c>
      <c r="AC1501" s="1">
        <v>43060</v>
      </c>
      <c r="AD1501">
        <v>1</v>
      </c>
      <c r="AE1501">
        <v>215</v>
      </c>
      <c r="AF1501" s="1">
        <v>43341</v>
      </c>
      <c r="AG1501">
        <v>333</v>
      </c>
      <c r="AI1501">
        <v>0</v>
      </c>
      <c r="AK1501" t="s">
        <v>45</v>
      </c>
      <c r="AL1501" s="1">
        <v>43008</v>
      </c>
    </row>
    <row r="1502" spans="1:38" x14ac:dyDescent="0.25">
      <c r="A1502" t="s">
        <v>78</v>
      </c>
      <c r="B1502" s="1">
        <v>43193</v>
      </c>
      <c r="C1502">
        <v>4</v>
      </c>
      <c r="D1502">
        <v>169</v>
      </c>
      <c r="E1502">
        <v>14</v>
      </c>
      <c r="F1502" t="s">
        <v>39</v>
      </c>
      <c r="G1502" t="s">
        <v>40</v>
      </c>
      <c r="H1502" t="s">
        <v>41</v>
      </c>
      <c r="I1502">
        <v>3</v>
      </c>
      <c r="J1502">
        <v>2</v>
      </c>
      <c r="K1502">
        <v>200</v>
      </c>
      <c r="L1502">
        <v>15.4</v>
      </c>
      <c r="M1502">
        <v>4.6500000000000004</v>
      </c>
      <c r="N1502">
        <v>0.72</v>
      </c>
      <c r="O1502">
        <v>5.99</v>
      </c>
      <c r="P1502">
        <v>0.92</v>
      </c>
      <c r="Q1502">
        <v>4.76</v>
      </c>
      <c r="R1502">
        <v>0.73</v>
      </c>
      <c r="S1502">
        <v>1.66</v>
      </c>
      <c r="T1502">
        <v>818</v>
      </c>
      <c r="U1502">
        <v>15.99</v>
      </c>
      <c r="V1502">
        <v>21.09</v>
      </c>
      <c r="W1502" s="1">
        <v>42993</v>
      </c>
      <c r="X1502">
        <v>213</v>
      </c>
      <c r="Y1502" s="3">
        <v>45018</v>
      </c>
      <c r="AC1502" t="s">
        <v>49</v>
      </c>
      <c r="AH1502">
        <v>308103</v>
      </c>
      <c r="AI1502" t="s">
        <v>870</v>
      </c>
      <c r="AJ1502" s="2">
        <v>14550</v>
      </c>
      <c r="AK1502" t="s">
        <v>45</v>
      </c>
      <c r="AL1502" s="1">
        <v>42993</v>
      </c>
    </row>
    <row r="1503" spans="1:38" x14ac:dyDescent="0.25">
      <c r="A1503" t="s">
        <v>123</v>
      </c>
      <c r="B1503" s="1">
        <v>43074</v>
      </c>
      <c r="C1503">
        <v>2</v>
      </c>
      <c r="D1503">
        <v>221</v>
      </c>
      <c r="E1503">
        <v>14</v>
      </c>
      <c r="F1503" t="s">
        <v>39</v>
      </c>
      <c r="G1503" t="s">
        <v>51</v>
      </c>
      <c r="H1503" t="s">
        <v>52</v>
      </c>
      <c r="I1503">
        <v>3</v>
      </c>
      <c r="J1503">
        <v>2</v>
      </c>
      <c r="K1503">
        <v>66</v>
      </c>
      <c r="L1503">
        <v>24.1</v>
      </c>
      <c r="M1503">
        <v>5.22</v>
      </c>
      <c r="N1503">
        <v>1.26</v>
      </c>
      <c r="O1503">
        <v>3.94</v>
      </c>
      <c r="P1503">
        <v>0.95</v>
      </c>
      <c r="Q1503">
        <v>3.54</v>
      </c>
      <c r="R1503">
        <v>0.85</v>
      </c>
      <c r="S1503">
        <v>1.8</v>
      </c>
      <c r="T1503">
        <v>9</v>
      </c>
      <c r="U1503">
        <v>25.02</v>
      </c>
      <c r="V1503">
        <v>24.7</v>
      </c>
      <c r="W1503" s="1">
        <v>43008</v>
      </c>
      <c r="X1503">
        <v>199</v>
      </c>
      <c r="Y1503" t="s">
        <v>43</v>
      </c>
      <c r="AC1503" s="1">
        <v>43066</v>
      </c>
      <c r="AD1503">
        <v>1</v>
      </c>
      <c r="AE1503">
        <v>272</v>
      </c>
      <c r="AF1503" s="1">
        <v>43348</v>
      </c>
      <c r="AG1503">
        <v>340</v>
      </c>
      <c r="AI1503">
        <v>0</v>
      </c>
      <c r="AJ1503" t="s">
        <v>873</v>
      </c>
      <c r="AK1503" t="s">
        <v>45</v>
      </c>
      <c r="AL1503" s="1">
        <v>43008</v>
      </c>
    </row>
    <row r="1504" spans="1:38" x14ac:dyDescent="0.25">
      <c r="A1504" t="s">
        <v>123</v>
      </c>
      <c r="B1504" s="1">
        <v>43136</v>
      </c>
      <c r="C1504">
        <v>3</v>
      </c>
      <c r="D1504">
        <v>221</v>
      </c>
      <c r="E1504">
        <v>14</v>
      </c>
      <c r="F1504" t="s">
        <v>39</v>
      </c>
      <c r="G1504" t="s">
        <v>51</v>
      </c>
      <c r="H1504" t="s">
        <v>52</v>
      </c>
      <c r="I1504">
        <v>3</v>
      </c>
      <c r="J1504">
        <v>2</v>
      </c>
      <c r="K1504">
        <v>128</v>
      </c>
      <c r="L1504">
        <v>15.7</v>
      </c>
      <c r="M1504">
        <v>5.13</v>
      </c>
      <c r="N1504">
        <v>0.81</v>
      </c>
      <c r="O1504">
        <v>3.9</v>
      </c>
      <c r="P1504">
        <v>0.61</v>
      </c>
      <c r="Q1504">
        <v>3.4</v>
      </c>
      <c r="R1504">
        <v>0.53</v>
      </c>
      <c r="S1504">
        <v>1.1499999999999999</v>
      </c>
      <c r="T1504">
        <v>12</v>
      </c>
      <c r="U1504">
        <v>16.3</v>
      </c>
      <c r="V1504">
        <v>15.8</v>
      </c>
      <c r="W1504" s="1">
        <v>43008</v>
      </c>
      <c r="X1504">
        <v>199</v>
      </c>
      <c r="Y1504" t="s">
        <v>46</v>
      </c>
      <c r="AC1504" s="1">
        <v>43066</v>
      </c>
      <c r="AD1504">
        <v>1</v>
      </c>
      <c r="AE1504">
        <v>210</v>
      </c>
      <c r="AF1504" s="1">
        <v>43348</v>
      </c>
      <c r="AG1504">
        <v>340</v>
      </c>
      <c r="AI1504">
        <v>0</v>
      </c>
      <c r="AJ1504" t="s">
        <v>873</v>
      </c>
      <c r="AK1504" t="s">
        <v>45</v>
      </c>
      <c r="AL1504" s="1">
        <v>43008</v>
      </c>
    </row>
    <row r="1505" spans="1:38" x14ac:dyDescent="0.25">
      <c r="A1505" t="s">
        <v>123</v>
      </c>
      <c r="B1505" s="1">
        <v>43198</v>
      </c>
      <c r="C1505">
        <v>4</v>
      </c>
      <c r="D1505">
        <v>221</v>
      </c>
      <c r="E1505">
        <v>14</v>
      </c>
      <c r="F1505" t="s">
        <v>39</v>
      </c>
      <c r="G1505" t="s">
        <v>51</v>
      </c>
      <c r="H1505" t="s">
        <v>52</v>
      </c>
      <c r="I1505">
        <v>3</v>
      </c>
      <c r="J1505">
        <v>2</v>
      </c>
      <c r="K1505">
        <v>190</v>
      </c>
      <c r="L1505">
        <v>11.5</v>
      </c>
      <c r="M1505">
        <v>5.0599999999999996</v>
      </c>
      <c r="N1505">
        <v>0.57999999999999996</v>
      </c>
      <c r="O1505">
        <v>4.3499999999999996</v>
      </c>
      <c r="P1505">
        <v>0.5</v>
      </c>
      <c r="Q1505">
        <v>4.1399999999999997</v>
      </c>
      <c r="R1505">
        <v>0.48</v>
      </c>
      <c r="S1505">
        <v>0.98</v>
      </c>
      <c r="T1505">
        <v>17</v>
      </c>
      <c r="U1505">
        <v>11.94</v>
      </c>
      <c r="V1505">
        <v>12.92</v>
      </c>
      <c r="W1505" s="1">
        <v>43008</v>
      </c>
      <c r="X1505">
        <v>199</v>
      </c>
      <c r="Y1505" t="s">
        <v>47</v>
      </c>
      <c r="AC1505" t="s">
        <v>142</v>
      </c>
      <c r="AI1505">
        <v>0</v>
      </c>
      <c r="AJ1505" t="s">
        <v>873</v>
      </c>
      <c r="AK1505" t="s">
        <v>143</v>
      </c>
      <c r="AL1505" s="1">
        <v>43210</v>
      </c>
    </row>
    <row r="1506" spans="1:38" x14ac:dyDescent="0.25">
      <c r="A1506" t="s">
        <v>68</v>
      </c>
      <c r="B1506" s="1">
        <v>43073</v>
      </c>
      <c r="C1506">
        <v>2</v>
      </c>
      <c r="D1506">
        <v>605</v>
      </c>
      <c r="E1506">
        <v>14</v>
      </c>
      <c r="F1506" t="s">
        <v>39</v>
      </c>
      <c r="G1506" t="s">
        <v>51</v>
      </c>
      <c r="H1506" t="s">
        <v>52</v>
      </c>
      <c r="I1506">
        <v>6</v>
      </c>
      <c r="J1506" t="s">
        <v>42</v>
      </c>
      <c r="K1506">
        <v>117</v>
      </c>
      <c r="L1506">
        <v>24.1</v>
      </c>
      <c r="M1506">
        <v>4.2</v>
      </c>
      <c r="N1506">
        <v>1.01</v>
      </c>
      <c r="O1506">
        <v>5.81</v>
      </c>
      <c r="P1506">
        <v>1.4</v>
      </c>
      <c r="Q1506">
        <v>3.16</v>
      </c>
      <c r="R1506">
        <v>0.76</v>
      </c>
      <c r="S1506">
        <v>2.16</v>
      </c>
      <c r="T1506">
        <v>14</v>
      </c>
      <c r="U1506">
        <v>25.02</v>
      </c>
      <c r="V1506">
        <v>29.68</v>
      </c>
      <c r="W1506" s="1">
        <v>42956</v>
      </c>
      <c r="X1506">
        <v>276</v>
      </c>
      <c r="Y1506" t="s">
        <v>46</v>
      </c>
      <c r="AC1506" s="1">
        <v>43048</v>
      </c>
      <c r="AD1506">
        <v>1</v>
      </c>
      <c r="AE1506">
        <v>254</v>
      </c>
      <c r="AF1506" s="1">
        <v>43329</v>
      </c>
      <c r="AG1506">
        <v>373</v>
      </c>
      <c r="AI1506">
        <v>0</v>
      </c>
      <c r="AK1506" t="s">
        <v>45</v>
      </c>
      <c r="AL1506" s="1">
        <v>42956</v>
      </c>
    </row>
    <row r="1507" spans="1:38" x14ac:dyDescent="0.25">
      <c r="A1507" t="s">
        <v>68</v>
      </c>
      <c r="B1507" s="1">
        <v>43018</v>
      </c>
      <c r="C1507">
        <v>1</v>
      </c>
      <c r="D1507">
        <v>605</v>
      </c>
      <c r="E1507">
        <v>14</v>
      </c>
      <c r="F1507" t="s">
        <v>39</v>
      </c>
      <c r="G1507" t="s">
        <v>51</v>
      </c>
      <c r="H1507" t="s">
        <v>52</v>
      </c>
      <c r="I1507">
        <v>6</v>
      </c>
      <c r="J1507" t="s">
        <v>42</v>
      </c>
      <c r="K1507">
        <v>62</v>
      </c>
      <c r="L1507">
        <v>26.1</v>
      </c>
      <c r="M1507">
        <v>4.93</v>
      </c>
      <c r="N1507">
        <v>1.29</v>
      </c>
      <c r="O1507">
        <v>4.0599999999999996</v>
      </c>
      <c r="P1507">
        <v>1.06</v>
      </c>
      <c r="Q1507">
        <v>3.5</v>
      </c>
      <c r="R1507">
        <v>0.91</v>
      </c>
      <c r="S1507">
        <v>1.97</v>
      </c>
      <c r="T1507">
        <v>3</v>
      </c>
      <c r="U1507">
        <v>27.09</v>
      </c>
      <c r="V1507">
        <v>27.06</v>
      </c>
      <c r="W1507" s="1">
        <v>42956</v>
      </c>
      <c r="X1507">
        <v>276</v>
      </c>
      <c r="Y1507" t="s">
        <v>43</v>
      </c>
      <c r="AC1507" s="1">
        <v>43048</v>
      </c>
      <c r="AD1507">
        <v>1</v>
      </c>
      <c r="AE1507">
        <v>262</v>
      </c>
      <c r="AF1507" s="1">
        <v>43329</v>
      </c>
      <c r="AG1507">
        <v>373</v>
      </c>
      <c r="AI1507">
        <v>0</v>
      </c>
      <c r="AK1507" t="s">
        <v>45</v>
      </c>
      <c r="AL1507" s="1">
        <v>42956</v>
      </c>
    </row>
    <row r="1508" spans="1:38" x14ac:dyDescent="0.25">
      <c r="A1508" t="s">
        <v>68</v>
      </c>
      <c r="B1508" s="1">
        <v>43144</v>
      </c>
      <c r="C1508">
        <v>3</v>
      </c>
      <c r="D1508">
        <v>605</v>
      </c>
      <c r="E1508">
        <v>14</v>
      </c>
      <c r="F1508" t="s">
        <v>39</v>
      </c>
      <c r="G1508" t="s">
        <v>51</v>
      </c>
      <c r="H1508" t="s">
        <v>52</v>
      </c>
      <c r="I1508">
        <v>6</v>
      </c>
      <c r="J1508" t="s">
        <v>42</v>
      </c>
      <c r="K1508">
        <v>188</v>
      </c>
      <c r="L1508">
        <v>15.4</v>
      </c>
      <c r="M1508">
        <v>4.63</v>
      </c>
      <c r="N1508">
        <v>0.71</v>
      </c>
      <c r="O1508">
        <v>6.21</v>
      </c>
      <c r="P1508">
        <v>0.96</v>
      </c>
      <c r="Q1508">
        <v>3.74</v>
      </c>
      <c r="R1508">
        <v>0.57999999999999996</v>
      </c>
      <c r="S1508">
        <v>1.53</v>
      </c>
      <c r="T1508">
        <v>33</v>
      </c>
      <c r="U1508">
        <v>15.99</v>
      </c>
      <c r="V1508">
        <v>20.48</v>
      </c>
      <c r="W1508" s="1">
        <v>42956</v>
      </c>
      <c r="X1508">
        <v>276</v>
      </c>
      <c r="Y1508" t="s">
        <v>47</v>
      </c>
      <c r="AC1508" s="1">
        <v>43048</v>
      </c>
      <c r="AD1508">
        <v>1</v>
      </c>
      <c r="AE1508">
        <v>183</v>
      </c>
      <c r="AF1508" s="1">
        <v>43329</v>
      </c>
      <c r="AG1508">
        <v>373</v>
      </c>
      <c r="AI1508">
        <v>0</v>
      </c>
      <c r="AK1508" t="s">
        <v>45</v>
      </c>
      <c r="AL1508" s="1">
        <v>42956</v>
      </c>
    </row>
    <row r="1509" spans="1:38" x14ac:dyDescent="0.25">
      <c r="A1509" t="s">
        <v>68</v>
      </c>
      <c r="B1509" s="1">
        <v>43219</v>
      </c>
      <c r="C1509">
        <v>4</v>
      </c>
      <c r="D1509">
        <v>605</v>
      </c>
      <c r="E1509">
        <v>14</v>
      </c>
      <c r="F1509" t="s">
        <v>39</v>
      </c>
      <c r="G1509" t="s">
        <v>51</v>
      </c>
      <c r="H1509" t="s">
        <v>52</v>
      </c>
      <c r="I1509">
        <v>6</v>
      </c>
      <c r="J1509" t="s">
        <v>42</v>
      </c>
      <c r="K1509">
        <v>263</v>
      </c>
      <c r="L1509">
        <v>7.2</v>
      </c>
      <c r="M1509">
        <v>4.03</v>
      </c>
      <c r="N1509">
        <v>0.28999999999999998</v>
      </c>
      <c r="O1509">
        <v>8.25</v>
      </c>
      <c r="P1509">
        <v>0.59</v>
      </c>
      <c r="Q1509">
        <v>5.26</v>
      </c>
      <c r="R1509">
        <v>0.38</v>
      </c>
      <c r="S1509">
        <v>0.97</v>
      </c>
      <c r="T1509">
        <v>578</v>
      </c>
      <c r="U1509">
        <v>7.47</v>
      </c>
      <c r="V1509">
        <v>12.15</v>
      </c>
      <c r="W1509" s="1">
        <v>42956</v>
      </c>
      <c r="X1509">
        <v>276</v>
      </c>
      <c r="Y1509" s="3">
        <v>45017</v>
      </c>
      <c r="AC1509" s="1">
        <v>43415</v>
      </c>
      <c r="AD1509">
        <v>2</v>
      </c>
      <c r="AE1509">
        <v>250</v>
      </c>
      <c r="AF1509" s="1">
        <v>43697</v>
      </c>
      <c r="AG1509">
        <v>741</v>
      </c>
      <c r="AI1509">
        <v>0</v>
      </c>
      <c r="AK1509" t="s">
        <v>50</v>
      </c>
      <c r="AL1509" s="1">
        <v>43250</v>
      </c>
    </row>
    <row r="1510" spans="1:38" x14ac:dyDescent="0.25">
      <c r="A1510" t="s">
        <v>51</v>
      </c>
      <c r="B1510" s="1">
        <v>42990</v>
      </c>
      <c r="C1510">
        <v>1</v>
      </c>
      <c r="D1510">
        <v>23</v>
      </c>
      <c r="E1510">
        <v>14</v>
      </c>
      <c r="F1510" t="s">
        <v>39</v>
      </c>
      <c r="G1510" t="s">
        <v>56</v>
      </c>
      <c r="H1510" t="s">
        <v>41</v>
      </c>
      <c r="I1510">
        <v>5</v>
      </c>
      <c r="J1510" t="s">
        <v>42</v>
      </c>
      <c r="K1510">
        <v>28</v>
      </c>
      <c r="L1510">
        <v>17.899999999999999</v>
      </c>
      <c r="M1510">
        <v>5.16</v>
      </c>
      <c r="N1510">
        <v>0.92</v>
      </c>
      <c r="O1510">
        <v>5.82</v>
      </c>
      <c r="P1510">
        <v>1.04</v>
      </c>
      <c r="Q1510">
        <v>4.3099999999999996</v>
      </c>
      <c r="R1510">
        <v>0.77</v>
      </c>
      <c r="S1510">
        <v>1.81</v>
      </c>
      <c r="T1510">
        <v>31</v>
      </c>
      <c r="U1510">
        <v>18.579999999999998</v>
      </c>
      <c r="V1510">
        <v>23.56</v>
      </c>
      <c r="W1510" s="1">
        <v>42962</v>
      </c>
      <c r="X1510">
        <v>260</v>
      </c>
      <c r="Y1510" t="s">
        <v>43</v>
      </c>
      <c r="AC1510" t="s">
        <v>49</v>
      </c>
      <c r="AH1510">
        <v>311508</v>
      </c>
      <c r="AI1510" t="s">
        <v>75</v>
      </c>
      <c r="AJ1510" t="s">
        <v>76</v>
      </c>
      <c r="AK1510" t="s">
        <v>45</v>
      </c>
      <c r="AL1510" s="1">
        <v>42962</v>
      </c>
    </row>
    <row r="1511" spans="1:38" x14ac:dyDescent="0.25">
      <c r="A1511" t="s">
        <v>51</v>
      </c>
      <c r="B1511" s="1">
        <v>43109</v>
      </c>
      <c r="C1511">
        <v>3</v>
      </c>
      <c r="D1511">
        <v>23</v>
      </c>
      <c r="E1511">
        <v>14</v>
      </c>
      <c r="F1511" t="s">
        <v>39</v>
      </c>
      <c r="G1511" t="s">
        <v>56</v>
      </c>
      <c r="H1511" t="s">
        <v>41</v>
      </c>
      <c r="I1511">
        <v>5</v>
      </c>
      <c r="J1511" t="s">
        <v>42</v>
      </c>
      <c r="K1511">
        <v>147</v>
      </c>
      <c r="L1511">
        <v>16.600000000000001</v>
      </c>
      <c r="M1511">
        <v>5.13</v>
      </c>
      <c r="N1511">
        <v>0.85</v>
      </c>
      <c r="O1511">
        <v>5.49</v>
      </c>
      <c r="P1511">
        <v>0.91</v>
      </c>
      <c r="Q1511">
        <v>4.46</v>
      </c>
      <c r="R1511">
        <v>0.74</v>
      </c>
      <c r="S1511">
        <v>1.65</v>
      </c>
      <c r="T1511">
        <v>33</v>
      </c>
      <c r="U1511">
        <v>17.23</v>
      </c>
      <c r="V1511">
        <v>21.36</v>
      </c>
      <c r="W1511" s="1">
        <v>42962</v>
      </c>
      <c r="X1511">
        <v>260</v>
      </c>
      <c r="Y1511" t="s">
        <v>47</v>
      </c>
      <c r="AC1511" s="1">
        <v>43061</v>
      </c>
      <c r="AD1511">
        <v>1</v>
      </c>
      <c r="AE1511">
        <v>190</v>
      </c>
      <c r="AF1511" s="1">
        <v>43342</v>
      </c>
      <c r="AG1511">
        <v>380</v>
      </c>
      <c r="AH1511">
        <v>311508</v>
      </c>
      <c r="AI1511" t="s">
        <v>75</v>
      </c>
      <c r="AJ1511" t="s">
        <v>76</v>
      </c>
      <c r="AK1511" t="s">
        <v>45</v>
      </c>
      <c r="AL1511" s="1">
        <v>42962</v>
      </c>
    </row>
    <row r="1512" spans="1:38" x14ac:dyDescent="0.25">
      <c r="A1512" t="s">
        <v>51</v>
      </c>
      <c r="B1512" s="1">
        <v>43048</v>
      </c>
      <c r="C1512">
        <v>2</v>
      </c>
      <c r="D1512">
        <v>23</v>
      </c>
      <c r="E1512">
        <v>14</v>
      </c>
      <c r="F1512" t="s">
        <v>39</v>
      </c>
      <c r="G1512" t="s">
        <v>56</v>
      </c>
      <c r="H1512" t="s">
        <v>41</v>
      </c>
      <c r="I1512">
        <v>5</v>
      </c>
      <c r="J1512" t="s">
        <v>42</v>
      </c>
      <c r="K1512">
        <v>86</v>
      </c>
      <c r="L1512">
        <v>16.2</v>
      </c>
      <c r="M1512">
        <v>5.15</v>
      </c>
      <c r="N1512">
        <v>0.83</v>
      </c>
      <c r="O1512">
        <v>5.58</v>
      </c>
      <c r="P1512">
        <v>0.9</v>
      </c>
      <c r="Q1512">
        <v>4.5599999999999996</v>
      </c>
      <c r="R1512">
        <v>0.74</v>
      </c>
      <c r="S1512">
        <v>1.64</v>
      </c>
      <c r="T1512">
        <v>60</v>
      </c>
      <c r="U1512">
        <v>16.82</v>
      </c>
      <c r="V1512">
        <v>21.13</v>
      </c>
      <c r="W1512" s="1">
        <v>42962</v>
      </c>
      <c r="X1512">
        <v>260</v>
      </c>
      <c r="Y1512" t="s">
        <v>46</v>
      </c>
      <c r="AC1512" t="s">
        <v>49</v>
      </c>
      <c r="AH1512">
        <v>311508</v>
      </c>
      <c r="AI1512" t="s">
        <v>75</v>
      </c>
      <c r="AJ1512" t="s">
        <v>76</v>
      </c>
      <c r="AK1512" t="s">
        <v>45</v>
      </c>
      <c r="AL1512" s="1">
        <v>42962</v>
      </c>
    </row>
    <row r="1513" spans="1:38" x14ac:dyDescent="0.25">
      <c r="A1513" t="s">
        <v>51</v>
      </c>
      <c r="B1513" s="1">
        <v>43157</v>
      </c>
      <c r="C1513">
        <v>4</v>
      </c>
      <c r="D1513">
        <v>23</v>
      </c>
      <c r="E1513">
        <v>14</v>
      </c>
      <c r="F1513" t="s">
        <v>39</v>
      </c>
      <c r="G1513" t="s">
        <v>56</v>
      </c>
      <c r="H1513" t="s">
        <v>41</v>
      </c>
      <c r="I1513">
        <v>5</v>
      </c>
      <c r="J1513" t="s">
        <v>42</v>
      </c>
      <c r="K1513">
        <v>195</v>
      </c>
      <c r="L1513">
        <v>13.7</v>
      </c>
      <c r="M1513">
        <v>4.97</v>
      </c>
      <c r="N1513">
        <v>0.68</v>
      </c>
      <c r="O1513">
        <v>5.9</v>
      </c>
      <c r="P1513">
        <v>0.81</v>
      </c>
      <c r="Q1513">
        <v>4.8600000000000003</v>
      </c>
      <c r="R1513">
        <v>0.67</v>
      </c>
      <c r="S1513">
        <v>1.47</v>
      </c>
      <c r="T1513">
        <v>55</v>
      </c>
      <c r="U1513">
        <v>14.22</v>
      </c>
      <c r="V1513">
        <v>18.809999999999999</v>
      </c>
      <c r="W1513" s="1">
        <v>42962</v>
      </c>
      <c r="X1513">
        <v>260</v>
      </c>
      <c r="Y1513" t="s">
        <v>48</v>
      </c>
      <c r="AC1513" s="1">
        <v>43061</v>
      </c>
      <c r="AD1513">
        <v>1</v>
      </c>
      <c r="AE1513">
        <v>184</v>
      </c>
      <c r="AF1513" s="1">
        <v>43342</v>
      </c>
      <c r="AG1513">
        <v>380</v>
      </c>
      <c r="AH1513">
        <v>311508</v>
      </c>
      <c r="AI1513" t="s">
        <v>75</v>
      </c>
      <c r="AJ1513" t="s">
        <v>76</v>
      </c>
      <c r="AK1513" t="s">
        <v>45</v>
      </c>
      <c r="AL1513" s="1">
        <v>42962</v>
      </c>
    </row>
    <row r="1514" spans="1:38" x14ac:dyDescent="0.25">
      <c r="A1514" t="s">
        <v>51</v>
      </c>
      <c r="B1514" s="1">
        <v>43209</v>
      </c>
      <c r="C1514">
        <v>5</v>
      </c>
      <c r="D1514">
        <v>23</v>
      </c>
      <c r="E1514">
        <v>14</v>
      </c>
      <c r="F1514" t="s">
        <v>39</v>
      </c>
      <c r="G1514" t="s">
        <v>56</v>
      </c>
      <c r="H1514" t="s">
        <v>41</v>
      </c>
      <c r="I1514">
        <v>5</v>
      </c>
      <c r="J1514" t="s">
        <v>42</v>
      </c>
      <c r="K1514">
        <v>247</v>
      </c>
      <c r="L1514">
        <v>11.4</v>
      </c>
      <c r="M1514">
        <v>4.66</v>
      </c>
      <c r="N1514">
        <v>0.53</v>
      </c>
      <c r="O1514">
        <v>7.18</v>
      </c>
      <c r="P1514">
        <v>0.82</v>
      </c>
      <c r="Q1514">
        <v>5.6</v>
      </c>
      <c r="R1514">
        <v>0.64</v>
      </c>
      <c r="S1514">
        <v>1.46</v>
      </c>
      <c r="T1514">
        <v>210</v>
      </c>
      <c r="U1514">
        <v>11.83</v>
      </c>
      <c r="V1514">
        <v>18.09</v>
      </c>
      <c r="W1514" s="1">
        <v>42962</v>
      </c>
      <c r="X1514">
        <v>260</v>
      </c>
      <c r="Y1514" s="3">
        <v>45047</v>
      </c>
      <c r="AC1514" s="1">
        <v>43061</v>
      </c>
      <c r="AD1514">
        <v>1</v>
      </c>
      <c r="AF1514" s="1">
        <v>43342</v>
      </c>
      <c r="AG1514">
        <v>380</v>
      </c>
      <c r="AH1514">
        <v>311508</v>
      </c>
      <c r="AI1514" t="s">
        <v>75</v>
      </c>
      <c r="AJ1514" t="s">
        <v>76</v>
      </c>
      <c r="AK1514" t="s">
        <v>45</v>
      </c>
      <c r="AL1514" s="1">
        <v>42962</v>
      </c>
    </row>
    <row r="1515" spans="1:38" x14ac:dyDescent="0.25">
      <c r="A1515" t="s">
        <v>78</v>
      </c>
      <c r="B1515" s="1">
        <v>43012</v>
      </c>
      <c r="C1515">
        <v>1</v>
      </c>
      <c r="D1515">
        <v>46</v>
      </c>
      <c r="E1515">
        <v>14</v>
      </c>
      <c r="F1515" t="s">
        <v>39</v>
      </c>
      <c r="G1515" t="s">
        <v>40</v>
      </c>
      <c r="H1515" t="s">
        <v>41</v>
      </c>
      <c r="I1515">
        <v>8</v>
      </c>
      <c r="J1515" t="s">
        <v>42</v>
      </c>
      <c r="K1515">
        <v>44</v>
      </c>
      <c r="L1515">
        <v>22.1</v>
      </c>
      <c r="M1515">
        <v>5.15</v>
      </c>
      <c r="N1515">
        <v>1.1399999999999999</v>
      </c>
      <c r="O1515">
        <v>4.01</v>
      </c>
      <c r="P1515">
        <v>0.89</v>
      </c>
      <c r="Q1515">
        <v>4.18</v>
      </c>
      <c r="R1515">
        <v>0.92</v>
      </c>
      <c r="S1515">
        <v>1.81</v>
      </c>
      <c r="U1515">
        <v>22.94</v>
      </c>
      <c r="V1515">
        <v>23.92</v>
      </c>
      <c r="W1515" s="1">
        <v>42968</v>
      </c>
      <c r="X1515">
        <v>237</v>
      </c>
      <c r="Z1515" t="s">
        <v>874</v>
      </c>
      <c r="AA1515" s="2">
        <v>27912</v>
      </c>
      <c r="AC1515" t="s">
        <v>49</v>
      </c>
      <c r="AH1515">
        <v>305156</v>
      </c>
      <c r="AI1515" t="s">
        <v>413</v>
      </c>
      <c r="AJ1515" s="3">
        <v>45019</v>
      </c>
      <c r="AK1515" t="s">
        <v>45</v>
      </c>
      <c r="AL1515" s="1">
        <v>42968</v>
      </c>
    </row>
    <row r="1516" spans="1:38" x14ac:dyDescent="0.25">
      <c r="A1516" t="s">
        <v>78</v>
      </c>
      <c r="B1516" s="1">
        <v>43072</v>
      </c>
      <c r="C1516">
        <v>2</v>
      </c>
      <c r="D1516">
        <v>46</v>
      </c>
      <c r="E1516">
        <v>14</v>
      </c>
      <c r="F1516" t="s">
        <v>39</v>
      </c>
      <c r="G1516" t="s">
        <v>40</v>
      </c>
      <c r="H1516" t="s">
        <v>41</v>
      </c>
      <c r="I1516">
        <v>8</v>
      </c>
      <c r="J1516" t="s">
        <v>42</v>
      </c>
      <c r="K1516">
        <v>104</v>
      </c>
      <c r="L1516">
        <v>11.8</v>
      </c>
      <c r="M1516">
        <v>4.59</v>
      </c>
      <c r="N1516">
        <v>0.54</v>
      </c>
      <c r="O1516">
        <v>4.33</v>
      </c>
      <c r="P1516">
        <v>0.51</v>
      </c>
      <c r="Q1516">
        <v>4.07</v>
      </c>
      <c r="R1516">
        <v>0.48</v>
      </c>
      <c r="S1516">
        <v>0.99</v>
      </c>
      <c r="T1516">
        <v>9662</v>
      </c>
      <c r="U1516">
        <v>12.25</v>
      </c>
      <c r="V1516">
        <v>13.13</v>
      </c>
      <c r="W1516" s="1">
        <v>42968</v>
      </c>
      <c r="X1516">
        <v>237</v>
      </c>
      <c r="Y1516" s="3">
        <v>44958</v>
      </c>
      <c r="Z1516" t="s">
        <v>874</v>
      </c>
      <c r="AA1516" s="2">
        <v>27912</v>
      </c>
      <c r="AC1516" s="1">
        <v>43071</v>
      </c>
      <c r="AD1516">
        <v>1</v>
      </c>
      <c r="AE1516">
        <v>223</v>
      </c>
      <c r="AF1516" s="1">
        <v>43349</v>
      </c>
      <c r="AG1516">
        <v>381</v>
      </c>
      <c r="AH1516">
        <v>305156</v>
      </c>
      <c r="AI1516" t="s">
        <v>413</v>
      </c>
      <c r="AJ1516" s="3">
        <v>45019</v>
      </c>
      <c r="AK1516" t="s">
        <v>45</v>
      </c>
      <c r="AL1516" s="1">
        <v>42968</v>
      </c>
    </row>
    <row r="1517" spans="1:38" x14ac:dyDescent="0.25">
      <c r="A1517" t="s">
        <v>78</v>
      </c>
      <c r="B1517" s="1">
        <v>43193</v>
      </c>
      <c r="C1517">
        <v>4</v>
      </c>
      <c r="D1517">
        <v>46</v>
      </c>
      <c r="E1517">
        <v>14</v>
      </c>
      <c r="F1517" t="s">
        <v>39</v>
      </c>
      <c r="G1517" t="s">
        <v>40</v>
      </c>
      <c r="H1517" t="s">
        <v>41</v>
      </c>
      <c r="I1517">
        <v>8</v>
      </c>
      <c r="J1517" t="s">
        <v>42</v>
      </c>
      <c r="K1517">
        <v>225</v>
      </c>
      <c r="L1517">
        <v>5.3</v>
      </c>
      <c r="M1517">
        <v>4.4800000000000004</v>
      </c>
      <c r="N1517">
        <v>0.24</v>
      </c>
      <c r="O1517">
        <v>10.06</v>
      </c>
      <c r="P1517">
        <v>0.53</v>
      </c>
      <c r="Q1517">
        <v>5.78</v>
      </c>
      <c r="R1517">
        <v>0.31</v>
      </c>
      <c r="S1517">
        <v>0.84</v>
      </c>
      <c r="T1517">
        <v>44</v>
      </c>
      <c r="U1517">
        <v>5.5</v>
      </c>
      <c r="V1517">
        <v>10.37</v>
      </c>
      <c r="W1517" s="1">
        <v>42968</v>
      </c>
      <c r="X1517">
        <v>237</v>
      </c>
      <c r="Y1517" s="3">
        <v>44986</v>
      </c>
      <c r="Z1517" t="s">
        <v>874</v>
      </c>
      <c r="AA1517" s="2">
        <v>27912</v>
      </c>
      <c r="AC1517" s="1">
        <v>43071</v>
      </c>
      <c r="AD1517">
        <v>1</v>
      </c>
      <c r="AE1517">
        <v>154</v>
      </c>
      <c r="AF1517" s="1">
        <v>43349</v>
      </c>
      <c r="AG1517">
        <v>381</v>
      </c>
      <c r="AH1517">
        <v>305156</v>
      </c>
      <c r="AI1517" t="s">
        <v>413</v>
      </c>
      <c r="AJ1517" s="3">
        <v>45019</v>
      </c>
      <c r="AK1517" t="s">
        <v>45</v>
      </c>
      <c r="AL1517" s="1">
        <v>42968</v>
      </c>
    </row>
    <row r="1518" spans="1:38" x14ac:dyDescent="0.25">
      <c r="A1518" t="s">
        <v>38</v>
      </c>
      <c r="B1518" s="1">
        <v>43010</v>
      </c>
      <c r="C1518">
        <v>1</v>
      </c>
      <c r="D1518">
        <v>316</v>
      </c>
      <c r="E1518">
        <v>14</v>
      </c>
      <c r="F1518" t="s">
        <v>39</v>
      </c>
      <c r="G1518" t="s">
        <v>51</v>
      </c>
      <c r="H1518" t="s">
        <v>52</v>
      </c>
      <c r="I1518">
        <v>4</v>
      </c>
      <c r="J1518" t="s">
        <v>42</v>
      </c>
      <c r="K1518">
        <v>51</v>
      </c>
      <c r="L1518">
        <v>28.5</v>
      </c>
      <c r="M1518">
        <v>4.8600000000000003</v>
      </c>
      <c r="N1518">
        <v>1.39</v>
      </c>
      <c r="O1518">
        <v>3.98</v>
      </c>
      <c r="P1518">
        <v>1.1299999999999999</v>
      </c>
      <c r="Q1518">
        <v>3.43</v>
      </c>
      <c r="R1518">
        <v>0.98</v>
      </c>
      <c r="S1518">
        <v>2.11</v>
      </c>
      <c r="T1518">
        <v>21</v>
      </c>
      <c r="U1518">
        <v>29.58</v>
      </c>
      <c r="V1518">
        <v>29.1</v>
      </c>
      <c r="W1518" s="1">
        <v>42959</v>
      </c>
      <c r="X1518">
        <v>254</v>
      </c>
      <c r="Y1518" t="s">
        <v>43</v>
      </c>
      <c r="Z1518" t="s">
        <v>875</v>
      </c>
      <c r="AA1518">
        <f>-40/74</f>
        <v>-0.54054054054054057</v>
      </c>
      <c r="AC1518" s="1">
        <v>43063</v>
      </c>
      <c r="AD1518">
        <v>1</v>
      </c>
      <c r="AE1518">
        <v>263</v>
      </c>
      <c r="AF1518" s="1">
        <v>43340</v>
      </c>
      <c r="AG1518">
        <v>381</v>
      </c>
      <c r="AH1518">
        <v>112005</v>
      </c>
      <c r="AI1518" t="s">
        <v>784</v>
      </c>
      <c r="AJ1518" s="2">
        <v>22920</v>
      </c>
      <c r="AK1518" t="s">
        <v>45</v>
      </c>
      <c r="AL1518" s="1">
        <v>42959</v>
      </c>
    </row>
    <row r="1519" spans="1:38" x14ac:dyDescent="0.25">
      <c r="A1519" t="s">
        <v>38</v>
      </c>
      <c r="B1519" s="1">
        <v>43075</v>
      </c>
      <c r="C1519">
        <v>2</v>
      </c>
      <c r="D1519">
        <v>316</v>
      </c>
      <c r="E1519">
        <v>14</v>
      </c>
      <c r="F1519" t="s">
        <v>39</v>
      </c>
      <c r="G1519" t="s">
        <v>51</v>
      </c>
      <c r="H1519" t="s">
        <v>52</v>
      </c>
      <c r="I1519">
        <v>4</v>
      </c>
      <c r="J1519" t="s">
        <v>42</v>
      </c>
      <c r="K1519">
        <v>116</v>
      </c>
      <c r="L1519">
        <v>21.2</v>
      </c>
      <c r="M1519">
        <v>4.76</v>
      </c>
      <c r="N1519">
        <v>1.01</v>
      </c>
      <c r="O1519">
        <v>3.27</v>
      </c>
      <c r="P1519">
        <v>0.69</v>
      </c>
      <c r="Q1519">
        <v>3.42</v>
      </c>
      <c r="R1519">
        <v>0.73</v>
      </c>
      <c r="S1519">
        <v>1.42</v>
      </c>
      <c r="T1519">
        <v>17</v>
      </c>
      <c r="U1519">
        <v>22.01</v>
      </c>
      <c r="V1519">
        <v>19.760000000000002</v>
      </c>
      <c r="W1519" s="1">
        <v>42959</v>
      </c>
      <c r="X1519">
        <v>254</v>
      </c>
      <c r="Y1519" t="s">
        <v>46</v>
      </c>
      <c r="Z1519" t="s">
        <v>875</v>
      </c>
      <c r="AA1519">
        <f>-40/74</f>
        <v>-0.54054054054054057</v>
      </c>
      <c r="AC1519" s="1">
        <v>43083</v>
      </c>
      <c r="AD1519">
        <v>2</v>
      </c>
      <c r="AE1519">
        <v>246</v>
      </c>
      <c r="AF1519" s="1">
        <v>43361</v>
      </c>
      <c r="AG1519">
        <v>402</v>
      </c>
      <c r="AH1519">
        <v>112005</v>
      </c>
      <c r="AI1519" t="s">
        <v>784</v>
      </c>
      <c r="AJ1519" s="2">
        <v>22920</v>
      </c>
      <c r="AK1519" t="s">
        <v>45</v>
      </c>
      <c r="AL1519" s="1">
        <v>42959</v>
      </c>
    </row>
    <row r="1520" spans="1:38" x14ac:dyDescent="0.25">
      <c r="A1520" t="s">
        <v>38</v>
      </c>
      <c r="B1520" s="1">
        <v>43146</v>
      </c>
      <c r="C1520">
        <v>3</v>
      </c>
      <c r="D1520">
        <v>316</v>
      </c>
      <c r="E1520">
        <v>14</v>
      </c>
      <c r="F1520" t="s">
        <v>39</v>
      </c>
      <c r="G1520" t="s">
        <v>51</v>
      </c>
      <c r="H1520" t="s">
        <v>52</v>
      </c>
      <c r="I1520">
        <v>4</v>
      </c>
      <c r="J1520" t="s">
        <v>42</v>
      </c>
      <c r="K1520">
        <v>187</v>
      </c>
      <c r="L1520">
        <v>14.5</v>
      </c>
      <c r="M1520">
        <v>4.6399999999999997</v>
      </c>
      <c r="N1520">
        <v>0.67</v>
      </c>
      <c r="O1520">
        <v>4.8099999999999996</v>
      </c>
      <c r="P1520">
        <v>0.7</v>
      </c>
      <c r="Q1520">
        <v>3.94</v>
      </c>
      <c r="R1520">
        <v>0.56999999999999995</v>
      </c>
      <c r="S1520">
        <v>1.27</v>
      </c>
      <c r="T1520">
        <v>74</v>
      </c>
      <c r="U1520">
        <v>15.05</v>
      </c>
      <c r="V1520">
        <v>16.899999999999999</v>
      </c>
      <c r="W1520" s="1">
        <v>42959</v>
      </c>
      <c r="X1520">
        <v>254</v>
      </c>
      <c r="Y1520" t="s">
        <v>47</v>
      </c>
      <c r="Z1520" t="s">
        <v>875</v>
      </c>
      <c r="AA1520">
        <f>-40/74</f>
        <v>-0.54054054054054057</v>
      </c>
      <c r="AC1520" s="1">
        <v>43083</v>
      </c>
      <c r="AD1520">
        <v>2</v>
      </c>
      <c r="AE1520">
        <v>210</v>
      </c>
      <c r="AF1520" s="1">
        <v>43361</v>
      </c>
      <c r="AG1520">
        <v>402</v>
      </c>
      <c r="AH1520">
        <v>112005</v>
      </c>
      <c r="AI1520" t="s">
        <v>784</v>
      </c>
      <c r="AJ1520" s="2">
        <v>22920</v>
      </c>
      <c r="AK1520" t="s">
        <v>45</v>
      </c>
      <c r="AL1520" s="1">
        <v>42959</v>
      </c>
    </row>
    <row r="1521" spans="1:38" x14ac:dyDescent="0.25">
      <c r="A1521" t="s">
        <v>38</v>
      </c>
      <c r="B1521" s="1">
        <v>43200</v>
      </c>
      <c r="C1521">
        <v>4</v>
      </c>
      <c r="D1521">
        <v>316</v>
      </c>
      <c r="E1521">
        <v>14</v>
      </c>
      <c r="F1521" t="s">
        <v>39</v>
      </c>
      <c r="G1521" t="s">
        <v>51</v>
      </c>
      <c r="H1521" t="s">
        <v>52</v>
      </c>
      <c r="I1521">
        <v>4</v>
      </c>
      <c r="J1521" t="s">
        <v>42</v>
      </c>
      <c r="K1521">
        <v>241</v>
      </c>
      <c r="L1521">
        <v>12.7</v>
      </c>
      <c r="M1521">
        <v>4.67</v>
      </c>
      <c r="N1521">
        <v>0.59</v>
      </c>
      <c r="O1521">
        <v>4.75</v>
      </c>
      <c r="P1521">
        <v>0.6</v>
      </c>
      <c r="Q1521">
        <v>4.25</v>
      </c>
      <c r="R1521">
        <v>0.54</v>
      </c>
      <c r="S1521">
        <v>1.1399999999999999</v>
      </c>
      <c r="T1521">
        <v>120</v>
      </c>
      <c r="U1521">
        <v>13.18</v>
      </c>
      <c r="V1521">
        <v>14.94</v>
      </c>
      <c r="W1521" s="1">
        <v>42959</v>
      </c>
      <c r="X1521">
        <v>254</v>
      </c>
      <c r="Y1521" t="s">
        <v>48</v>
      </c>
      <c r="Z1521" t="s">
        <v>875</v>
      </c>
      <c r="AA1521">
        <f>-40/74</f>
        <v>-0.54054054054054057</v>
      </c>
      <c r="AC1521" s="1">
        <v>43106</v>
      </c>
      <c r="AD1521">
        <v>2</v>
      </c>
      <c r="AE1521">
        <v>12</v>
      </c>
      <c r="AF1521" s="1">
        <v>43386</v>
      </c>
      <c r="AG1521">
        <v>427</v>
      </c>
      <c r="AH1521">
        <v>112005</v>
      </c>
      <c r="AI1521" t="s">
        <v>784</v>
      </c>
      <c r="AJ1521" s="2">
        <v>22920</v>
      </c>
      <c r="AK1521" t="s">
        <v>50</v>
      </c>
      <c r="AL1521" s="1">
        <v>43241</v>
      </c>
    </row>
    <row r="1522" spans="1:38" x14ac:dyDescent="0.25">
      <c r="A1522" t="s">
        <v>51</v>
      </c>
      <c r="B1522" s="1">
        <v>43109</v>
      </c>
      <c r="C1522">
        <v>3</v>
      </c>
      <c r="D1522">
        <v>1</v>
      </c>
      <c r="E1522">
        <v>14</v>
      </c>
      <c r="F1522" t="s">
        <v>39</v>
      </c>
      <c r="G1522" t="s">
        <v>56</v>
      </c>
      <c r="H1522" t="s">
        <v>41</v>
      </c>
      <c r="I1522">
        <v>4</v>
      </c>
      <c r="J1522" t="s">
        <v>42</v>
      </c>
      <c r="K1522">
        <v>126</v>
      </c>
      <c r="L1522">
        <v>19.3</v>
      </c>
      <c r="M1522">
        <v>4.82</v>
      </c>
      <c r="N1522">
        <v>0.93</v>
      </c>
      <c r="O1522">
        <v>8.76</v>
      </c>
      <c r="P1522">
        <v>1.69</v>
      </c>
      <c r="Q1522">
        <v>3.96</v>
      </c>
      <c r="R1522">
        <v>0.76</v>
      </c>
      <c r="S1522">
        <v>2.4500000000000002</v>
      </c>
      <c r="T1522">
        <v>74</v>
      </c>
      <c r="U1522">
        <v>20.03</v>
      </c>
      <c r="V1522">
        <v>32.020000000000003</v>
      </c>
      <c r="W1522" s="1">
        <v>42983</v>
      </c>
      <c r="X1522">
        <v>239</v>
      </c>
      <c r="Y1522" s="3">
        <v>44987</v>
      </c>
      <c r="Z1522" t="s">
        <v>876</v>
      </c>
      <c r="AA1522" t="s">
        <v>877</v>
      </c>
      <c r="AC1522" s="1">
        <v>43058</v>
      </c>
      <c r="AD1522">
        <v>1</v>
      </c>
      <c r="AE1522">
        <v>186</v>
      </c>
      <c r="AF1522" s="1">
        <v>43338</v>
      </c>
      <c r="AG1522">
        <v>355</v>
      </c>
      <c r="AH1522">
        <v>312501</v>
      </c>
      <c r="AI1522">
        <v>2</v>
      </c>
      <c r="AJ1522" s="2">
        <v>45931</v>
      </c>
      <c r="AK1522" t="s">
        <v>45</v>
      </c>
      <c r="AL1522" s="1">
        <v>42983</v>
      </c>
    </row>
    <row r="1523" spans="1:38" x14ac:dyDescent="0.25">
      <c r="A1523" t="s">
        <v>51</v>
      </c>
      <c r="B1523" s="1">
        <v>42990</v>
      </c>
      <c r="C1523">
        <v>1</v>
      </c>
      <c r="D1523">
        <v>1</v>
      </c>
      <c r="E1523">
        <v>14</v>
      </c>
      <c r="F1523" t="s">
        <v>39</v>
      </c>
      <c r="G1523" t="s">
        <v>56</v>
      </c>
      <c r="H1523" t="s">
        <v>41</v>
      </c>
      <c r="I1523">
        <v>4</v>
      </c>
      <c r="J1523" t="s">
        <v>42</v>
      </c>
      <c r="K1523">
        <v>7</v>
      </c>
      <c r="L1523">
        <v>23.6</v>
      </c>
      <c r="M1523">
        <v>4.78</v>
      </c>
      <c r="N1523">
        <v>1.1299999999999999</v>
      </c>
      <c r="O1523">
        <v>4.5999999999999996</v>
      </c>
      <c r="P1523">
        <v>1.0900000000000001</v>
      </c>
      <c r="Q1523">
        <v>4.2699999999999996</v>
      </c>
      <c r="R1523">
        <v>1.01</v>
      </c>
      <c r="S1523">
        <v>2.09</v>
      </c>
      <c r="T1523">
        <v>413</v>
      </c>
      <c r="U1523">
        <v>24.5</v>
      </c>
      <c r="V1523">
        <v>27.5</v>
      </c>
      <c r="W1523" s="1">
        <v>42983</v>
      </c>
      <c r="X1523">
        <v>239</v>
      </c>
      <c r="Y1523" s="3">
        <v>44927</v>
      </c>
      <c r="Z1523" t="s">
        <v>876</v>
      </c>
      <c r="AA1523" t="s">
        <v>877</v>
      </c>
      <c r="AC1523" t="s">
        <v>49</v>
      </c>
      <c r="AH1523">
        <v>312501</v>
      </c>
      <c r="AI1523">
        <v>2</v>
      </c>
      <c r="AJ1523" s="2">
        <v>45931</v>
      </c>
      <c r="AK1523" t="s">
        <v>45</v>
      </c>
      <c r="AL1523" s="1">
        <v>42983</v>
      </c>
    </row>
    <row r="1524" spans="1:38" x14ac:dyDescent="0.25">
      <c r="A1524" t="s">
        <v>51</v>
      </c>
      <c r="B1524" s="1">
        <v>43048</v>
      </c>
      <c r="C1524">
        <v>2</v>
      </c>
      <c r="D1524">
        <v>1</v>
      </c>
      <c r="E1524">
        <v>14</v>
      </c>
      <c r="F1524" t="s">
        <v>39</v>
      </c>
      <c r="G1524" t="s">
        <v>56</v>
      </c>
      <c r="H1524" t="s">
        <v>41</v>
      </c>
      <c r="I1524">
        <v>4</v>
      </c>
      <c r="J1524" t="s">
        <v>42</v>
      </c>
      <c r="K1524">
        <v>65</v>
      </c>
      <c r="L1524">
        <v>21</v>
      </c>
      <c r="M1524">
        <v>5.07</v>
      </c>
      <c r="N1524">
        <v>1.06</v>
      </c>
      <c r="O1524">
        <v>5.78</v>
      </c>
      <c r="P1524">
        <v>1.21</v>
      </c>
      <c r="Q1524">
        <v>4.08</v>
      </c>
      <c r="R1524">
        <v>0.86</v>
      </c>
      <c r="S1524">
        <v>2.0699999999999998</v>
      </c>
      <c r="T1524">
        <v>183</v>
      </c>
      <c r="U1524">
        <v>21.8</v>
      </c>
      <c r="V1524">
        <v>27.2</v>
      </c>
      <c r="W1524" s="1">
        <v>42983</v>
      </c>
      <c r="X1524">
        <v>239</v>
      </c>
      <c r="Y1524" s="3">
        <v>44959</v>
      </c>
      <c r="Z1524" t="s">
        <v>876</v>
      </c>
      <c r="AA1524" t="s">
        <v>877</v>
      </c>
      <c r="AC1524" t="s">
        <v>49</v>
      </c>
      <c r="AH1524">
        <v>312501</v>
      </c>
      <c r="AI1524">
        <v>2</v>
      </c>
      <c r="AJ1524" s="2">
        <v>45931</v>
      </c>
      <c r="AK1524" t="s">
        <v>45</v>
      </c>
      <c r="AL1524" s="1">
        <v>42983</v>
      </c>
    </row>
    <row r="1525" spans="1:38" x14ac:dyDescent="0.25">
      <c r="A1525" t="s">
        <v>51</v>
      </c>
      <c r="B1525" s="1">
        <v>43157</v>
      </c>
      <c r="C1525">
        <v>4</v>
      </c>
      <c r="D1525">
        <v>1</v>
      </c>
      <c r="E1525">
        <v>14</v>
      </c>
      <c r="F1525" t="s">
        <v>39</v>
      </c>
      <c r="G1525" t="s">
        <v>56</v>
      </c>
      <c r="H1525" t="s">
        <v>41</v>
      </c>
      <c r="I1525">
        <v>4</v>
      </c>
      <c r="J1525" t="s">
        <v>42</v>
      </c>
      <c r="K1525">
        <v>174</v>
      </c>
      <c r="L1525">
        <v>15.3</v>
      </c>
      <c r="M1525">
        <v>4.78</v>
      </c>
      <c r="N1525">
        <v>0.73</v>
      </c>
      <c r="O1525">
        <v>6.31</v>
      </c>
      <c r="P1525">
        <v>0.97</v>
      </c>
      <c r="Q1525">
        <v>4.6900000000000004</v>
      </c>
      <c r="R1525">
        <v>0.72</v>
      </c>
      <c r="S1525">
        <v>1.68</v>
      </c>
      <c r="T1525">
        <v>592</v>
      </c>
      <c r="U1525">
        <v>15.88</v>
      </c>
      <c r="V1525">
        <v>21.62</v>
      </c>
      <c r="W1525" s="1">
        <v>42983</v>
      </c>
      <c r="X1525">
        <v>239</v>
      </c>
      <c r="Y1525" s="3">
        <v>45019</v>
      </c>
      <c r="Z1525" t="s">
        <v>876</v>
      </c>
      <c r="AA1525" t="s">
        <v>877</v>
      </c>
      <c r="AC1525" s="1">
        <v>43058</v>
      </c>
      <c r="AD1525">
        <v>1</v>
      </c>
      <c r="AE1525">
        <v>180</v>
      </c>
      <c r="AF1525" s="1">
        <v>43338</v>
      </c>
      <c r="AG1525">
        <v>355</v>
      </c>
      <c r="AH1525">
        <v>312501</v>
      </c>
      <c r="AI1525">
        <v>2</v>
      </c>
      <c r="AJ1525" s="2">
        <v>45931</v>
      </c>
      <c r="AK1525" t="s">
        <v>45</v>
      </c>
      <c r="AL1525" s="1">
        <v>42983</v>
      </c>
    </row>
    <row r="1526" spans="1:38" x14ac:dyDescent="0.25">
      <c r="A1526" t="s">
        <v>51</v>
      </c>
      <c r="B1526" s="1">
        <v>43209</v>
      </c>
      <c r="C1526">
        <v>5</v>
      </c>
      <c r="D1526">
        <v>1</v>
      </c>
      <c r="E1526">
        <v>14</v>
      </c>
      <c r="F1526" t="s">
        <v>39</v>
      </c>
      <c r="G1526" t="s">
        <v>56</v>
      </c>
      <c r="H1526" t="s">
        <v>41</v>
      </c>
      <c r="I1526">
        <v>4</v>
      </c>
      <c r="J1526" t="s">
        <v>42</v>
      </c>
      <c r="K1526">
        <v>226</v>
      </c>
      <c r="L1526">
        <v>10.1</v>
      </c>
      <c r="M1526">
        <v>4.76</v>
      </c>
      <c r="N1526">
        <v>0.48</v>
      </c>
      <c r="O1526">
        <v>8.19</v>
      </c>
      <c r="P1526">
        <v>0.83</v>
      </c>
      <c r="Q1526">
        <v>5.57</v>
      </c>
      <c r="R1526">
        <v>0.56000000000000005</v>
      </c>
      <c r="S1526">
        <v>1.39</v>
      </c>
      <c r="T1526">
        <v>234</v>
      </c>
      <c r="U1526">
        <v>10.48</v>
      </c>
      <c r="V1526">
        <v>17.28</v>
      </c>
      <c r="W1526" s="1">
        <v>42983</v>
      </c>
      <c r="X1526">
        <v>239</v>
      </c>
      <c r="Y1526" s="3">
        <v>45050</v>
      </c>
      <c r="Z1526" t="s">
        <v>876</v>
      </c>
      <c r="AA1526" t="s">
        <v>877</v>
      </c>
      <c r="AC1526" t="s">
        <v>49</v>
      </c>
      <c r="AH1526">
        <v>312501</v>
      </c>
      <c r="AI1526">
        <v>2</v>
      </c>
      <c r="AJ1526" s="2">
        <v>45931</v>
      </c>
      <c r="AK1526" t="s">
        <v>45</v>
      </c>
      <c r="AL1526" s="1">
        <v>42983</v>
      </c>
    </row>
    <row r="1527" spans="1:38" x14ac:dyDescent="0.25">
      <c r="A1527" t="s">
        <v>78</v>
      </c>
      <c r="B1527" s="1">
        <v>43012</v>
      </c>
      <c r="C1527">
        <v>1</v>
      </c>
      <c r="D1527">
        <v>137</v>
      </c>
      <c r="E1527">
        <v>14</v>
      </c>
      <c r="F1527" t="s">
        <v>39</v>
      </c>
      <c r="G1527" t="s">
        <v>40</v>
      </c>
      <c r="H1527" t="s">
        <v>41</v>
      </c>
      <c r="I1527">
        <v>5</v>
      </c>
      <c r="J1527" t="s">
        <v>42</v>
      </c>
      <c r="K1527">
        <v>19</v>
      </c>
      <c r="L1527">
        <v>19.7</v>
      </c>
      <c r="M1527">
        <v>5.16</v>
      </c>
      <c r="N1527">
        <v>1.02</v>
      </c>
      <c r="O1527">
        <v>4.99</v>
      </c>
      <c r="P1527">
        <v>0.98</v>
      </c>
      <c r="Q1527">
        <v>4.05</v>
      </c>
      <c r="R1527">
        <v>0.8</v>
      </c>
      <c r="S1527">
        <v>1.78</v>
      </c>
      <c r="U1527">
        <v>20.45</v>
      </c>
      <c r="V1527">
        <v>23.52</v>
      </c>
      <c r="W1527" s="1">
        <v>42993</v>
      </c>
      <c r="X1527" t="s">
        <v>878</v>
      </c>
      <c r="Z1527" t="s">
        <v>879</v>
      </c>
      <c r="AA1527" t="s">
        <v>880</v>
      </c>
      <c r="AC1527" t="s">
        <v>49</v>
      </c>
      <c r="AH1527">
        <v>311013</v>
      </c>
      <c r="AI1527">
        <v>162</v>
      </c>
      <c r="AJ1527" s="2">
        <v>15189</v>
      </c>
      <c r="AK1527" t="s">
        <v>45</v>
      </c>
      <c r="AL1527" s="1">
        <v>42993</v>
      </c>
    </row>
    <row r="1528" spans="1:38" x14ac:dyDescent="0.25">
      <c r="A1528" t="s">
        <v>78</v>
      </c>
      <c r="B1528" s="1">
        <v>43072</v>
      </c>
      <c r="C1528">
        <v>2</v>
      </c>
      <c r="D1528">
        <v>137</v>
      </c>
      <c r="E1528">
        <v>14</v>
      </c>
      <c r="F1528" t="s">
        <v>39</v>
      </c>
      <c r="G1528" t="s">
        <v>40</v>
      </c>
      <c r="H1528" t="s">
        <v>41</v>
      </c>
      <c r="I1528">
        <v>4</v>
      </c>
      <c r="J1528" t="s">
        <v>42</v>
      </c>
      <c r="K1528">
        <v>79</v>
      </c>
      <c r="L1528">
        <v>18</v>
      </c>
      <c r="M1528">
        <v>5.14</v>
      </c>
      <c r="N1528">
        <v>0.93</v>
      </c>
      <c r="O1528">
        <v>5.52</v>
      </c>
      <c r="P1528">
        <v>0.99</v>
      </c>
      <c r="Q1528">
        <v>3.84</v>
      </c>
      <c r="R1528">
        <v>0.69</v>
      </c>
      <c r="S1528">
        <v>1.68</v>
      </c>
      <c r="T1528">
        <v>17</v>
      </c>
      <c r="U1528">
        <v>18.68</v>
      </c>
      <c r="V1528">
        <v>22.37</v>
      </c>
      <c r="W1528" s="1">
        <v>42993</v>
      </c>
      <c r="X1528">
        <v>223</v>
      </c>
      <c r="Y1528" t="s">
        <v>46</v>
      </c>
      <c r="AC1528" s="1">
        <v>43052</v>
      </c>
      <c r="AD1528">
        <v>1</v>
      </c>
      <c r="AE1528">
        <v>206</v>
      </c>
      <c r="AF1528" s="1">
        <v>43332</v>
      </c>
      <c r="AG1528">
        <v>349</v>
      </c>
      <c r="AH1528">
        <v>312005</v>
      </c>
      <c r="AI1528">
        <v>0</v>
      </c>
      <c r="AJ1528" t="s">
        <v>881</v>
      </c>
      <c r="AK1528" t="s">
        <v>45</v>
      </c>
      <c r="AL1528" s="1">
        <v>42983</v>
      </c>
    </row>
    <row r="1529" spans="1:38" x14ac:dyDescent="0.25">
      <c r="A1529" t="s">
        <v>78</v>
      </c>
      <c r="B1529" s="1">
        <v>43129</v>
      </c>
      <c r="C1529">
        <v>3</v>
      </c>
      <c r="D1529">
        <v>137</v>
      </c>
      <c r="E1529">
        <v>14</v>
      </c>
      <c r="F1529" t="s">
        <v>39</v>
      </c>
      <c r="G1529" t="s">
        <v>40</v>
      </c>
      <c r="H1529" t="s">
        <v>41</v>
      </c>
      <c r="I1529">
        <v>5</v>
      </c>
      <c r="J1529" t="s">
        <v>42</v>
      </c>
      <c r="K1529">
        <v>136</v>
      </c>
      <c r="L1529">
        <v>15.2</v>
      </c>
      <c r="M1529">
        <v>5.0999999999999996</v>
      </c>
      <c r="N1529">
        <v>0.78</v>
      </c>
      <c r="O1529">
        <v>4.8</v>
      </c>
      <c r="P1529">
        <v>0.73</v>
      </c>
      <c r="Q1529">
        <v>4.0199999999999996</v>
      </c>
      <c r="R1529">
        <v>0.61</v>
      </c>
      <c r="S1529">
        <v>1.34</v>
      </c>
      <c r="T1529">
        <v>15</v>
      </c>
      <c r="U1529">
        <v>15.78</v>
      </c>
      <c r="V1529">
        <v>17.760000000000002</v>
      </c>
      <c r="W1529" s="1">
        <v>42993</v>
      </c>
      <c r="X1529" t="s">
        <v>878</v>
      </c>
      <c r="Y1529" t="s">
        <v>47</v>
      </c>
      <c r="Z1529" t="s">
        <v>879</v>
      </c>
      <c r="AA1529" t="s">
        <v>880</v>
      </c>
      <c r="AC1529" s="1">
        <v>43057</v>
      </c>
      <c r="AD1529">
        <v>1</v>
      </c>
      <c r="AE1529">
        <v>208</v>
      </c>
      <c r="AF1529" s="1">
        <v>43339</v>
      </c>
      <c r="AG1529">
        <v>346</v>
      </c>
      <c r="AH1529">
        <v>311013</v>
      </c>
      <c r="AI1529">
        <v>162</v>
      </c>
      <c r="AJ1529" s="2">
        <v>15189</v>
      </c>
      <c r="AK1529" t="s">
        <v>45</v>
      </c>
      <c r="AL1529" s="1">
        <v>42993</v>
      </c>
    </row>
    <row r="1530" spans="1:38" x14ac:dyDescent="0.25">
      <c r="A1530" t="s">
        <v>78</v>
      </c>
      <c r="B1530" s="1">
        <v>43193</v>
      </c>
      <c r="C1530">
        <v>4</v>
      </c>
      <c r="D1530">
        <v>137</v>
      </c>
      <c r="E1530">
        <v>14</v>
      </c>
      <c r="F1530" t="s">
        <v>39</v>
      </c>
      <c r="G1530" t="s">
        <v>40</v>
      </c>
      <c r="H1530" t="s">
        <v>41</v>
      </c>
      <c r="I1530">
        <v>5</v>
      </c>
      <c r="J1530" t="s">
        <v>42</v>
      </c>
      <c r="K1530">
        <v>200</v>
      </c>
      <c r="L1530">
        <v>8.6999999999999993</v>
      </c>
      <c r="M1530">
        <v>4.71</v>
      </c>
      <c r="N1530">
        <v>0.41</v>
      </c>
      <c r="O1530">
        <v>6.26</v>
      </c>
      <c r="P1530">
        <v>0.54</v>
      </c>
      <c r="Q1530">
        <v>4.8600000000000003</v>
      </c>
      <c r="R1530">
        <v>0.42</v>
      </c>
      <c r="S1530">
        <v>0.97</v>
      </c>
      <c r="T1530">
        <v>65</v>
      </c>
      <c r="U1530">
        <v>9.0299999999999994</v>
      </c>
      <c r="V1530">
        <v>12.22</v>
      </c>
      <c r="W1530" s="1">
        <v>42993</v>
      </c>
      <c r="X1530" t="s">
        <v>878</v>
      </c>
      <c r="Y1530" t="s">
        <v>48</v>
      </c>
      <c r="Z1530" t="s">
        <v>879</v>
      </c>
      <c r="AA1530" t="s">
        <v>880</v>
      </c>
      <c r="AC1530" s="1">
        <v>43057</v>
      </c>
      <c r="AD1530">
        <v>1</v>
      </c>
      <c r="AE1530">
        <v>144</v>
      </c>
      <c r="AF1530" s="1">
        <v>43339</v>
      </c>
      <c r="AG1530">
        <v>346</v>
      </c>
      <c r="AH1530">
        <v>311013</v>
      </c>
      <c r="AI1530">
        <v>162</v>
      </c>
      <c r="AJ1530" s="2">
        <v>15189</v>
      </c>
      <c r="AK1530" t="s">
        <v>45</v>
      </c>
      <c r="AL1530" s="1">
        <v>42993</v>
      </c>
    </row>
    <row r="1531" spans="1:38" x14ac:dyDescent="0.25">
      <c r="A1531" t="s">
        <v>51</v>
      </c>
      <c r="B1531" s="1">
        <v>42990</v>
      </c>
      <c r="C1531">
        <v>1</v>
      </c>
      <c r="D1531">
        <v>27</v>
      </c>
      <c r="E1531">
        <v>15</v>
      </c>
      <c r="F1531" t="s">
        <v>39</v>
      </c>
      <c r="G1531" t="s">
        <v>56</v>
      </c>
      <c r="H1531" t="s">
        <v>41</v>
      </c>
      <c r="I1531">
        <v>4</v>
      </c>
      <c r="J1531" t="s">
        <v>42</v>
      </c>
      <c r="K1531">
        <v>13</v>
      </c>
      <c r="L1531">
        <v>23.3</v>
      </c>
      <c r="M1531">
        <v>5.0599999999999996</v>
      </c>
      <c r="N1531">
        <v>1.18</v>
      </c>
      <c r="O1531">
        <v>4.74</v>
      </c>
      <c r="P1531">
        <v>1.1000000000000001</v>
      </c>
      <c r="Q1531">
        <v>3.86</v>
      </c>
      <c r="R1531">
        <v>0.9</v>
      </c>
      <c r="S1531">
        <v>2</v>
      </c>
      <c r="T1531">
        <v>26</v>
      </c>
      <c r="U1531">
        <v>24.19</v>
      </c>
      <c r="V1531">
        <v>26.73</v>
      </c>
      <c r="W1531" s="1">
        <v>42977</v>
      </c>
      <c r="X1531">
        <v>245</v>
      </c>
      <c r="Y1531" t="s">
        <v>43</v>
      </c>
      <c r="AC1531" t="s">
        <v>49</v>
      </c>
      <c r="AH1531">
        <v>312501</v>
      </c>
      <c r="AI1531">
        <v>140</v>
      </c>
      <c r="AJ1531" s="2">
        <v>18142</v>
      </c>
      <c r="AK1531" t="s">
        <v>45</v>
      </c>
      <c r="AL1531" s="1">
        <v>42977</v>
      </c>
    </row>
    <row r="1532" spans="1:38" x14ac:dyDescent="0.25">
      <c r="A1532" t="s">
        <v>51</v>
      </c>
      <c r="B1532" s="1">
        <v>43048</v>
      </c>
      <c r="C1532">
        <v>2</v>
      </c>
      <c r="D1532">
        <v>27</v>
      </c>
      <c r="E1532">
        <v>15</v>
      </c>
      <c r="F1532" t="s">
        <v>39</v>
      </c>
      <c r="G1532" t="s">
        <v>56</v>
      </c>
      <c r="H1532" t="s">
        <v>41</v>
      </c>
      <c r="I1532">
        <v>4</v>
      </c>
      <c r="J1532" t="s">
        <v>42</v>
      </c>
      <c r="K1532">
        <v>71</v>
      </c>
      <c r="L1532">
        <v>19.899999999999999</v>
      </c>
      <c r="M1532">
        <v>4.99</v>
      </c>
      <c r="N1532">
        <v>0.99</v>
      </c>
      <c r="O1532">
        <v>5.88</v>
      </c>
      <c r="P1532">
        <v>1.17</v>
      </c>
      <c r="Q1532">
        <v>4.0199999999999996</v>
      </c>
      <c r="R1532">
        <v>0.8</v>
      </c>
      <c r="S1532">
        <v>1.97</v>
      </c>
      <c r="T1532">
        <v>57</v>
      </c>
      <c r="U1532">
        <v>20.66</v>
      </c>
      <c r="V1532">
        <v>25.96</v>
      </c>
      <c r="W1532" s="1">
        <v>42977</v>
      </c>
      <c r="X1532">
        <v>245</v>
      </c>
      <c r="Y1532" t="s">
        <v>46</v>
      </c>
      <c r="AC1532" t="s">
        <v>49</v>
      </c>
      <c r="AH1532">
        <v>312501</v>
      </c>
      <c r="AI1532">
        <v>140</v>
      </c>
      <c r="AJ1532" s="2">
        <v>18142</v>
      </c>
      <c r="AK1532" t="s">
        <v>45</v>
      </c>
      <c r="AL1532" s="1">
        <v>42977</v>
      </c>
    </row>
    <row r="1533" spans="1:38" x14ac:dyDescent="0.25">
      <c r="A1533" t="s">
        <v>51</v>
      </c>
      <c r="B1533" s="1">
        <v>43109</v>
      </c>
      <c r="C1533">
        <v>3</v>
      </c>
      <c r="D1533">
        <v>27</v>
      </c>
      <c r="E1533">
        <v>15</v>
      </c>
      <c r="F1533" t="s">
        <v>39</v>
      </c>
      <c r="G1533" t="s">
        <v>56</v>
      </c>
      <c r="H1533" t="s">
        <v>41</v>
      </c>
      <c r="I1533">
        <v>4</v>
      </c>
      <c r="J1533" t="s">
        <v>42</v>
      </c>
      <c r="K1533">
        <v>132</v>
      </c>
      <c r="L1533">
        <v>18.5</v>
      </c>
      <c r="M1533">
        <v>4.8600000000000003</v>
      </c>
      <c r="N1533">
        <v>0.9</v>
      </c>
      <c r="O1533">
        <v>5.47</v>
      </c>
      <c r="P1533">
        <v>1.01</v>
      </c>
      <c r="Q1533">
        <v>3.96</v>
      </c>
      <c r="R1533">
        <v>0.73</v>
      </c>
      <c r="S1533">
        <v>1.74</v>
      </c>
      <c r="T1533">
        <v>31</v>
      </c>
      <c r="U1533">
        <v>19.2</v>
      </c>
      <c r="V1533">
        <v>23.05</v>
      </c>
      <c r="W1533" s="1">
        <v>42977</v>
      </c>
      <c r="X1533">
        <v>245</v>
      </c>
      <c r="Y1533" t="s">
        <v>47</v>
      </c>
      <c r="AC1533" s="1">
        <v>43080</v>
      </c>
      <c r="AD1533">
        <v>1</v>
      </c>
      <c r="AE1533">
        <v>208</v>
      </c>
      <c r="AF1533" s="1">
        <v>43360</v>
      </c>
      <c r="AG1533">
        <v>383</v>
      </c>
      <c r="AH1533">
        <v>312501</v>
      </c>
      <c r="AI1533">
        <v>140</v>
      </c>
      <c r="AJ1533" s="2">
        <v>18142</v>
      </c>
      <c r="AK1533" t="s">
        <v>45</v>
      </c>
      <c r="AL1533" s="1">
        <v>42977</v>
      </c>
    </row>
    <row r="1534" spans="1:38" x14ac:dyDescent="0.25">
      <c r="A1534" t="s">
        <v>51</v>
      </c>
      <c r="B1534" s="1">
        <v>43157</v>
      </c>
      <c r="C1534">
        <v>4</v>
      </c>
      <c r="D1534">
        <v>27</v>
      </c>
      <c r="E1534">
        <v>15</v>
      </c>
      <c r="F1534" t="s">
        <v>39</v>
      </c>
      <c r="G1534" t="s">
        <v>56</v>
      </c>
      <c r="H1534" t="s">
        <v>41</v>
      </c>
      <c r="I1534">
        <v>4</v>
      </c>
      <c r="J1534" t="s">
        <v>42</v>
      </c>
      <c r="K1534">
        <v>180</v>
      </c>
      <c r="L1534">
        <v>14.4</v>
      </c>
      <c r="M1534">
        <v>4.6500000000000004</v>
      </c>
      <c r="N1534">
        <v>0.67</v>
      </c>
      <c r="O1534">
        <v>6.29</v>
      </c>
      <c r="P1534">
        <v>0.91</v>
      </c>
      <c r="Q1534">
        <v>4.63</v>
      </c>
      <c r="R1534">
        <v>0.67</v>
      </c>
      <c r="S1534">
        <v>1.57</v>
      </c>
      <c r="T1534">
        <v>297</v>
      </c>
      <c r="U1534">
        <v>14.95</v>
      </c>
      <c r="V1534">
        <v>20.25</v>
      </c>
      <c r="W1534" s="1">
        <v>42977</v>
      </c>
      <c r="X1534">
        <v>245</v>
      </c>
      <c r="Y1534" s="3">
        <v>45017</v>
      </c>
      <c r="AC1534" s="1">
        <v>43080</v>
      </c>
      <c r="AD1534">
        <v>1</v>
      </c>
      <c r="AE1534">
        <v>202</v>
      </c>
      <c r="AF1534" s="1">
        <v>43360</v>
      </c>
      <c r="AG1534">
        <v>383</v>
      </c>
      <c r="AH1534">
        <v>312501</v>
      </c>
      <c r="AI1534">
        <v>140</v>
      </c>
      <c r="AJ1534" s="2">
        <v>18142</v>
      </c>
      <c r="AK1534" t="s">
        <v>45</v>
      </c>
      <c r="AL1534" s="1">
        <v>42977</v>
      </c>
    </row>
    <row r="1535" spans="1:38" x14ac:dyDescent="0.25">
      <c r="A1535" t="s">
        <v>51</v>
      </c>
      <c r="B1535" s="1">
        <v>43209</v>
      </c>
      <c r="C1535">
        <v>5</v>
      </c>
      <c r="D1535">
        <v>27</v>
      </c>
      <c r="E1535">
        <v>15</v>
      </c>
      <c r="F1535" t="s">
        <v>39</v>
      </c>
      <c r="G1535" t="s">
        <v>56</v>
      </c>
      <c r="H1535" t="s">
        <v>41</v>
      </c>
      <c r="I1535">
        <v>4</v>
      </c>
      <c r="J1535" t="s">
        <v>42</v>
      </c>
      <c r="K1535">
        <v>232</v>
      </c>
      <c r="L1535">
        <v>10.5</v>
      </c>
      <c r="M1535">
        <v>4.6500000000000004</v>
      </c>
      <c r="N1535">
        <v>0.49</v>
      </c>
      <c r="O1535">
        <v>7.12</v>
      </c>
      <c r="P1535">
        <v>0.75</v>
      </c>
      <c r="Q1535">
        <v>5.37</v>
      </c>
      <c r="R1535">
        <v>0.56000000000000005</v>
      </c>
      <c r="S1535">
        <v>1.31</v>
      </c>
      <c r="T1535">
        <v>34</v>
      </c>
      <c r="U1535">
        <v>10.9</v>
      </c>
      <c r="V1535">
        <v>16.38</v>
      </c>
      <c r="W1535" s="1">
        <v>42977</v>
      </c>
      <c r="X1535">
        <v>245</v>
      </c>
      <c r="Y1535" s="3">
        <v>45047</v>
      </c>
      <c r="AC1535" s="1">
        <v>43080</v>
      </c>
      <c r="AD1535">
        <v>1</v>
      </c>
      <c r="AE1535">
        <v>5</v>
      </c>
      <c r="AF1535" s="1">
        <v>43360</v>
      </c>
      <c r="AG1535">
        <v>383</v>
      </c>
      <c r="AH1535">
        <v>312501</v>
      </c>
      <c r="AI1535">
        <v>140</v>
      </c>
      <c r="AJ1535" s="2">
        <v>18142</v>
      </c>
      <c r="AK1535" t="s">
        <v>45</v>
      </c>
      <c r="AL1535" s="1">
        <v>42977</v>
      </c>
    </row>
    <row r="1536" spans="1:38" x14ac:dyDescent="0.25">
      <c r="A1536" t="s">
        <v>129</v>
      </c>
      <c r="B1536" s="1">
        <v>43060</v>
      </c>
      <c r="C1536">
        <v>2</v>
      </c>
      <c r="D1536">
        <v>144</v>
      </c>
      <c r="E1536">
        <v>15</v>
      </c>
      <c r="F1536" t="s">
        <v>39</v>
      </c>
      <c r="G1536" t="s">
        <v>69</v>
      </c>
      <c r="H1536" t="s">
        <v>70</v>
      </c>
      <c r="I1536">
        <v>3</v>
      </c>
      <c r="J1536">
        <v>2</v>
      </c>
      <c r="K1536">
        <v>75</v>
      </c>
      <c r="L1536">
        <v>17.5</v>
      </c>
      <c r="M1536">
        <v>5.1100000000000003</v>
      </c>
      <c r="N1536">
        <v>0.89</v>
      </c>
      <c r="O1536">
        <v>5.2</v>
      </c>
      <c r="P1536">
        <v>0.91</v>
      </c>
      <c r="Q1536">
        <v>3.69</v>
      </c>
      <c r="R1536">
        <v>0.65</v>
      </c>
      <c r="S1536">
        <v>1.56</v>
      </c>
      <c r="T1536">
        <v>15</v>
      </c>
      <c r="U1536">
        <v>18.170000000000002</v>
      </c>
      <c r="V1536">
        <v>20.94</v>
      </c>
      <c r="W1536" s="1">
        <v>42985</v>
      </c>
      <c r="X1536">
        <v>257</v>
      </c>
      <c r="Y1536" t="s">
        <v>46</v>
      </c>
      <c r="Z1536" t="s">
        <v>882</v>
      </c>
      <c r="AA1536">
        <f>-22/71</f>
        <v>-0.30985915492957744</v>
      </c>
      <c r="AC1536" s="1">
        <v>43051</v>
      </c>
      <c r="AD1536">
        <v>1</v>
      </c>
      <c r="AE1536">
        <v>180</v>
      </c>
      <c r="AF1536" s="1">
        <v>43327</v>
      </c>
      <c r="AG1536">
        <v>342</v>
      </c>
      <c r="AH1536">
        <v>508077</v>
      </c>
      <c r="AI1536">
        <v>257</v>
      </c>
      <c r="AK1536" t="s">
        <v>45</v>
      </c>
      <c r="AL1536" s="1">
        <v>42985</v>
      </c>
    </row>
    <row r="1537" spans="1:38" x14ac:dyDescent="0.25">
      <c r="A1537" t="s">
        <v>129</v>
      </c>
      <c r="B1537" s="1">
        <v>42997</v>
      </c>
      <c r="C1537">
        <v>1</v>
      </c>
      <c r="D1537">
        <v>144</v>
      </c>
      <c r="E1537">
        <v>15</v>
      </c>
      <c r="F1537" t="s">
        <v>39</v>
      </c>
      <c r="G1537" t="s">
        <v>69</v>
      </c>
      <c r="H1537" t="s">
        <v>70</v>
      </c>
      <c r="I1537">
        <v>3</v>
      </c>
      <c r="J1537">
        <v>2</v>
      </c>
      <c r="K1537">
        <v>12</v>
      </c>
      <c r="L1537">
        <v>17.399999999999999</v>
      </c>
      <c r="M1537">
        <v>5.22</v>
      </c>
      <c r="N1537">
        <v>0.91</v>
      </c>
      <c r="O1537">
        <v>4.43</v>
      </c>
      <c r="P1537">
        <v>0.77</v>
      </c>
      <c r="Q1537">
        <v>3.86</v>
      </c>
      <c r="R1537">
        <v>0.67</v>
      </c>
      <c r="S1537">
        <v>1.44</v>
      </c>
      <c r="T1537">
        <v>33</v>
      </c>
      <c r="U1537">
        <v>18.059999999999999</v>
      </c>
      <c r="V1537">
        <v>19.3</v>
      </c>
      <c r="W1537" s="1">
        <v>42985</v>
      </c>
      <c r="X1537">
        <v>257</v>
      </c>
      <c r="Y1537" t="s">
        <v>43</v>
      </c>
      <c r="Z1537" t="s">
        <v>882</v>
      </c>
      <c r="AA1537">
        <v>-0.309859155</v>
      </c>
      <c r="AC1537" t="s">
        <v>49</v>
      </c>
      <c r="AH1537">
        <v>508077</v>
      </c>
      <c r="AI1537">
        <v>257</v>
      </c>
      <c r="AK1537" t="s">
        <v>45</v>
      </c>
      <c r="AL1537" s="1">
        <v>42985</v>
      </c>
    </row>
    <row r="1538" spans="1:38" x14ac:dyDescent="0.25">
      <c r="A1538" t="s">
        <v>129</v>
      </c>
      <c r="B1538" s="1">
        <v>43156</v>
      </c>
      <c r="C1538">
        <v>3</v>
      </c>
      <c r="D1538">
        <v>144</v>
      </c>
      <c r="E1538">
        <v>15</v>
      </c>
      <c r="F1538" t="s">
        <v>39</v>
      </c>
      <c r="G1538" t="s">
        <v>69</v>
      </c>
      <c r="H1538" t="s">
        <v>70</v>
      </c>
      <c r="I1538">
        <v>3</v>
      </c>
      <c r="J1538">
        <v>2</v>
      </c>
      <c r="K1538">
        <v>171</v>
      </c>
      <c r="L1538">
        <v>14.1</v>
      </c>
      <c r="M1538">
        <v>4.9400000000000004</v>
      </c>
      <c r="N1538">
        <v>0.7</v>
      </c>
      <c r="O1538">
        <v>4.57</v>
      </c>
      <c r="P1538">
        <v>0.64</v>
      </c>
      <c r="Q1538">
        <v>4.05</v>
      </c>
      <c r="R1538">
        <v>0.56999999999999995</v>
      </c>
      <c r="S1538">
        <v>1.22</v>
      </c>
      <c r="U1538">
        <v>14.64</v>
      </c>
      <c r="V1538">
        <v>16.04</v>
      </c>
      <c r="W1538" s="1">
        <v>42985</v>
      </c>
      <c r="X1538">
        <v>257</v>
      </c>
      <c r="Z1538" t="s">
        <v>882</v>
      </c>
      <c r="AA1538">
        <v>-0.309859155</v>
      </c>
      <c r="AI1538">
        <v>0</v>
      </c>
    </row>
    <row r="1539" spans="1:38" x14ac:dyDescent="0.25">
      <c r="A1539" t="s">
        <v>129</v>
      </c>
      <c r="B1539" s="1">
        <v>43229</v>
      </c>
      <c r="C1539">
        <v>4</v>
      </c>
      <c r="D1539">
        <v>144</v>
      </c>
      <c r="E1539">
        <v>15</v>
      </c>
      <c r="F1539" t="s">
        <v>39</v>
      </c>
      <c r="G1539" t="s">
        <v>69</v>
      </c>
      <c r="H1539" t="s">
        <v>70</v>
      </c>
      <c r="I1539">
        <v>3</v>
      </c>
      <c r="J1539">
        <v>2</v>
      </c>
      <c r="K1539">
        <v>244</v>
      </c>
      <c r="L1539">
        <v>9.4</v>
      </c>
      <c r="M1539">
        <v>4.51</v>
      </c>
      <c r="N1539">
        <v>0.42</v>
      </c>
      <c r="O1539">
        <v>6</v>
      </c>
      <c r="P1539">
        <v>0.56000000000000005</v>
      </c>
      <c r="Q1539">
        <v>4.96</v>
      </c>
      <c r="R1539">
        <v>0.47</v>
      </c>
      <c r="S1539">
        <v>1.03</v>
      </c>
      <c r="T1539">
        <v>105</v>
      </c>
      <c r="U1539">
        <v>9.76</v>
      </c>
      <c r="V1539">
        <v>13.03</v>
      </c>
      <c r="W1539" s="1">
        <v>42985</v>
      </c>
      <c r="X1539">
        <v>257</v>
      </c>
      <c r="Y1539" t="s">
        <v>48</v>
      </c>
      <c r="Z1539" t="s">
        <v>882</v>
      </c>
      <c r="AA1539">
        <f>-22/71</f>
        <v>-0.30985915492957744</v>
      </c>
      <c r="AC1539" t="s">
        <v>49</v>
      </c>
      <c r="AH1539">
        <v>508077</v>
      </c>
      <c r="AI1539">
        <v>257</v>
      </c>
      <c r="AK1539" t="s">
        <v>50</v>
      </c>
      <c r="AL1539" s="1">
        <v>43250</v>
      </c>
    </row>
    <row r="1540" spans="1:38" x14ac:dyDescent="0.25">
      <c r="A1540" t="s">
        <v>51</v>
      </c>
      <c r="B1540" s="1">
        <v>42990</v>
      </c>
      <c r="C1540">
        <v>1</v>
      </c>
      <c r="D1540">
        <v>42</v>
      </c>
      <c r="E1540">
        <v>15</v>
      </c>
      <c r="F1540" t="s">
        <v>39</v>
      </c>
      <c r="G1540" t="s">
        <v>56</v>
      </c>
      <c r="H1540" t="s">
        <v>41</v>
      </c>
      <c r="I1540">
        <v>2</v>
      </c>
      <c r="J1540">
        <v>1</v>
      </c>
      <c r="K1540">
        <v>42</v>
      </c>
      <c r="L1540">
        <v>10.1</v>
      </c>
      <c r="M1540">
        <v>5.0599999999999996</v>
      </c>
      <c r="N1540">
        <v>0.51</v>
      </c>
      <c r="O1540">
        <v>5.16</v>
      </c>
      <c r="P1540">
        <v>0.52</v>
      </c>
      <c r="Q1540">
        <v>4.45</v>
      </c>
      <c r="R1540">
        <v>0.45</v>
      </c>
      <c r="S1540">
        <v>0.97</v>
      </c>
      <c r="T1540">
        <v>138</v>
      </c>
      <c r="U1540">
        <v>10.48</v>
      </c>
      <c r="V1540">
        <v>12.57</v>
      </c>
      <c r="W1540" s="1">
        <v>42948</v>
      </c>
      <c r="X1540">
        <v>274</v>
      </c>
      <c r="Y1540" s="3">
        <v>44927</v>
      </c>
      <c r="Z1540" t="s">
        <v>883</v>
      </c>
      <c r="AA1540" t="s">
        <v>884</v>
      </c>
      <c r="AB1540">
        <v>144</v>
      </c>
      <c r="AC1540" t="s">
        <v>49</v>
      </c>
      <c r="AH1540">
        <v>309012</v>
      </c>
      <c r="AI1540">
        <v>184</v>
      </c>
      <c r="AJ1540" t="s">
        <v>885</v>
      </c>
      <c r="AK1540" t="s">
        <v>45</v>
      </c>
      <c r="AL1540" s="1">
        <v>42948</v>
      </c>
    </row>
    <row r="1541" spans="1:38" x14ac:dyDescent="0.25">
      <c r="A1541" t="s">
        <v>51</v>
      </c>
      <c r="B1541" s="1">
        <v>43109</v>
      </c>
      <c r="C1541">
        <v>3</v>
      </c>
      <c r="D1541">
        <v>42</v>
      </c>
      <c r="E1541">
        <v>15</v>
      </c>
      <c r="F1541" t="s">
        <v>39</v>
      </c>
      <c r="G1541" t="s">
        <v>56</v>
      </c>
      <c r="H1541" t="s">
        <v>41</v>
      </c>
      <c r="I1541">
        <v>2</v>
      </c>
      <c r="J1541">
        <v>1</v>
      </c>
      <c r="K1541">
        <v>161</v>
      </c>
      <c r="L1541">
        <v>7.7</v>
      </c>
      <c r="M1541">
        <v>5.1100000000000003</v>
      </c>
      <c r="N1541">
        <v>0.39</v>
      </c>
      <c r="O1541">
        <v>5.94</v>
      </c>
      <c r="P1541">
        <v>0.46</v>
      </c>
      <c r="Q1541">
        <v>4.3499999999999996</v>
      </c>
      <c r="R1541">
        <v>0.33</v>
      </c>
      <c r="S1541">
        <v>0.79</v>
      </c>
      <c r="T1541">
        <v>63</v>
      </c>
      <c r="U1541">
        <v>7.99</v>
      </c>
      <c r="V1541">
        <v>10.29</v>
      </c>
      <c r="W1541" s="1">
        <v>42948</v>
      </c>
      <c r="X1541">
        <v>274</v>
      </c>
      <c r="Y1541" s="3">
        <v>44986</v>
      </c>
      <c r="Z1541" t="s">
        <v>883</v>
      </c>
      <c r="AA1541" t="s">
        <v>884</v>
      </c>
      <c r="AB1541">
        <v>144</v>
      </c>
      <c r="AC1541" s="1">
        <v>43061</v>
      </c>
      <c r="AD1541">
        <v>1</v>
      </c>
      <c r="AE1541">
        <v>187</v>
      </c>
      <c r="AF1541" s="1">
        <v>43339</v>
      </c>
      <c r="AG1541">
        <v>391</v>
      </c>
      <c r="AH1541">
        <v>309012</v>
      </c>
      <c r="AI1541">
        <v>184</v>
      </c>
      <c r="AJ1541" t="s">
        <v>885</v>
      </c>
      <c r="AK1541" t="s">
        <v>45</v>
      </c>
      <c r="AL1541" s="1">
        <v>42948</v>
      </c>
    </row>
    <row r="1542" spans="1:38" x14ac:dyDescent="0.25">
      <c r="A1542" t="s">
        <v>51</v>
      </c>
      <c r="B1542" s="1">
        <v>43209</v>
      </c>
      <c r="C1542">
        <v>5</v>
      </c>
      <c r="D1542">
        <v>42</v>
      </c>
      <c r="E1542">
        <v>15</v>
      </c>
      <c r="F1542" t="s">
        <v>39</v>
      </c>
      <c r="G1542" t="s">
        <v>56</v>
      </c>
      <c r="H1542" t="s">
        <v>41</v>
      </c>
      <c r="I1542">
        <v>2</v>
      </c>
      <c r="J1542">
        <v>1</v>
      </c>
      <c r="K1542">
        <v>261</v>
      </c>
      <c r="L1542">
        <v>5.8</v>
      </c>
      <c r="M1542">
        <v>4.82</v>
      </c>
      <c r="N1542">
        <v>0.28000000000000003</v>
      </c>
      <c r="O1542">
        <v>7.83</v>
      </c>
      <c r="P1542">
        <v>0.45</v>
      </c>
      <c r="Q1542">
        <v>5.83</v>
      </c>
      <c r="R1542">
        <v>0.34</v>
      </c>
      <c r="S1542">
        <v>0.79</v>
      </c>
      <c r="T1542">
        <v>109</v>
      </c>
      <c r="U1542">
        <v>6.02</v>
      </c>
      <c r="V1542">
        <v>9.7200000000000006</v>
      </c>
      <c r="W1542" s="1">
        <v>42948</v>
      </c>
      <c r="X1542">
        <v>274</v>
      </c>
      <c r="Y1542" s="3">
        <v>45047</v>
      </c>
      <c r="Z1542" t="s">
        <v>883</v>
      </c>
      <c r="AA1542" t="s">
        <v>884</v>
      </c>
      <c r="AB1542">
        <v>144</v>
      </c>
      <c r="AC1542" t="s">
        <v>49</v>
      </c>
      <c r="AH1542">
        <v>309012</v>
      </c>
      <c r="AI1542">
        <v>184</v>
      </c>
      <c r="AJ1542" t="s">
        <v>885</v>
      </c>
      <c r="AK1542" t="s">
        <v>45</v>
      </c>
      <c r="AL1542" s="1">
        <v>42948</v>
      </c>
    </row>
    <row r="1543" spans="1:38" x14ac:dyDescent="0.25">
      <c r="A1543" t="s">
        <v>51</v>
      </c>
      <c r="B1543" s="1">
        <v>43048</v>
      </c>
      <c r="C1543">
        <v>2</v>
      </c>
      <c r="D1543">
        <v>42</v>
      </c>
      <c r="E1543">
        <v>15</v>
      </c>
      <c r="F1543" t="s">
        <v>39</v>
      </c>
      <c r="G1543" t="s">
        <v>56</v>
      </c>
      <c r="H1543" t="s">
        <v>41</v>
      </c>
      <c r="I1543">
        <v>2</v>
      </c>
      <c r="J1543">
        <v>1</v>
      </c>
      <c r="K1543">
        <v>100</v>
      </c>
      <c r="L1543">
        <v>7.4</v>
      </c>
      <c r="M1543">
        <v>5.01</v>
      </c>
      <c r="N1543">
        <v>0.37</v>
      </c>
      <c r="O1543">
        <v>5.73</v>
      </c>
      <c r="P1543">
        <v>0.42</v>
      </c>
      <c r="Q1543">
        <v>4.51</v>
      </c>
      <c r="R1543">
        <v>0.33</v>
      </c>
      <c r="S1543">
        <v>0.76</v>
      </c>
      <c r="T1543">
        <v>84</v>
      </c>
      <c r="U1543">
        <v>7.68</v>
      </c>
      <c r="V1543">
        <v>9.6999999999999993</v>
      </c>
      <c r="W1543" s="1">
        <v>42948</v>
      </c>
      <c r="X1543">
        <v>274</v>
      </c>
      <c r="Y1543" s="3">
        <v>44958</v>
      </c>
      <c r="Z1543" t="s">
        <v>883</v>
      </c>
      <c r="AA1543" t="s">
        <v>884</v>
      </c>
      <c r="AB1543">
        <v>144</v>
      </c>
      <c r="AC1543" t="s">
        <v>49</v>
      </c>
      <c r="AH1543">
        <v>309012</v>
      </c>
      <c r="AI1543">
        <v>184</v>
      </c>
      <c r="AJ1543" t="s">
        <v>885</v>
      </c>
      <c r="AK1543" t="s">
        <v>45</v>
      </c>
      <c r="AL1543" s="1">
        <v>42948</v>
      </c>
    </row>
    <row r="1544" spans="1:38" x14ac:dyDescent="0.25">
      <c r="A1544" t="s">
        <v>51</v>
      </c>
      <c r="B1544" s="1">
        <v>43157</v>
      </c>
      <c r="C1544">
        <v>4</v>
      </c>
      <c r="D1544">
        <v>42</v>
      </c>
      <c r="E1544">
        <v>15</v>
      </c>
      <c r="F1544" t="s">
        <v>39</v>
      </c>
      <c r="G1544" t="s">
        <v>56</v>
      </c>
      <c r="H1544" t="s">
        <v>41</v>
      </c>
      <c r="I1544">
        <v>2</v>
      </c>
      <c r="J1544">
        <v>1</v>
      </c>
      <c r="K1544">
        <v>209</v>
      </c>
      <c r="L1544">
        <v>6.3</v>
      </c>
      <c r="M1544">
        <v>4.83</v>
      </c>
      <c r="N1544">
        <v>0.3</v>
      </c>
      <c r="O1544">
        <v>5.85</v>
      </c>
      <c r="P1544">
        <v>0.37</v>
      </c>
      <c r="Q1544">
        <v>4.6100000000000003</v>
      </c>
      <c r="R1544">
        <v>0.28999999999999998</v>
      </c>
      <c r="S1544">
        <v>0.66</v>
      </c>
      <c r="T1544">
        <v>109</v>
      </c>
      <c r="U1544">
        <v>6.54</v>
      </c>
      <c r="V1544">
        <v>8.48</v>
      </c>
      <c r="W1544" s="1">
        <v>42948</v>
      </c>
      <c r="X1544">
        <v>274</v>
      </c>
      <c r="Y1544" s="3">
        <v>45017</v>
      </c>
      <c r="Z1544" t="s">
        <v>883</v>
      </c>
      <c r="AA1544" t="s">
        <v>884</v>
      </c>
      <c r="AB1544">
        <v>144</v>
      </c>
      <c r="AC1544" s="1">
        <v>43061</v>
      </c>
      <c r="AD1544">
        <v>1</v>
      </c>
      <c r="AE1544">
        <v>181</v>
      </c>
      <c r="AF1544" s="1">
        <v>43339</v>
      </c>
      <c r="AG1544">
        <v>391</v>
      </c>
      <c r="AH1544">
        <v>309012</v>
      </c>
      <c r="AI1544">
        <v>184</v>
      </c>
      <c r="AJ1544" t="s">
        <v>885</v>
      </c>
      <c r="AK1544" t="s">
        <v>45</v>
      </c>
      <c r="AL1544" s="1">
        <v>42948</v>
      </c>
    </row>
    <row r="1545" spans="1:38" x14ac:dyDescent="0.25">
      <c r="A1545" t="s">
        <v>38</v>
      </c>
      <c r="B1545" s="1">
        <v>43010</v>
      </c>
      <c r="C1545">
        <v>1</v>
      </c>
      <c r="D1545">
        <v>118</v>
      </c>
      <c r="E1545">
        <v>15</v>
      </c>
      <c r="F1545" t="s">
        <v>39</v>
      </c>
      <c r="G1545" t="s">
        <v>51</v>
      </c>
      <c r="H1545" t="s">
        <v>52</v>
      </c>
      <c r="I1545">
        <v>12</v>
      </c>
      <c r="J1545" t="s">
        <v>42</v>
      </c>
      <c r="K1545">
        <v>30</v>
      </c>
      <c r="L1545">
        <v>24.1</v>
      </c>
      <c r="M1545">
        <v>5</v>
      </c>
      <c r="N1545">
        <v>1.2</v>
      </c>
      <c r="O1545">
        <v>4.71</v>
      </c>
      <c r="P1545">
        <v>1.1399999999999999</v>
      </c>
      <c r="Q1545">
        <v>3.43</v>
      </c>
      <c r="R1545">
        <v>0.83</v>
      </c>
      <c r="S1545">
        <v>1.96</v>
      </c>
      <c r="T1545">
        <v>138</v>
      </c>
      <c r="U1545">
        <v>25.02</v>
      </c>
      <c r="V1545">
        <v>26.93</v>
      </c>
      <c r="W1545" s="1">
        <v>42980</v>
      </c>
      <c r="X1545">
        <v>233</v>
      </c>
      <c r="Y1545" t="s">
        <v>43</v>
      </c>
      <c r="AC1545" s="1">
        <v>43068</v>
      </c>
      <c r="AD1545">
        <v>2</v>
      </c>
      <c r="AE1545">
        <v>270</v>
      </c>
      <c r="AF1545" s="1">
        <v>43347</v>
      </c>
      <c r="AG1545">
        <v>367</v>
      </c>
      <c r="AH1545">
        <v>98251</v>
      </c>
      <c r="AI1545" t="s">
        <v>782</v>
      </c>
      <c r="AJ1545" s="2">
        <v>45292</v>
      </c>
      <c r="AK1545" t="s">
        <v>45</v>
      </c>
      <c r="AL1545" s="1">
        <v>42980</v>
      </c>
    </row>
    <row r="1546" spans="1:38" x14ac:dyDescent="0.25">
      <c r="A1546" t="s">
        <v>38</v>
      </c>
      <c r="B1546" s="1">
        <v>43075</v>
      </c>
      <c r="C1546">
        <v>2</v>
      </c>
      <c r="D1546">
        <v>118</v>
      </c>
      <c r="E1546">
        <v>15</v>
      </c>
      <c r="F1546" t="s">
        <v>39</v>
      </c>
      <c r="G1546" t="s">
        <v>51</v>
      </c>
      <c r="H1546" t="s">
        <v>52</v>
      </c>
      <c r="I1546">
        <v>12</v>
      </c>
      <c r="J1546" t="s">
        <v>42</v>
      </c>
      <c r="K1546">
        <v>95</v>
      </c>
      <c r="L1546">
        <v>15.7</v>
      </c>
      <c r="M1546">
        <v>4.8499999999999996</v>
      </c>
      <c r="N1546">
        <v>0.76</v>
      </c>
      <c r="O1546">
        <v>4.76</v>
      </c>
      <c r="P1546">
        <v>0.75</v>
      </c>
      <c r="Q1546">
        <v>3.59</v>
      </c>
      <c r="R1546">
        <v>0.56000000000000005</v>
      </c>
      <c r="S1546">
        <v>1.31</v>
      </c>
      <c r="T1546">
        <v>292</v>
      </c>
      <c r="U1546">
        <v>16.3</v>
      </c>
      <c r="V1546">
        <v>17.78</v>
      </c>
      <c r="W1546" s="1">
        <v>42980</v>
      </c>
      <c r="X1546">
        <v>233</v>
      </c>
      <c r="Y1546" s="3">
        <v>44958</v>
      </c>
      <c r="AC1546" s="1">
        <v>43068</v>
      </c>
      <c r="AD1546">
        <v>2</v>
      </c>
      <c r="AE1546">
        <v>232</v>
      </c>
      <c r="AF1546" s="1">
        <v>43347</v>
      </c>
      <c r="AG1546">
        <v>367</v>
      </c>
      <c r="AH1546">
        <v>98251</v>
      </c>
      <c r="AI1546" t="s">
        <v>782</v>
      </c>
      <c r="AJ1546" s="2">
        <v>45292</v>
      </c>
      <c r="AK1546" t="s">
        <v>45</v>
      </c>
      <c r="AL1546" s="1">
        <v>42980</v>
      </c>
    </row>
    <row r="1547" spans="1:38" x14ac:dyDescent="0.25">
      <c r="A1547" t="s">
        <v>38</v>
      </c>
      <c r="B1547" s="1">
        <v>43146</v>
      </c>
      <c r="C1547">
        <v>3</v>
      </c>
      <c r="D1547">
        <v>118</v>
      </c>
      <c r="E1547">
        <v>15</v>
      </c>
      <c r="F1547" t="s">
        <v>39</v>
      </c>
      <c r="G1547" t="s">
        <v>51</v>
      </c>
      <c r="H1547" t="s">
        <v>52</v>
      </c>
      <c r="I1547">
        <v>12</v>
      </c>
      <c r="J1547" t="s">
        <v>42</v>
      </c>
      <c r="K1547">
        <v>166</v>
      </c>
      <c r="L1547">
        <v>11.2</v>
      </c>
      <c r="M1547">
        <v>4.68</v>
      </c>
      <c r="N1547">
        <v>0.52</v>
      </c>
      <c r="O1547">
        <v>5</v>
      </c>
      <c r="P1547">
        <v>0.56000000000000005</v>
      </c>
      <c r="Q1547">
        <v>4.09</v>
      </c>
      <c r="R1547">
        <v>0.46</v>
      </c>
      <c r="S1547">
        <v>1.02</v>
      </c>
      <c r="T1547">
        <v>396</v>
      </c>
      <c r="U1547">
        <v>11.63</v>
      </c>
      <c r="V1547">
        <v>13.44</v>
      </c>
      <c r="W1547" s="1">
        <v>42980</v>
      </c>
      <c r="X1547">
        <v>233</v>
      </c>
      <c r="Y1547" s="3">
        <v>44987</v>
      </c>
      <c r="AC1547" s="1">
        <v>43068</v>
      </c>
      <c r="AD1547">
        <v>2</v>
      </c>
      <c r="AE1547">
        <v>196</v>
      </c>
      <c r="AF1547" s="1">
        <v>43347</v>
      </c>
      <c r="AG1547">
        <v>367</v>
      </c>
      <c r="AH1547">
        <v>98251</v>
      </c>
      <c r="AI1547" t="s">
        <v>782</v>
      </c>
      <c r="AJ1547" s="2">
        <v>45292</v>
      </c>
      <c r="AK1547" t="s">
        <v>45</v>
      </c>
      <c r="AL1547" s="1">
        <v>42980</v>
      </c>
    </row>
    <row r="1548" spans="1:38" x14ac:dyDescent="0.25">
      <c r="A1548" t="s">
        <v>38</v>
      </c>
      <c r="B1548" s="1">
        <v>43200</v>
      </c>
      <c r="C1548">
        <v>4</v>
      </c>
      <c r="D1548">
        <v>118</v>
      </c>
      <c r="E1548">
        <v>15</v>
      </c>
      <c r="F1548" t="s">
        <v>39</v>
      </c>
      <c r="G1548" t="s">
        <v>51</v>
      </c>
      <c r="H1548" t="s">
        <v>52</v>
      </c>
      <c r="I1548">
        <v>12</v>
      </c>
      <c r="J1548" t="s">
        <v>42</v>
      </c>
      <c r="K1548">
        <v>220</v>
      </c>
      <c r="L1548">
        <v>8.4</v>
      </c>
      <c r="M1548">
        <v>4.96</v>
      </c>
      <c r="N1548">
        <v>0.42</v>
      </c>
      <c r="O1548">
        <v>5.46</v>
      </c>
      <c r="P1548">
        <v>0.46</v>
      </c>
      <c r="Q1548">
        <v>4.75</v>
      </c>
      <c r="R1548">
        <v>0.4</v>
      </c>
      <c r="S1548">
        <v>0.86</v>
      </c>
      <c r="T1548">
        <v>286</v>
      </c>
      <c r="U1548">
        <v>8.7200000000000006</v>
      </c>
      <c r="V1548">
        <v>10.99</v>
      </c>
      <c r="W1548" s="1">
        <v>42980</v>
      </c>
      <c r="X1548">
        <v>233</v>
      </c>
      <c r="Y1548" s="3">
        <v>45019</v>
      </c>
      <c r="AC1548" s="1">
        <v>43068</v>
      </c>
      <c r="AD1548">
        <v>2</v>
      </c>
      <c r="AF1548" s="1">
        <v>43347</v>
      </c>
      <c r="AH1548">
        <v>98251</v>
      </c>
      <c r="AI1548" t="s">
        <v>782</v>
      </c>
      <c r="AJ1548" s="2">
        <v>45292</v>
      </c>
      <c r="AK1548" t="s">
        <v>143</v>
      </c>
      <c r="AL1548" s="1">
        <v>43236</v>
      </c>
    </row>
    <row r="1549" spans="1:38" x14ac:dyDescent="0.25">
      <c r="A1549" t="s">
        <v>594</v>
      </c>
      <c r="B1549" s="1">
        <v>42995</v>
      </c>
      <c r="C1549">
        <v>1</v>
      </c>
      <c r="D1549">
        <v>3</v>
      </c>
      <c r="E1549">
        <v>15</v>
      </c>
      <c r="F1549" t="s">
        <v>39</v>
      </c>
      <c r="G1549" t="s">
        <v>69</v>
      </c>
      <c r="H1549" t="s">
        <v>70</v>
      </c>
      <c r="I1549">
        <v>6</v>
      </c>
      <c r="J1549" t="s">
        <v>42</v>
      </c>
      <c r="K1549">
        <v>43</v>
      </c>
      <c r="L1549">
        <v>29.6</v>
      </c>
      <c r="M1549">
        <v>4.91</v>
      </c>
      <c r="N1549">
        <v>1.45</v>
      </c>
      <c r="O1549">
        <v>5.54</v>
      </c>
      <c r="P1549">
        <v>1.64</v>
      </c>
      <c r="Q1549">
        <v>3.69</v>
      </c>
      <c r="R1549">
        <v>1.0900000000000001</v>
      </c>
      <c r="S1549">
        <v>2.73</v>
      </c>
      <c r="T1549">
        <v>18</v>
      </c>
      <c r="U1549">
        <v>30.72</v>
      </c>
      <c r="V1549">
        <v>36.61</v>
      </c>
      <c r="W1549" s="1">
        <v>42952</v>
      </c>
      <c r="X1549">
        <v>247</v>
      </c>
      <c r="Y1549" t="s">
        <v>43</v>
      </c>
      <c r="Z1549" t="s">
        <v>886</v>
      </c>
      <c r="AA1549" t="s">
        <v>596</v>
      </c>
      <c r="AB1549">
        <v>486</v>
      </c>
      <c r="AC1549" t="s">
        <v>49</v>
      </c>
      <c r="AH1549">
        <v>504045</v>
      </c>
      <c r="AI1549" t="s">
        <v>887</v>
      </c>
      <c r="AJ1549" t="s">
        <v>888</v>
      </c>
      <c r="AK1549" t="s">
        <v>45</v>
      </c>
      <c r="AL1549" s="1">
        <v>42952</v>
      </c>
    </row>
    <row r="1550" spans="1:38" x14ac:dyDescent="0.25">
      <c r="A1550" t="s">
        <v>594</v>
      </c>
      <c r="B1550" s="1">
        <v>43059</v>
      </c>
      <c r="C1550">
        <v>2</v>
      </c>
      <c r="D1550">
        <v>3</v>
      </c>
      <c r="E1550">
        <v>15</v>
      </c>
      <c r="F1550" t="s">
        <v>39</v>
      </c>
      <c r="G1550" t="s">
        <v>69</v>
      </c>
      <c r="H1550" t="s">
        <v>70</v>
      </c>
      <c r="I1550">
        <v>6</v>
      </c>
      <c r="J1550" t="s">
        <v>42</v>
      </c>
      <c r="K1550">
        <v>107</v>
      </c>
      <c r="L1550">
        <v>24.2</v>
      </c>
      <c r="M1550">
        <v>4.87</v>
      </c>
      <c r="N1550">
        <v>1.18</v>
      </c>
      <c r="O1550">
        <v>5.81</v>
      </c>
      <c r="P1550">
        <v>1.41</v>
      </c>
      <c r="Q1550">
        <v>3.85</v>
      </c>
      <c r="R1550">
        <v>0.93</v>
      </c>
      <c r="S1550">
        <v>2.34</v>
      </c>
      <c r="T1550">
        <v>23</v>
      </c>
      <c r="U1550">
        <v>25.12</v>
      </c>
      <c r="V1550">
        <v>31.09</v>
      </c>
      <c r="W1550" s="1">
        <v>42952</v>
      </c>
      <c r="X1550">
        <v>247</v>
      </c>
      <c r="Y1550" t="s">
        <v>46</v>
      </c>
      <c r="Z1550" t="s">
        <v>889</v>
      </c>
      <c r="AA1550" t="s">
        <v>599</v>
      </c>
      <c r="AC1550" s="1">
        <v>43053</v>
      </c>
      <c r="AD1550">
        <v>1</v>
      </c>
      <c r="AE1550">
        <v>225</v>
      </c>
      <c r="AF1550" s="1">
        <v>43334</v>
      </c>
      <c r="AG1550">
        <v>382</v>
      </c>
      <c r="AH1550">
        <v>504045</v>
      </c>
      <c r="AI1550" t="s">
        <v>887</v>
      </c>
      <c r="AJ1550" t="s">
        <v>888</v>
      </c>
      <c r="AK1550" t="s">
        <v>45</v>
      </c>
      <c r="AL1550" s="1">
        <v>42952</v>
      </c>
    </row>
    <row r="1551" spans="1:38" x14ac:dyDescent="0.25">
      <c r="A1551" t="s">
        <v>594</v>
      </c>
      <c r="B1551" s="1">
        <v>43122</v>
      </c>
      <c r="C1551">
        <v>3</v>
      </c>
      <c r="D1551">
        <v>3</v>
      </c>
      <c r="E1551">
        <v>15</v>
      </c>
      <c r="F1551" t="s">
        <v>39</v>
      </c>
      <c r="G1551" t="s">
        <v>69</v>
      </c>
      <c r="H1551" t="s">
        <v>70</v>
      </c>
      <c r="I1551">
        <v>6</v>
      </c>
      <c r="J1551" t="s">
        <v>42</v>
      </c>
      <c r="K1551">
        <v>170</v>
      </c>
      <c r="L1551">
        <v>18.100000000000001</v>
      </c>
      <c r="M1551">
        <v>4.67</v>
      </c>
      <c r="N1551">
        <v>0.85</v>
      </c>
      <c r="O1551">
        <v>6.13</v>
      </c>
      <c r="P1551">
        <v>1.1100000000000001</v>
      </c>
      <c r="Q1551">
        <v>3.84</v>
      </c>
      <c r="R1551">
        <v>0.7</v>
      </c>
      <c r="S1551">
        <v>1.8</v>
      </c>
      <c r="T1551">
        <v>86</v>
      </c>
      <c r="U1551">
        <v>18.79</v>
      </c>
      <c r="V1551">
        <v>23.98</v>
      </c>
      <c r="W1551" s="1">
        <v>42952</v>
      </c>
      <c r="X1551">
        <v>247</v>
      </c>
      <c r="Y1551" t="s">
        <v>47</v>
      </c>
      <c r="Z1551" t="s">
        <v>886</v>
      </c>
      <c r="AA1551" t="s">
        <v>596</v>
      </c>
      <c r="AB1551">
        <v>486</v>
      </c>
      <c r="AC1551" s="1">
        <v>43073</v>
      </c>
      <c r="AD1551">
        <v>1</v>
      </c>
      <c r="AE1551">
        <v>189</v>
      </c>
      <c r="AF1551" s="1">
        <v>43355</v>
      </c>
      <c r="AG1551">
        <v>403</v>
      </c>
      <c r="AH1551">
        <v>504045</v>
      </c>
      <c r="AI1551" t="s">
        <v>887</v>
      </c>
      <c r="AJ1551" t="s">
        <v>888</v>
      </c>
      <c r="AK1551" t="s">
        <v>45</v>
      </c>
      <c r="AL1551" s="1">
        <v>42952</v>
      </c>
    </row>
    <row r="1552" spans="1:38" x14ac:dyDescent="0.25">
      <c r="A1552" t="s">
        <v>594</v>
      </c>
      <c r="B1552" s="1">
        <v>43186</v>
      </c>
      <c r="C1552">
        <v>4</v>
      </c>
      <c r="D1552">
        <v>3</v>
      </c>
      <c r="E1552">
        <v>15</v>
      </c>
      <c r="F1552" t="s">
        <v>39</v>
      </c>
      <c r="G1552" t="s">
        <v>104</v>
      </c>
      <c r="H1552" t="s">
        <v>105</v>
      </c>
      <c r="I1552">
        <v>3</v>
      </c>
      <c r="J1552">
        <v>2</v>
      </c>
      <c r="K1552">
        <v>234</v>
      </c>
      <c r="L1552">
        <v>16.600000000000001</v>
      </c>
      <c r="M1552">
        <v>5.01</v>
      </c>
      <c r="N1552">
        <v>0.83</v>
      </c>
      <c r="O1552">
        <v>5.17</v>
      </c>
      <c r="P1552">
        <v>0.86</v>
      </c>
      <c r="Q1552">
        <v>4.28</v>
      </c>
      <c r="R1552">
        <v>0.71</v>
      </c>
      <c r="S1552">
        <v>1.57</v>
      </c>
      <c r="T1552">
        <v>25</v>
      </c>
      <c r="U1552">
        <v>17.23</v>
      </c>
      <c r="V1552">
        <v>20.51</v>
      </c>
      <c r="W1552" s="1">
        <v>42952</v>
      </c>
      <c r="X1552">
        <v>212</v>
      </c>
      <c r="Y1552" t="s">
        <v>48</v>
      </c>
      <c r="Z1552" t="s">
        <v>890</v>
      </c>
      <c r="AA1552" t="s">
        <v>692</v>
      </c>
      <c r="AC1552" t="s">
        <v>49</v>
      </c>
      <c r="AH1552" t="s">
        <v>891</v>
      </c>
      <c r="AI1552">
        <v>518</v>
      </c>
      <c r="AJ1552" t="s">
        <v>892</v>
      </c>
      <c r="AK1552" t="s">
        <v>50</v>
      </c>
      <c r="AL1552" s="1">
        <v>43245</v>
      </c>
    </row>
    <row r="1553" spans="1:38" x14ac:dyDescent="0.25">
      <c r="A1553" t="s">
        <v>38</v>
      </c>
      <c r="B1553" s="1">
        <v>43075</v>
      </c>
      <c r="C1553">
        <v>2</v>
      </c>
      <c r="D1553">
        <v>10</v>
      </c>
      <c r="E1553">
        <v>15</v>
      </c>
      <c r="F1553" t="s">
        <v>39</v>
      </c>
      <c r="G1553" t="s">
        <v>40</v>
      </c>
      <c r="H1553" t="s">
        <v>41</v>
      </c>
      <c r="I1553">
        <v>7</v>
      </c>
      <c r="J1553" t="s">
        <v>42</v>
      </c>
      <c r="K1553">
        <v>41</v>
      </c>
      <c r="L1553">
        <v>24.5</v>
      </c>
      <c r="M1553">
        <v>5.0999999999999996</v>
      </c>
      <c r="N1553">
        <v>1.25</v>
      </c>
      <c r="O1553">
        <v>4.6500000000000004</v>
      </c>
      <c r="P1553">
        <v>1.1399999999999999</v>
      </c>
      <c r="Q1553">
        <v>3.6</v>
      </c>
      <c r="R1553">
        <v>0.88</v>
      </c>
      <c r="S1553">
        <v>2.02</v>
      </c>
      <c r="T1553">
        <v>19</v>
      </c>
      <c r="U1553">
        <v>25.43</v>
      </c>
      <c r="V1553">
        <v>27.41</v>
      </c>
      <c r="W1553" s="1">
        <v>43034</v>
      </c>
      <c r="X1553">
        <v>179</v>
      </c>
      <c r="Y1553" t="s">
        <v>43</v>
      </c>
      <c r="AC1553" t="s">
        <v>49</v>
      </c>
      <c r="AH1553">
        <v>306083</v>
      </c>
      <c r="AI1553" t="s">
        <v>893</v>
      </c>
      <c r="AJ1553" s="2">
        <v>22433</v>
      </c>
      <c r="AK1553" t="s">
        <v>45</v>
      </c>
      <c r="AL1553" s="1">
        <v>43034</v>
      </c>
    </row>
    <row r="1554" spans="1:38" x14ac:dyDescent="0.25">
      <c r="A1554" t="s">
        <v>38</v>
      </c>
      <c r="B1554" s="1">
        <v>43146</v>
      </c>
      <c r="C1554">
        <v>3</v>
      </c>
      <c r="D1554">
        <v>10</v>
      </c>
      <c r="E1554">
        <v>15</v>
      </c>
      <c r="F1554" t="s">
        <v>39</v>
      </c>
      <c r="G1554" t="s">
        <v>40</v>
      </c>
      <c r="H1554" t="s">
        <v>41</v>
      </c>
      <c r="I1554">
        <v>7</v>
      </c>
      <c r="J1554" t="s">
        <v>42</v>
      </c>
      <c r="K1554">
        <v>112</v>
      </c>
      <c r="L1554">
        <v>18.2</v>
      </c>
      <c r="M1554">
        <v>5.16</v>
      </c>
      <c r="N1554">
        <v>0.94</v>
      </c>
      <c r="O1554">
        <v>4.6399999999999997</v>
      </c>
      <c r="P1554">
        <v>0.84</v>
      </c>
      <c r="Q1554">
        <v>4.03</v>
      </c>
      <c r="R1554">
        <v>0.73</v>
      </c>
      <c r="S1554">
        <v>1.58</v>
      </c>
      <c r="T1554">
        <v>62</v>
      </c>
      <c r="U1554">
        <v>18.89</v>
      </c>
      <c r="V1554">
        <v>20.84</v>
      </c>
      <c r="W1554" s="1">
        <v>43034</v>
      </c>
      <c r="X1554">
        <v>179</v>
      </c>
      <c r="Y1554" t="s">
        <v>46</v>
      </c>
      <c r="AC1554" t="s">
        <v>49</v>
      </c>
      <c r="AH1554">
        <v>306083</v>
      </c>
      <c r="AI1554" t="s">
        <v>893</v>
      </c>
      <c r="AJ1554" s="2">
        <v>22433</v>
      </c>
      <c r="AK1554" t="s">
        <v>45</v>
      </c>
      <c r="AL1554" s="1">
        <v>43034</v>
      </c>
    </row>
    <row r="1555" spans="1:38" x14ac:dyDescent="0.25">
      <c r="A1555" t="s">
        <v>38</v>
      </c>
      <c r="B1555" s="1">
        <v>43200</v>
      </c>
      <c r="C1555">
        <v>4</v>
      </c>
      <c r="D1555">
        <v>10</v>
      </c>
      <c r="E1555">
        <v>15</v>
      </c>
      <c r="F1555" t="s">
        <v>39</v>
      </c>
      <c r="G1555" t="s">
        <v>40</v>
      </c>
      <c r="H1555" t="s">
        <v>41</v>
      </c>
      <c r="I1555">
        <v>7</v>
      </c>
      <c r="J1555" t="s">
        <v>42</v>
      </c>
      <c r="K1555">
        <v>166</v>
      </c>
      <c r="L1555">
        <v>13.3</v>
      </c>
      <c r="M1555">
        <v>4.95</v>
      </c>
      <c r="N1555">
        <v>0.66</v>
      </c>
      <c r="O1555">
        <v>5.07</v>
      </c>
      <c r="P1555">
        <v>0.67</v>
      </c>
      <c r="Q1555">
        <v>4.6399999999999997</v>
      </c>
      <c r="R1555">
        <v>0.62</v>
      </c>
      <c r="S1555">
        <v>1.29</v>
      </c>
      <c r="T1555">
        <v>90</v>
      </c>
      <c r="U1555">
        <v>13.81</v>
      </c>
      <c r="V1555">
        <v>16.57</v>
      </c>
      <c r="W1555" s="1">
        <v>43034</v>
      </c>
      <c r="X1555">
        <v>179</v>
      </c>
      <c r="Y1555" t="s">
        <v>47</v>
      </c>
      <c r="AC1555" t="s">
        <v>142</v>
      </c>
      <c r="AH1555">
        <v>306083</v>
      </c>
      <c r="AI1555" t="s">
        <v>893</v>
      </c>
      <c r="AJ1555" s="2">
        <v>22433</v>
      </c>
      <c r="AK1555" t="s">
        <v>143</v>
      </c>
      <c r="AL1555" s="1">
        <v>43258</v>
      </c>
    </row>
    <row r="1556" spans="1:38" x14ac:dyDescent="0.25">
      <c r="A1556" t="s">
        <v>38</v>
      </c>
      <c r="B1556" s="1">
        <v>43010</v>
      </c>
      <c r="C1556">
        <v>1</v>
      </c>
      <c r="D1556">
        <v>301</v>
      </c>
      <c r="E1556">
        <v>15</v>
      </c>
      <c r="F1556" t="s">
        <v>39</v>
      </c>
      <c r="G1556" t="s">
        <v>69</v>
      </c>
      <c r="H1556" t="s">
        <v>70</v>
      </c>
      <c r="I1556">
        <v>4</v>
      </c>
      <c r="J1556" t="s">
        <v>42</v>
      </c>
      <c r="K1556">
        <v>25</v>
      </c>
      <c r="L1556">
        <v>23.8</v>
      </c>
      <c r="M1556">
        <v>5.04</v>
      </c>
      <c r="N1556">
        <v>1.2</v>
      </c>
      <c r="O1556">
        <v>4.68</v>
      </c>
      <c r="P1556">
        <v>1.1100000000000001</v>
      </c>
      <c r="Q1556">
        <v>3.55</v>
      </c>
      <c r="R1556">
        <v>0.84</v>
      </c>
      <c r="S1556">
        <v>1.96</v>
      </c>
      <c r="T1556">
        <v>20</v>
      </c>
      <c r="U1556">
        <v>24.7</v>
      </c>
      <c r="V1556">
        <v>26.55</v>
      </c>
      <c r="W1556" s="1">
        <v>42985</v>
      </c>
      <c r="X1556">
        <v>228</v>
      </c>
      <c r="Y1556" t="s">
        <v>43</v>
      </c>
      <c r="Z1556" t="s">
        <v>894</v>
      </c>
      <c r="AA1556">
        <f>-27/75</f>
        <v>-0.36</v>
      </c>
      <c r="AC1556" s="1">
        <v>43062</v>
      </c>
      <c r="AD1556">
        <v>1</v>
      </c>
      <c r="AE1556">
        <v>264</v>
      </c>
      <c r="AF1556" s="1">
        <v>43341</v>
      </c>
      <c r="AG1556">
        <v>356</v>
      </c>
      <c r="AH1556">
        <v>311013</v>
      </c>
      <c r="AI1556" t="s">
        <v>895</v>
      </c>
      <c r="AJ1556" s="2">
        <v>36434</v>
      </c>
      <c r="AK1556" t="s">
        <v>45</v>
      </c>
      <c r="AL1556" s="1">
        <v>42985</v>
      </c>
    </row>
    <row r="1557" spans="1:38" x14ac:dyDescent="0.25">
      <c r="A1557" t="s">
        <v>38</v>
      </c>
      <c r="B1557" s="1">
        <v>43075</v>
      </c>
      <c r="C1557">
        <v>2</v>
      </c>
      <c r="D1557">
        <v>301</v>
      </c>
      <c r="E1557">
        <v>15</v>
      </c>
      <c r="F1557" t="s">
        <v>39</v>
      </c>
      <c r="G1557" t="s">
        <v>69</v>
      </c>
      <c r="H1557" t="s">
        <v>70</v>
      </c>
      <c r="I1557">
        <v>4</v>
      </c>
      <c r="J1557" t="s">
        <v>42</v>
      </c>
      <c r="K1557">
        <v>90</v>
      </c>
      <c r="L1557">
        <v>17.100000000000001</v>
      </c>
      <c r="M1557">
        <v>4.83</v>
      </c>
      <c r="N1557">
        <v>0.83</v>
      </c>
      <c r="O1557">
        <v>5.07</v>
      </c>
      <c r="P1557">
        <v>0.87</v>
      </c>
      <c r="Q1557">
        <v>3.53</v>
      </c>
      <c r="R1557">
        <v>0.6</v>
      </c>
      <c r="S1557">
        <v>1.47</v>
      </c>
      <c r="T1557">
        <v>20</v>
      </c>
      <c r="U1557">
        <v>17.75</v>
      </c>
      <c r="V1557">
        <v>19.96</v>
      </c>
      <c r="W1557" s="1">
        <v>42985</v>
      </c>
      <c r="X1557">
        <v>228</v>
      </c>
      <c r="Y1557" t="s">
        <v>46</v>
      </c>
      <c r="Z1557" t="s">
        <v>894</v>
      </c>
      <c r="AA1557">
        <f>-27/75</f>
        <v>-0.36</v>
      </c>
      <c r="AC1557" s="1">
        <v>43062</v>
      </c>
      <c r="AD1557">
        <v>1</v>
      </c>
      <c r="AE1557">
        <v>226</v>
      </c>
      <c r="AF1557" s="1">
        <v>43341</v>
      </c>
      <c r="AG1557">
        <v>356</v>
      </c>
      <c r="AH1557">
        <v>311013</v>
      </c>
      <c r="AI1557" t="s">
        <v>895</v>
      </c>
      <c r="AJ1557" s="2">
        <v>36434</v>
      </c>
      <c r="AK1557" t="s">
        <v>45</v>
      </c>
      <c r="AL1557" s="1">
        <v>42985</v>
      </c>
    </row>
    <row r="1558" spans="1:38" x14ac:dyDescent="0.25">
      <c r="A1558" t="s">
        <v>38</v>
      </c>
      <c r="B1558" s="1">
        <v>43146</v>
      </c>
      <c r="C1558">
        <v>3</v>
      </c>
      <c r="D1558">
        <v>301</v>
      </c>
      <c r="E1558">
        <v>15</v>
      </c>
      <c r="F1558" t="s">
        <v>39</v>
      </c>
      <c r="G1558" t="s">
        <v>69</v>
      </c>
      <c r="H1558" t="s">
        <v>70</v>
      </c>
      <c r="I1558">
        <v>4</v>
      </c>
      <c r="J1558" t="s">
        <v>42</v>
      </c>
      <c r="K1558">
        <v>161</v>
      </c>
      <c r="L1558">
        <v>12.6</v>
      </c>
      <c r="M1558">
        <v>4.88</v>
      </c>
      <c r="N1558">
        <v>0.61</v>
      </c>
      <c r="O1558">
        <v>5.57</v>
      </c>
      <c r="P1558">
        <v>0.7</v>
      </c>
      <c r="Q1558">
        <v>4.04</v>
      </c>
      <c r="R1558">
        <v>0.51</v>
      </c>
      <c r="S1558">
        <v>1.21</v>
      </c>
      <c r="T1558">
        <v>41</v>
      </c>
      <c r="U1558">
        <v>13.08</v>
      </c>
      <c r="V1558">
        <v>15.95</v>
      </c>
      <c r="W1558" s="1">
        <v>42985</v>
      </c>
      <c r="X1558">
        <v>228</v>
      </c>
      <c r="Y1558" t="s">
        <v>47</v>
      </c>
      <c r="Z1558" t="s">
        <v>894</v>
      </c>
      <c r="AA1558">
        <f>-27/75</f>
        <v>-0.36</v>
      </c>
      <c r="AC1558" s="1">
        <v>43062</v>
      </c>
      <c r="AD1558">
        <v>1</v>
      </c>
      <c r="AE1558">
        <v>190</v>
      </c>
      <c r="AF1558" s="1">
        <v>43341</v>
      </c>
      <c r="AG1558">
        <v>356</v>
      </c>
      <c r="AH1558">
        <v>311013</v>
      </c>
      <c r="AI1558" t="s">
        <v>895</v>
      </c>
      <c r="AJ1558" s="2">
        <v>36434</v>
      </c>
      <c r="AK1558" t="s">
        <v>45</v>
      </c>
      <c r="AL1558" s="1">
        <v>42985</v>
      </c>
    </row>
    <row r="1559" spans="1:38" x14ac:dyDescent="0.25">
      <c r="A1559" t="s">
        <v>38</v>
      </c>
      <c r="B1559" s="1">
        <v>43200</v>
      </c>
      <c r="C1559">
        <v>4</v>
      </c>
      <c r="D1559">
        <v>301</v>
      </c>
      <c r="E1559">
        <v>15</v>
      </c>
      <c r="F1559" t="s">
        <v>39</v>
      </c>
      <c r="G1559" t="s">
        <v>69</v>
      </c>
      <c r="H1559" t="s">
        <v>70</v>
      </c>
      <c r="I1559">
        <v>4</v>
      </c>
      <c r="J1559" t="s">
        <v>42</v>
      </c>
      <c r="K1559">
        <v>215</v>
      </c>
      <c r="L1559">
        <v>11</v>
      </c>
      <c r="M1559">
        <v>4.7699999999999996</v>
      </c>
      <c r="N1559">
        <v>0.52</v>
      </c>
      <c r="O1559">
        <v>6.35</v>
      </c>
      <c r="P1559">
        <v>0.7</v>
      </c>
      <c r="Q1559">
        <v>4.46</v>
      </c>
      <c r="R1559">
        <v>0.49</v>
      </c>
      <c r="S1559">
        <v>1.19</v>
      </c>
      <c r="T1559">
        <v>77</v>
      </c>
      <c r="U1559">
        <v>11.42</v>
      </c>
      <c r="V1559">
        <v>15.37</v>
      </c>
      <c r="W1559" s="1">
        <v>42985</v>
      </c>
      <c r="X1559">
        <v>228</v>
      </c>
      <c r="Y1559" t="s">
        <v>48</v>
      </c>
      <c r="Z1559" t="s">
        <v>894</v>
      </c>
      <c r="AA1559">
        <f>-27/75</f>
        <v>-0.36</v>
      </c>
      <c r="AC1559" t="s">
        <v>49</v>
      </c>
      <c r="AH1559">
        <v>311013</v>
      </c>
      <c r="AI1559" t="s">
        <v>895</v>
      </c>
      <c r="AJ1559" s="2">
        <v>36434</v>
      </c>
      <c r="AK1559" t="s">
        <v>50</v>
      </c>
      <c r="AL1559" s="1">
        <v>43241</v>
      </c>
    </row>
    <row r="1560" spans="1:38" x14ac:dyDescent="0.25">
      <c r="A1560" t="s">
        <v>123</v>
      </c>
      <c r="B1560" s="1">
        <v>43074</v>
      </c>
      <c r="C1560">
        <v>2</v>
      </c>
      <c r="D1560">
        <v>633</v>
      </c>
      <c r="E1560">
        <v>16</v>
      </c>
      <c r="F1560" t="s">
        <v>39</v>
      </c>
      <c r="G1560" t="s">
        <v>104</v>
      </c>
      <c r="H1560" t="s">
        <v>105</v>
      </c>
      <c r="I1560">
        <v>3</v>
      </c>
      <c r="J1560">
        <v>2</v>
      </c>
      <c r="K1560">
        <v>105</v>
      </c>
      <c r="L1560">
        <v>19.100000000000001</v>
      </c>
      <c r="M1560">
        <v>5.26</v>
      </c>
      <c r="N1560">
        <v>1</v>
      </c>
      <c r="O1560">
        <v>4.91</v>
      </c>
      <c r="P1560">
        <v>0.94</v>
      </c>
      <c r="Q1560">
        <v>4.12</v>
      </c>
      <c r="R1560">
        <v>0.79</v>
      </c>
      <c r="S1560">
        <v>1.72</v>
      </c>
      <c r="T1560">
        <v>10</v>
      </c>
      <c r="U1560">
        <v>19.829999999999998</v>
      </c>
      <c r="V1560">
        <v>22.78</v>
      </c>
      <c r="W1560" s="1">
        <v>42969</v>
      </c>
      <c r="X1560">
        <v>242</v>
      </c>
      <c r="Y1560" t="s">
        <v>46</v>
      </c>
      <c r="AC1560" s="1">
        <v>43043</v>
      </c>
      <c r="AD1560">
        <v>1</v>
      </c>
      <c r="AE1560">
        <v>250</v>
      </c>
      <c r="AF1560" s="1">
        <v>43326</v>
      </c>
      <c r="AG1560">
        <v>357</v>
      </c>
      <c r="AI1560" t="s">
        <v>896</v>
      </c>
      <c r="AJ1560" t="s">
        <v>897</v>
      </c>
      <c r="AK1560" t="s">
        <v>45</v>
      </c>
      <c r="AL1560" s="1">
        <v>42969</v>
      </c>
    </row>
    <row r="1561" spans="1:38" x14ac:dyDescent="0.25">
      <c r="A1561" t="s">
        <v>123</v>
      </c>
      <c r="B1561" s="1">
        <v>43005</v>
      </c>
      <c r="C1561">
        <v>1</v>
      </c>
      <c r="D1561">
        <v>633</v>
      </c>
      <c r="E1561">
        <v>16</v>
      </c>
      <c r="F1561" t="s">
        <v>39</v>
      </c>
      <c r="G1561" t="s">
        <v>104</v>
      </c>
      <c r="H1561" t="s">
        <v>105</v>
      </c>
      <c r="I1561">
        <v>3</v>
      </c>
      <c r="J1561">
        <v>2</v>
      </c>
      <c r="K1561">
        <v>36</v>
      </c>
      <c r="L1561">
        <v>17.899999999999999</v>
      </c>
      <c r="M1561">
        <v>5.52</v>
      </c>
      <c r="N1561">
        <v>0.99</v>
      </c>
      <c r="O1561">
        <v>4.32</v>
      </c>
      <c r="P1561">
        <v>0.77</v>
      </c>
      <c r="Q1561">
        <v>3.65</v>
      </c>
      <c r="R1561">
        <v>0.65</v>
      </c>
      <c r="S1561">
        <v>1.43</v>
      </c>
      <c r="T1561">
        <v>43</v>
      </c>
      <c r="U1561">
        <v>18.579999999999998</v>
      </c>
      <c r="V1561">
        <v>19.29</v>
      </c>
      <c r="W1561" s="1">
        <v>42969</v>
      </c>
      <c r="X1561">
        <v>242</v>
      </c>
      <c r="Y1561" t="s">
        <v>43</v>
      </c>
      <c r="AC1561" s="1">
        <v>43043</v>
      </c>
      <c r="AD1561">
        <v>1</v>
      </c>
      <c r="AE1561">
        <v>259</v>
      </c>
      <c r="AF1561" s="1">
        <v>43326</v>
      </c>
      <c r="AG1561">
        <v>357</v>
      </c>
      <c r="AI1561" t="s">
        <v>896</v>
      </c>
      <c r="AJ1561" t="s">
        <v>897</v>
      </c>
      <c r="AK1561" t="s">
        <v>45</v>
      </c>
      <c r="AL1561" s="1">
        <v>42969</v>
      </c>
    </row>
    <row r="1562" spans="1:38" x14ac:dyDescent="0.25">
      <c r="A1562" t="s">
        <v>123</v>
      </c>
      <c r="B1562" s="1">
        <v>43198</v>
      </c>
      <c r="C1562">
        <v>4</v>
      </c>
      <c r="D1562">
        <v>616</v>
      </c>
      <c r="E1562">
        <v>16</v>
      </c>
      <c r="F1562" t="s">
        <v>39</v>
      </c>
      <c r="G1562" t="s">
        <v>51</v>
      </c>
      <c r="H1562" t="s">
        <v>52</v>
      </c>
      <c r="I1562">
        <v>3</v>
      </c>
      <c r="J1562">
        <v>2</v>
      </c>
      <c r="K1562">
        <v>214</v>
      </c>
      <c r="L1562">
        <v>9.4</v>
      </c>
      <c r="M1562">
        <v>4.21</v>
      </c>
      <c r="N1562">
        <v>0.4</v>
      </c>
      <c r="O1562">
        <v>7.71</v>
      </c>
      <c r="P1562">
        <v>0.72</v>
      </c>
      <c r="Q1562">
        <v>5.85</v>
      </c>
      <c r="R1562">
        <v>0.55000000000000004</v>
      </c>
      <c r="S1562">
        <v>1.27</v>
      </c>
      <c r="T1562">
        <v>294</v>
      </c>
      <c r="U1562">
        <v>9.76</v>
      </c>
      <c r="V1562">
        <v>15.63</v>
      </c>
      <c r="W1562" s="1">
        <v>42984</v>
      </c>
      <c r="X1562">
        <v>227</v>
      </c>
      <c r="Y1562" s="3">
        <v>45017</v>
      </c>
      <c r="AC1562" t="s">
        <v>142</v>
      </c>
      <c r="AI1562">
        <v>0</v>
      </c>
      <c r="AJ1562" t="s">
        <v>898</v>
      </c>
      <c r="AK1562" t="s">
        <v>143</v>
      </c>
      <c r="AL1562" s="1">
        <v>43210</v>
      </c>
    </row>
    <row r="1563" spans="1:38" x14ac:dyDescent="0.25">
      <c r="A1563" t="s">
        <v>123</v>
      </c>
      <c r="B1563" s="1">
        <v>43136</v>
      </c>
      <c r="C1563">
        <v>3</v>
      </c>
      <c r="D1563">
        <v>633</v>
      </c>
      <c r="E1563">
        <v>16</v>
      </c>
      <c r="F1563" t="s">
        <v>39</v>
      </c>
      <c r="G1563" t="s">
        <v>51</v>
      </c>
      <c r="H1563" t="s">
        <v>52</v>
      </c>
      <c r="I1563">
        <v>3</v>
      </c>
      <c r="J1563">
        <v>2</v>
      </c>
      <c r="K1563">
        <v>152</v>
      </c>
      <c r="L1563">
        <v>8.3000000000000007</v>
      </c>
      <c r="M1563">
        <v>4.91</v>
      </c>
      <c r="N1563">
        <v>0.41</v>
      </c>
      <c r="O1563">
        <v>6.22</v>
      </c>
      <c r="P1563">
        <v>0.52</v>
      </c>
      <c r="Q1563">
        <v>4.05</v>
      </c>
      <c r="R1563">
        <v>0.34</v>
      </c>
      <c r="S1563">
        <v>0.85</v>
      </c>
      <c r="T1563">
        <v>90</v>
      </c>
      <c r="U1563">
        <v>8.6199999999999992</v>
      </c>
      <c r="V1563">
        <v>11.27</v>
      </c>
      <c r="W1563" s="1">
        <v>42984</v>
      </c>
      <c r="X1563">
        <v>227</v>
      </c>
      <c r="Y1563" t="s">
        <v>47</v>
      </c>
      <c r="AC1563" s="1">
        <v>43070</v>
      </c>
      <c r="AD1563">
        <v>3</v>
      </c>
      <c r="AE1563">
        <v>214</v>
      </c>
      <c r="AF1563" s="1">
        <v>43352</v>
      </c>
      <c r="AG1563">
        <v>368</v>
      </c>
      <c r="AI1563">
        <v>0</v>
      </c>
      <c r="AJ1563" t="s">
        <v>898</v>
      </c>
      <c r="AK1563" t="s">
        <v>45</v>
      </c>
      <c r="AL1563" s="1">
        <v>42984</v>
      </c>
    </row>
    <row r="1564" spans="1:38" x14ac:dyDescent="0.25">
      <c r="A1564" t="s">
        <v>51</v>
      </c>
      <c r="B1564" s="1">
        <v>42990</v>
      </c>
      <c r="C1564">
        <v>1</v>
      </c>
      <c r="D1564">
        <v>24</v>
      </c>
      <c r="E1564">
        <v>16</v>
      </c>
      <c r="F1564" t="s">
        <v>39</v>
      </c>
      <c r="G1564" t="s">
        <v>56</v>
      </c>
      <c r="H1564" t="s">
        <v>41</v>
      </c>
      <c r="I1564">
        <v>3</v>
      </c>
      <c r="J1564">
        <v>2</v>
      </c>
      <c r="K1564">
        <v>4</v>
      </c>
      <c r="L1564">
        <v>23.5</v>
      </c>
      <c r="M1564">
        <v>4.57</v>
      </c>
      <c r="N1564">
        <v>1.07</v>
      </c>
      <c r="O1564">
        <v>5.7</v>
      </c>
      <c r="P1564">
        <v>1.34</v>
      </c>
      <c r="Q1564">
        <v>5.15</v>
      </c>
      <c r="R1564">
        <v>1.21</v>
      </c>
      <c r="S1564">
        <v>2.5499999999999998</v>
      </c>
      <c r="T1564">
        <v>452</v>
      </c>
      <c r="U1564">
        <v>24.39</v>
      </c>
      <c r="V1564">
        <v>32.090000000000003</v>
      </c>
      <c r="W1564" s="1">
        <v>42986</v>
      </c>
      <c r="X1564">
        <v>236</v>
      </c>
      <c r="Y1564" s="3">
        <v>44927</v>
      </c>
      <c r="Z1564" t="s">
        <v>899</v>
      </c>
      <c r="AA1564" t="s">
        <v>900</v>
      </c>
      <c r="AC1564" t="s">
        <v>49</v>
      </c>
      <c r="AH1564">
        <v>309012</v>
      </c>
      <c r="AI1564" t="s">
        <v>390</v>
      </c>
      <c r="AJ1564" s="3">
        <v>45179</v>
      </c>
      <c r="AK1564" t="s">
        <v>45</v>
      </c>
      <c r="AL1564" s="1">
        <v>42986</v>
      </c>
    </row>
    <row r="1565" spans="1:38" x14ac:dyDescent="0.25">
      <c r="A1565" t="s">
        <v>51</v>
      </c>
      <c r="B1565" s="1">
        <v>43048</v>
      </c>
      <c r="C1565">
        <v>2</v>
      </c>
      <c r="D1565">
        <v>24</v>
      </c>
      <c r="E1565">
        <v>16</v>
      </c>
      <c r="F1565" t="s">
        <v>39</v>
      </c>
      <c r="G1565" t="s">
        <v>56</v>
      </c>
      <c r="H1565" t="s">
        <v>41</v>
      </c>
      <c r="I1565">
        <v>3</v>
      </c>
      <c r="J1565">
        <v>2</v>
      </c>
      <c r="K1565">
        <v>62</v>
      </c>
      <c r="L1565">
        <v>17.2</v>
      </c>
      <c r="M1565">
        <v>5.1100000000000003</v>
      </c>
      <c r="N1565">
        <v>0.88</v>
      </c>
      <c r="O1565">
        <v>5.66</v>
      </c>
      <c r="P1565">
        <v>0.97</v>
      </c>
      <c r="Q1565">
        <v>4.1100000000000003</v>
      </c>
      <c r="R1565">
        <v>0.71</v>
      </c>
      <c r="S1565">
        <v>1.68</v>
      </c>
      <c r="T1565">
        <v>30</v>
      </c>
      <c r="U1565">
        <v>17.850000000000001</v>
      </c>
      <c r="V1565">
        <v>22.05</v>
      </c>
      <c r="W1565" s="1">
        <v>42986</v>
      </c>
      <c r="X1565">
        <v>236</v>
      </c>
      <c r="Y1565" s="3">
        <v>44958</v>
      </c>
      <c r="Z1565" t="s">
        <v>899</v>
      </c>
      <c r="AA1565" t="s">
        <v>900</v>
      </c>
      <c r="AC1565" t="s">
        <v>49</v>
      </c>
      <c r="AH1565">
        <v>309012</v>
      </c>
      <c r="AI1565" t="s">
        <v>390</v>
      </c>
      <c r="AJ1565" s="3">
        <v>45179</v>
      </c>
      <c r="AK1565" t="s">
        <v>45</v>
      </c>
      <c r="AL1565" s="1">
        <v>42986</v>
      </c>
    </row>
    <row r="1566" spans="1:38" x14ac:dyDescent="0.25">
      <c r="A1566" t="s">
        <v>51</v>
      </c>
      <c r="B1566" s="1">
        <v>43109</v>
      </c>
      <c r="C1566">
        <v>3</v>
      </c>
      <c r="D1566">
        <v>24</v>
      </c>
      <c r="E1566">
        <v>16</v>
      </c>
      <c r="F1566" t="s">
        <v>39</v>
      </c>
      <c r="G1566" t="s">
        <v>56</v>
      </c>
      <c r="H1566" t="s">
        <v>41</v>
      </c>
      <c r="I1566">
        <v>3</v>
      </c>
      <c r="J1566">
        <v>2</v>
      </c>
      <c r="K1566">
        <v>123</v>
      </c>
      <c r="L1566">
        <v>15.4</v>
      </c>
      <c r="M1566">
        <v>5.05</v>
      </c>
      <c r="N1566">
        <v>0.78</v>
      </c>
      <c r="O1566">
        <v>5.21</v>
      </c>
      <c r="P1566">
        <v>0.8</v>
      </c>
      <c r="Q1566">
        <v>3.89</v>
      </c>
      <c r="R1566">
        <v>0.6</v>
      </c>
      <c r="S1566">
        <v>1.4</v>
      </c>
      <c r="T1566">
        <v>18</v>
      </c>
      <c r="U1566">
        <v>15.99</v>
      </c>
      <c r="V1566">
        <v>18.62</v>
      </c>
      <c r="W1566" s="1">
        <v>42986</v>
      </c>
      <c r="X1566">
        <v>236</v>
      </c>
      <c r="Y1566" s="3">
        <v>44986</v>
      </c>
      <c r="Z1566" t="s">
        <v>899</v>
      </c>
      <c r="AA1566" t="s">
        <v>900</v>
      </c>
      <c r="AC1566" s="1">
        <v>43048</v>
      </c>
      <c r="AD1566">
        <v>1</v>
      </c>
      <c r="AE1566">
        <v>177</v>
      </c>
      <c r="AF1566" s="1">
        <v>43329</v>
      </c>
      <c r="AG1566">
        <v>343</v>
      </c>
      <c r="AH1566">
        <v>309012</v>
      </c>
      <c r="AI1566" t="s">
        <v>390</v>
      </c>
      <c r="AJ1566" s="3">
        <v>45179</v>
      </c>
      <c r="AK1566" t="s">
        <v>45</v>
      </c>
      <c r="AL1566" s="1">
        <v>42986</v>
      </c>
    </row>
    <row r="1567" spans="1:38" x14ac:dyDescent="0.25">
      <c r="A1567" t="s">
        <v>51</v>
      </c>
      <c r="B1567" s="1">
        <v>43157</v>
      </c>
      <c r="C1567">
        <v>4</v>
      </c>
      <c r="D1567">
        <v>24</v>
      </c>
      <c r="E1567">
        <v>16</v>
      </c>
      <c r="F1567" t="s">
        <v>39</v>
      </c>
      <c r="G1567" t="s">
        <v>56</v>
      </c>
      <c r="H1567" t="s">
        <v>41</v>
      </c>
      <c r="I1567">
        <v>3</v>
      </c>
      <c r="J1567">
        <v>2</v>
      </c>
      <c r="K1567">
        <v>171</v>
      </c>
      <c r="L1567">
        <v>12.9</v>
      </c>
      <c r="M1567">
        <v>4.92</v>
      </c>
      <c r="N1567">
        <v>0.63</v>
      </c>
      <c r="O1567">
        <v>5.72</v>
      </c>
      <c r="P1567">
        <v>0.74</v>
      </c>
      <c r="Q1567">
        <v>4.33</v>
      </c>
      <c r="R1567">
        <v>0.56000000000000005</v>
      </c>
      <c r="S1567">
        <v>1.3</v>
      </c>
      <c r="T1567">
        <v>173</v>
      </c>
      <c r="U1567">
        <v>13.39</v>
      </c>
      <c r="V1567">
        <v>16.899999999999999</v>
      </c>
      <c r="W1567" s="1">
        <v>42986</v>
      </c>
      <c r="X1567">
        <v>236</v>
      </c>
      <c r="Y1567" s="3">
        <v>45018</v>
      </c>
      <c r="Z1567" t="s">
        <v>899</v>
      </c>
      <c r="AA1567" t="s">
        <v>900</v>
      </c>
      <c r="AC1567" s="1">
        <v>43048</v>
      </c>
      <c r="AD1567">
        <v>1</v>
      </c>
      <c r="AE1567">
        <v>171</v>
      </c>
      <c r="AF1567" s="1">
        <v>43329</v>
      </c>
      <c r="AG1567">
        <v>343</v>
      </c>
      <c r="AH1567">
        <v>309012</v>
      </c>
      <c r="AI1567" t="s">
        <v>390</v>
      </c>
      <c r="AJ1567" s="3">
        <v>45179</v>
      </c>
      <c r="AK1567" t="s">
        <v>45</v>
      </c>
      <c r="AL1567" s="1">
        <v>42986</v>
      </c>
    </row>
    <row r="1568" spans="1:38" x14ac:dyDescent="0.25">
      <c r="A1568" t="s">
        <v>51</v>
      </c>
      <c r="B1568" s="1">
        <v>43209</v>
      </c>
      <c r="C1568">
        <v>5</v>
      </c>
      <c r="D1568">
        <v>24</v>
      </c>
      <c r="E1568">
        <v>16</v>
      </c>
      <c r="F1568" t="s">
        <v>39</v>
      </c>
      <c r="G1568" t="s">
        <v>56</v>
      </c>
      <c r="H1568" t="s">
        <v>41</v>
      </c>
      <c r="I1568">
        <v>3</v>
      </c>
      <c r="J1568">
        <v>2</v>
      </c>
      <c r="K1568">
        <v>223</v>
      </c>
      <c r="L1568">
        <v>8.9</v>
      </c>
      <c r="M1568">
        <v>4.8499999999999996</v>
      </c>
      <c r="N1568">
        <v>0.43</v>
      </c>
      <c r="O1568">
        <v>6.59</v>
      </c>
      <c r="P1568">
        <v>0.59</v>
      </c>
      <c r="Q1568">
        <v>4.96</v>
      </c>
      <c r="R1568">
        <v>0.44</v>
      </c>
      <c r="S1568">
        <v>1.03</v>
      </c>
      <c r="T1568">
        <v>46</v>
      </c>
      <c r="U1568">
        <v>9.24</v>
      </c>
      <c r="V1568">
        <v>13.05</v>
      </c>
      <c r="W1568" s="1">
        <v>42986</v>
      </c>
      <c r="X1568">
        <v>236</v>
      </c>
      <c r="Y1568" s="3">
        <v>45048</v>
      </c>
      <c r="Z1568" t="s">
        <v>899</v>
      </c>
      <c r="AA1568" t="s">
        <v>900</v>
      </c>
      <c r="AC1568" t="s">
        <v>49</v>
      </c>
      <c r="AH1568">
        <v>309012</v>
      </c>
      <c r="AI1568" t="s">
        <v>390</v>
      </c>
      <c r="AJ1568" s="3">
        <v>45179</v>
      </c>
      <c r="AK1568" t="s">
        <v>45</v>
      </c>
      <c r="AL1568" s="1">
        <v>42986</v>
      </c>
    </row>
    <row r="1569" spans="1:38" x14ac:dyDescent="0.25">
      <c r="A1569" t="s">
        <v>40</v>
      </c>
      <c r="B1569" s="1">
        <v>44117</v>
      </c>
      <c r="C1569">
        <v>1</v>
      </c>
      <c r="D1569">
        <v>552</v>
      </c>
      <c r="E1569">
        <v>16</v>
      </c>
      <c r="F1569" t="s">
        <v>39</v>
      </c>
      <c r="G1569" t="s">
        <v>40</v>
      </c>
      <c r="H1569" t="s">
        <v>41</v>
      </c>
      <c r="I1569">
        <v>10</v>
      </c>
      <c r="J1569" t="s">
        <v>42</v>
      </c>
      <c r="K1569">
        <v>64</v>
      </c>
      <c r="L1569">
        <v>19.8</v>
      </c>
      <c r="M1569">
        <v>5.08</v>
      </c>
      <c r="N1569">
        <v>1.01</v>
      </c>
      <c r="O1569">
        <v>4.6399999999999997</v>
      </c>
      <c r="P1569">
        <v>0.92</v>
      </c>
      <c r="Q1569">
        <v>3.45</v>
      </c>
      <c r="R1569">
        <v>0.68</v>
      </c>
      <c r="S1569">
        <v>1.6</v>
      </c>
      <c r="T1569">
        <v>1042</v>
      </c>
      <c r="U1569">
        <v>20.55</v>
      </c>
      <c r="V1569">
        <v>21.9</v>
      </c>
      <c r="W1569" s="1">
        <v>44053</v>
      </c>
      <c r="Y1569" s="3">
        <v>44927</v>
      </c>
      <c r="AC1569" s="1">
        <v>44162</v>
      </c>
      <c r="AD1569">
        <v>2</v>
      </c>
      <c r="AE1569">
        <v>239</v>
      </c>
      <c r="AF1569" s="1">
        <v>44443</v>
      </c>
      <c r="AG1569">
        <v>390</v>
      </c>
      <c r="AI1569" t="s">
        <v>901</v>
      </c>
      <c r="AJ1569" t="s">
        <v>902</v>
      </c>
      <c r="AK1569" t="s">
        <v>45</v>
      </c>
      <c r="AL1569" s="1">
        <v>44053</v>
      </c>
    </row>
    <row r="1570" spans="1:38" x14ac:dyDescent="0.25">
      <c r="A1570" t="s">
        <v>40</v>
      </c>
      <c r="B1570" s="1">
        <v>44222</v>
      </c>
      <c r="C1570">
        <v>2</v>
      </c>
      <c r="D1570">
        <v>552</v>
      </c>
      <c r="E1570">
        <v>16</v>
      </c>
      <c r="F1570" t="s">
        <v>39</v>
      </c>
      <c r="G1570" t="s">
        <v>40</v>
      </c>
      <c r="H1570" t="s">
        <v>41</v>
      </c>
      <c r="I1570">
        <v>10</v>
      </c>
      <c r="J1570" t="s">
        <v>42</v>
      </c>
      <c r="K1570">
        <v>169</v>
      </c>
      <c r="L1570">
        <v>16.5</v>
      </c>
      <c r="M1570">
        <v>4.97</v>
      </c>
      <c r="N1570">
        <v>0.82</v>
      </c>
      <c r="O1570">
        <v>5.39</v>
      </c>
      <c r="P1570">
        <v>0.89</v>
      </c>
      <c r="Q1570">
        <v>3.72</v>
      </c>
      <c r="R1570">
        <v>0.61</v>
      </c>
      <c r="S1570">
        <v>1.5</v>
      </c>
      <c r="T1570">
        <v>1042</v>
      </c>
      <c r="U1570">
        <v>17.13</v>
      </c>
      <c r="V1570">
        <v>20.12</v>
      </c>
      <c r="W1570" s="1">
        <v>44053</v>
      </c>
      <c r="Y1570" s="3">
        <v>44959</v>
      </c>
      <c r="AC1570" s="1">
        <v>44162</v>
      </c>
      <c r="AD1570">
        <v>2</v>
      </c>
      <c r="AE1570">
        <v>184</v>
      </c>
      <c r="AF1570" s="1">
        <v>44443</v>
      </c>
      <c r="AG1570">
        <v>390</v>
      </c>
      <c r="AI1570" t="s">
        <v>901</v>
      </c>
      <c r="AJ1570" t="s">
        <v>902</v>
      </c>
      <c r="AK1570" t="s">
        <v>45</v>
      </c>
      <c r="AL1570" s="1">
        <v>44053</v>
      </c>
    </row>
    <row r="1571" spans="1:38" x14ac:dyDescent="0.25">
      <c r="A1571" t="s">
        <v>40</v>
      </c>
      <c r="B1571" s="1">
        <v>44280</v>
      </c>
      <c r="C1571">
        <v>3</v>
      </c>
      <c r="D1571">
        <v>552</v>
      </c>
      <c r="E1571">
        <v>16</v>
      </c>
      <c r="F1571" t="s">
        <v>39</v>
      </c>
      <c r="G1571" t="s">
        <v>40</v>
      </c>
      <c r="H1571" t="s">
        <v>41</v>
      </c>
      <c r="I1571">
        <v>10</v>
      </c>
      <c r="J1571" t="s">
        <v>42</v>
      </c>
      <c r="K1571">
        <v>227</v>
      </c>
      <c r="L1571">
        <v>11.4</v>
      </c>
      <c r="M1571">
        <v>4.76</v>
      </c>
      <c r="N1571">
        <v>0.54</v>
      </c>
      <c r="O1571">
        <v>4.79</v>
      </c>
      <c r="P1571">
        <v>0.55000000000000004</v>
      </c>
      <c r="Q1571">
        <v>4.45</v>
      </c>
      <c r="R1571">
        <v>0.51</v>
      </c>
      <c r="S1571">
        <v>1.05</v>
      </c>
      <c r="T1571">
        <v>818</v>
      </c>
      <c r="U1571">
        <v>11.83</v>
      </c>
      <c r="V1571">
        <v>13.74</v>
      </c>
      <c r="W1571" s="1">
        <v>44053</v>
      </c>
      <c r="Y1571" s="3">
        <v>44988</v>
      </c>
      <c r="AC1571" s="1">
        <v>44162</v>
      </c>
      <c r="AD1571">
        <v>2</v>
      </c>
      <c r="AE1571">
        <v>162</v>
      </c>
      <c r="AF1571" s="1">
        <v>44443</v>
      </c>
      <c r="AG1571">
        <v>390</v>
      </c>
      <c r="AI1571" t="s">
        <v>901</v>
      </c>
      <c r="AJ1571" t="s">
        <v>902</v>
      </c>
      <c r="AK1571" t="s">
        <v>45</v>
      </c>
      <c r="AL1571" s="1">
        <v>44053</v>
      </c>
    </row>
    <row r="1572" spans="1:38" x14ac:dyDescent="0.25">
      <c r="A1572" t="s">
        <v>51</v>
      </c>
      <c r="B1572" s="1">
        <v>42990</v>
      </c>
      <c r="C1572">
        <v>1</v>
      </c>
      <c r="D1572">
        <v>129</v>
      </c>
      <c r="E1572">
        <v>16</v>
      </c>
      <c r="F1572" t="s">
        <v>39</v>
      </c>
      <c r="G1572" t="s">
        <v>56</v>
      </c>
      <c r="H1572" t="s">
        <v>41</v>
      </c>
      <c r="I1572">
        <v>7</v>
      </c>
      <c r="J1572" t="s">
        <v>42</v>
      </c>
      <c r="K1572">
        <v>39</v>
      </c>
      <c r="L1572">
        <v>18.2</v>
      </c>
      <c r="M1572">
        <v>5.31</v>
      </c>
      <c r="N1572">
        <v>0.97</v>
      </c>
      <c r="O1572">
        <v>6.01</v>
      </c>
      <c r="P1572">
        <v>1.0900000000000001</v>
      </c>
      <c r="Q1572">
        <v>4.24</v>
      </c>
      <c r="R1572">
        <v>0.77</v>
      </c>
      <c r="S1572">
        <v>1.87</v>
      </c>
      <c r="T1572">
        <v>30</v>
      </c>
      <c r="U1572">
        <v>18.89</v>
      </c>
      <c r="V1572">
        <v>24.27</v>
      </c>
      <c r="W1572" s="1">
        <v>42951</v>
      </c>
      <c r="X1572">
        <v>271</v>
      </c>
      <c r="Y1572" t="s">
        <v>43</v>
      </c>
      <c r="AC1572" t="s">
        <v>49</v>
      </c>
      <c r="AH1572" s="2">
        <v>43586</v>
      </c>
      <c r="AI1572" t="s">
        <v>215</v>
      </c>
      <c r="AJ1572" t="s">
        <v>216</v>
      </c>
      <c r="AK1572" t="s">
        <v>45</v>
      </c>
      <c r="AL1572" s="1">
        <v>42951</v>
      </c>
    </row>
    <row r="1573" spans="1:38" x14ac:dyDescent="0.25">
      <c r="A1573" t="s">
        <v>51</v>
      </c>
      <c r="B1573" s="1">
        <v>43048</v>
      </c>
      <c r="C1573">
        <v>2</v>
      </c>
      <c r="D1573">
        <v>129</v>
      </c>
      <c r="E1573">
        <v>16</v>
      </c>
      <c r="F1573" t="s">
        <v>39</v>
      </c>
      <c r="G1573" t="s">
        <v>56</v>
      </c>
      <c r="H1573" t="s">
        <v>41</v>
      </c>
      <c r="I1573">
        <v>8</v>
      </c>
      <c r="J1573" t="s">
        <v>42</v>
      </c>
      <c r="K1573">
        <v>97</v>
      </c>
      <c r="L1573">
        <v>16.899999999999999</v>
      </c>
      <c r="M1573">
        <v>5.03</v>
      </c>
      <c r="N1573">
        <v>0.85</v>
      </c>
      <c r="O1573">
        <v>6.43</v>
      </c>
      <c r="P1573">
        <v>1.0900000000000001</v>
      </c>
      <c r="Q1573">
        <v>4.3899999999999997</v>
      </c>
      <c r="R1573">
        <v>0.74</v>
      </c>
      <c r="S1573">
        <v>1.83</v>
      </c>
      <c r="T1573">
        <v>63</v>
      </c>
      <c r="U1573">
        <v>17.54</v>
      </c>
      <c r="V1573">
        <v>23.7</v>
      </c>
      <c r="W1573" s="1">
        <v>42951</v>
      </c>
      <c r="X1573">
        <v>271</v>
      </c>
      <c r="Y1573" t="s">
        <v>46</v>
      </c>
      <c r="AC1573" t="s">
        <v>49</v>
      </c>
      <c r="AH1573" s="2">
        <v>43586</v>
      </c>
      <c r="AI1573" t="s">
        <v>215</v>
      </c>
      <c r="AJ1573" t="s">
        <v>216</v>
      </c>
      <c r="AK1573" t="s">
        <v>45</v>
      </c>
      <c r="AL1573" s="1">
        <v>42951</v>
      </c>
    </row>
    <row r="1574" spans="1:38" x14ac:dyDescent="0.25">
      <c r="A1574" t="s">
        <v>51</v>
      </c>
      <c r="B1574" s="1">
        <v>43109</v>
      </c>
      <c r="C1574">
        <v>3</v>
      </c>
      <c r="D1574">
        <v>129</v>
      </c>
      <c r="E1574">
        <v>16</v>
      </c>
      <c r="F1574" t="s">
        <v>39</v>
      </c>
      <c r="G1574" t="s">
        <v>56</v>
      </c>
      <c r="H1574" t="s">
        <v>41</v>
      </c>
      <c r="I1574">
        <v>8</v>
      </c>
      <c r="J1574" t="s">
        <v>42</v>
      </c>
      <c r="K1574">
        <v>158</v>
      </c>
      <c r="L1574">
        <v>15.4</v>
      </c>
      <c r="M1574">
        <v>5.03</v>
      </c>
      <c r="N1574">
        <v>0.77</v>
      </c>
      <c r="O1574">
        <v>6</v>
      </c>
      <c r="P1574">
        <v>0.92</v>
      </c>
      <c r="Q1574">
        <v>4.22</v>
      </c>
      <c r="R1574">
        <v>0.65</v>
      </c>
      <c r="S1574">
        <v>1.57</v>
      </c>
      <c r="T1574">
        <v>23</v>
      </c>
      <c r="U1574">
        <v>15.99</v>
      </c>
      <c r="V1574">
        <v>20.5</v>
      </c>
      <c r="W1574" s="1">
        <v>42951</v>
      </c>
      <c r="X1574">
        <v>271</v>
      </c>
      <c r="Y1574" t="s">
        <v>47</v>
      </c>
      <c r="AC1574" s="1">
        <v>43056</v>
      </c>
      <c r="AD1574">
        <v>1</v>
      </c>
      <c r="AE1574">
        <v>183</v>
      </c>
      <c r="AF1574" s="1">
        <v>43335</v>
      </c>
      <c r="AG1574">
        <v>384</v>
      </c>
      <c r="AH1574" s="2">
        <v>43586</v>
      </c>
      <c r="AI1574" t="s">
        <v>215</v>
      </c>
      <c r="AJ1574" t="s">
        <v>216</v>
      </c>
      <c r="AK1574" t="s">
        <v>45</v>
      </c>
      <c r="AL1574" s="1">
        <v>42951</v>
      </c>
    </row>
    <row r="1575" spans="1:38" x14ac:dyDescent="0.25">
      <c r="A1575" t="s">
        <v>51</v>
      </c>
      <c r="B1575" s="1">
        <v>43157</v>
      </c>
      <c r="C1575">
        <v>4</v>
      </c>
      <c r="D1575">
        <v>129</v>
      </c>
      <c r="E1575">
        <v>16</v>
      </c>
      <c r="F1575" t="s">
        <v>39</v>
      </c>
      <c r="G1575" t="s">
        <v>56</v>
      </c>
      <c r="H1575" t="s">
        <v>41</v>
      </c>
      <c r="I1575">
        <v>8</v>
      </c>
      <c r="J1575" t="s">
        <v>42</v>
      </c>
      <c r="K1575">
        <v>206</v>
      </c>
      <c r="L1575">
        <v>11.7</v>
      </c>
      <c r="M1575">
        <v>4.95</v>
      </c>
      <c r="N1575">
        <v>0.57999999999999996</v>
      </c>
      <c r="O1575">
        <v>6.64</v>
      </c>
      <c r="P1575">
        <v>0.78</v>
      </c>
      <c r="Q1575">
        <v>4.74</v>
      </c>
      <c r="R1575">
        <v>0.55000000000000004</v>
      </c>
      <c r="S1575">
        <v>1.33</v>
      </c>
      <c r="T1575">
        <v>72</v>
      </c>
      <c r="U1575">
        <v>12.14</v>
      </c>
      <c r="V1575">
        <v>17.010000000000002</v>
      </c>
      <c r="W1575" s="1">
        <v>42951</v>
      </c>
      <c r="X1575">
        <v>271</v>
      </c>
      <c r="Y1575" t="s">
        <v>48</v>
      </c>
      <c r="AC1575" s="1">
        <v>43056</v>
      </c>
      <c r="AD1575">
        <v>1</v>
      </c>
      <c r="AE1575">
        <v>177</v>
      </c>
      <c r="AF1575" s="1">
        <v>43335</v>
      </c>
      <c r="AG1575">
        <v>384</v>
      </c>
      <c r="AH1575" s="2">
        <v>43586</v>
      </c>
      <c r="AI1575" t="s">
        <v>215</v>
      </c>
      <c r="AJ1575" t="s">
        <v>216</v>
      </c>
      <c r="AK1575" t="s">
        <v>45</v>
      </c>
      <c r="AL1575" s="1">
        <v>42951</v>
      </c>
    </row>
    <row r="1576" spans="1:38" x14ac:dyDescent="0.25">
      <c r="A1576" t="s">
        <v>51</v>
      </c>
      <c r="B1576" s="1">
        <v>43209</v>
      </c>
      <c r="C1576">
        <v>5</v>
      </c>
      <c r="D1576">
        <v>129</v>
      </c>
      <c r="E1576">
        <v>16</v>
      </c>
      <c r="F1576" t="s">
        <v>39</v>
      </c>
      <c r="G1576" t="s">
        <v>56</v>
      </c>
      <c r="H1576" t="s">
        <v>41</v>
      </c>
      <c r="I1576">
        <v>8</v>
      </c>
      <c r="J1576" t="s">
        <v>42</v>
      </c>
      <c r="K1576">
        <v>258</v>
      </c>
      <c r="L1576">
        <v>7.7</v>
      </c>
      <c r="M1576">
        <v>4.68</v>
      </c>
      <c r="N1576">
        <v>0.36</v>
      </c>
      <c r="O1576">
        <v>7.36</v>
      </c>
      <c r="P1576">
        <v>0.56999999999999995</v>
      </c>
      <c r="Q1576">
        <v>5.51</v>
      </c>
      <c r="R1576">
        <v>0.42</v>
      </c>
      <c r="S1576">
        <v>0.99</v>
      </c>
      <c r="T1576">
        <v>655</v>
      </c>
      <c r="U1576">
        <v>7.99</v>
      </c>
      <c r="V1576">
        <v>12.33</v>
      </c>
      <c r="W1576" s="1">
        <v>42951</v>
      </c>
      <c r="X1576">
        <v>271</v>
      </c>
      <c r="Y1576" s="3">
        <v>45047</v>
      </c>
      <c r="AC1576" t="s">
        <v>49</v>
      </c>
      <c r="AH1576" s="2">
        <v>43586</v>
      </c>
      <c r="AI1576" t="s">
        <v>215</v>
      </c>
      <c r="AJ1576" t="s">
        <v>216</v>
      </c>
      <c r="AK1576" t="s">
        <v>45</v>
      </c>
      <c r="AL1576" s="1">
        <v>42951</v>
      </c>
    </row>
    <row r="1577" spans="1:38" x14ac:dyDescent="0.25">
      <c r="A1577" t="s">
        <v>78</v>
      </c>
      <c r="B1577" s="1">
        <v>43072</v>
      </c>
      <c r="C1577">
        <v>2</v>
      </c>
      <c r="D1577">
        <v>78</v>
      </c>
      <c r="E1577">
        <v>16</v>
      </c>
      <c r="F1577" t="s">
        <v>39</v>
      </c>
      <c r="G1577" t="s">
        <v>40</v>
      </c>
      <c r="H1577" t="s">
        <v>41</v>
      </c>
      <c r="I1577">
        <v>9</v>
      </c>
      <c r="J1577" t="s">
        <v>42</v>
      </c>
      <c r="K1577">
        <v>60</v>
      </c>
      <c r="L1577">
        <v>11.7</v>
      </c>
      <c r="M1577">
        <v>4.8899999999999997</v>
      </c>
      <c r="N1577">
        <v>0.56999999999999995</v>
      </c>
      <c r="O1577">
        <v>6.65</v>
      </c>
      <c r="P1577">
        <v>0.78</v>
      </c>
      <c r="Q1577">
        <v>4.3600000000000003</v>
      </c>
      <c r="R1577">
        <v>0.51</v>
      </c>
      <c r="S1577">
        <v>1.29</v>
      </c>
      <c r="T1577">
        <v>109</v>
      </c>
      <c r="U1577">
        <v>12.14</v>
      </c>
      <c r="V1577">
        <v>16.71</v>
      </c>
      <c r="W1577" s="1">
        <v>43012</v>
      </c>
      <c r="X1577">
        <v>232</v>
      </c>
      <c r="Y1577" s="3">
        <v>44958</v>
      </c>
      <c r="Z1577" t="s">
        <v>788</v>
      </c>
      <c r="AA1577" t="s">
        <v>789</v>
      </c>
      <c r="AC1577" t="s">
        <v>49</v>
      </c>
      <c r="AH1577">
        <v>303042</v>
      </c>
      <c r="AI1577" t="s">
        <v>518</v>
      </c>
      <c r="AJ1577" s="2">
        <v>13575</v>
      </c>
      <c r="AK1577" t="s">
        <v>45</v>
      </c>
      <c r="AL1577" s="1">
        <v>42974</v>
      </c>
    </row>
    <row r="1578" spans="1:38" x14ac:dyDescent="0.25">
      <c r="A1578" t="s">
        <v>78</v>
      </c>
      <c r="B1578" s="1">
        <v>43129</v>
      </c>
      <c r="C1578">
        <v>3</v>
      </c>
      <c r="D1578">
        <v>78</v>
      </c>
      <c r="E1578">
        <v>16</v>
      </c>
      <c r="F1578" t="s">
        <v>39</v>
      </c>
      <c r="G1578" t="s">
        <v>40</v>
      </c>
      <c r="H1578" t="s">
        <v>41</v>
      </c>
      <c r="I1578">
        <v>2</v>
      </c>
      <c r="J1578">
        <v>1</v>
      </c>
      <c r="K1578">
        <v>117</v>
      </c>
      <c r="L1578">
        <v>12.3</v>
      </c>
      <c r="M1578">
        <v>5.28</v>
      </c>
      <c r="N1578">
        <v>0.65</v>
      </c>
      <c r="O1578">
        <v>4.8899999999999997</v>
      </c>
      <c r="P1578">
        <v>0.6</v>
      </c>
      <c r="Q1578">
        <v>3.61</v>
      </c>
      <c r="R1578">
        <v>0.44</v>
      </c>
      <c r="S1578">
        <v>1.05</v>
      </c>
      <c r="T1578">
        <v>10</v>
      </c>
      <c r="U1578">
        <v>12.77</v>
      </c>
      <c r="V1578">
        <v>14.09</v>
      </c>
      <c r="W1578" s="1">
        <v>43012</v>
      </c>
      <c r="X1578">
        <v>194</v>
      </c>
      <c r="Y1578" t="s">
        <v>46</v>
      </c>
      <c r="Z1578" t="s">
        <v>806</v>
      </c>
      <c r="AA1578" t="s">
        <v>807</v>
      </c>
      <c r="AB1578">
        <v>166</v>
      </c>
      <c r="AC1578" s="1">
        <v>43062</v>
      </c>
      <c r="AD1578">
        <v>1</v>
      </c>
      <c r="AE1578">
        <v>213</v>
      </c>
      <c r="AF1578" s="1">
        <v>43344</v>
      </c>
      <c r="AG1578">
        <v>332</v>
      </c>
      <c r="AI1578">
        <v>0</v>
      </c>
      <c r="AK1578" t="s">
        <v>45</v>
      </c>
      <c r="AL1578" s="1">
        <v>43012</v>
      </c>
    </row>
    <row r="1579" spans="1:38" x14ac:dyDescent="0.25">
      <c r="A1579" t="s">
        <v>78</v>
      </c>
      <c r="B1579" s="1">
        <v>43193</v>
      </c>
      <c r="C1579">
        <v>4</v>
      </c>
      <c r="D1579">
        <v>78</v>
      </c>
      <c r="E1579">
        <v>16</v>
      </c>
      <c r="F1579" t="s">
        <v>39</v>
      </c>
      <c r="G1579" t="s">
        <v>40</v>
      </c>
      <c r="H1579" t="s">
        <v>41</v>
      </c>
      <c r="I1579">
        <v>2</v>
      </c>
      <c r="J1579">
        <v>1</v>
      </c>
      <c r="K1579">
        <v>181</v>
      </c>
      <c r="L1579">
        <v>9.1</v>
      </c>
      <c r="M1579">
        <v>5.04</v>
      </c>
      <c r="N1579">
        <v>0.46</v>
      </c>
      <c r="O1579">
        <v>5.63</v>
      </c>
      <c r="P1579">
        <v>0.51</v>
      </c>
      <c r="Q1579">
        <v>4.3600000000000003</v>
      </c>
      <c r="R1579">
        <v>0.4</v>
      </c>
      <c r="S1579">
        <v>0.91</v>
      </c>
      <c r="T1579">
        <v>23</v>
      </c>
      <c r="U1579">
        <v>9.4499999999999993</v>
      </c>
      <c r="V1579">
        <v>11.81</v>
      </c>
      <c r="W1579" s="1">
        <v>43012</v>
      </c>
      <c r="X1579">
        <v>194</v>
      </c>
      <c r="Y1579" t="s">
        <v>47</v>
      </c>
      <c r="Z1579" t="s">
        <v>806</v>
      </c>
      <c r="AA1579" t="s">
        <v>807</v>
      </c>
      <c r="AB1579">
        <v>166</v>
      </c>
      <c r="AC1579" s="1">
        <v>43062</v>
      </c>
      <c r="AD1579">
        <v>1</v>
      </c>
      <c r="AE1579">
        <v>149</v>
      </c>
      <c r="AF1579" s="1">
        <v>43344</v>
      </c>
      <c r="AG1579">
        <v>332</v>
      </c>
      <c r="AI1579">
        <v>0</v>
      </c>
      <c r="AK1579" t="s">
        <v>45</v>
      </c>
      <c r="AL1579" s="1">
        <v>43012</v>
      </c>
    </row>
    <row r="1580" spans="1:38" x14ac:dyDescent="0.25">
      <c r="A1580" t="s">
        <v>40</v>
      </c>
      <c r="B1580" s="1">
        <v>44117</v>
      </c>
      <c r="C1580">
        <v>1</v>
      </c>
      <c r="D1580">
        <v>401</v>
      </c>
      <c r="E1580">
        <v>16</v>
      </c>
      <c r="F1580" t="s">
        <v>39</v>
      </c>
      <c r="G1580" t="s">
        <v>104</v>
      </c>
      <c r="H1580" t="s">
        <v>105</v>
      </c>
      <c r="I1580">
        <v>4</v>
      </c>
      <c r="J1580" t="s">
        <v>42</v>
      </c>
      <c r="K1580">
        <v>27</v>
      </c>
      <c r="L1580">
        <v>26.2</v>
      </c>
      <c r="M1580">
        <v>5.12</v>
      </c>
      <c r="N1580">
        <v>1.34</v>
      </c>
      <c r="O1580">
        <v>5.77</v>
      </c>
      <c r="P1580">
        <v>1.51</v>
      </c>
      <c r="Q1580">
        <v>3.66</v>
      </c>
      <c r="R1580">
        <v>0.96</v>
      </c>
      <c r="S1580">
        <v>2.4700000000000002</v>
      </c>
      <c r="T1580">
        <v>24</v>
      </c>
      <c r="U1580">
        <v>27.2</v>
      </c>
      <c r="V1580">
        <v>33.1</v>
      </c>
      <c r="W1580" s="1">
        <v>44090</v>
      </c>
      <c r="Y1580" t="s">
        <v>43</v>
      </c>
      <c r="Z1580" t="s">
        <v>903</v>
      </c>
      <c r="AA1580" t="s">
        <v>904</v>
      </c>
      <c r="AB1580">
        <v>126</v>
      </c>
      <c r="AC1580" s="1">
        <v>44158</v>
      </c>
      <c r="AD1580">
        <v>2</v>
      </c>
      <c r="AE1580">
        <v>233</v>
      </c>
      <c r="AF1580" s="1">
        <v>44437</v>
      </c>
      <c r="AG1580">
        <v>347</v>
      </c>
      <c r="AH1580">
        <v>510048</v>
      </c>
      <c r="AI1580">
        <v>427</v>
      </c>
      <c r="AJ1580" t="s">
        <v>905</v>
      </c>
      <c r="AK1580" t="s">
        <v>45</v>
      </c>
      <c r="AL1580" s="1">
        <v>44090</v>
      </c>
    </row>
    <row r="1581" spans="1:38" x14ac:dyDescent="0.25">
      <c r="A1581" t="s">
        <v>40</v>
      </c>
      <c r="B1581" s="1">
        <v>44222</v>
      </c>
      <c r="C1581">
        <v>2</v>
      </c>
      <c r="D1581">
        <v>401</v>
      </c>
      <c r="E1581">
        <v>16</v>
      </c>
      <c r="F1581" t="s">
        <v>39</v>
      </c>
      <c r="G1581" t="s">
        <v>104</v>
      </c>
      <c r="H1581" t="s">
        <v>105</v>
      </c>
      <c r="I1581">
        <v>4</v>
      </c>
      <c r="J1581" t="s">
        <v>42</v>
      </c>
      <c r="K1581">
        <v>132</v>
      </c>
      <c r="L1581">
        <v>14.8</v>
      </c>
      <c r="M1581">
        <v>4.74</v>
      </c>
      <c r="N1581">
        <v>0.7</v>
      </c>
      <c r="O1581">
        <v>5.66</v>
      </c>
      <c r="P1581">
        <v>0.84</v>
      </c>
      <c r="Q1581">
        <v>4.42</v>
      </c>
      <c r="R1581">
        <v>0.65</v>
      </c>
      <c r="S1581">
        <v>1.49</v>
      </c>
      <c r="T1581">
        <v>85</v>
      </c>
      <c r="U1581">
        <v>15.36</v>
      </c>
      <c r="V1581">
        <v>19.329999999999998</v>
      </c>
      <c r="W1581" s="1">
        <v>44090</v>
      </c>
      <c r="Y1581" t="s">
        <v>46</v>
      </c>
      <c r="Z1581" t="s">
        <v>903</v>
      </c>
      <c r="AA1581" t="s">
        <v>904</v>
      </c>
      <c r="AB1581">
        <v>126</v>
      </c>
      <c r="AC1581" s="1">
        <v>44158</v>
      </c>
      <c r="AD1581">
        <v>2</v>
      </c>
      <c r="AE1581">
        <v>178</v>
      </c>
      <c r="AF1581" s="1">
        <v>44437</v>
      </c>
      <c r="AG1581">
        <v>347</v>
      </c>
      <c r="AH1581">
        <v>510048</v>
      </c>
      <c r="AI1581">
        <v>427</v>
      </c>
      <c r="AJ1581" t="s">
        <v>905</v>
      </c>
      <c r="AK1581" t="s">
        <v>45</v>
      </c>
      <c r="AL1581" s="1">
        <v>44090</v>
      </c>
    </row>
    <row r="1582" spans="1:38" x14ac:dyDescent="0.25">
      <c r="A1582" t="s">
        <v>40</v>
      </c>
      <c r="B1582" s="1">
        <v>44280</v>
      </c>
      <c r="C1582">
        <v>3</v>
      </c>
      <c r="D1582">
        <v>401</v>
      </c>
      <c r="E1582">
        <v>16</v>
      </c>
      <c r="F1582" t="s">
        <v>39</v>
      </c>
      <c r="G1582" t="s">
        <v>104</v>
      </c>
      <c r="H1582" t="s">
        <v>105</v>
      </c>
      <c r="I1582">
        <v>4</v>
      </c>
      <c r="J1582" t="s">
        <v>42</v>
      </c>
      <c r="K1582">
        <v>190</v>
      </c>
      <c r="L1582">
        <v>11</v>
      </c>
      <c r="M1582">
        <v>4.59</v>
      </c>
      <c r="N1582">
        <v>0.5</v>
      </c>
      <c r="O1582">
        <v>5.91</v>
      </c>
      <c r="P1582">
        <v>0.65</v>
      </c>
      <c r="Q1582">
        <v>5.45</v>
      </c>
      <c r="R1582">
        <v>0.6</v>
      </c>
      <c r="S1582">
        <v>1.25</v>
      </c>
      <c r="T1582">
        <v>96</v>
      </c>
      <c r="U1582">
        <v>11.42</v>
      </c>
      <c r="V1582">
        <v>15.55</v>
      </c>
      <c r="W1582" s="1">
        <v>44090</v>
      </c>
      <c r="Y1582" t="s">
        <v>47</v>
      </c>
      <c r="Z1582" t="s">
        <v>903</v>
      </c>
      <c r="AA1582" t="s">
        <v>904</v>
      </c>
      <c r="AB1582">
        <v>126</v>
      </c>
      <c r="AC1582" s="1">
        <v>44158</v>
      </c>
      <c r="AD1582">
        <v>2</v>
      </c>
      <c r="AE1582">
        <v>156</v>
      </c>
      <c r="AF1582" s="1">
        <v>44437</v>
      </c>
      <c r="AG1582">
        <v>347</v>
      </c>
      <c r="AH1582">
        <v>510048</v>
      </c>
      <c r="AI1582">
        <v>427</v>
      </c>
      <c r="AJ1582" t="s">
        <v>905</v>
      </c>
      <c r="AK1582" t="s">
        <v>45</v>
      </c>
      <c r="AL1582" s="1">
        <v>44090</v>
      </c>
    </row>
    <row r="1583" spans="1:38" x14ac:dyDescent="0.25">
      <c r="A1583" t="s">
        <v>38</v>
      </c>
      <c r="B1583" s="1">
        <v>43010</v>
      </c>
      <c r="C1583">
        <v>1</v>
      </c>
      <c r="D1583">
        <v>225</v>
      </c>
      <c r="E1583">
        <v>16</v>
      </c>
      <c r="F1583" t="s">
        <v>39</v>
      </c>
      <c r="G1583" t="s">
        <v>51</v>
      </c>
      <c r="H1583" t="s">
        <v>52</v>
      </c>
      <c r="I1583">
        <v>6</v>
      </c>
      <c r="J1583" t="s">
        <v>42</v>
      </c>
      <c r="K1583">
        <v>2</v>
      </c>
      <c r="L1583">
        <v>27.2</v>
      </c>
      <c r="M1583">
        <v>4.8099999999999996</v>
      </c>
      <c r="N1583">
        <v>1.31</v>
      </c>
      <c r="O1583">
        <v>5.23</v>
      </c>
      <c r="P1583">
        <v>1.42</v>
      </c>
      <c r="Q1583">
        <v>5.05</v>
      </c>
      <c r="R1583">
        <v>1.37</v>
      </c>
      <c r="S1583">
        <v>2.8</v>
      </c>
      <c r="T1583">
        <v>72</v>
      </c>
      <c r="U1583">
        <v>28.23</v>
      </c>
      <c r="V1583">
        <v>35.270000000000003</v>
      </c>
      <c r="W1583" s="1">
        <v>43008</v>
      </c>
      <c r="X1583">
        <v>200</v>
      </c>
      <c r="AC1583" s="1">
        <v>43062</v>
      </c>
      <c r="AD1583">
        <v>1</v>
      </c>
      <c r="AE1583">
        <v>266</v>
      </c>
      <c r="AF1583" s="1">
        <v>43343</v>
      </c>
      <c r="AG1583">
        <v>335</v>
      </c>
      <c r="AH1583">
        <v>110008</v>
      </c>
      <c r="AI1583" t="s">
        <v>330</v>
      </c>
      <c r="AJ1583" s="2">
        <v>23833</v>
      </c>
      <c r="AK1583" t="s">
        <v>45</v>
      </c>
      <c r="AL1583" s="1">
        <v>43008</v>
      </c>
    </row>
    <row r="1584" spans="1:38" x14ac:dyDescent="0.25">
      <c r="A1584" t="s">
        <v>38</v>
      </c>
      <c r="B1584" s="1">
        <v>43075</v>
      </c>
      <c r="C1584">
        <v>2</v>
      </c>
      <c r="D1584">
        <v>225</v>
      </c>
      <c r="E1584">
        <v>16</v>
      </c>
      <c r="F1584" t="s">
        <v>39</v>
      </c>
      <c r="G1584" t="s">
        <v>51</v>
      </c>
      <c r="H1584" t="s">
        <v>52</v>
      </c>
      <c r="I1584">
        <v>6</v>
      </c>
      <c r="J1584" t="s">
        <v>42</v>
      </c>
      <c r="K1584">
        <v>67</v>
      </c>
      <c r="L1584">
        <v>28.2</v>
      </c>
      <c r="M1584">
        <v>4.84</v>
      </c>
      <c r="N1584">
        <v>1.36</v>
      </c>
      <c r="O1584">
        <v>3.84</v>
      </c>
      <c r="P1584">
        <v>1.08</v>
      </c>
      <c r="Q1584">
        <v>3.19</v>
      </c>
      <c r="R1584">
        <v>0.9</v>
      </c>
      <c r="S1584">
        <v>1.98</v>
      </c>
      <c r="T1584">
        <v>8</v>
      </c>
      <c r="U1584">
        <v>29.27</v>
      </c>
      <c r="V1584">
        <v>27.8</v>
      </c>
      <c r="W1584" s="1">
        <v>43008</v>
      </c>
      <c r="X1584">
        <v>200</v>
      </c>
      <c r="Y1584" t="s">
        <v>46</v>
      </c>
      <c r="AC1584" s="1">
        <v>43081</v>
      </c>
      <c r="AD1584">
        <v>2</v>
      </c>
      <c r="AE1584">
        <v>246</v>
      </c>
      <c r="AF1584" s="1">
        <v>43361</v>
      </c>
      <c r="AG1584">
        <v>353</v>
      </c>
      <c r="AH1584">
        <v>110008</v>
      </c>
      <c r="AI1584" t="s">
        <v>330</v>
      </c>
      <c r="AJ1584" s="2">
        <v>23833</v>
      </c>
      <c r="AK1584" t="s">
        <v>45</v>
      </c>
      <c r="AL1584" s="1">
        <v>43008</v>
      </c>
    </row>
    <row r="1585" spans="1:38" x14ac:dyDescent="0.25">
      <c r="A1585" t="s">
        <v>38</v>
      </c>
      <c r="B1585" s="1">
        <v>43200</v>
      </c>
      <c r="C1585">
        <v>4</v>
      </c>
      <c r="D1585">
        <v>225</v>
      </c>
      <c r="E1585">
        <v>16</v>
      </c>
      <c r="F1585" t="s">
        <v>39</v>
      </c>
      <c r="G1585" t="s">
        <v>51</v>
      </c>
      <c r="H1585" t="s">
        <v>52</v>
      </c>
      <c r="I1585">
        <v>6</v>
      </c>
      <c r="J1585" t="s">
        <v>42</v>
      </c>
      <c r="K1585">
        <v>192</v>
      </c>
      <c r="L1585">
        <v>19.3</v>
      </c>
      <c r="M1585">
        <v>4.84</v>
      </c>
      <c r="N1585">
        <v>0.93</v>
      </c>
      <c r="O1585">
        <v>4.53</v>
      </c>
      <c r="P1585">
        <v>0.87</v>
      </c>
      <c r="Q1585">
        <v>3.91</v>
      </c>
      <c r="R1585">
        <v>0.75</v>
      </c>
      <c r="S1585">
        <v>1.63</v>
      </c>
      <c r="T1585">
        <v>128</v>
      </c>
      <c r="U1585">
        <v>20.03</v>
      </c>
      <c r="V1585">
        <v>21.66</v>
      </c>
      <c r="W1585" s="1">
        <v>43008</v>
      </c>
      <c r="X1585">
        <v>200</v>
      </c>
      <c r="Y1585" t="s">
        <v>48</v>
      </c>
      <c r="AC1585" t="s">
        <v>142</v>
      </c>
      <c r="AH1585">
        <v>110008</v>
      </c>
      <c r="AI1585" t="s">
        <v>330</v>
      </c>
      <c r="AJ1585" s="2">
        <v>23833</v>
      </c>
      <c r="AK1585" t="s">
        <v>143</v>
      </c>
      <c r="AL1585" s="1">
        <v>43265</v>
      </c>
    </row>
    <row r="1586" spans="1:38" x14ac:dyDescent="0.25">
      <c r="A1586" t="s">
        <v>38</v>
      </c>
      <c r="B1586" s="1">
        <v>43146</v>
      </c>
      <c r="C1586">
        <v>3</v>
      </c>
      <c r="D1586">
        <v>225</v>
      </c>
      <c r="E1586">
        <v>16</v>
      </c>
      <c r="F1586" t="s">
        <v>39</v>
      </c>
      <c r="G1586" t="s">
        <v>51</v>
      </c>
      <c r="H1586" t="s">
        <v>52</v>
      </c>
      <c r="I1586">
        <v>6</v>
      </c>
      <c r="J1586" t="s">
        <v>42</v>
      </c>
      <c r="K1586">
        <v>138</v>
      </c>
      <c r="L1586">
        <v>19.3</v>
      </c>
      <c r="M1586">
        <v>4.91</v>
      </c>
      <c r="N1586">
        <v>0.95</v>
      </c>
      <c r="O1586">
        <v>3.86</v>
      </c>
      <c r="P1586">
        <v>0.74</v>
      </c>
      <c r="Q1586">
        <v>3.58</v>
      </c>
      <c r="R1586">
        <v>0.69</v>
      </c>
      <c r="S1586">
        <v>1.44</v>
      </c>
      <c r="T1586">
        <v>22</v>
      </c>
      <c r="U1586">
        <v>20.03</v>
      </c>
      <c r="V1586">
        <v>19.579999999999998</v>
      </c>
      <c r="W1586" s="1">
        <v>43008</v>
      </c>
      <c r="X1586">
        <v>200</v>
      </c>
      <c r="Y1586" t="s">
        <v>47</v>
      </c>
      <c r="AC1586" s="1">
        <v>43123</v>
      </c>
      <c r="AD1586">
        <v>3</v>
      </c>
      <c r="AE1586">
        <v>243</v>
      </c>
      <c r="AF1586" s="1">
        <v>43394</v>
      </c>
      <c r="AG1586">
        <v>386</v>
      </c>
      <c r="AH1586">
        <v>110008</v>
      </c>
      <c r="AI1586" t="s">
        <v>330</v>
      </c>
      <c r="AJ1586" s="2">
        <v>23833</v>
      </c>
      <c r="AK1586" t="s">
        <v>45</v>
      </c>
      <c r="AL1586" s="1">
        <v>43008</v>
      </c>
    </row>
    <row r="1587" spans="1:38" x14ac:dyDescent="0.25">
      <c r="A1587" t="s">
        <v>129</v>
      </c>
      <c r="B1587" s="1">
        <v>43060</v>
      </c>
      <c r="C1587">
        <v>2</v>
      </c>
      <c r="D1587">
        <v>479</v>
      </c>
      <c r="E1587">
        <v>17</v>
      </c>
      <c r="F1587" t="s">
        <v>39</v>
      </c>
      <c r="G1587" t="s">
        <v>104</v>
      </c>
      <c r="H1587" t="s">
        <v>105</v>
      </c>
      <c r="I1587">
        <v>4</v>
      </c>
      <c r="J1587" t="s">
        <v>42</v>
      </c>
      <c r="K1587">
        <v>30</v>
      </c>
      <c r="L1587">
        <v>24.4</v>
      </c>
      <c r="M1587">
        <v>5.05</v>
      </c>
      <c r="N1587">
        <v>1.23</v>
      </c>
      <c r="O1587">
        <v>5.59</v>
      </c>
      <c r="P1587">
        <v>1.36</v>
      </c>
      <c r="Q1587">
        <v>3.75</v>
      </c>
      <c r="R1587">
        <v>0.92</v>
      </c>
      <c r="S1587">
        <v>2.2799999999999998</v>
      </c>
      <c r="T1587">
        <v>45</v>
      </c>
      <c r="U1587">
        <v>25.33</v>
      </c>
      <c r="V1587">
        <v>30.44</v>
      </c>
      <c r="W1587" s="1">
        <v>43030</v>
      </c>
      <c r="X1587">
        <v>212</v>
      </c>
      <c r="Y1587" t="s">
        <v>43</v>
      </c>
      <c r="AC1587" t="s">
        <v>49</v>
      </c>
      <c r="AH1587">
        <v>512010</v>
      </c>
      <c r="AI1587" t="s">
        <v>906</v>
      </c>
      <c r="AJ1587" t="s">
        <v>907</v>
      </c>
      <c r="AK1587" t="s">
        <v>45</v>
      </c>
      <c r="AL1587" s="1">
        <v>43030</v>
      </c>
    </row>
    <row r="1588" spans="1:38" x14ac:dyDescent="0.25">
      <c r="A1588" t="s">
        <v>129</v>
      </c>
      <c r="B1588" s="1">
        <v>43156</v>
      </c>
      <c r="C1588">
        <v>3</v>
      </c>
      <c r="D1588">
        <v>479</v>
      </c>
      <c r="E1588">
        <v>17</v>
      </c>
      <c r="F1588" t="s">
        <v>39</v>
      </c>
      <c r="G1588" t="s">
        <v>104</v>
      </c>
      <c r="H1588" t="s">
        <v>105</v>
      </c>
      <c r="I1588">
        <v>4</v>
      </c>
      <c r="J1588" t="s">
        <v>42</v>
      </c>
      <c r="K1588">
        <v>126</v>
      </c>
      <c r="L1588">
        <v>18.100000000000001</v>
      </c>
      <c r="M1588">
        <v>4.91</v>
      </c>
      <c r="N1588">
        <v>0.89</v>
      </c>
      <c r="O1588">
        <v>5.5</v>
      </c>
      <c r="P1588">
        <v>1</v>
      </c>
      <c r="Q1588">
        <v>4.07</v>
      </c>
      <c r="R1588">
        <v>0.74</v>
      </c>
      <c r="S1588">
        <v>1.73</v>
      </c>
      <c r="U1588">
        <v>18.79</v>
      </c>
      <c r="V1588">
        <v>22.89</v>
      </c>
      <c r="W1588" s="1">
        <v>43030</v>
      </c>
      <c r="X1588">
        <v>212</v>
      </c>
      <c r="AI1588">
        <v>0</v>
      </c>
    </row>
    <row r="1589" spans="1:38" x14ac:dyDescent="0.25">
      <c r="A1589" t="s">
        <v>129</v>
      </c>
      <c r="B1589" s="1">
        <v>43229</v>
      </c>
      <c r="C1589">
        <v>4</v>
      </c>
      <c r="D1589">
        <v>479</v>
      </c>
      <c r="E1589">
        <v>17</v>
      </c>
      <c r="F1589" t="s">
        <v>39</v>
      </c>
      <c r="G1589" t="s">
        <v>104</v>
      </c>
      <c r="H1589" t="s">
        <v>105</v>
      </c>
      <c r="I1589">
        <v>4</v>
      </c>
      <c r="J1589" t="s">
        <v>42</v>
      </c>
      <c r="K1589">
        <v>199</v>
      </c>
      <c r="L1589">
        <v>10.3</v>
      </c>
      <c r="M1589">
        <v>4.54</v>
      </c>
      <c r="N1589">
        <v>0.47</v>
      </c>
      <c r="O1589">
        <v>7.38</v>
      </c>
      <c r="P1589">
        <v>0.76</v>
      </c>
      <c r="Q1589">
        <v>5.07</v>
      </c>
      <c r="R1589">
        <v>0.52</v>
      </c>
      <c r="S1589">
        <v>1.28</v>
      </c>
      <c r="T1589">
        <v>99</v>
      </c>
      <c r="U1589">
        <v>10.69</v>
      </c>
      <c r="V1589">
        <v>16.16</v>
      </c>
      <c r="W1589" s="1">
        <v>43030</v>
      </c>
      <c r="X1589">
        <v>212</v>
      </c>
      <c r="Y1589" t="s">
        <v>47</v>
      </c>
      <c r="AC1589" t="s">
        <v>142</v>
      </c>
      <c r="AH1589">
        <v>512010</v>
      </c>
      <c r="AI1589" t="s">
        <v>906</v>
      </c>
      <c r="AJ1589" t="s">
        <v>907</v>
      </c>
      <c r="AK1589" t="s">
        <v>143</v>
      </c>
      <c r="AL1589" s="1">
        <v>43249</v>
      </c>
    </row>
    <row r="1590" spans="1:38" x14ac:dyDescent="0.25">
      <c r="A1590" t="s">
        <v>51</v>
      </c>
      <c r="B1590" s="1">
        <v>43048</v>
      </c>
      <c r="C1590">
        <v>2</v>
      </c>
      <c r="D1590">
        <v>97</v>
      </c>
      <c r="E1590">
        <v>17</v>
      </c>
      <c r="F1590" t="s">
        <v>39</v>
      </c>
      <c r="G1590" t="s">
        <v>56</v>
      </c>
      <c r="H1590" t="s">
        <v>41</v>
      </c>
      <c r="I1590">
        <v>4</v>
      </c>
      <c r="J1590" t="s">
        <v>42</v>
      </c>
      <c r="K1590">
        <v>37</v>
      </c>
      <c r="L1590">
        <v>17</v>
      </c>
      <c r="M1590">
        <v>4.93</v>
      </c>
      <c r="N1590">
        <v>0.84</v>
      </c>
      <c r="O1590">
        <v>6.84</v>
      </c>
      <c r="P1590">
        <v>1.1599999999999999</v>
      </c>
      <c r="Q1590">
        <v>4.09</v>
      </c>
      <c r="R1590">
        <v>0.7</v>
      </c>
      <c r="S1590">
        <v>1.86</v>
      </c>
      <c r="T1590">
        <v>18</v>
      </c>
      <c r="U1590">
        <v>17.649999999999999</v>
      </c>
      <c r="V1590">
        <v>24.31</v>
      </c>
      <c r="W1590" s="1">
        <v>43011</v>
      </c>
      <c r="X1590">
        <v>211</v>
      </c>
      <c r="Y1590" t="s">
        <v>43</v>
      </c>
      <c r="AC1590" t="s">
        <v>49</v>
      </c>
      <c r="AH1590">
        <v>308066</v>
      </c>
      <c r="AI1590" t="s">
        <v>480</v>
      </c>
      <c r="AJ1590" t="s">
        <v>481</v>
      </c>
      <c r="AK1590" t="s">
        <v>45</v>
      </c>
      <c r="AL1590" s="1">
        <v>43011</v>
      </c>
    </row>
    <row r="1591" spans="1:38" x14ac:dyDescent="0.25">
      <c r="A1591" t="s">
        <v>51</v>
      </c>
      <c r="B1591" s="1">
        <v>43157</v>
      </c>
      <c r="C1591">
        <v>4</v>
      </c>
      <c r="D1591">
        <v>97</v>
      </c>
      <c r="E1591">
        <v>17</v>
      </c>
      <c r="F1591" t="s">
        <v>39</v>
      </c>
      <c r="G1591" t="s">
        <v>56</v>
      </c>
      <c r="H1591" t="s">
        <v>41</v>
      </c>
      <c r="I1591">
        <v>4</v>
      </c>
      <c r="J1591" t="s">
        <v>42</v>
      </c>
      <c r="K1591">
        <v>146</v>
      </c>
      <c r="L1591">
        <v>14.1</v>
      </c>
      <c r="M1591">
        <v>4.72</v>
      </c>
      <c r="N1591">
        <v>0.67</v>
      </c>
      <c r="O1591">
        <v>6.93</v>
      </c>
      <c r="P1591">
        <v>0.98</v>
      </c>
      <c r="Q1591">
        <v>4.4800000000000004</v>
      </c>
      <c r="R1591">
        <v>0.63</v>
      </c>
      <c r="S1591">
        <v>1.61</v>
      </c>
      <c r="T1591">
        <v>19</v>
      </c>
      <c r="U1591">
        <v>14.64</v>
      </c>
      <c r="V1591">
        <v>20.75</v>
      </c>
      <c r="W1591" s="1">
        <v>43011</v>
      </c>
      <c r="X1591">
        <v>211</v>
      </c>
      <c r="Y1591" t="s">
        <v>47</v>
      </c>
      <c r="AC1591" s="1">
        <v>43079</v>
      </c>
      <c r="AD1591">
        <v>1</v>
      </c>
      <c r="AE1591">
        <v>200</v>
      </c>
      <c r="AF1591" s="1">
        <v>43358</v>
      </c>
      <c r="AG1591">
        <v>347</v>
      </c>
      <c r="AH1591">
        <v>308066</v>
      </c>
      <c r="AI1591" t="s">
        <v>480</v>
      </c>
      <c r="AJ1591" t="s">
        <v>481</v>
      </c>
      <c r="AK1591" t="s">
        <v>45</v>
      </c>
      <c r="AL1591" s="1">
        <v>43011</v>
      </c>
    </row>
    <row r="1592" spans="1:38" x14ac:dyDescent="0.25">
      <c r="A1592" t="s">
        <v>51</v>
      </c>
      <c r="B1592" s="1">
        <v>43109</v>
      </c>
      <c r="C1592">
        <v>3</v>
      </c>
      <c r="D1592">
        <v>97</v>
      </c>
      <c r="E1592">
        <v>17</v>
      </c>
      <c r="F1592" t="s">
        <v>39</v>
      </c>
      <c r="G1592" t="s">
        <v>56</v>
      </c>
      <c r="H1592" t="s">
        <v>41</v>
      </c>
      <c r="I1592">
        <v>4</v>
      </c>
      <c r="J1592" t="s">
        <v>42</v>
      </c>
      <c r="K1592">
        <v>98</v>
      </c>
      <c r="L1592">
        <v>14.3</v>
      </c>
      <c r="M1592">
        <v>4.8899999999999997</v>
      </c>
      <c r="N1592">
        <v>0.7</v>
      </c>
      <c r="O1592">
        <v>6.15</v>
      </c>
      <c r="P1592">
        <v>0.88</v>
      </c>
      <c r="Q1592">
        <v>4.0999999999999996</v>
      </c>
      <c r="R1592">
        <v>0.59</v>
      </c>
      <c r="S1592">
        <v>1.47</v>
      </c>
      <c r="T1592">
        <v>13</v>
      </c>
      <c r="U1592">
        <v>14.84</v>
      </c>
      <c r="V1592">
        <v>19.260000000000002</v>
      </c>
      <c r="W1592" s="1">
        <v>43011</v>
      </c>
      <c r="X1592">
        <v>211</v>
      </c>
      <c r="Y1592" t="s">
        <v>46</v>
      </c>
      <c r="AC1592" s="1">
        <v>43079</v>
      </c>
      <c r="AD1592">
        <v>1</v>
      </c>
      <c r="AE1592">
        <v>206</v>
      </c>
      <c r="AF1592" s="1">
        <v>43358</v>
      </c>
      <c r="AG1592">
        <v>347</v>
      </c>
      <c r="AH1592">
        <v>308066</v>
      </c>
      <c r="AI1592" t="s">
        <v>480</v>
      </c>
      <c r="AJ1592" t="s">
        <v>481</v>
      </c>
      <c r="AK1592" t="s">
        <v>45</v>
      </c>
      <c r="AL1592" s="1">
        <v>43011</v>
      </c>
    </row>
    <row r="1593" spans="1:38" x14ac:dyDescent="0.25">
      <c r="A1593" t="s">
        <v>51</v>
      </c>
      <c r="B1593" s="1">
        <v>43209</v>
      </c>
      <c r="C1593">
        <v>5</v>
      </c>
      <c r="D1593">
        <v>97</v>
      </c>
      <c r="E1593">
        <v>17</v>
      </c>
      <c r="F1593" t="s">
        <v>39</v>
      </c>
      <c r="G1593" t="s">
        <v>56</v>
      </c>
      <c r="H1593" t="s">
        <v>41</v>
      </c>
      <c r="I1593">
        <v>4</v>
      </c>
      <c r="J1593" t="s">
        <v>42</v>
      </c>
      <c r="K1593">
        <v>198</v>
      </c>
      <c r="L1593">
        <v>10.7</v>
      </c>
      <c r="M1593">
        <v>4.88</v>
      </c>
      <c r="N1593">
        <v>0.52</v>
      </c>
      <c r="O1593">
        <v>6.91</v>
      </c>
      <c r="P1593">
        <v>0.74</v>
      </c>
      <c r="Q1593">
        <v>4.78</v>
      </c>
      <c r="R1593">
        <v>0.51</v>
      </c>
      <c r="S1593">
        <v>1.25</v>
      </c>
      <c r="T1593">
        <v>53</v>
      </c>
      <c r="U1593">
        <v>11.11</v>
      </c>
      <c r="V1593">
        <v>15.94</v>
      </c>
      <c r="W1593" s="1">
        <v>43011</v>
      </c>
      <c r="X1593">
        <v>211</v>
      </c>
      <c r="Y1593" t="s">
        <v>48</v>
      </c>
      <c r="AC1593" s="1">
        <v>43079</v>
      </c>
      <c r="AD1593">
        <v>1</v>
      </c>
      <c r="AE1593">
        <v>3</v>
      </c>
      <c r="AF1593" s="1">
        <v>43358</v>
      </c>
      <c r="AG1593">
        <v>347</v>
      </c>
      <c r="AH1593">
        <v>308066</v>
      </c>
      <c r="AI1593" t="s">
        <v>480</v>
      </c>
      <c r="AJ1593" t="s">
        <v>481</v>
      </c>
      <c r="AK1593" t="s">
        <v>45</v>
      </c>
      <c r="AL1593" s="1">
        <v>43011</v>
      </c>
    </row>
    <row r="1594" spans="1:38" x14ac:dyDescent="0.25">
      <c r="A1594" t="s">
        <v>38</v>
      </c>
      <c r="B1594" s="1">
        <v>43010</v>
      </c>
      <c r="C1594">
        <v>1</v>
      </c>
      <c r="D1594">
        <v>293</v>
      </c>
      <c r="E1594">
        <v>17</v>
      </c>
      <c r="F1594" t="s">
        <v>39</v>
      </c>
      <c r="G1594" t="s">
        <v>40</v>
      </c>
      <c r="H1594" t="s">
        <v>41</v>
      </c>
      <c r="I1594">
        <v>7</v>
      </c>
      <c r="J1594" t="s">
        <v>42</v>
      </c>
      <c r="K1594">
        <v>28</v>
      </c>
      <c r="L1594">
        <v>20.7</v>
      </c>
      <c r="M1594">
        <v>5.13</v>
      </c>
      <c r="N1594">
        <v>1.06</v>
      </c>
      <c r="O1594">
        <v>5.64</v>
      </c>
      <c r="P1594">
        <v>1.17</v>
      </c>
      <c r="Q1594">
        <v>4.2300000000000004</v>
      </c>
      <c r="R1594">
        <v>0.88</v>
      </c>
      <c r="S1594">
        <v>2.04</v>
      </c>
      <c r="T1594">
        <v>51</v>
      </c>
      <c r="U1594">
        <v>21.49</v>
      </c>
      <c r="V1594">
        <v>26.76</v>
      </c>
      <c r="W1594" s="1">
        <v>42982</v>
      </c>
      <c r="X1594">
        <v>231</v>
      </c>
      <c r="Y1594" t="s">
        <v>43</v>
      </c>
      <c r="Z1594" t="s">
        <v>908</v>
      </c>
      <c r="AA1594" t="s">
        <v>909</v>
      </c>
      <c r="AC1594" s="1">
        <v>43055</v>
      </c>
      <c r="AD1594">
        <v>1</v>
      </c>
      <c r="AE1594">
        <v>257</v>
      </c>
      <c r="AF1594" s="1">
        <v>43334</v>
      </c>
      <c r="AG1594">
        <v>352</v>
      </c>
      <c r="AH1594">
        <v>306041</v>
      </c>
      <c r="AI1594" t="s">
        <v>910</v>
      </c>
      <c r="AJ1594" s="2">
        <v>20546</v>
      </c>
      <c r="AK1594" t="s">
        <v>45</v>
      </c>
      <c r="AL1594" s="1">
        <v>42982</v>
      </c>
    </row>
    <row r="1595" spans="1:38" x14ac:dyDescent="0.25">
      <c r="A1595" t="s">
        <v>38</v>
      </c>
      <c r="B1595" s="1">
        <v>43075</v>
      </c>
      <c r="C1595">
        <v>2</v>
      </c>
      <c r="D1595">
        <v>293</v>
      </c>
      <c r="E1595">
        <v>17</v>
      </c>
      <c r="F1595" t="s">
        <v>39</v>
      </c>
      <c r="G1595" t="s">
        <v>40</v>
      </c>
      <c r="H1595" t="s">
        <v>41</v>
      </c>
      <c r="I1595">
        <v>7</v>
      </c>
      <c r="J1595" t="s">
        <v>42</v>
      </c>
      <c r="K1595">
        <v>93</v>
      </c>
      <c r="L1595">
        <v>19</v>
      </c>
      <c r="M1595">
        <v>4.9800000000000004</v>
      </c>
      <c r="N1595">
        <v>0.95</v>
      </c>
      <c r="O1595">
        <v>5.8</v>
      </c>
      <c r="P1595">
        <v>1.1000000000000001</v>
      </c>
      <c r="Q1595">
        <v>4.16</v>
      </c>
      <c r="R1595">
        <v>0.79</v>
      </c>
      <c r="S1595">
        <v>1.89</v>
      </c>
      <c r="T1595">
        <v>21</v>
      </c>
      <c r="U1595">
        <v>19.72</v>
      </c>
      <c r="V1595">
        <v>24.76</v>
      </c>
      <c r="W1595" s="1">
        <v>42982</v>
      </c>
      <c r="X1595">
        <v>231</v>
      </c>
      <c r="Y1595" t="s">
        <v>46</v>
      </c>
      <c r="Z1595" t="s">
        <v>908</v>
      </c>
      <c r="AA1595" t="s">
        <v>909</v>
      </c>
      <c r="AC1595" s="1">
        <v>43055</v>
      </c>
      <c r="AD1595">
        <v>1</v>
      </c>
      <c r="AE1595">
        <v>219</v>
      </c>
      <c r="AF1595" s="1">
        <v>43334</v>
      </c>
      <c r="AG1595">
        <v>352</v>
      </c>
      <c r="AH1595">
        <v>306041</v>
      </c>
      <c r="AI1595" t="s">
        <v>910</v>
      </c>
      <c r="AJ1595" s="2">
        <v>20546</v>
      </c>
      <c r="AK1595" t="s">
        <v>45</v>
      </c>
      <c r="AL1595" s="1">
        <v>42982</v>
      </c>
    </row>
    <row r="1596" spans="1:38" x14ac:dyDescent="0.25">
      <c r="A1596" t="s">
        <v>38</v>
      </c>
      <c r="B1596" s="1">
        <v>43146</v>
      </c>
      <c r="C1596">
        <v>3</v>
      </c>
      <c r="D1596">
        <v>293</v>
      </c>
      <c r="E1596">
        <v>17</v>
      </c>
      <c r="F1596" t="s">
        <v>39</v>
      </c>
      <c r="G1596" t="s">
        <v>40</v>
      </c>
      <c r="H1596" t="s">
        <v>41</v>
      </c>
      <c r="I1596">
        <v>7</v>
      </c>
      <c r="J1596" t="s">
        <v>42</v>
      </c>
      <c r="K1596">
        <v>164</v>
      </c>
      <c r="L1596">
        <v>14.7</v>
      </c>
      <c r="M1596">
        <v>4.84</v>
      </c>
      <c r="N1596">
        <v>0.71</v>
      </c>
      <c r="O1596">
        <v>4.47</v>
      </c>
      <c r="P1596">
        <v>0.66</v>
      </c>
      <c r="Q1596">
        <v>4.1500000000000004</v>
      </c>
      <c r="R1596">
        <v>0.61</v>
      </c>
      <c r="S1596">
        <v>1.27</v>
      </c>
      <c r="T1596">
        <v>234</v>
      </c>
      <c r="U1596">
        <v>15.26</v>
      </c>
      <c r="V1596">
        <v>16.75</v>
      </c>
      <c r="W1596" s="1">
        <v>42982</v>
      </c>
      <c r="X1596">
        <v>231</v>
      </c>
      <c r="Y1596" s="3">
        <v>44986</v>
      </c>
      <c r="Z1596" t="s">
        <v>908</v>
      </c>
      <c r="AA1596" t="s">
        <v>909</v>
      </c>
      <c r="AC1596" s="1">
        <v>43055</v>
      </c>
      <c r="AD1596">
        <v>1</v>
      </c>
      <c r="AE1596">
        <v>183</v>
      </c>
      <c r="AF1596" s="1">
        <v>43334</v>
      </c>
      <c r="AG1596">
        <v>352</v>
      </c>
      <c r="AH1596">
        <v>306041</v>
      </c>
      <c r="AI1596" t="s">
        <v>910</v>
      </c>
      <c r="AJ1596" s="2">
        <v>20546</v>
      </c>
      <c r="AK1596" t="s">
        <v>45</v>
      </c>
      <c r="AL1596" s="1">
        <v>42982</v>
      </c>
    </row>
    <row r="1597" spans="1:38" x14ac:dyDescent="0.25">
      <c r="A1597" t="s">
        <v>38</v>
      </c>
      <c r="B1597" s="1">
        <v>43200</v>
      </c>
      <c r="C1597">
        <v>4</v>
      </c>
      <c r="D1597">
        <v>293</v>
      </c>
      <c r="E1597">
        <v>17</v>
      </c>
      <c r="F1597" t="s">
        <v>39</v>
      </c>
      <c r="G1597" t="s">
        <v>40</v>
      </c>
      <c r="H1597" t="s">
        <v>41</v>
      </c>
      <c r="I1597">
        <v>7</v>
      </c>
      <c r="J1597" t="s">
        <v>42</v>
      </c>
      <c r="K1597">
        <v>218</v>
      </c>
      <c r="L1597">
        <v>11.5</v>
      </c>
      <c r="M1597">
        <v>4.8600000000000003</v>
      </c>
      <c r="N1597">
        <v>0.56000000000000005</v>
      </c>
      <c r="O1597">
        <v>5.85</v>
      </c>
      <c r="P1597">
        <v>0.67</v>
      </c>
      <c r="Q1597">
        <v>4.74</v>
      </c>
      <c r="R1597">
        <v>0.55000000000000004</v>
      </c>
      <c r="S1597">
        <v>1.22</v>
      </c>
      <c r="T1597">
        <v>207</v>
      </c>
      <c r="U1597">
        <v>11.94</v>
      </c>
      <c r="V1597">
        <v>15.57</v>
      </c>
      <c r="W1597" s="1">
        <v>42982</v>
      </c>
      <c r="X1597">
        <v>231</v>
      </c>
      <c r="Y1597" s="3">
        <v>45018</v>
      </c>
      <c r="Z1597" t="s">
        <v>908</v>
      </c>
      <c r="AA1597" t="s">
        <v>909</v>
      </c>
      <c r="AC1597" t="s">
        <v>49</v>
      </c>
      <c r="AH1597">
        <v>306041</v>
      </c>
      <c r="AI1597" t="s">
        <v>910</v>
      </c>
      <c r="AJ1597" s="2">
        <v>20546</v>
      </c>
      <c r="AK1597" t="s">
        <v>50</v>
      </c>
      <c r="AL1597" s="1">
        <v>43239</v>
      </c>
    </row>
    <row r="1598" spans="1:38" x14ac:dyDescent="0.25">
      <c r="A1598" t="s">
        <v>123</v>
      </c>
      <c r="B1598" s="1">
        <v>43005</v>
      </c>
      <c r="C1598">
        <v>1</v>
      </c>
      <c r="D1598">
        <v>29</v>
      </c>
      <c r="E1598">
        <v>17</v>
      </c>
      <c r="F1598" t="s">
        <v>39</v>
      </c>
      <c r="G1598" t="s">
        <v>69</v>
      </c>
      <c r="H1598" t="s">
        <v>70</v>
      </c>
      <c r="I1598">
        <v>3</v>
      </c>
      <c r="J1598">
        <v>2</v>
      </c>
      <c r="K1598">
        <v>49</v>
      </c>
      <c r="L1598">
        <v>22.3</v>
      </c>
      <c r="M1598">
        <v>5.0999999999999996</v>
      </c>
      <c r="N1598">
        <v>1.1399999999999999</v>
      </c>
      <c r="O1598">
        <v>4.55</v>
      </c>
      <c r="P1598">
        <v>1.01</v>
      </c>
      <c r="Q1598">
        <v>3.77</v>
      </c>
      <c r="R1598">
        <v>0.84</v>
      </c>
      <c r="S1598">
        <v>1.86</v>
      </c>
      <c r="T1598">
        <v>25</v>
      </c>
      <c r="U1598">
        <v>23.15</v>
      </c>
      <c r="V1598">
        <v>24.89</v>
      </c>
      <c r="W1598" s="1">
        <v>42956</v>
      </c>
      <c r="X1598">
        <v>255</v>
      </c>
      <c r="Y1598" t="s">
        <v>43</v>
      </c>
      <c r="Z1598" t="s">
        <v>911</v>
      </c>
      <c r="AA1598" t="s">
        <v>912</v>
      </c>
      <c r="AB1598">
        <v>277</v>
      </c>
      <c r="AC1598" s="1">
        <v>43042</v>
      </c>
      <c r="AD1598">
        <v>1</v>
      </c>
      <c r="AE1598">
        <v>253</v>
      </c>
      <c r="AF1598" s="1">
        <v>43320</v>
      </c>
      <c r="AG1598">
        <v>364</v>
      </c>
      <c r="AI1598" t="s">
        <v>913</v>
      </c>
      <c r="AJ1598" t="s">
        <v>914</v>
      </c>
      <c r="AK1598" t="s">
        <v>45</v>
      </c>
      <c r="AL1598" s="1">
        <v>42956</v>
      </c>
    </row>
    <row r="1599" spans="1:38" x14ac:dyDescent="0.25">
      <c r="A1599" t="s">
        <v>123</v>
      </c>
      <c r="B1599" s="1">
        <v>43074</v>
      </c>
      <c r="C1599">
        <v>2</v>
      </c>
      <c r="D1599">
        <v>29</v>
      </c>
      <c r="E1599">
        <v>17</v>
      </c>
      <c r="F1599" t="s">
        <v>39</v>
      </c>
      <c r="G1599" t="s">
        <v>69</v>
      </c>
      <c r="H1599" t="s">
        <v>70</v>
      </c>
      <c r="I1599">
        <v>3</v>
      </c>
      <c r="J1599">
        <v>2</v>
      </c>
      <c r="K1599">
        <v>118</v>
      </c>
      <c r="L1599">
        <v>17.7</v>
      </c>
      <c r="M1599">
        <v>4.95</v>
      </c>
      <c r="N1599">
        <v>0.88</v>
      </c>
      <c r="O1599">
        <v>5.51</v>
      </c>
      <c r="P1599">
        <v>0.98</v>
      </c>
      <c r="Q1599">
        <v>4</v>
      </c>
      <c r="R1599">
        <v>0.71</v>
      </c>
      <c r="S1599">
        <v>1.68</v>
      </c>
      <c r="T1599">
        <v>20</v>
      </c>
      <c r="U1599">
        <v>18.37</v>
      </c>
      <c r="V1599">
        <v>22.31</v>
      </c>
      <c r="W1599" s="1">
        <v>42956</v>
      </c>
      <c r="X1599">
        <v>255</v>
      </c>
      <c r="Y1599" t="s">
        <v>46</v>
      </c>
      <c r="Z1599" t="s">
        <v>911</v>
      </c>
      <c r="AA1599" t="s">
        <v>912</v>
      </c>
      <c r="AB1599">
        <v>277</v>
      </c>
      <c r="AC1599" s="1">
        <v>43042</v>
      </c>
      <c r="AD1599">
        <v>1</v>
      </c>
      <c r="AE1599">
        <v>244</v>
      </c>
      <c r="AF1599" s="1">
        <v>43320</v>
      </c>
      <c r="AG1599">
        <v>364</v>
      </c>
      <c r="AI1599" t="s">
        <v>913</v>
      </c>
      <c r="AJ1599" t="s">
        <v>914</v>
      </c>
      <c r="AK1599" t="s">
        <v>45</v>
      </c>
      <c r="AL1599" s="1">
        <v>42956</v>
      </c>
    </row>
    <row r="1600" spans="1:38" x14ac:dyDescent="0.25">
      <c r="A1600" t="s">
        <v>123</v>
      </c>
      <c r="B1600" s="1">
        <v>43198</v>
      </c>
      <c r="C1600">
        <v>4</v>
      </c>
      <c r="D1600">
        <v>29</v>
      </c>
      <c r="E1600">
        <v>17</v>
      </c>
      <c r="F1600" t="s">
        <v>39</v>
      </c>
      <c r="G1600" t="s">
        <v>69</v>
      </c>
      <c r="H1600" t="s">
        <v>70</v>
      </c>
      <c r="I1600">
        <v>3</v>
      </c>
      <c r="J1600">
        <v>2</v>
      </c>
      <c r="K1600">
        <v>242</v>
      </c>
      <c r="L1600">
        <v>12.3</v>
      </c>
      <c r="M1600">
        <v>4.82</v>
      </c>
      <c r="N1600">
        <v>0.59</v>
      </c>
      <c r="O1600">
        <v>6.29</v>
      </c>
      <c r="P1600">
        <v>0.77</v>
      </c>
      <c r="Q1600">
        <v>4.9400000000000004</v>
      </c>
      <c r="R1600">
        <v>0.61</v>
      </c>
      <c r="S1600">
        <v>1.38</v>
      </c>
      <c r="T1600">
        <v>10</v>
      </c>
      <c r="U1600">
        <v>12.77</v>
      </c>
      <c r="V1600">
        <v>17.48</v>
      </c>
      <c r="W1600" s="1">
        <v>42956</v>
      </c>
      <c r="X1600">
        <v>255</v>
      </c>
      <c r="Y1600" s="3">
        <v>45017</v>
      </c>
      <c r="Z1600" t="s">
        <v>911</v>
      </c>
      <c r="AA1600" t="s">
        <v>912</v>
      </c>
      <c r="AB1600">
        <v>277</v>
      </c>
      <c r="AC1600" t="s">
        <v>49</v>
      </c>
      <c r="AI1600" t="s">
        <v>913</v>
      </c>
      <c r="AJ1600" t="s">
        <v>914</v>
      </c>
      <c r="AK1600" t="s">
        <v>50</v>
      </c>
      <c r="AL1600" s="1">
        <v>43242</v>
      </c>
    </row>
    <row r="1601" spans="1:38" x14ac:dyDescent="0.25">
      <c r="A1601" t="s">
        <v>123</v>
      </c>
      <c r="B1601" s="1">
        <v>43136</v>
      </c>
      <c r="C1601">
        <v>3</v>
      </c>
      <c r="D1601">
        <v>29</v>
      </c>
      <c r="E1601">
        <v>17</v>
      </c>
      <c r="F1601" t="s">
        <v>39</v>
      </c>
      <c r="G1601" t="s">
        <v>69</v>
      </c>
      <c r="H1601" t="s">
        <v>70</v>
      </c>
      <c r="I1601">
        <v>3</v>
      </c>
      <c r="J1601">
        <v>2</v>
      </c>
      <c r="K1601">
        <v>180</v>
      </c>
      <c r="L1601">
        <v>11.6</v>
      </c>
      <c r="M1601">
        <v>4.7699999999999996</v>
      </c>
      <c r="N1601">
        <v>0.55000000000000004</v>
      </c>
      <c r="O1601">
        <v>6.37</v>
      </c>
      <c r="P1601">
        <v>0.74</v>
      </c>
      <c r="Q1601">
        <v>4.09</v>
      </c>
      <c r="R1601">
        <v>0.47</v>
      </c>
      <c r="S1601">
        <v>1.21</v>
      </c>
      <c r="T1601">
        <v>315</v>
      </c>
      <c r="U1601">
        <v>12.04</v>
      </c>
      <c r="V1601">
        <v>15.88</v>
      </c>
      <c r="W1601" s="1">
        <v>42956</v>
      </c>
      <c r="X1601">
        <v>255</v>
      </c>
      <c r="Y1601" s="3">
        <v>44986</v>
      </c>
      <c r="Z1601" t="s">
        <v>911</v>
      </c>
      <c r="AA1601" t="s">
        <v>912</v>
      </c>
      <c r="AB1601">
        <v>277</v>
      </c>
      <c r="AC1601" s="1">
        <v>43042</v>
      </c>
      <c r="AD1601">
        <v>1</v>
      </c>
      <c r="AE1601">
        <v>182</v>
      </c>
      <c r="AF1601" s="1">
        <v>43320</v>
      </c>
      <c r="AG1601">
        <v>364</v>
      </c>
      <c r="AI1601" t="s">
        <v>913</v>
      </c>
      <c r="AJ1601" t="s">
        <v>914</v>
      </c>
      <c r="AK1601" t="s">
        <v>45</v>
      </c>
      <c r="AL1601" s="1">
        <v>42956</v>
      </c>
    </row>
    <row r="1602" spans="1:38" x14ac:dyDescent="0.25">
      <c r="A1602" t="s">
        <v>78</v>
      </c>
      <c r="B1602" s="1">
        <v>43012</v>
      </c>
      <c r="C1602">
        <v>1</v>
      </c>
      <c r="D1602">
        <v>128</v>
      </c>
      <c r="E1602">
        <v>17</v>
      </c>
      <c r="F1602" t="s">
        <v>39</v>
      </c>
      <c r="G1602" t="s">
        <v>40</v>
      </c>
      <c r="H1602" t="s">
        <v>41</v>
      </c>
      <c r="I1602">
        <v>2</v>
      </c>
      <c r="J1602">
        <v>1</v>
      </c>
      <c r="K1602">
        <v>33</v>
      </c>
      <c r="L1602">
        <v>14.2</v>
      </c>
      <c r="M1602">
        <v>5.45</v>
      </c>
      <c r="N1602">
        <v>0.77</v>
      </c>
      <c r="O1602">
        <v>5.2</v>
      </c>
      <c r="P1602">
        <v>0.74</v>
      </c>
      <c r="Q1602">
        <v>3.89</v>
      </c>
      <c r="R1602">
        <v>0.55000000000000004</v>
      </c>
      <c r="S1602">
        <v>1.29</v>
      </c>
      <c r="U1602">
        <v>14.74</v>
      </c>
      <c r="V1602">
        <v>17.18</v>
      </c>
      <c r="W1602" s="1">
        <v>42979</v>
      </c>
      <c r="X1602">
        <v>227</v>
      </c>
      <c r="Z1602" t="s">
        <v>915</v>
      </c>
      <c r="AA1602" t="s">
        <v>916</v>
      </c>
      <c r="AI1602">
        <v>0</v>
      </c>
    </row>
    <row r="1603" spans="1:38" x14ac:dyDescent="0.25">
      <c r="A1603" t="s">
        <v>78</v>
      </c>
      <c r="B1603" s="1">
        <v>43072</v>
      </c>
      <c r="C1603">
        <v>2</v>
      </c>
      <c r="D1603">
        <v>128</v>
      </c>
      <c r="E1603">
        <v>17</v>
      </c>
      <c r="F1603" t="s">
        <v>39</v>
      </c>
      <c r="G1603" t="s">
        <v>40</v>
      </c>
      <c r="H1603" t="s">
        <v>41</v>
      </c>
      <c r="I1603">
        <v>2</v>
      </c>
      <c r="J1603">
        <v>1</v>
      </c>
      <c r="K1603">
        <v>93</v>
      </c>
      <c r="L1603">
        <v>13.6</v>
      </c>
      <c r="M1603">
        <v>4.95</v>
      </c>
      <c r="N1603">
        <v>0.67</v>
      </c>
      <c r="O1603">
        <v>5.17</v>
      </c>
      <c r="P1603">
        <v>0.7</v>
      </c>
      <c r="Q1603">
        <v>3.98</v>
      </c>
      <c r="R1603">
        <v>0.54</v>
      </c>
      <c r="S1603">
        <v>1.24</v>
      </c>
      <c r="T1603">
        <v>97</v>
      </c>
      <c r="U1603">
        <v>14.12</v>
      </c>
      <c r="V1603">
        <v>16.440000000000001</v>
      </c>
      <c r="W1603" s="1">
        <v>42979</v>
      </c>
      <c r="X1603">
        <v>229</v>
      </c>
      <c r="Y1603" t="s">
        <v>46</v>
      </c>
      <c r="Z1603" t="s">
        <v>917</v>
      </c>
      <c r="AA1603" t="s">
        <v>918</v>
      </c>
      <c r="AC1603" s="1">
        <v>43062</v>
      </c>
      <c r="AD1603">
        <v>1</v>
      </c>
      <c r="AE1603">
        <v>218</v>
      </c>
      <c r="AF1603" s="1">
        <v>43344</v>
      </c>
      <c r="AG1603">
        <v>367</v>
      </c>
      <c r="AH1603">
        <v>310034</v>
      </c>
      <c r="AI1603" t="s">
        <v>302</v>
      </c>
      <c r="AJ1603" s="2">
        <v>44470</v>
      </c>
      <c r="AK1603" t="s">
        <v>45</v>
      </c>
      <c r="AL1603" s="1">
        <v>42977</v>
      </c>
    </row>
    <row r="1604" spans="1:38" x14ac:dyDescent="0.25">
      <c r="A1604" t="s">
        <v>78</v>
      </c>
      <c r="B1604" s="1">
        <v>43129</v>
      </c>
      <c r="C1604">
        <v>3</v>
      </c>
      <c r="D1604">
        <v>128</v>
      </c>
      <c r="E1604">
        <v>17</v>
      </c>
      <c r="F1604" t="s">
        <v>39</v>
      </c>
      <c r="G1604" t="s">
        <v>40</v>
      </c>
      <c r="H1604" t="s">
        <v>41</v>
      </c>
      <c r="I1604">
        <v>2</v>
      </c>
      <c r="J1604">
        <v>1</v>
      </c>
      <c r="K1604">
        <v>150</v>
      </c>
      <c r="L1604">
        <v>9.6999999999999993</v>
      </c>
      <c r="M1604">
        <v>5.27</v>
      </c>
      <c r="N1604">
        <v>0.51</v>
      </c>
      <c r="O1604">
        <v>5.19</v>
      </c>
      <c r="P1604">
        <v>0.5</v>
      </c>
      <c r="Q1604">
        <v>4.05</v>
      </c>
      <c r="R1604">
        <v>0.39</v>
      </c>
      <c r="S1604">
        <v>0.9</v>
      </c>
      <c r="U1604">
        <v>10.07</v>
      </c>
      <c r="V1604">
        <v>11.77</v>
      </c>
      <c r="W1604" s="1">
        <v>42979</v>
      </c>
      <c r="X1604">
        <v>227</v>
      </c>
      <c r="Z1604" t="s">
        <v>915</v>
      </c>
      <c r="AA1604" t="s">
        <v>916</v>
      </c>
      <c r="AI1604">
        <v>0</v>
      </c>
    </row>
    <row r="1605" spans="1:38" x14ac:dyDescent="0.25">
      <c r="A1605" t="s">
        <v>78</v>
      </c>
      <c r="B1605" s="1">
        <v>43193</v>
      </c>
      <c r="C1605">
        <v>4</v>
      </c>
      <c r="D1605">
        <v>128</v>
      </c>
      <c r="E1605">
        <v>17</v>
      </c>
      <c r="F1605" t="s">
        <v>39</v>
      </c>
      <c r="G1605" t="s">
        <v>40</v>
      </c>
      <c r="H1605" t="s">
        <v>41</v>
      </c>
      <c r="I1605">
        <v>2</v>
      </c>
      <c r="J1605">
        <v>1</v>
      </c>
      <c r="K1605">
        <v>214</v>
      </c>
      <c r="L1605">
        <v>7.1</v>
      </c>
      <c r="M1605">
        <v>5</v>
      </c>
      <c r="N1605">
        <v>0.36</v>
      </c>
      <c r="O1605">
        <v>6.06</v>
      </c>
      <c r="P1605">
        <v>0.43</v>
      </c>
      <c r="Q1605">
        <v>4.7</v>
      </c>
      <c r="R1605">
        <v>0.33</v>
      </c>
      <c r="S1605">
        <v>0.76</v>
      </c>
      <c r="U1605">
        <v>7.37</v>
      </c>
      <c r="V1605">
        <v>9.75</v>
      </c>
      <c r="W1605" s="1">
        <v>42979</v>
      </c>
      <c r="X1605">
        <v>227</v>
      </c>
      <c r="Z1605" t="s">
        <v>915</v>
      </c>
      <c r="AA1605" t="s">
        <v>916</v>
      </c>
      <c r="AI1605">
        <v>0</v>
      </c>
    </row>
    <row r="1606" spans="1:38" x14ac:dyDescent="0.25">
      <c r="A1606" t="s">
        <v>78</v>
      </c>
      <c r="B1606" s="1">
        <v>43012</v>
      </c>
      <c r="C1606">
        <v>1</v>
      </c>
      <c r="D1606">
        <v>74</v>
      </c>
      <c r="E1606">
        <v>17</v>
      </c>
      <c r="F1606" t="s">
        <v>39</v>
      </c>
      <c r="G1606" t="s">
        <v>40</v>
      </c>
      <c r="H1606" t="s">
        <v>41</v>
      </c>
      <c r="I1606">
        <v>6</v>
      </c>
      <c r="J1606" t="s">
        <v>42</v>
      </c>
      <c r="K1606">
        <v>38</v>
      </c>
      <c r="L1606">
        <v>26.4</v>
      </c>
      <c r="M1606">
        <v>5.17</v>
      </c>
      <c r="N1606">
        <v>1.36</v>
      </c>
      <c r="O1606">
        <v>5.4</v>
      </c>
      <c r="P1606">
        <v>1.43</v>
      </c>
      <c r="Q1606">
        <v>3.97</v>
      </c>
      <c r="R1606">
        <v>1.05</v>
      </c>
      <c r="S1606">
        <v>2.4700000000000002</v>
      </c>
      <c r="U1606">
        <v>27.4</v>
      </c>
      <c r="V1606">
        <v>32.82</v>
      </c>
      <c r="W1606" s="1">
        <v>42974</v>
      </c>
      <c r="X1606">
        <v>232</v>
      </c>
      <c r="AC1606" t="s">
        <v>49</v>
      </c>
      <c r="AH1606">
        <v>308103</v>
      </c>
      <c r="AI1606" t="s">
        <v>382</v>
      </c>
      <c r="AJ1606" s="2">
        <v>17715</v>
      </c>
      <c r="AK1606" t="s">
        <v>45</v>
      </c>
      <c r="AL1606" s="1">
        <v>42974</v>
      </c>
    </row>
    <row r="1607" spans="1:38" x14ac:dyDescent="0.25">
      <c r="A1607" t="s">
        <v>78</v>
      </c>
      <c r="B1607" s="1">
        <v>43129</v>
      </c>
      <c r="C1607">
        <v>3</v>
      </c>
      <c r="D1607">
        <v>74</v>
      </c>
      <c r="E1607">
        <v>17</v>
      </c>
      <c r="F1607" t="s">
        <v>39</v>
      </c>
      <c r="G1607" t="s">
        <v>40</v>
      </c>
      <c r="H1607" t="s">
        <v>41</v>
      </c>
      <c r="I1607">
        <v>6</v>
      </c>
      <c r="J1607" t="s">
        <v>42</v>
      </c>
      <c r="K1607">
        <v>155</v>
      </c>
      <c r="L1607">
        <v>18.399999999999999</v>
      </c>
      <c r="M1607">
        <v>5.15</v>
      </c>
      <c r="N1607">
        <v>0.95</v>
      </c>
      <c r="O1607">
        <v>5.26</v>
      </c>
      <c r="P1607">
        <v>0.97</v>
      </c>
      <c r="Q1607">
        <v>3.82</v>
      </c>
      <c r="R1607">
        <v>0.7</v>
      </c>
      <c r="S1607">
        <v>1.67</v>
      </c>
      <c r="T1607">
        <v>64</v>
      </c>
      <c r="U1607">
        <v>19.100000000000001</v>
      </c>
      <c r="V1607">
        <v>22.3</v>
      </c>
      <c r="W1607" s="1">
        <v>42974</v>
      </c>
      <c r="X1607">
        <v>232</v>
      </c>
      <c r="Y1607" t="s">
        <v>47</v>
      </c>
      <c r="AC1607" s="1">
        <v>43072</v>
      </c>
      <c r="AD1607">
        <v>1</v>
      </c>
      <c r="AE1607">
        <v>218</v>
      </c>
      <c r="AF1607" s="1">
        <v>43349</v>
      </c>
      <c r="AG1607">
        <v>375</v>
      </c>
      <c r="AH1607">
        <v>308103</v>
      </c>
      <c r="AI1607" t="s">
        <v>382</v>
      </c>
      <c r="AJ1607" s="2">
        <v>17715</v>
      </c>
      <c r="AK1607" t="s">
        <v>45</v>
      </c>
      <c r="AL1607" s="1">
        <v>42974</v>
      </c>
    </row>
    <row r="1608" spans="1:38" x14ac:dyDescent="0.25">
      <c r="A1608" t="s">
        <v>78</v>
      </c>
      <c r="B1608" s="1">
        <v>43072</v>
      </c>
      <c r="C1608">
        <v>2</v>
      </c>
      <c r="D1608">
        <v>74</v>
      </c>
      <c r="E1608">
        <v>17</v>
      </c>
      <c r="F1608" t="s">
        <v>39</v>
      </c>
      <c r="G1608" t="s">
        <v>40</v>
      </c>
      <c r="H1608" t="s">
        <v>41</v>
      </c>
      <c r="I1608">
        <v>4</v>
      </c>
      <c r="J1608" t="s">
        <v>42</v>
      </c>
      <c r="K1608">
        <v>98</v>
      </c>
      <c r="L1608">
        <v>17</v>
      </c>
      <c r="M1608">
        <v>5.05</v>
      </c>
      <c r="N1608">
        <v>0.86</v>
      </c>
      <c r="O1608">
        <v>4.9800000000000004</v>
      </c>
      <c r="P1608">
        <v>0.85</v>
      </c>
      <c r="Q1608">
        <v>3.59</v>
      </c>
      <c r="R1608">
        <v>0.61</v>
      </c>
      <c r="S1608">
        <v>1.46</v>
      </c>
      <c r="T1608">
        <v>17</v>
      </c>
      <c r="U1608">
        <v>17.649999999999999</v>
      </c>
      <c r="V1608">
        <v>19.75</v>
      </c>
      <c r="W1608" s="1">
        <v>42974</v>
      </c>
      <c r="X1608">
        <v>219</v>
      </c>
      <c r="Y1608" t="s">
        <v>46</v>
      </c>
      <c r="Z1608" t="s">
        <v>919</v>
      </c>
      <c r="AA1608" t="s">
        <v>920</v>
      </c>
      <c r="AC1608" s="1">
        <v>43079</v>
      </c>
      <c r="AD1608">
        <v>2</v>
      </c>
      <c r="AE1608">
        <v>234</v>
      </c>
      <c r="AF1608" s="1">
        <v>43360</v>
      </c>
      <c r="AG1608">
        <v>373</v>
      </c>
      <c r="AH1608">
        <v>308103</v>
      </c>
      <c r="AI1608" t="s">
        <v>252</v>
      </c>
      <c r="AJ1608" s="2">
        <v>14458</v>
      </c>
      <c r="AK1608" t="s">
        <v>45</v>
      </c>
      <c r="AL1608" s="1">
        <v>42987</v>
      </c>
    </row>
    <row r="1609" spans="1:38" x14ac:dyDescent="0.25">
      <c r="A1609" t="s">
        <v>78</v>
      </c>
      <c r="B1609" s="1">
        <v>43193</v>
      </c>
      <c r="C1609">
        <v>4</v>
      </c>
      <c r="D1609">
        <v>74</v>
      </c>
      <c r="E1609">
        <v>17</v>
      </c>
      <c r="F1609" t="s">
        <v>39</v>
      </c>
      <c r="G1609" t="s">
        <v>40</v>
      </c>
      <c r="H1609" t="s">
        <v>41</v>
      </c>
      <c r="I1609">
        <v>6</v>
      </c>
      <c r="J1609" t="s">
        <v>42</v>
      </c>
      <c r="K1609">
        <v>219</v>
      </c>
      <c r="L1609">
        <v>14.2</v>
      </c>
      <c r="M1609">
        <v>4.5999999999999996</v>
      </c>
      <c r="N1609">
        <v>0.65</v>
      </c>
      <c r="O1609">
        <v>5.99</v>
      </c>
      <c r="P1609">
        <v>0.85</v>
      </c>
      <c r="Q1609">
        <v>4.4000000000000004</v>
      </c>
      <c r="R1609">
        <v>0.62</v>
      </c>
      <c r="S1609">
        <v>1.48</v>
      </c>
      <c r="T1609">
        <v>55</v>
      </c>
      <c r="U1609">
        <v>14.74</v>
      </c>
      <c r="V1609">
        <v>19.07</v>
      </c>
      <c r="W1609" s="1">
        <v>42974</v>
      </c>
      <c r="X1609">
        <v>232</v>
      </c>
      <c r="Y1609" t="s">
        <v>48</v>
      </c>
      <c r="AC1609" s="1">
        <v>43072</v>
      </c>
      <c r="AD1609">
        <v>1</v>
      </c>
      <c r="AE1609">
        <v>154</v>
      </c>
      <c r="AF1609" s="1">
        <v>43349</v>
      </c>
      <c r="AG1609">
        <v>375</v>
      </c>
      <c r="AH1609">
        <v>308103</v>
      </c>
      <c r="AI1609" t="s">
        <v>382</v>
      </c>
      <c r="AJ1609" s="2">
        <v>17715</v>
      </c>
      <c r="AK1609" t="s">
        <v>45</v>
      </c>
      <c r="AL1609" s="1">
        <v>42974</v>
      </c>
    </row>
    <row r="1610" spans="1:38" x14ac:dyDescent="0.25">
      <c r="A1610" t="s">
        <v>123</v>
      </c>
      <c r="B1610" s="1">
        <v>43074</v>
      </c>
      <c r="C1610">
        <v>2</v>
      </c>
      <c r="D1610">
        <v>273</v>
      </c>
      <c r="E1610">
        <v>17</v>
      </c>
      <c r="F1610" t="s">
        <v>39</v>
      </c>
      <c r="G1610" t="s">
        <v>69</v>
      </c>
      <c r="H1610" t="s">
        <v>70</v>
      </c>
      <c r="I1610">
        <v>3</v>
      </c>
      <c r="J1610">
        <v>2</v>
      </c>
      <c r="K1610">
        <v>108</v>
      </c>
      <c r="L1610">
        <v>25.5</v>
      </c>
      <c r="M1610">
        <v>5.21</v>
      </c>
      <c r="N1610">
        <v>1.33</v>
      </c>
      <c r="O1610">
        <v>4.07</v>
      </c>
      <c r="P1610">
        <v>1.04</v>
      </c>
      <c r="Q1610">
        <v>4.04</v>
      </c>
      <c r="R1610">
        <v>1.03</v>
      </c>
      <c r="S1610">
        <v>2.0699999999999998</v>
      </c>
      <c r="T1610">
        <v>7</v>
      </c>
      <c r="U1610">
        <v>26.47</v>
      </c>
      <c r="V1610">
        <v>27.53</v>
      </c>
      <c r="W1610" s="1">
        <v>42966</v>
      </c>
      <c r="X1610">
        <v>245</v>
      </c>
      <c r="Y1610" t="s">
        <v>46</v>
      </c>
      <c r="AC1610" s="1">
        <v>43059</v>
      </c>
      <c r="AD1610">
        <v>1</v>
      </c>
      <c r="AE1610">
        <v>265</v>
      </c>
      <c r="AF1610" s="1">
        <v>43341</v>
      </c>
      <c r="AG1610">
        <v>375</v>
      </c>
      <c r="AH1610" t="s">
        <v>921</v>
      </c>
      <c r="AI1610" t="s">
        <v>922</v>
      </c>
      <c r="AJ1610" t="s">
        <v>923</v>
      </c>
      <c r="AK1610" t="s">
        <v>45</v>
      </c>
      <c r="AL1610" s="1">
        <v>42966</v>
      </c>
    </row>
    <row r="1611" spans="1:38" x14ac:dyDescent="0.25">
      <c r="A1611" t="s">
        <v>123</v>
      </c>
      <c r="B1611" s="1">
        <v>43005</v>
      </c>
      <c r="C1611">
        <v>1</v>
      </c>
      <c r="D1611">
        <v>273</v>
      </c>
      <c r="E1611">
        <v>17</v>
      </c>
      <c r="F1611" t="s">
        <v>39</v>
      </c>
      <c r="G1611" t="s">
        <v>69</v>
      </c>
      <c r="H1611" t="s">
        <v>70</v>
      </c>
      <c r="I1611">
        <v>3</v>
      </c>
      <c r="J1611">
        <v>2</v>
      </c>
      <c r="K1611">
        <v>39</v>
      </c>
      <c r="L1611">
        <v>25.3</v>
      </c>
      <c r="M1611">
        <v>5.22</v>
      </c>
      <c r="N1611">
        <v>1.32</v>
      </c>
      <c r="O1611">
        <v>4.3099999999999996</v>
      </c>
      <c r="P1611">
        <v>1.0900000000000001</v>
      </c>
      <c r="Q1611">
        <v>3.74</v>
      </c>
      <c r="R1611">
        <v>0.95</v>
      </c>
      <c r="S1611">
        <v>2.04</v>
      </c>
      <c r="T1611">
        <v>14</v>
      </c>
      <c r="U1611">
        <v>26.26</v>
      </c>
      <c r="V1611">
        <v>27.51</v>
      </c>
      <c r="W1611" s="1">
        <v>42966</v>
      </c>
      <c r="X1611">
        <v>245</v>
      </c>
      <c r="Y1611" t="s">
        <v>43</v>
      </c>
      <c r="AC1611" s="1">
        <v>43059</v>
      </c>
      <c r="AD1611">
        <v>1</v>
      </c>
      <c r="AE1611">
        <v>274</v>
      </c>
      <c r="AF1611" s="1">
        <v>43341</v>
      </c>
      <c r="AG1611">
        <v>375</v>
      </c>
      <c r="AH1611" t="s">
        <v>921</v>
      </c>
      <c r="AI1611" t="s">
        <v>922</v>
      </c>
      <c r="AJ1611" t="s">
        <v>923</v>
      </c>
      <c r="AK1611" t="s">
        <v>45</v>
      </c>
      <c r="AL1611" s="1">
        <v>42966</v>
      </c>
    </row>
    <row r="1612" spans="1:38" x14ac:dyDescent="0.25">
      <c r="A1612" t="s">
        <v>123</v>
      </c>
      <c r="B1612" s="1">
        <v>43198</v>
      </c>
      <c r="C1612">
        <v>4</v>
      </c>
      <c r="D1612">
        <v>273</v>
      </c>
      <c r="E1612">
        <v>17</v>
      </c>
      <c r="F1612" t="s">
        <v>39</v>
      </c>
      <c r="G1612" t="s">
        <v>69</v>
      </c>
      <c r="H1612" t="s">
        <v>70</v>
      </c>
      <c r="I1612">
        <v>3</v>
      </c>
      <c r="J1612">
        <v>2</v>
      </c>
      <c r="K1612">
        <v>232</v>
      </c>
      <c r="L1612">
        <v>8.6999999999999993</v>
      </c>
      <c r="M1612">
        <v>4.49</v>
      </c>
      <c r="N1612">
        <v>0.39</v>
      </c>
      <c r="O1612">
        <v>7.69</v>
      </c>
      <c r="P1612">
        <v>0.67</v>
      </c>
      <c r="Q1612">
        <v>5.9</v>
      </c>
      <c r="R1612">
        <v>0.51</v>
      </c>
      <c r="S1612">
        <v>1.18</v>
      </c>
      <c r="T1612">
        <v>29</v>
      </c>
      <c r="U1612">
        <v>9.0299999999999994</v>
      </c>
      <c r="V1612">
        <v>14.52</v>
      </c>
      <c r="W1612" s="1">
        <v>42966</v>
      </c>
      <c r="X1612">
        <v>245</v>
      </c>
      <c r="Y1612" t="s">
        <v>48</v>
      </c>
      <c r="AC1612" t="s">
        <v>142</v>
      </c>
      <c r="AH1612" t="s">
        <v>921</v>
      </c>
      <c r="AI1612" t="s">
        <v>922</v>
      </c>
      <c r="AJ1612" t="s">
        <v>923</v>
      </c>
      <c r="AK1612" t="s">
        <v>143</v>
      </c>
      <c r="AL1612" s="1">
        <v>43210</v>
      </c>
    </row>
    <row r="1613" spans="1:38" x14ac:dyDescent="0.25">
      <c r="A1613" t="s">
        <v>123</v>
      </c>
      <c r="B1613" s="1">
        <v>43136</v>
      </c>
      <c r="C1613">
        <v>3</v>
      </c>
      <c r="D1613">
        <v>273</v>
      </c>
      <c r="E1613">
        <v>17</v>
      </c>
      <c r="F1613" t="s">
        <v>39</v>
      </c>
      <c r="G1613" t="s">
        <v>69</v>
      </c>
      <c r="H1613" t="s">
        <v>70</v>
      </c>
      <c r="I1613">
        <v>3</v>
      </c>
      <c r="J1613">
        <v>2</v>
      </c>
      <c r="K1613">
        <v>170</v>
      </c>
      <c r="L1613">
        <v>8.6</v>
      </c>
      <c r="M1613">
        <v>5.07</v>
      </c>
      <c r="N1613">
        <v>0.44</v>
      </c>
      <c r="O1613">
        <v>5.31</v>
      </c>
      <c r="P1613">
        <v>0.46</v>
      </c>
      <c r="Q1613">
        <v>3.85</v>
      </c>
      <c r="R1613">
        <v>0.33</v>
      </c>
      <c r="S1613">
        <v>0.79</v>
      </c>
      <c r="T1613">
        <v>16</v>
      </c>
      <c r="U1613">
        <v>8.93</v>
      </c>
      <c r="V1613">
        <v>10.53</v>
      </c>
      <c r="W1613" s="1">
        <v>42966</v>
      </c>
      <c r="X1613">
        <v>245</v>
      </c>
      <c r="Y1613" t="s">
        <v>47</v>
      </c>
      <c r="AC1613" s="1">
        <v>43059</v>
      </c>
      <c r="AD1613">
        <v>1</v>
      </c>
      <c r="AE1613">
        <v>203</v>
      </c>
      <c r="AF1613" s="1">
        <v>43341</v>
      </c>
      <c r="AG1613">
        <v>375</v>
      </c>
      <c r="AH1613" t="s">
        <v>921</v>
      </c>
      <c r="AI1613" t="s">
        <v>922</v>
      </c>
      <c r="AJ1613" t="s">
        <v>923</v>
      </c>
      <c r="AK1613" t="s">
        <v>45</v>
      </c>
      <c r="AL1613" s="1">
        <v>42966</v>
      </c>
    </row>
    <row r="1614" spans="1:38" x14ac:dyDescent="0.25">
      <c r="A1614" t="s">
        <v>78</v>
      </c>
      <c r="B1614" s="1">
        <v>43072</v>
      </c>
      <c r="C1614">
        <v>2</v>
      </c>
      <c r="D1614">
        <v>93</v>
      </c>
      <c r="E1614">
        <v>18</v>
      </c>
      <c r="F1614" t="s">
        <v>39</v>
      </c>
      <c r="G1614" t="s">
        <v>40</v>
      </c>
      <c r="H1614" t="s">
        <v>41</v>
      </c>
      <c r="I1614">
        <v>6</v>
      </c>
      <c r="J1614" t="s">
        <v>42</v>
      </c>
      <c r="K1614">
        <v>106</v>
      </c>
      <c r="L1614">
        <v>19.600000000000001</v>
      </c>
      <c r="M1614">
        <v>4.93</v>
      </c>
      <c r="N1614">
        <v>0.97</v>
      </c>
      <c r="O1614">
        <v>6.26</v>
      </c>
      <c r="P1614">
        <v>1.23</v>
      </c>
      <c r="Q1614">
        <v>4.07</v>
      </c>
      <c r="R1614">
        <v>0.8</v>
      </c>
      <c r="S1614">
        <v>2.02</v>
      </c>
      <c r="T1614">
        <v>13</v>
      </c>
      <c r="U1614">
        <v>20.34</v>
      </c>
      <c r="V1614">
        <v>26.63</v>
      </c>
      <c r="W1614" s="1">
        <v>42966</v>
      </c>
      <c r="X1614" t="s">
        <v>924</v>
      </c>
      <c r="Y1614" t="s">
        <v>43</v>
      </c>
      <c r="AC1614" s="1">
        <v>43085</v>
      </c>
      <c r="AD1614">
        <v>1</v>
      </c>
      <c r="AE1614">
        <v>240</v>
      </c>
      <c r="AF1614" s="1">
        <v>43366</v>
      </c>
      <c r="AG1614">
        <v>354</v>
      </c>
      <c r="AH1614">
        <v>306016</v>
      </c>
      <c r="AI1614" t="s">
        <v>925</v>
      </c>
      <c r="AJ1614" s="2">
        <v>43831</v>
      </c>
      <c r="AK1614" t="s">
        <v>45</v>
      </c>
      <c r="AL1614" s="1">
        <v>43012</v>
      </c>
    </row>
    <row r="1615" spans="1:38" x14ac:dyDescent="0.25">
      <c r="A1615" t="s">
        <v>78</v>
      </c>
      <c r="B1615" s="1">
        <v>43012</v>
      </c>
      <c r="C1615">
        <v>1</v>
      </c>
      <c r="D1615">
        <v>93</v>
      </c>
      <c r="E1615">
        <v>18</v>
      </c>
      <c r="F1615" t="s">
        <v>39</v>
      </c>
      <c r="G1615" t="s">
        <v>104</v>
      </c>
      <c r="H1615" t="s">
        <v>105</v>
      </c>
      <c r="I1615">
        <v>3</v>
      </c>
      <c r="J1615">
        <v>2</v>
      </c>
      <c r="K1615">
        <v>46</v>
      </c>
      <c r="L1615">
        <v>20.6</v>
      </c>
      <c r="M1615">
        <v>5.22</v>
      </c>
      <c r="N1615">
        <v>1.08</v>
      </c>
      <c r="O1615">
        <v>5.39</v>
      </c>
      <c r="P1615">
        <v>1.1100000000000001</v>
      </c>
      <c r="Q1615">
        <v>4.01</v>
      </c>
      <c r="R1615">
        <v>0.83</v>
      </c>
      <c r="S1615">
        <v>1.94</v>
      </c>
      <c r="U1615">
        <v>21.38</v>
      </c>
      <c r="V1615">
        <v>25.61</v>
      </c>
      <c r="W1615" s="1">
        <v>42966</v>
      </c>
      <c r="X1615">
        <v>240</v>
      </c>
      <c r="Z1615" t="s">
        <v>351</v>
      </c>
      <c r="AA1615" t="s">
        <v>926</v>
      </c>
      <c r="AC1615" t="s">
        <v>49</v>
      </c>
      <c r="AH1615">
        <v>309084</v>
      </c>
      <c r="AI1615" t="s">
        <v>141</v>
      </c>
      <c r="AJ1615" s="2">
        <v>20302</v>
      </c>
      <c r="AK1615" t="s">
        <v>45</v>
      </c>
      <c r="AL1615" s="1">
        <v>42966</v>
      </c>
    </row>
    <row r="1616" spans="1:38" x14ac:dyDescent="0.25">
      <c r="A1616" t="s">
        <v>78</v>
      </c>
      <c r="B1616" s="1">
        <v>43129</v>
      </c>
      <c r="C1616">
        <v>3</v>
      </c>
      <c r="D1616">
        <v>93</v>
      </c>
      <c r="E1616">
        <v>18</v>
      </c>
      <c r="F1616" t="s">
        <v>39</v>
      </c>
      <c r="G1616" t="s">
        <v>104</v>
      </c>
      <c r="H1616" t="s">
        <v>105</v>
      </c>
      <c r="I1616">
        <v>3</v>
      </c>
      <c r="J1616">
        <v>2</v>
      </c>
      <c r="K1616">
        <v>163</v>
      </c>
      <c r="L1616">
        <v>15.2</v>
      </c>
      <c r="M1616">
        <v>5.16</v>
      </c>
      <c r="N1616">
        <v>0.78</v>
      </c>
      <c r="O1616">
        <v>5.69</v>
      </c>
      <c r="P1616">
        <v>0.86</v>
      </c>
      <c r="Q1616">
        <v>4.2699999999999996</v>
      </c>
      <c r="R1616">
        <v>0.65</v>
      </c>
      <c r="S1616">
        <v>1.51</v>
      </c>
      <c r="T1616">
        <v>15</v>
      </c>
      <c r="U1616">
        <v>15.78</v>
      </c>
      <c r="V1616">
        <v>19.690000000000001</v>
      </c>
      <c r="W1616" s="1">
        <v>42966</v>
      </c>
      <c r="X1616">
        <v>240</v>
      </c>
      <c r="Y1616" t="s">
        <v>47</v>
      </c>
      <c r="Z1616" t="s">
        <v>351</v>
      </c>
      <c r="AA1616" t="s">
        <v>926</v>
      </c>
      <c r="AC1616" s="1">
        <v>43070</v>
      </c>
      <c r="AD1616">
        <v>1</v>
      </c>
      <c r="AE1616">
        <v>220</v>
      </c>
      <c r="AF1616" s="1">
        <v>43351</v>
      </c>
      <c r="AG1616">
        <v>385</v>
      </c>
      <c r="AH1616">
        <v>309084</v>
      </c>
      <c r="AI1616" t="s">
        <v>141</v>
      </c>
      <c r="AJ1616" s="2">
        <v>20302</v>
      </c>
      <c r="AK1616" t="s">
        <v>45</v>
      </c>
      <c r="AL1616" s="1">
        <v>42966</v>
      </c>
    </row>
    <row r="1617" spans="1:38" x14ac:dyDescent="0.25">
      <c r="A1617" t="s">
        <v>78</v>
      </c>
      <c r="B1617" s="1">
        <v>43193</v>
      </c>
      <c r="C1617">
        <v>4</v>
      </c>
      <c r="D1617">
        <v>93</v>
      </c>
      <c r="E1617">
        <v>18</v>
      </c>
      <c r="F1617" t="s">
        <v>39</v>
      </c>
      <c r="G1617" t="s">
        <v>104</v>
      </c>
      <c r="H1617" t="s">
        <v>105</v>
      </c>
      <c r="I1617">
        <v>3</v>
      </c>
      <c r="J1617">
        <v>2</v>
      </c>
      <c r="K1617">
        <v>227</v>
      </c>
      <c r="L1617">
        <v>7.3</v>
      </c>
      <c r="M1617">
        <v>4.88</v>
      </c>
      <c r="N1617">
        <v>0.36</v>
      </c>
      <c r="O1617">
        <v>6.85</v>
      </c>
      <c r="P1617">
        <v>0.5</v>
      </c>
      <c r="Q1617">
        <v>5.28</v>
      </c>
      <c r="R1617">
        <v>0.39</v>
      </c>
      <c r="S1617">
        <v>0.89</v>
      </c>
      <c r="T1617">
        <v>62</v>
      </c>
      <c r="U1617">
        <v>7.58</v>
      </c>
      <c r="V1617">
        <v>11.12</v>
      </c>
      <c r="W1617" s="1">
        <v>42966</v>
      </c>
      <c r="X1617">
        <v>240</v>
      </c>
      <c r="Y1617" t="s">
        <v>48</v>
      </c>
      <c r="Z1617" t="s">
        <v>351</v>
      </c>
      <c r="AA1617" t="s">
        <v>926</v>
      </c>
      <c r="AC1617" s="1">
        <v>43070</v>
      </c>
      <c r="AD1617">
        <v>1</v>
      </c>
      <c r="AE1617">
        <v>156</v>
      </c>
      <c r="AF1617" s="1">
        <v>43351</v>
      </c>
      <c r="AG1617">
        <v>385</v>
      </c>
      <c r="AH1617">
        <v>309084</v>
      </c>
      <c r="AI1617" t="s">
        <v>141</v>
      </c>
      <c r="AJ1617" s="2">
        <v>20302</v>
      </c>
      <c r="AK1617" t="s">
        <v>45</v>
      </c>
      <c r="AL1617" s="1">
        <v>42966</v>
      </c>
    </row>
    <row r="1618" spans="1:38" x14ac:dyDescent="0.25">
      <c r="A1618" t="s">
        <v>38</v>
      </c>
      <c r="B1618" s="1">
        <v>43010</v>
      </c>
      <c r="C1618">
        <v>1</v>
      </c>
      <c r="D1618">
        <v>11</v>
      </c>
      <c r="E1618">
        <v>18</v>
      </c>
      <c r="F1618" t="s">
        <v>39</v>
      </c>
      <c r="G1618" t="s">
        <v>69</v>
      </c>
      <c r="H1618" t="s">
        <v>70</v>
      </c>
      <c r="I1618">
        <v>5</v>
      </c>
      <c r="J1618" t="s">
        <v>42</v>
      </c>
      <c r="K1618">
        <v>30</v>
      </c>
      <c r="L1618">
        <v>25.6</v>
      </c>
      <c r="M1618">
        <v>5.03</v>
      </c>
      <c r="N1618">
        <v>1.29</v>
      </c>
      <c r="O1618">
        <v>4.46</v>
      </c>
      <c r="P1618">
        <v>1.1399999999999999</v>
      </c>
      <c r="Q1618">
        <v>3.78</v>
      </c>
      <c r="R1618">
        <v>0.97</v>
      </c>
      <c r="S1618">
        <v>2.11</v>
      </c>
      <c r="T1618">
        <v>27</v>
      </c>
      <c r="U1618">
        <v>26.57</v>
      </c>
      <c r="V1618">
        <v>28.37</v>
      </c>
      <c r="W1618" s="1">
        <v>42980</v>
      </c>
      <c r="X1618">
        <v>233</v>
      </c>
      <c r="Y1618" t="s">
        <v>43</v>
      </c>
      <c r="AC1618" s="1">
        <v>43061</v>
      </c>
      <c r="AD1618">
        <v>1</v>
      </c>
      <c r="AE1618">
        <v>264</v>
      </c>
      <c r="AF1618" s="1">
        <v>43341</v>
      </c>
      <c r="AG1618">
        <v>361</v>
      </c>
      <c r="AH1618">
        <v>311008</v>
      </c>
      <c r="AI1618" t="s">
        <v>127</v>
      </c>
      <c r="AJ1618" s="2">
        <v>31291</v>
      </c>
      <c r="AK1618" t="s">
        <v>45</v>
      </c>
      <c r="AL1618" s="1">
        <v>42980</v>
      </c>
    </row>
    <row r="1619" spans="1:38" x14ac:dyDescent="0.25">
      <c r="A1619" t="s">
        <v>38</v>
      </c>
      <c r="B1619" s="1">
        <v>43075</v>
      </c>
      <c r="C1619">
        <v>2</v>
      </c>
      <c r="D1619">
        <v>11</v>
      </c>
      <c r="E1619">
        <v>18</v>
      </c>
      <c r="F1619" t="s">
        <v>39</v>
      </c>
      <c r="G1619" t="s">
        <v>69</v>
      </c>
      <c r="H1619" t="s">
        <v>70</v>
      </c>
      <c r="I1619">
        <v>5</v>
      </c>
      <c r="J1619" t="s">
        <v>42</v>
      </c>
      <c r="K1619">
        <v>95</v>
      </c>
      <c r="L1619">
        <v>22</v>
      </c>
      <c r="M1619">
        <v>4.8899999999999997</v>
      </c>
      <c r="N1619">
        <v>1.08</v>
      </c>
      <c r="O1619">
        <v>4.3099999999999996</v>
      </c>
      <c r="P1619">
        <v>0.95</v>
      </c>
      <c r="Q1619">
        <v>3.48</v>
      </c>
      <c r="R1619">
        <v>0.77</v>
      </c>
      <c r="S1619">
        <v>1.71</v>
      </c>
      <c r="T1619">
        <v>23</v>
      </c>
      <c r="U1619">
        <v>22.84</v>
      </c>
      <c r="V1619">
        <v>23.54</v>
      </c>
      <c r="W1619" s="1">
        <v>42980</v>
      </c>
      <c r="X1619">
        <v>233</v>
      </c>
      <c r="Y1619" t="s">
        <v>46</v>
      </c>
      <c r="AC1619" s="1">
        <v>43061</v>
      </c>
      <c r="AD1619">
        <v>1</v>
      </c>
      <c r="AE1619">
        <v>226</v>
      </c>
      <c r="AF1619" s="1">
        <v>43341</v>
      </c>
      <c r="AG1619">
        <v>361</v>
      </c>
      <c r="AH1619">
        <v>311008</v>
      </c>
      <c r="AI1619" t="s">
        <v>127</v>
      </c>
      <c r="AJ1619" s="2">
        <v>31291</v>
      </c>
      <c r="AK1619" t="s">
        <v>45</v>
      </c>
      <c r="AL1619" s="1">
        <v>42980</v>
      </c>
    </row>
    <row r="1620" spans="1:38" x14ac:dyDescent="0.25">
      <c r="A1620" t="s">
        <v>38</v>
      </c>
      <c r="B1620" s="1">
        <v>43146</v>
      </c>
      <c r="C1620">
        <v>3</v>
      </c>
      <c r="D1620">
        <v>11</v>
      </c>
      <c r="E1620">
        <v>18</v>
      </c>
      <c r="F1620" t="s">
        <v>39</v>
      </c>
      <c r="G1620" t="s">
        <v>69</v>
      </c>
      <c r="H1620" t="s">
        <v>70</v>
      </c>
      <c r="I1620">
        <v>5</v>
      </c>
      <c r="J1620" t="s">
        <v>42</v>
      </c>
      <c r="K1620">
        <v>166</v>
      </c>
      <c r="L1620">
        <v>15.2</v>
      </c>
      <c r="M1620">
        <v>4.84</v>
      </c>
      <c r="N1620">
        <v>0.74</v>
      </c>
      <c r="O1620">
        <v>5.09</v>
      </c>
      <c r="P1620">
        <v>0.77</v>
      </c>
      <c r="Q1620">
        <v>4.07</v>
      </c>
      <c r="R1620">
        <v>0.62</v>
      </c>
      <c r="S1620">
        <v>1.39</v>
      </c>
      <c r="T1620">
        <v>29</v>
      </c>
      <c r="U1620">
        <v>15.78</v>
      </c>
      <c r="V1620">
        <v>18.34</v>
      </c>
      <c r="W1620" s="1">
        <v>42980</v>
      </c>
      <c r="X1620">
        <v>233</v>
      </c>
      <c r="Y1620" t="s">
        <v>47</v>
      </c>
      <c r="AC1620" s="1">
        <v>43061</v>
      </c>
      <c r="AD1620">
        <v>1</v>
      </c>
      <c r="AE1620">
        <v>190</v>
      </c>
      <c r="AF1620" s="1">
        <v>43341</v>
      </c>
      <c r="AG1620">
        <v>361</v>
      </c>
      <c r="AH1620">
        <v>311008</v>
      </c>
      <c r="AI1620" t="s">
        <v>127</v>
      </c>
      <c r="AJ1620" s="2">
        <v>31291</v>
      </c>
      <c r="AK1620" t="s">
        <v>45</v>
      </c>
      <c r="AL1620" s="1">
        <v>42980</v>
      </c>
    </row>
    <row r="1621" spans="1:38" x14ac:dyDescent="0.25">
      <c r="A1621" t="s">
        <v>38</v>
      </c>
      <c r="B1621" s="1">
        <v>43200</v>
      </c>
      <c r="C1621">
        <v>4</v>
      </c>
      <c r="D1621">
        <v>11</v>
      </c>
      <c r="E1621">
        <v>18</v>
      </c>
      <c r="F1621" t="s">
        <v>39</v>
      </c>
      <c r="G1621" t="s">
        <v>69</v>
      </c>
      <c r="H1621" t="s">
        <v>70</v>
      </c>
      <c r="I1621">
        <v>5</v>
      </c>
      <c r="J1621" t="s">
        <v>42</v>
      </c>
      <c r="K1621">
        <v>220</v>
      </c>
      <c r="L1621">
        <v>12.6</v>
      </c>
      <c r="M1621">
        <v>4.8</v>
      </c>
      <c r="N1621">
        <v>0.6</v>
      </c>
      <c r="O1621">
        <v>6.11</v>
      </c>
      <c r="P1621">
        <v>0.77</v>
      </c>
      <c r="Q1621">
        <v>4.87</v>
      </c>
      <c r="R1621">
        <v>0.61</v>
      </c>
      <c r="S1621">
        <v>1.38</v>
      </c>
      <c r="T1621">
        <v>19</v>
      </c>
      <c r="U1621">
        <v>13.08</v>
      </c>
      <c r="V1621">
        <v>17.57</v>
      </c>
      <c r="W1621" s="1">
        <v>42980</v>
      </c>
      <c r="X1621">
        <v>233</v>
      </c>
      <c r="Y1621" t="s">
        <v>48</v>
      </c>
      <c r="AC1621" t="s">
        <v>49</v>
      </c>
      <c r="AH1621">
        <v>311008</v>
      </c>
      <c r="AI1621" t="s">
        <v>127</v>
      </c>
      <c r="AJ1621" s="2">
        <v>31291</v>
      </c>
      <c r="AK1621" t="s">
        <v>50</v>
      </c>
      <c r="AL1621" s="1">
        <v>43241</v>
      </c>
    </row>
    <row r="1622" spans="1:38" x14ac:dyDescent="0.25">
      <c r="A1622" t="s">
        <v>51</v>
      </c>
      <c r="B1622" s="1">
        <v>43048</v>
      </c>
      <c r="C1622">
        <v>2</v>
      </c>
      <c r="D1622">
        <v>197</v>
      </c>
      <c r="E1622">
        <v>18</v>
      </c>
      <c r="F1622" t="s">
        <v>39</v>
      </c>
      <c r="G1622" t="s">
        <v>56</v>
      </c>
      <c r="H1622" t="s">
        <v>41</v>
      </c>
      <c r="I1622">
        <v>5</v>
      </c>
      <c r="J1622" t="s">
        <v>42</v>
      </c>
      <c r="K1622">
        <v>40</v>
      </c>
      <c r="L1622">
        <v>18.7</v>
      </c>
      <c r="M1622">
        <v>5.38</v>
      </c>
      <c r="N1622">
        <v>1.01</v>
      </c>
      <c r="O1622">
        <v>5.7</v>
      </c>
      <c r="P1622">
        <v>1.07</v>
      </c>
      <c r="Q1622">
        <v>4.0199999999999996</v>
      </c>
      <c r="R1622">
        <v>0.75</v>
      </c>
      <c r="S1622">
        <v>1.82</v>
      </c>
      <c r="T1622">
        <v>19</v>
      </c>
      <c r="U1622">
        <v>19.41</v>
      </c>
      <c r="V1622">
        <v>24.01</v>
      </c>
      <c r="W1622" s="1">
        <v>43008</v>
      </c>
      <c r="X1622">
        <v>214</v>
      </c>
      <c r="Y1622" t="s">
        <v>43</v>
      </c>
      <c r="AC1622" t="s">
        <v>49</v>
      </c>
      <c r="AH1622">
        <v>310008</v>
      </c>
      <c r="AI1622">
        <v>15</v>
      </c>
      <c r="AJ1622" s="3">
        <v>45086</v>
      </c>
      <c r="AK1622" t="s">
        <v>45</v>
      </c>
      <c r="AL1622" s="1">
        <v>43008</v>
      </c>
    </row>
    <row r="1623" spans="1:38" x14ac:dyDescent="0.25">
      <c r="A1623" t="s">
        <v>51</v>
      </c>
      <c r="B1623" s="1">
        <v>43109</v>
      </c>
      <c r="C1623">
        <v>3</v>
      </c>
      <c r="D1623">
        <v>197</v>
      </c>
      <c r="E1623">
        <v>18</v>
      </c>
      <c r="F1623" t="s">
        <v>39</v>
      </c>
      <c r="G1623" t="s">
        <v>56</v>
      </c>
      <c r="H1623" t="s">
        <v>41</v>
      </c>
      <c r="I1623">
        <v>5</v>
      </c>
      <c r="J1623" t="s">
        <v>42</v>
      </c>
      <c r="K1623">
        <v>101</v>
      </c>
      <c r="L1623">
        <v>18.100000000000001</v>
      </c>
      <c r="M1623">
        <v>5.13</v>
      </c>
      <c r="N1623">
        <v>0.93</v>
      </c>
      <c r="O1623">
        <v>4.46</v>
      </c>
      <c r="P1623">
        <v>0.81</v>
      </c>
      <c r="Q1623">
        <v>3.78</v>
      </c>
      <c r="R1623">
        <v>0.68</v>
      </c>
      <c r="S1623">
        <v>1.49</v>
      </c>
      <c r="T1623">
        <v>14</v>
      </c>
      <c r="U1623">
        <v>18.79</v>
      </c>
      <c r="V1623">
        <v>20.07</v>
      </c>
      <c r="W1623" s="1">
        <v>43008</v>
      </c>
      <c r="X1623">
        <v>214</v>
      </c>
      <c r="Y1623" t="s">
        <v>46</v>
      </c>
      <c r="AC1623" s="1">
        <v>43064</v>
      </c>
      <c r="AD1623">
        <v>1</v>
      </c>
      <c r="AE1623">
        <v>192</v>
      </c>
      <c r="AF1623" s="1">
        <v>43344</v>
      </c>
      <c r="AG1623">
        <v>336</v>
      </c>
      <c r="AH1623">
        <v>310008</v>
      </c>
      <c r="AI1623">
        <v>15</v>
      </c>
      <c r="AJ1623" s="3">
        <v>45086</v>
      </c>
      <c r="AK1623" t="s">
        <v>45</v>
      </c>
      <c r="AL1623" s="1">
        <v>43008</v>
      </c>
    </row>
    <row r="1624" spans="1:38" x14ac:dyDescent="0.25">
      <c r="A1624" t="s">
        <v>51</v>
      </c>
      <c r="B1624" s="1">
        <v>43157</v>
      </c>
      <c r="C1624">
        <v>4</v>
      </c>
      <c r="D1624">
        <v>197</v>
      </c>
      <c r="E1624">
        <v>18</v>
      </c>
      <c r="F1624" t="s">
        <v>39</v>
      </c>
      <c r="G1624" t="s">
        <v>56</v>
      </c>
      <c r="H1624" t="s">
        <v>41</v>
      </c>
      <c r="I1624">
        <v>5</v>
      </c>
      <c r="J1624" t="s">
        <v>42</v>
      </c>
      <c r="K1624">
        <v>149</v>
      </c>
      <c r="L1624">
        <v>15.6</v>
      </c>
      <c r="M1624">
        <v>4.93</v>
      </c>
      <c r="N1624">
        <v>0.77</v>
      </c>
      <c r="O1624">
        <v>5.23</v>
      </c>
      <c r="P1624">
        <v>0.82</v>
      </c>
      <c r="Q1624">
        <v>4.21</v>
      </c>
      <c r="R1624">
        <v>0.66</v>
      </c>
      <c r="S1624">
        <v>1.47</v>
      </c>
      <c r="T1624">
        <v>26</v>
      </c>
      <c r="U1624">
        <v>16.190000000000001</v>
      </c>
      <c r="V1624">
        <v>19.37</v>
      </c>
      <c r="W1624" s="1">
        <v>43008</v>
      </c>
      <c r="X1624">
        <v>214</v>
      </c>
      <c r="Y1624" t="s">
        <v>47</v>
      </c>
      <c r="AC1624" s="1">
        <v>43064</v>
      </c>
      <c r="AD1624">
        <v>1</v>
      </c>
      <c r="AE1624">
        <v>186</v>
      </c>
      <c r="AF1624" s="1">
        <v>43344</v>
      </c>
      <c r="AG1624">
        <v>336</v>
      </c>
      <c r="AH1624">
        <v>310008</v>
      </c>
      <c r="AI1624">
        <v>15</v>
      </c>
      <c r="AJ1624" s="3">
        <v>45086</v>
      </c>
      <c r="AK1624" t="s">
        <v>45</v>
      </c>
      <c r="AL1624" s="1">
        <v>43008</v>
      </c>
    </row>
    <row r="1625" spans="1:38" x14ac:dyDescent="0.25">
      <c r="A1625" t="s">
        <v>51</v>
      </c>
      <c r="B1625" s="1">
        <v>43209</v>
      </c>
      <c r="C1625">
        <v>5</v>
      </c>
      <c r="D1625">
        <v>197</v>
      </c>
      <c r="E1625">
        <v>18</v>
      </c>
      <c r="F1625" t="s">
        <v>39</v>
      </c>
      <c r="G1625" t="s">
        <v>56</v>
      </c>
      <c r="H1625" t="s">
        <v>41</v>
      </c>
      <c r="I1625">
        <v>5</v>
      </c>
      <c r="J1625" t="s">
        <v>42</v>
      </c>
      <c r="K1625">
        <v>201</v>
      </c>
      <c r="L1625">
        <v>11</v>
      </c>
      <c r="M1625">
        <v>4.96</v>
      </c>
      <c r="N1625">
        <v>0.55000000000000004</v>
      </c>
      <c r="O1625">
        <v>6.02</v>
      </c>
      <c r="P1625">
        <v>0.66</v>
      </c>
      <c r="Q1625">
        <v>4.7300000000000004</v>
      </c>
      <c r="R1625">
        <v>0.52</v>
      </c>
      <c r="S1625">
        <v>1.18</v>
      </c>
      <c r="T1625">
        <v>67</v>
      </c>
      <c r="U1625">
        <v>11.42</v>
      </c>
      <c r="V1625">
        <v>15.09</v>
      </c>
      <c r="W1625" s="1">
        <v>43008</v>
      </c>
      <c r="X1625">
        <v>214</v>
      </c>
      <c r="Y1625" t="s">
        <v>48</v>
      </c>
      <c r="AC1625" s="1">
        <v>43064</v>
      </c>
      <c r="AD1625">
        <v>1</v>
      </c>
      <c r="AF1625" s="1">
        <v>43344</v>
      </c>
      <c r="AH1625">
        <v>310008</v>
      </c>
      <c r="AI1625">
        <v>15</v>
      </c>
      <c r="AJ1625" s="3">
        <v>45086</v>
      </c>
      <c r="AK1625" t="s">
        <v>143</v>
      </c>
      <c r="AL1625" s="1">
        <v>43227</v>
      </c>
    </row>
    <row r="1626" spans="1:38" x14ac:dyDescent="0.25">
      <c r="A1626" t="s">
        <v>51</v>
      </c>
      <c r="B1626" s="1">
        <v>42990</v>
      </c>
      <c r="C1626">
        <v>1</v>
      </c>
      <c r="D1626">
        <v>177</v>
      </c>
      <c r="E1626">
        <v>18</v>
      </c>
      <c r="F1626" t="s">
        <v>39</v>
      </c>
      <c r="G1626" t="s">
        <v>56</v>
      </c>
      <c r="H1626" t="s">
        <v>41</v>
      </c>
      <c r="I1626">
        <v>3</v>
      </c>
      <c r="J1626">
        <v>2</v>
      </c>
      <c r="K1626">
        <v>16</v>
      </c>
      <c r="L1626">
        <v>18.7</v>
      </c>
      <c r="M1626">
        <v>5.31</v>
      </c>
      <c r="N1626">
        <v>0.99</v>
      </c>
      <c r="O1626">
        <v>4.6500000000000004</v>
      </c>
      <c r="P1626">
        <v>0.87</v>
      </c>
      <c r="Q1626">
        <v>4.32</v>
      </c>
      <c r="R1626">
        <v>0.81</v>
      </c>
      <c r="S1626">
        <v>1.68</v>
      </c>
      <c r="T1626">
        <v>27</v>
      </c>
      <c r="U1626">
        <v>19.41</v>
      </c>
      <c r="V1626">
        <v>21.94</v>
      </c>
      <c r="W1626" s="1">
        <v>42974</v>
      </c>
      <c r="X1626">
        <v>248</v>
      </c>
      <c r="Y1626" t="s">
        <v>43</v>
      </c>
      <c r="Z1626" t="s">
        <v>927</v>
      </c>
      <c r="AA1626" t="s">
        <v>928</v>
      </c>
      <c r="AC1626" t="s">
        <v>49</v>
      </c>
      <c r="AH1626">
        <v>311508</v>
      </c>
      <c r="AI1626">
        <v>142</v>
      </c>
      <c r="AJ1626" s="2">
        <v>11628</v>
      </c>
      <c r="AK1626" t="s">
        <v>45</v>
      </c>
      <c r="AL1626" s="1">
        <v>42974</v>
      </c>
    </row>
    <row r="1627" spans="1:38" x14ac:dyDescent="0.25">
      <c r="A1627" t="s">
        <v>51</v>
      </c>
      <c r="B1627" s="1">
        <v>43048</v>
      </c>
      <c r="C1627">
        <v>2</v>
      </c>
      <c r="D1627">
        <v>177</v>
      </c>
      <c r="E1627">
        <v>18</v>
      </c>
      <c r="F1627" t="s">
        <v>39</v>
      </c>
      <c r="G1627" t="s">
        <v>56</v>
      </c>
      <c r="H1627" t="s">
        <v>41</v>
      </c>
      <c r="I1627">
        <v>3</v>
      </c>
      <c r="J1627">
        <v>2</v>
      </c>
      <c r="K1627">
        <v>74</v>
      </c>
      <c r="L1627">
        <v>16</v>
      </c>
      <c r="M1627">
        <v>5.26</v>
      </c>
      <c r="N1627">
        <v>0.84</v>
      </c>
      <c r="O1627">
        <v>5.91</v>
      </c>
      <c r="P1627">
        <v>0.95</v>
      </c>
      <c r="Q1627">
        <v>4.3499999999999996</v>
      </c>
      <c r="R1627">
        <v>0.7</v>
      </c>
      <c r="S1627">
        <v>1.64</v>
      </c>
      <c r="T1627">
        <v>22</v>
      </c>
      <c r="U1627">
        <v>16.61</v>
      </c>
      <c r="V1627">
        <v>21.41</v>
      </c>
      <c r="W1627" s="1">
        <v>42974</v>
      </c>
      <c r="X1627">
        <v>248</v>
      </c>
      <c r="Y1627" t="s">
        <v>46</v>
      </c>
      <c r="Z1627" t="s">
        <v>927</v>
      </c>
      <c r="AA1627" t="s">
        <v>928</v>
      </c>
      <c r="AC1627" t="s">
        <v>49</v>
      </c>
      <c r="AH1627">
        <v>311508</v>
      </c>
      <c r="AI1627">
        <v>142</v>
      </c>
      <c r="AJ1627" s="2">
        <v>11628</v>
      </c>
      <c r="AK1627" t="s">
        <v>45</v>
      </c>
      <c r="AL1627" s="1">
        <v>42974</v>
      </c>
    </row>
    <row r="1628" spans="1:38" x14ac:dyDescent="0.25">
      <c r="A1628" t="s">
        <v>51</v>
      </c>
      <c r="B1628" s="1">
        <v>43109</v>
      </c>
      <c r="C1628">
        <v>3</v>
      </c>
      <c r="D1628">
        <v>177</v>
      </c>
      <c r="E1628">
        <v>18</v>
      </c>
      <c r="F1628" t="s">
        <v>39</v>
      </c>
      <c r="G1628" t="s">
        <v>56</v>
      </c>
      <c r="H1628" t="s">
        <v>41</v>
      </c>
      <c r="I1628">
        <v>3</v>
      </c>
      <c r="J1628">
        <v>2</v>
      </c>
      <c r="K1628">
        <v>135</v>
      </c>
      <c r="L1628">
        <v>14.2</v>
      </c>
      <c r="M1628">
        <v>5.0999999999999996</v>
      </c>
      <c r="N1628">
        <v>0.72</v>
      </c>
      <c r="O1628">
        <v>5.49</v>
      </c>
      <c r="P1628">
        <v>0.78</v>
      </c>
      <c r="Q1628">
        <v>4.18</v>
      </c>
      <c r="R1628">
        <v>0.59</v>
      </c>
      <c r="S1628">
        <v>1.37</v>
      </c>
      <c r="T1628">
        <v>12</v>
      </c>
      <c r="U1628">
        <v>14.74</v>
      </c>
      <c r="V1628">
        <v>17.97</v>
      </c>
      <c r="W1628" s="1">
        <v>42974</v>
      </c>
      <c r="X1628">
        <v>248</v>
      </c>
      <c r="Y1628" t="s">
        <v>47</v>
      </c>
      <c r="Z1628" t="s">
        <v>927</v>
      </c>
      <c r="AA1628" t="s">
        <v>928</v>
      </c>
      <c r="AC1628" s="1">
        <v>43046</v>
      </c>
      <c r="AD1628">
        <v>1</v>
      </c>
      <c r="AE1628">
        <v>174</v>
      </c>
      <c r="AF1628" s="1">
        <v>43326</v>
      </c>
      <c r="AG1628">
        <v>352</v>
      </c>
      <c r="AH1628">
        <v>311508</v>
      </c>
      <c r="AI1628">
        <v>142</v>
      </c>
      <c r="AJ1628" s="2">
        <v>11628</v>
      </c>
      <c r="AK1628" t="s">
        <v>45</v>
      </c>
      <c r="AL1628" s="1">
        <v>42974</v>
      </c>
    </row>
    <row r="1629" spans="1:38" x14ac:dyDescent="0.25">
      <c r="A1629" t="s">
        <v>51</v>
      </c>
      <c r="B1629" s="1">
        <v>43157</v>
      </c>
      <c r="C1629">
        <v>4</v>
      </c>
      <c r="D1629">
        <v>177</v>
      </c>
      <c r="E1629">
        <v>18</v>
      </c>
      <c r="F1629" t="s">
        <v>39</v>
      </c>
      <c r="G1629" t="s">
        <v>56</v>
      </c>
      <c r="H1629" t="s">
        <v>41</v>
      </c>
      <c r="I1629">
        <v>3</v>
      </c>
      <c r="J1629">
        <v>2</v>
      </c>
      <c r="K1629">
        <v>183</v>
      </c>
      <c r="L1629">
        <v>11.6</v>
      </c>
      <c r="M1629">
        <v>4.83</v>
      </c>
      <c r="N1629">
        <v>0.56000000000000005</v>
      </c>
      <c r="O1629">
        <v>6.06</v>
      </c>
      <c r="P1629">
        <v>0.7</v>
      </c>
      <c r="Q1629">
        <v>4.7699999999999996</v>
      </c>
      <c r="R1629">
        <v>0.55000000000000004</v>
      </c>
      <c r="S1629">
        <v>1.26</v>
      </c>
      <c r="T1629">
        <v>30</v>
      </c>
      <c r="U1629">
        <v>12.04</v>
      </c>
      <c r="V1629">
        <v>15.97</v>
      </c>
      <c r="W1629" s="1">
        <v>42974</v>
      </c>
      <c r="X1629">
        <v>248</v>
      </c>
      <c r="Y1629" t="s">
        <v>48</v>
      </c>
      <c r="Z1629" t="s">
        <v>927</v>
      </c>
      <c r="AA1629" t="s">
        <v>928</v>
      </c>
      <c r="AC1629" s="1">
        <v>43046</v>
      </c>
      <c r="AD1629">
        <v>1</v>
      </c>
      <c r="AE1629">
        <v>168</v>
      </c>
      <c r="AF1629" s="1">
        <v>43326</v>
      </c>
      <c r="AG1629">
        <v>352</v>
      </c>
      <c r="AH1629">
        <v>311508</v>
      </c>
      <c r="AI1629">
        <v>142</v>
      </c>
      <c r="AJ1629" s="2">
        <v>11628</v>
      </c>
      <c r="AK1629" t="s">
        <v>45</v>
      </c>
      <c r="AL1629" s="1">
        <v>42974</v>
      </c>
    </row>
    <row r="1630" spans="1:38" x14ac:dyDescent="0.25">
      <c r="A1630" t="s">
        <v>51</v>
      </c>
      <c r="B1630" s="1">
        <v>43209</v>
      </c>
      <c r="C1630">
        <v>5</v>
      </c>
      <c r="D1630">
        <v>177</v>
      </c>
      <c r="E1630">
        <v>18</v>
      </c>
      <c r="F1630" t="s">
        <v>39</v>
      </c>
      <c r="G1630" t="s">
        <v>56</v>
      </c>
      <c r="H1630" t="s">
        <v>41</v>
      </c>
      <c r="I1630">
        <v>3</v>
      </c>
      <c r="J1630">
        <v>2</v>
      </c>
      <c r="K1630">
        <v>235</v>
      </c>
      <c r="L1630">
        <v>7.9</v>
      </c>
      <c r="M1630">
        <v>4.9400000000000004</v>
      </c>
      <c r="N1630">
        <v>0.39</v>
      </c>
      <c r="O1630">
        <v>6.84</v>
      </c>
      <c r="P1630">
        <v>0.54</v>
      </c>
      <c r="Q1630">
        <v>5.44</v>
      </c>
      <c r="R1630">
        <v>0.43</v>
      </c>
      <c r="S1630">
        <v>0.97</v>
      </c>
      <c r="T1630">
        <v>38</v>
      </c>
      <c r="U1630">
        <v>8.1999999999999993</v>
      </c>
      <c r="V1630">
        <v>12.08</v>
      </c>
      <c r="W1630" s="1">
        <v>42974</v>
      </c>
      <c r="X1630">
        <v>248</v>
      </c>
      <c r="Y1630" t="s">
        <v>77</v>
      </c>
      <c r="Z1630" t="s">
        <v>927</v>
      </c>
      <c r="AA1630" t="s">
        <v>928</v>
      </c>
      <c r="AC1630" t="s">
        <v>49</v>
      </c>
      <c r="AH1630">
        <v>311508</v>
      </c>
      <c r="AI1630">
        <v>142</v>
      </c>
      <c r="AJ1630" s="2">
        <v>11628</v>
      </c>
      <c r="AK1630" t="s">
        <v>45</v>
      </c>
      <c r="AL1630" s="1">
        <v>42974</v>
      </c>
    </row>
    <row r="1631" spans="1:38" x14ac:dyDescent="0.25">
      <c r="A1631" t="s">
        <v>78</v>
      </c>
      <c r="B1631" s="1">
        <v>43012</v>
      </c>
      <c r="C1631">
        <v>1</v>
      </c>
      <c r="D1631">
        <v>152</v>
      </c>
      <c r="E1631">
        <v>18</v>
      </c>
      <c r="F1631" t="s">
        <v>39</v>
      </c>
      <c r="G1631" t="s">
        <v>40</v>
      </c>
      <c r="H1631" t="s">
        <v>41</v>
      </c>
      <c r="I1631">
        <v>2</v>
      </c>
      <c r="J1631">
        <v>1</v>
      </c>
      <c r="K1631">
        <v>49</v>
      </c>
      <c r="L1631">
        <v>15.6</v>
      </c>
      <c r="M1631">
        <v>5.35</v>
      </c>
      <c r="N1631">
        <v>0.83</v>
      </c>
      <c r="O1631">
        <v>5.3</v>
      </c>
      <c r="P1631">
        <v>0.83</v>
      </c>
      <c r="Q1631">
        <v>3.61</v>
      </c>
      <c r="R1631">
        <v>0.56000000000000005</v>
      </c>
      <c r="S1631">
        <v>1.39</v>
      </c>
      <c r="U1631">
        <v>16.190000000000001</v>
      </c>
      <c r="V1631">
        <v>18.760000000000002</v>
      </c>
      <c r="W1631" s="1">
        <v>42963</v>
      </c>
      <c r="X1631">
        <v>243</v>
      </c>
      <c r="Z1631" t="s">
        <v>929</v>
      </c>
      <c r="AA1631" t="s">
        <v>930</v>
      </c>
      <c r="AC1631" t="s">
        <v>49</v>
      </c>
      <c r="AH1631">
        <v>309012</v>
      </c>
      <c r="AI1631">
        <v>3</v>
      </c>
      <c r="AJ1631" s="3">
        <v>44997</v>
      </c>
      <c r="AK1631" t="s">
        <v>45</v>
      </c>
      <c r="AL1631" s="1">
        <v>42963</v>
      </c>
    </row>
    <row r="1632" spans="1:38" x14ac:dyDescent="0.25">
      <c r="A1632" t="s">
        <v>78</v>
      </c>
      <c r="B1632" s="1">
        <v>43072</v>
      </c>
      <c r="C1632">
        <v>2</v>
      </c>
      <c r="D1632">
        <v>152</v>
      </c>
      <c r="E1632">
        <v>18</v>
      </c>
      <c r="F1632" t="s">
        <v>39</v>
      </c>
      <c r="G1632" t="s">
        <v>40</v>
      </c>
      <c r="H1632" t="s">
        <v>41</v>
      </c>
      <c r="I1632">
        <v>3</v>
      </c>
      <c r="J1632">
        <v>2</v>
      </c>
      <c r="K1632">
        <v>109</v>
      </c>
      <c r="L1632">
        <v>13.2</v>
      </c>
      <c r="M1632">
        <v>5.14</v>
      </c>
      <c r="N1632">
        <v>0.68</v>
      </c>
      <c r="O1632">
        <v>6.36</v>
      </c>
      <c r="P1632">
        <v>0.84</v>
      </c>
      <c r="Q1632">
        <v>4.49</v>
      </c>
      <c r="R1632">
        <v>0.59</v>
      </c>
      <c r="S1632">
        <v>1.43</v>
      </c>
      <c r="T1632">
        <v>13</v>
      </c>
      <c r="U1632">
        <v>13.7</v>
      </c>
      <c r="V1632">
        <v>18.46</v>
      </c>
      <c r="W1632" s="1">
        <v>42963</v>
      </c>
      <c r="X1632" t="s">
        <v>931</v>
      </c>
      <c r="Y1632" t="s">
        <v>47</v>
      </c>
      <c r="Z1632" t="s">
        <v>525</v>
      </c>
      <c r="AA1632" t="s">
        <v>932</v>
      </c>
      <c r="AC1632" s="1">
        <v>43058</v>
      </c>
      <c r="AD1632">
        <v>1</v>
      </c>
      <c r="AE1632">
        <v>212</v>
      </c>
      <c r="AF1632" s="1">
        <v>43338</v>
      </c>
      <c r="AG1632">
        <v>731</v>
      </c>
      <c r="AH1632">
        <v>309012</v>
      </c>
      <c r="AI1632">
        <v>38</v>
      </c>
      <c r="AJ1632" s="3">
        <v>45270</v>
      </c>
      <c r="AK1632" t="s">
        <v>45</v>
      </c>
      <c r="AL1632" s="1">
        <v>42607</v>
      </c>
    </row>
    <row r="1633" spans="1:38" x14ac:dyDescent="0.25">
      <c r="A1633" t="s">
        <v>78</v>
      </c>
      <c r="B1633" s="1">
        <v>43129</v>
      </c>
      <c r="C1633">
        <v>3</v>
      </c>
      <c r="D1633">
        <v>152</v>
      </c>
      <c r="E1633">
        <v>18</v>
      </c>
      <c r="F1633" t="s">
        <v>39</v>
      </c>
      <c r="G1633" t="s">
        <v>40</v>
      </c>
      <c r="H1633" t="s">
        <v>41</v>
      </c>
      <c r="I1633">
        <v>2</v>
      </c>
      <c r="J1633">
        <v>1</v>
      </c>
      <c r="K1633">
        <v>166</v>
      </c>
      <c r="L1633">
        <v>10.7</v>
      </c>
      <c r="M1633">
        <v>5.07</v>
      </c>
      <c r="N1633">
        <v>0.54</v>
      </c>
      <c r="O1633">
        <v>4.7</v>
      </c>
      <c r="P1633">
        <v>0.5</v>
      </c>
      <c r="Q1633">
        <v>3.86</v>
      </c>
      <c r="R1633">
        <v>0.41</v>
      </c>
      <c r="S1633">
        <v>0.92</v>
      </c>
      <c r="T1633">
        <v>7</v>
      </c>
      <c r="U1633">
        <v>11.11</v>
      </c>
      <c r="V1633">
        <v>12.19</v>
      </c>
      <c r="W1633" s="1">
        <v>42963</v>
      </c>
      <c r="X1633">
        <v>243</v>
      </c>
      <c r="Y1633" t="s">
        <v>47</v>
      </c>
      <c r="Z1633" t="s">
        <v>929</v>
      </c>
      <c r="AA1633" t="s">
        <v>930</v>
      </c>
      <c r="AC1633" s="1">
        <v>43080</v>
      </c>
      <c r="AD1633">
        <v>1</v>
      </c>
      <c r="AE1633">
        <v>230</v>
      </c>
      <c r="AF1633" s="1">
        <v>43361</v>
      </c>
      <c r="AG1633">
        <v>398</v>
      </c>
      <c r="AH1633">
        <v>309012</v>
      </c>
      <c r="AI1633">
        <v>3</v>
      </c>
      <c r="AJ1633" s="3">
        <v>44997</v>
      </c>
      <c r="AK1633" t="s">
        <v>45</v>
      </c>
      <c r="AL1633" s="1">
        <v>42963</v>
      </c>
    </row>
    <row r="1634" spans="1:38" x14ac:dyDescent="0.25">
      <c r="A1634" t="s">
        <v>78</v>
      </c>
      <c r="B1634" s="1">
        <v>43193</v>
      </c>
      <c r="C1634">
        <v>4</v>
      </c>
      <c r="D1634">
        <v>152</v>
      </c>
      <c r="E1634">
        <v>18</v>
      </c>
      <c r="F1634" t="s">
        <v>39</v>
      </c>
      <c r="G1634" t="s">
        <v>40</v>
      </c>
      <c r="H1634" t="s">
        <v>41</v>
      </c>
      <c r="I1634">
        <v>2</v>
      </c>
      <c r="J1634">
        <v>1</v>
      </c>
      <c r="K1634">
        <v>230</v>
      </c>
      <c r="L1634">
        <v>8.6</v>
      </c>
      <c r="M1634">
        <v>4.83</v>
      </c>
      <c r="N1634">
        <v>0.42</v>
      </c>
      <c r="O1634">
        <v>5.85</v>
      </c>
      <c r="P1634">
        <v>0.5</v>
      </c>
      <c r="Q1634">
        <v>4.79</v>
      </c>
      <c r="R1634">
        <v>0.41</v>
      </c>
      <c r="S1634">
        <v>0.92</v>
      </c>
      <c r="T1634">
        <v>28</v>
      </c>
      <c r="U1634">
        <v>8.93</v>
      </c>
      <c r="V1634">
        <v>11.62</v>
      </c>
      <c r="W1634" s="1">
        <v>42963</v>
      </c>
      <c r="X1634">
        <v>243</v>
      </c>
      <c r="Y1634" t="s">
        <v>48</v>
      </c>
      <c r="Z1634" t="s">
        <v>929</v>
      </c>
      <c r="AA1634" t="s">
        <v>930</v>
      </c>
      <c r="AC1634" s="1">
        <v>43080</v>
      </c>
      <c r="AD1634">
        <v>1</v>
      </c>
      <c r="AE1634">
        <v>166</v>
      </c>
      <c r="AF1634" s="1">
        <v>43361</v>
      </c>
      <c r="AG1634">
        <v>398</v>
      </c>
      <c r="AH1634">
        <v>309012</v>
      </c>
      <c r="AI1634">
        <v>3</v>
      </c>
      <c r="AJ1634" s="3">
        <v>44997</v>
      </c>
      <c r="AK1634" t="s">
        <v>45</v>
      </c>
      <c r="AL1634" s="1">
        <v>42963</v>
      </c>
    </row>
    <row r="1635" spans="1:38" x14ac:dyDescent="0.25">
      <c r="A1635" t="s">
        <v>78</v>
      </c>
      <c r="B1635" s="1">
        <v>43072</v>
      </c>
      <c r="C1635">
        <v>2</v>
      </c>
      <c r="D1635">
        <v>185</v>
      </c>
      <c r="E1635">
        <v>19</v>
      </c>
      <c r="F1635" t="s">
        <v>39</v>
      </c>
      <c r="G1635" t="s">
        <v>69</v>
      </c>
      <c r="H1635" t="s">
        <v>70</v>
      </c>
      <c r="I1635">
        <v>4</v>
      </c>
      <c r="J1635" t="s">
        <v>42</v>
      </c>
      <c r="K1635">
        <v>104</v>
      </c>
      <c r="L1635">
        <v>25</v>
      </c>
      <c r="M1635">
        <v>5.09</v>
      </c>
      <c r="N1635">
        <v>1.27</v>
      </c>
      <c r="O1635">
        <v>4.4800000000000004</v>
      </c>
      <c r="P1635">
        <v>1.1200000000000001</v>
      </c>
      <c r="Q1635">
        <v>3.45</v>
      </c>
      <c r="R1635">
        <v>0.86</v>
      </c>
      <c r="S1635">
        <v>1.98</v>
      </c>
      <c r="T1635">
        <v>54</v>
      </c>
      <c r="U1635">
        <v>25.95</v>
      </c>
      <c r="V1635">
        <v>27.15</v>
      </c>
      <c r="W1635" s="1">
        <v>42968</v>
      </c>
      <c r="X1635" t="s">
        <v>933</v>
      </c>
      <c r="Y1635" t="s">
        <v>46</v>
      </c>
      <c r="Z1635" t="s">
        <v>934</v>
      </c>
      <c r="AA1635">
        <f>-10/65</f>
        <v>-0.15384615384615385</v>
      </c>
      <c r="AC1635" s="1">
        <v>43056</v>
      </c>
      <c r="AD1635">
        <v>1</v>
      </c>
      <c r="AE1635">
        <v>212</v>
      </c>
      <c r="AF1635" s="1">
        <v>43338</v>
      </c>
      <c r="AG1635">
        <v>338</v>
      </c>
      <c r="AH1635" t="s">
        <v>935</v>
      </c>
      <c r="AI1635">
        <v>0</v>
      </c>
      <c r="AJ1635" t="s">
        <v>936</v>
      </c>
      <c r="AK1635" t="s">
        <v>45</v>
      </c>
      <c r="AL1635" s="1">
        <v>43000</v>
      </c>
    </row>
    <row r="1636" spans="1:38" x14ac:dyDescent="0.25">
      <c r="A1636" t="s">
        <v>78</v>
      </c>
      <c r="B1636" s="1">
        <v>43012</v>
      </c>
      <c r="C1636">
        <v>1</v>
      </c>
      <c r="D1636">
        <v>185</v>
      </c>
      <c r="E1636">
        <v>19</v>
      </c>
      <c r="F1636" t="s">
        <v>39</v>
      </c>
      <c r="G1636" t="s">
        <v>40</v>
      </c>
      <c r="H1636" t="s">
        <v>41</v>
      </c>
      <c r="I1636">
        <v>3</v>
      </c>
      <c r="J1636">
        <v>2</v>
      </c>
      <c r="K1636">
        <v>44</v>
      </c>
      <c r="L1636">
        <v>18.5</v>
      </c>
      <c r="M1636">
        <v>5.21</v>
      </c>
      <c r="N1636">
        <v>0.96</v>
      </c>
      <c r="O1636">
        <v>5.44</v>
      </c>
      <c r="P1636">
        <v>1.01</v>
      </c>
      <c r="Q1636">
        <v>4.2</v>
      </c>
      <c r="R1636">
        <v>0.78</v>
      </c>
      <c r="S1636">
        <v>1.78</v>
      </c>
      <c r="U1636">
        <v>19.2</v>
      </c>
      <c r="V1636">
        <v>23.42</v>
      </c>
      <c r="W1636" s="1">
        <v>42968</v>
      </c>
      <c r="X1636" t="s">
        <v>937</v>
      </c>
      <c r="Z1636" t="s">
        <v>938</v>
      </c>
      <c r="AA1636" t="s">
        <v>520</v>
      </c>
      <c r="AC1636" t="s">
        <v>49</v>
      </c>
      <c r="AH1636">
        <v>309012</v>
      </c>
      <c r="AI1636" t="s">
        <v>223</v>
      </c>
      <c r="AJ1636" s="2">
        <v>13089</v>
      </c>
      <c r="AK1636" t="s">
        <v>45</v>
      </c>
      <c r="AL1636" s="1">
        <v>42968</v>
      </c>
    </row>
    <row r="1637" spans="1:38" x14ac:dyDescent="0.25">
      <c r="A1637" t="s">
        <v>78</v>
      </c>
      <c r="B1637" s="1">
        <v>43129</v>
      </c>
      <c r="C1637">
        <v>3</v>
      </c>
      <c r="D1637">
        <v>185</v>
      </c>
      <c r="E1637">
        <v>19</v>
      </c>
      <c r="F1637" t="s">
        <v>39</v>
      </c>
      <c r="G1637" t="s">
        <v>40</v>
      </c>
      <c r="H1637" t="s">
        <v>41</v>
      </c>
      <c r="I1637">
        <v>3</v>
      </c>
      <c r="J1637">
        <v>2</v>
      </c>
      <c r="K1637">
        <v>161</v>
      </c>
      <c r="L1637">
        <v>15.5</v>
      </c>
      <c r="M1637">
        <v>5.01</v>
      </c>
      <c r="N1637">
        <v>0.78</v>
      </c>
      <c r="O1637">
        <v>5.54</v>
      </c>
      <c r="P1637">
        <v>0.86</v>
      </c>
      <c r="Q1637">
        <v>4.3099999999999996</v>
      </c>
      <c r="R1637">
        <v>0.67</v>
      </c>
      <c r="S1637">
        <v>1.53</v>
      </c>
      <c r="T1637">
        <v>17</v>
      </c>
      <c r="U1637">
        <v>16.09</v>
      </c>
      <c r="V1637">
        <v>19.920000000000002</v>
      </c>
      <c r="W1637" s="1">
        <v>42968</v>
      </c>
      <c r="X1637" t="s">
        <v>937</v>
      </c>
      <c r="Y1637" t="s">
        <v>47</v>
      </c>
      <c r="Z1637" t="s">
        <v>938</v>
      </c>
      <c r="AA1637" t="s">
        <v>520</v>
      </c>
      <c r="AC1637" s="1">
        <v>43078</v>
      </c>
      <c r="AD1637">
        <v>1</v>
      </c>
      <c r="AE1637">
        <v>227</v>
      </c>
      <c r="AF1637" s="1">
        <v>43358</v>
      </c>
      <c r="AG1637">
        <v>390</v>
      </c>
      <c r="AH1637">
        <v>309012</v>
      </c>
      <c r="AI1637" t="s">
        <v>223</v>
      </c>
      <c r="AJ1637" s="2">
        <v>13089</v>
      </c>
      <c r="AK1637" t="s">
        <v>45</v>
      </c>
      <c r="AL1637" s="1">
        <v>42968</v>
      </c>
    </row>
    <row r="1638" spans="1:38" x14ac:dyDescent="0.25">
      <c r="A1638" t="s">
        <v>78</v>
      </c>
      <c r="B1638" s="1">
        <v>43193</v>
      </c>
      <c r="C1638">
        <v>4</v>
      </c>
      <c r="D1638">
        <v>185</v>
      </c>
      <c r="E1638">
        <v>19</v>
      </c>
      <c r="F1638" t="s">
        <v>39</v>
      </c>
      <c r="G1638" t="s">
        <v>40</v>
      </c>
      <c r="H1638" t="s">
        <v>41</v>
      </c>
      <c r="I1638">
        <v>3</v>
      </c>
      <c r="J1638">
        <v>2</v>
      </c>
      <c r="K1638">
        <v>225</v>
      </c>
      <c r="L1638">
        <v>8.8000000000000007</v>
      </c>
      <c r="M1638">
        <v>4.6900000000000004</v>
      </c>
      <c r="N1638">
        <v>0.41</v>
      </c>
      <c r="O1638">
        <v>6.19</v>
      </c>
      <c r="P1638">
        <v>0.54</v>
      </c>
      <c r="Q1638">
        <v>5.43</v>
      </c>
      <c r="R1638">
        <v>0.48</v>
      </c>
      <c r="S1638">
        <v>1.02</v>
      </c>
      <c r="T1638">
        <v>35</v>
      </c>
      <c r="U1638">
        <v>9.1300000000000008</v>
      </c>
      <c r="V1638">
        <v>12.69</v>
      </c>
      <c r="W1638" s="1">
        <v>42968</v>
      </c>
      <c r="X1638" t="s">
        <v>937</v>
      </c>
      <c r="Y1638" t="s">
        <v>48</v>
      </c>
      <c r="Z1638" t="s">
        <v>938</v>
      </c>
      <c r="AA1638" t="s">
        <v>520</v>
      </c>
      <c r="AC1638" s="1">
        <v>43078</v>
      </c>
      <c r="AD1638">
        <v>1</v>
      </c>
      <c r="AE1638">
        <v>163</v>
      </c>
      <c r="AF1638" s="1">
        <v>43358</v>
      </c>
      <c r="AG1638">
        <v>390</v>
      </c>
      <c r="AH1638">
        <v>309012</v>
      </c>
      <c r="AI1638" t="s">
        <v>223</v>
      </c>
      <c r="AJ1638" s="2">
        <v>13089</v>
      </c>
      <c r="AK1638" t="s">
        <v>45</v>
      </c>
      <c r="AL1638" s="1">
        <v>42968</v>
      </c>
    </row>
    <row r="1639" spans="1:38" x14ac:dyDescent="0.25">
      <c r="A1639" t="s">
        <v>68</v>
      </c>
      <c r="B1639" s="1">
        <v>43018</v>
      </c>
      <c r="C1639">
        <v>1</v>
      </c>
      <c r="D1639">
        <v>327</v>
      </c>
      <c r="E1639">
        <v>19</v>
      </c>
      <c r="F1639" t="s">
        <v>39</v>
      </c>
      <c r="G1639" t="s">
        <v>104</v>
      </c>
      <c r="H1639" t="s">
        <v>105</v>
      </c>
      <c r="I1639">
        <v>2</v>
      </c>
      <c r="J1639">
        <v>1</v>
      </c>
      <c r="K1639">
        <v>66</v>
      </c>
      <c r="L1639">
        <v>17.399999999999999</v>
      </c>
      <c r="M1639">
        <v>4.83</v>
      </c>
      <c r="N1639">
        <v>0.84</v>
      </c>
      <c r="O1639">
        <v>5.41</v>
      </c>
      <c r="P1639">
        <v>0.94</v>
      </c>
      <c r="Q1639">
        <v>3.52</v>
      </c>
      <c r="R1639">
        <v>0.61</v>
      </c>
      <c r="S1639">
        <v>1.55</v>
      </c>
      <c r="T1639">
        <v>7</v>
      </c>
      <c r="U1639">
        <v>18.059999999999999</v>
      </c>
      <c r="V1639">
        <v>20.99</v>
      </c>
      <c r="W1639" s="1">
        <v>42952</v>
      </c>
      <c r="X1639">
        <v>276</v>
      </c>
      <c r="Y1639" t="s">
        <v>43</v>
      </c>
      <c r="Z1639" t="s">
        <v>939</v>
      </c>
      <c r="AA1639" t="s">
        <v>940</v>
      </c>
      <c r="AC1639" s="1">
        <v>43056</v>
      </c>
      <c r="AD1639">
        <v>1</v>
      </c>
      <c r="AE1639">
        <v>267</v>
      </c>
      <c r="AF1639" s="1">
        <v>43334</v>
      </c>
      <c r="AG1639">
        <v>382</v>
      </c>
      <c r="AH1639">
        <v>313518</v>
      </c>
      <c r="AI1639" t="s">
        <v>941</v>
      </c>
      <c r="AJ1639" t="s">
        <v>942</v>
      </c>
      <c r="AK1639" t="s">
        <v>45</v>
      </c>
      <c r="AL1639" s="1">
        <v>42952</v>
      </c>
    </row>
    <row r="1640" spans="1:38" x14ac:dyDescent="0.25">
      <c r="A1640" t="s">
        <v>68</v>
      </c>
      <c r="B1640" s="1">
        <v>43073</v>
      </c>
      <c r="C1640">
        <v>2</v>
      </c>
      <c r="D1640">
        <v>327</v>
      </c>
      <c r="E1640">
        <v>19</v>
      </c>
      <c r="F1640" t="s">
        <v>39</v>
      </c>
      <c r="G1640" t="s">
        <v>104</v>
      </c>
      <c r="H1640" t="s">
        <v>105</v>
      </c>
      <c r="I1640">
        <v>2</v>
      </c>
      <c r="J1640">
        <v>1</v>
      </c>
      <c r="K1640">
        <v>121</v>
      </c>
      <c r="L1640">
        <v>17.7</v>
      </c>
      <c r="M1640">
        <v>3.7</v>
      </c>
      <c r="N1640">
        <v>0.65</v>
      </c>
      <c r="O1640">
        <v>3.76</v>
      </c>
      <c r="P1640">
        <v>0.67</v>
      </c>
      <c r="Q1640">
        <v>2.77</v>
      </c>
      <c r="R1640">
        <v>0.49</v>
      </c>
      <c r="S1640">
        <v>1.1599999999999999</v>
      </c>
      <c r="T1640">
        <v>14</v>
      </c>
      <c r="U1640">
        <v>18.37</v>
      </c>
      <c r="V1640">
        <v>16.8</v>
      </c>
      <c r="W1640" s="1">
        <v>42952</v>
      </c>
      <c r="X1640">
        <v>276</v>
      </c>
      <c r="Y1640" t="s">
        <v>46</v>
      </c>
      <c r="Z1640" t="s">
        <v>939</v>
      </c>
      <c r="AA1640" t="s">
        <v>940</v>
      </c>
      <c r="AC1640" s="1">
        <v>43056</v>
      </c>
      <c r="AD1640">
        <v>1</v>
      </c>
      <c r="AE1640">
        <v>259</v>
      </c>
      <c r="AF1640" s="1">
        <v>43334</v>
      </c>
      <c r="AG1640">
        <v>382</v>
      </c>
      <c r="AH1640">
        <v>313518</v>
      </c>
      <c r="AI1640" t="s">
        <v>941</v>
      </c>
      <c r="AJ1640" t="s">
        <v>942</v>
      </c>
      <c r="AK1640" t="s">
        <v>45</v>
      </c>
      <c r="AL1640" s="1">
        <v>42952</v>
      </c>
    </row>
    <row r="1641" spans="1:38" x14ac:dyDescent="0.25">
      <c r="A1641" t="s">
        <v>68</v>
      </c>
      <c r="B1641" s="1">
        <v>43144</v>
      </c>
      <c r="C1641">
        <v>3</v>
      </c>
      <c r="D1641">
        <v>327</v>
      </c>
      <c r="E1641">
        <v>19</v>
      </c>
      <c r="F1641" t="s">
        <v>39</v>
      </c>
      <c r="G1641" t="s">
        <v>104</v>
      </c>
      <c r="H1641" t="s">
        <v>105</v>
      </c>
      <c r="I1641">
        <v>2</v>
      </c>
      <c r="J1641">
        <v>1</v>
      </c>
      <c r="K1641">
        <v>192</v>
      </c>
      <c r="L1641">
        <v>12.8</v>
      </c>
      <c r="M1641">
        <v>4.7300000000000004</v>
      </c>
      <c r="N1641">
        <v>0.61</v>
      </c>
      <c r="O1641">
        <v>6.05</v>
      </c>
      <c r="P1641">
        <v>0.77</v>
      </c>
      <c r="Q1641">
        <v>3.82</v>
      </c>
      <c r="R1641">
        <v>0.49</v>
      </c>
      <c r="S1641">
        <v>1.26</v>
      </c>
      <c r="T1641">
        <v>19</v>
      </c>
      <c r="U1641">
        <v>13.29</v>
      </c>
      <c r="V1641">
        <v>16.73</v>
      </c>
      <c r="W1641" s="1">
        <v>42952</v>
      </c>
      <c r="X1641">
        <v>276</v>
      </c>
      <c r="Y1641" t="s">
        <v>47</v>
      </c>
      <c r="Z1641" t="s">
        <v>939</v>
      </c>
      <c r="AA1641" t="s">
        <v>940</v>
      </c>
      <c r="AC1641" s="1">
        <v>43056</v>
      </c>
      <c r="AD1641">
        <v>1</v>
      </c>
      <c r="AE1641">
        <v>188</v>
      </c>
      <c r="AF1641" s="1">
        <v>43334</v>
      </c>
      <c r="AG1641">
        <v>382</v>
      </c>
      <c r="AH1641">
        <v>313518</v>
      </c>
      <c r="AI1641" t="s">
        <v>941</v>
      </c>
      <c r="AJ1641" t="s">
        <v>942</v>
      </c>
      <c r="AK1641" t="s">
        <v>45</v>
      </c>
      <c r="AL1641" s="1">
        <v>42952</v>
      </c>
    </row>
    <row r="1642" spans="1:38" x14ac:dyDescent="0.25">
      <c r="A1642" t="s">
        <v>68</v>
      </c>
      <c r="B1642" s="1">
        <v>43219</v>
      </c>
      <c r="C1642">
        <v>4</v>
      </c>
      <c r="D1642">
        <v>327</v>
      </c>
      <c r="E1642">
        <v>19</v>
      </c>
      <c r="F1642" t="s">
        <v>39</v>
      </c>
      <c r="G1642" t="s">
        <v>104</v>
      </c>
      <c r="H1642" t="s">
        <v>105</v>
      </c>
      <c r="I1642">
        <v>2</v>
      </c>
      <c r="J1642">
        <v>1</v>
      </c>
      <c r="K1642">
        <v>267</v>
      </c>
      <c r="L1642">
        <v>6.3</v>
      </c>
      <c r="M1642">
        <v>3.95</v>
      </c>
      <c r="N1642">
        <v>0.25</v>
      </c>
      <c r="O1642">
        <v>9.27</v>
      </c>
      <c r="P1642">
        <v>0.57999999999999996</v>
      </c>
      <c r="Q1642">
        <v>5.83</v>
      </c>
      <c r="R1642">
        <v>0.37</v>
      </c>
      <c r="S1642">
        <v>0.95</v>
      </c>
      <c r="T1642">
        <v>47</v>
      </c>
      <c r="U1642">
        <v>6.54</v>
      </c>
      <c r="V1642">
        <v>11.71</v>
      </c>
      <c r="W1642" s="1">
        <v>42952</v>
      </c>
      <c r="X1642">
        <v>276</v>
      </c>
      <c r="Y1642" t="s">
        <v>48</v>
      </c>
      <c r="Z1642" t="s">
        <v>939</v>
      </c>
      <c r="AA1642" t="s">
        <v>943</v>
      </c>
      <c r="AB1642">
        <v>204</v>
      </c>
      <c r="AC1642" s="1">
        <v>43408</v>
      </c>
      <c r="AD1642">
        <v>2</v>
      </c>
      <c r="AE1642">
        <v>240</v>
      </c>
      <c r="AF1642" s="1">
        <v>43687</v>
      </c>
      <c r="AG1642">
        <v>735</v>
      </c>
      <c r="AH1642">
        <v>313518</v>
      </c>
      <c r="AI1642" t="s">
        <v>941</v>
      </c>
      <c r="AJ1642" t="s">
        <v>942</v>
      </c>
      <c r="AK1642" t="s">
        <v>50</v>
      </c>
      <c r="AL1642" s="1">
        <v>43250</v>
      </c>
    </row>
    <row r="1643" spans="1:38" x14ac:dyDescent="0.25">
      <c r="A1643" t="s">
        <v>40</v>
      </c>
      <c r="B1643" s="1">
        <v>44117</v>
      </c>
      <c r="C1643">
        <v>1</v>
      </c>
      <c r="D1643">
        <v>212</v>
      </c>
      <c r="E1643">
        <v>19</v>
      </c>
      <c r="F1643" t="s">
        <v>39</v>
      </c>
      <c r="G1643" t="s">
        <v>69</v>
      </c>
      <c r="H1643" t="s">
        <v>70</v>
      </c>
      <c r="I1643">
        <v>6</v>
      </c>
      <c r="J1643" t="s">
        <v>42</v>
      </c>
      <c r="K1643">
        <v>44</v>
      </c>
      <c r="L1643">
        <v>20.3</v>
      </c>
      <c r="M1643">
        <v>4.97</v>
      </c>
      <c r="N1643">
        <v>1.01</v>
      </c>
      <c r="O1643">
        <v>4.6100000000000003</v>
      </c>
      <c r="P1643">
        <v>0.94</v>
      </c>
      <c r="Q1643">
        <v>3.6</v>
      </c>
      <c r="R1643">
        <v>0.73</v>
      </c>
      <c r="S1643">
        <v>1.67</v>
      </c>
      <c r="T1643">
        <v>13</v>
      </c>
      <c r="U1643">
        <v>21.07</v>
      </c>
      <c r="V1643">
        <v>22.66</v>
      </c>
      <c r="W1643" s="1">
        <v>44073</v>
      </c>
      <c r="Y1643" t="s">
        <v>43</v>
      </c>
      <c r="Z1643" t="s">
        <v>944</v>
      </c>
      <c r="AA1643" t="s">
        <v>945</v>
      </c>
      <c r="AB1643">
        <v>-10</v>
      </c>
      <c r="AC1643" s="1">
        <v>44158</v>
      </c>
      <c r="AD1643">
        <v>2</v>
      </c>
      <c r="AE1643">
        <v>233</v>
      </c>
      <c r="AF1643" s="1">
        <v>44437</v>
      </c>
      <c r="AG1643">
        <v>364</v>
      </c>
      <c r="AI1643" t="s">
        <v>946</v>
      </c>
      <c r="AJ1643" t="s">
        <v>947</v>
      </c>
      <c r="AK1643" t="s">
        <v>45</v>
      </c>
      <c r="AL1643" s="1">
        <v>44073</v>
      </c>
    </row>
    <row r="1644" spans="1:38" x14ac:dyDescent="0.25">
      <c r="A1644" t="s">
        <v>40</v>
      </c>
      <c r="B1644" s="1">
        <v>44280</v>
      </c>
      <c r="C1644">
        <v>3</v>
      </c>
      <c r="D1644">
        <v>212</v>
      </c>
      <c r="E1644">
        <v>19</v>
      </c>
      <c r="F1644" t="s">
        <v>39</v>
      </c>
      <c r="G1644" t="s">
        <v>69</v>
      </c>
      <c r="H1644" t="s">
        <v>70</v>
      </c>
      <c r="I1644">
        <v>6</v>
      </c>
      <c r="J1644" t="s">
        <v>42</v>
      </c>
      <c r="K1644">
        <v>207</v>
      </c>
      <c r="L1644">
        <v>14.3</v>
      </c>
      <c r="M1644">
        <v>4.66</v>
      </c>
      <c r="N1644">
        <v>0.67</v>
      </c>
      <c r="O1644">
        <v>5.39</v>
      </c>
      <c r="P1644">
        <v>0.77</v>
      </c>
      <c r="Q1644">
        <v>4.37</v>
      </c>
      <c r="R1644">
        <v>0.62</v>
      </c>
      <c r="S1644">
        <v>1.4</v>
      </c>
      <c r="T1644">
        <v>105</v>
      </c>
      <c r="U1644">
        <v>14.84</v>
      </c>
      <c r="V1644">
        <v>18.100000000000001</v>
      </c>
      <c r="W1644" s="1">
        <v>44073</v>
      </c>
      <c r="Y1644" t="s">
        <v>47</v>
      </c>
      <c r="Z1644" t="s">
        <v>944</v>
      </c>
      <c r="AA1644" t="s">
        <v>945</v>
      </c>
      <c r="AB1644">
        <v>-10</v>
      </c>
      <c r="AC1644" s="1">
        <v>44158</v>
      </c>
      <c r="AD1644">
        <v>2</v>
      </c>
      <c r="AE1644">
        <v>156</v>
      </c>
      <c r="AF1644" s="1">
        <v>44437</v>
      </c>
      <c r="AG1644">
        <v>364</v>
      </c>
      <c r="AI1644" t="s">
        <v>946</v>
      </c>
      <c r="AJ1644" t="s">
        <v>947</v>
      </c>
      <c r="AK1644" t="s">
        <v>45</v>
      </c>
      <c r="AL1644" s="1">
        <v>44073</v>
      </c>
    </row>
    <row r="1645" spans="1:38" x14ac:dyDescent="0.25">
      <c r="A1645" t="s">
        <v>40</v>
      </c>
      <c r="B1645" s="1">
        <v>44222</v>
      </c>
      <c r="C1645">
        <v>2</v>
      </c>
      <c r="D1645">
        <v>212</v>
      </c>
      <c r="E1645">
        <v>19</v>
      </c>
      <c r="F1645" t="s">
        <v>39</v>
      </c>
      <c r="G1645" t="s">
        <v>69</v>
      </c>
      <c r="H1645" t="s">
        <v>70</v>
      </c>
      <c r="I1645">
        <v>6</v>
      </c>
      <c r="J1645" t="s">
        <v>42</v>
      </c>
      <c r="K1645">
        <v>149</v>
      </c>
      <c r="L1645">
        <v>11</v>
      </c>
      <c r="M1645">
        <v>4.6900000000000004</v>
      </c>
      <c r="N1645">
        <v>0.52</v>
      </c>
      <c r="O1645">
        <v>5.45</v>
      </c>
      <c r="P1645">
        <v>0.6</v>
      </c>
      <c r="Q1645">
        <v>3.84</v>
      </c>
      <c r="R1645">
        <v>0.42</v>
      </c>
      <c r="S1645">
        <v>1.02</v>
      </c>
      <c r="T1645">
        <v>86</v>
      </c>
      <c r="U1645">
        <v>11.42</v>
      </c>
      <c r="V1645">
        <v>13.6</v>
      </c>
      <c r="W1645" s="1">
        <v>44073</v>
      </c>
      <c r="Y1645" t="s">
        <v>46</v>
      </c>
      <c r="Z1645" t="s">
        <v>944</v>
      </c>
      <c r="AA1645" t="s">
        <v>945</v>
      </c>
      <c r="AB1645">
        <v>-10</v>
      </c>
      <c r="AC1645" s="1">
        <v>44158</v>
      </c>
      <c r="AD1645">
        <v>2</v>
      </c>
      <c r="AE1645">
        <v>213</v>
      </c>
      <c r="AF1645" s="1">
        <v>44437</v>
      </c>
      <c r="AG1645">
        <v>364</v>
      </c>
      <c r="AI1645" t="s">
        <v>946</v>
      </c>
      <c r="AJ1645" t="s">
        <v>947</v>
      </c>
      <c r="AK1645" t="s">
        <v>45</v>
      </c>
      <c r="AL1645" s="1">
        <v>44073</v>
      </c>
    </row>
    <row r="1646" spans="1:38" x14ac:dyDescent="0.25">
      <c r="A1646" t="s">
        <v>51</v>
      </c>
      <c r="B1646" s="1">
        <v>43048</v>
      </c>
      <c r="C1646">
        <v>2</v>
      </c>
      <c r="D1646">
        <v>103</v>
      </c>
      <c r="E1646">
        <v>19</v>
      </c>
      <c r="F1646" t="s">
        <v>39</v>
      </c>
      <c r="G1646" t="s">
        <v>56</v>
      </c>
      <c r="H1646" t="s">
        <v>41</v>
      </c>
      <c r="I1646">
        <v>4</v>
      </c>
      <c r="J1646" t="s">
        <v>42</v>
      </c>
      <c r="K1646">
        <v>61</v>
      </c>
      <c r="L1646">
        <v>17</v>
      </c>
      <c r="M1646">
        <v>5.13</v>
      </c>
      <c r="N1646">
        <v>0.87</v>
      </c>
      <c r="O1646">
        <v>6.69</v>
      </c>
      <c r="P1646">
        <v>1.1399999999999999</v>
      </c>
      <c r="Q1646">
        <v>4.0999999999999996</v>
      </c>
      <c r="R1646">
        <v>0.7</v>
      </c>
      <c r="S1646">
        <v>1.83</v>
      </c>
      <c r="T1646">
        <v>43</v>
      </c>
      <c r="U1646">
        <v>17.649999999999999</v>
      </c>
      <c r="V1646">
        <v>24.06</v>
      </c>
      <c r="W1646" s="1">
        <v>42987</v>
      </c>
      <c r="X1646">
        <v>235</v>
      </c>
      <c r="Y1646" s="3">
        <v>44958</v>
      </c>
      <c r="Z1646" t="s">
        <v>948</v>
      </c>
      <c r="AA1646" t="s">
        <v>949</v>
      </c>
      <c r="AB1646">
        <v>317</v>
      </c>
      <c r="AC1646" t="s">
        <v>49</v>
      </c>
      <c r="AH1646">
        <v>308066</v>
      </c>
      <c r="AI1646">
        <v>44</v>
      </c>
      <c r="AJ1646" s="2">
        <v>12267</v>
      </c>
      <c r="AK1646" t="s">
        <v>45</v>
      </c>
      <c r="AL1646" s="1">
        <v>42987</v>
      </c>
    </row>
    <row r="1647" spans="1:38" x14ac:dyDescent="0.25">
      <c r="A1647" t="s">
        <v>51</v>
      </c>
      <c r="B1647" s="1">
        <v>43109</v>
      </c>
      <c r="C1647">
        <v>3</v>
      </c>
      <c r="D1647">
        <v>103</v>
      </c>
      <c r="E1647">
        <v>19</v>
      </c>
      <c r="F1647" t="s">
        <v>39</v>
      </c>
      <c r="G1647" t="s">
        <v>56</v>
      </c>
      <c r="H1647" t="s">
        <v>41</v>
      </c>
      <c r="I1647">
        <v>4</v>
      </c>
      <c r="J1647" t="s">
        <v>42</v>
      </c>
      <c r="K1647">
        <v>122</v>
      </c>
      <c r="L1647">
        <v>17.3</v>
      </c>
      <c r="M1647">
        <v>5.17</v>
      </c>
      <c r="N1647">
        <v>0.89</v>
      </c>
      <c r="O1647">
        <v>5.86</v>
      </c>
      <c r="P1647">
        <v>1.01</v>
      </c>
      <c r="Q1647">
        <v>4.07</v>
      </c>
      <c r="R1647">
        <v>0.7</v>
      </c>
      <c r="S1647">
        <v>1.72</v>
      </c>
      <c r="T1647">
        <v>18</v>
      </c>
      <c r="U1647">
        <v>17.96</v>
      </c>
      <c r="V1647">
        <v>22.51</v>
      </c>
      <c r="W1647" s="1">
        <v>42987</v>
      </c>
      <c r="X1647">
        <v>235</v>
      </c>
      <c r="Y1647" s="3">
        <v>44986</v>
      </c>
      <c r="Z1647" t="s">
        <v>948</v>
      </c>
      <c r="AA1647" t="s">
        <v>949</v>
      </c>
      <c r="AB1647">
        <v>317</v>
      </c>
      <c r="AC1647" s="1">
        <v>43048</v>
      </c>
      <c r="AD1647">
        <v>1</v>
      </c>
      <c r="AE1647">
        <v>176</v>
      </c>
      <c r="AF1647" s="1">
        <v>43328</v>
      </c>
      <c r="AG1647">
        <v>341</v>
      </c>
      <c r="AH1647">
        <v>308066</v>
      </c>
      <c r="AI1647">
        <v>44</v>
      </c>
      <c r="AJ1647" s="2">
        <v>12267</v>
      </c>
      <c r="AK1647" t="s">
        <v>45</v>
      </c>
      <c r="AL1647" s="1">
        <v>42987</v>
      </c>
    </row>
    <row r="1648" spans="1:38" x14ac:dyDescent="0.25">
      <c r="A1648" t="s">
        <v>51</v>
      </c>
      <c r="B1648" s="1">
        <v>42990</v>
      </c>
      <c r="C1648">
        <v>1</v>
      </c>
      <c r="D1648">
        <v>103</v>
      </c>
      <c r="E1648">
        <v>19</v>
      </c>
      <c r="F1648" t="s">
        <v>39</v>
      </c>
      <c r="G1648" t="s">
        <v>56</v>
      </c>
      <c r="H1648" t="s">
        <v>41</v>
      </c>
      <c r="I1648">
        <v>4</v>
      </c>
      <c r="J1648" t="s">
        <v>42</v>
      </c>
      <c r="K1648">
        <v>3</v>
      </c>
      <c r="L1648">
        <v>15.4</v>
      </c>
      <c r="M1648">
        <v>4.82</v>
      </c>
      <c r="N1648">
        <v>0.74</v>
      </c>
      <c r="O1648">
        <v>5.67</v>
      </c>
      <c r="P1648">
        <v>0.87</v>
      </c>
      <c r="Q1648">
        <v>5.0199999999999996</v>
      </c>
      <c r="R1648">
        <v>0.77</v>
      </c>
      <c r="S1648">
        <v>1.65</v>
      </c>
      <c r="T1648">
        <v>5433</v>
      </c>
      <c r="U1648">
        <v>15.99</v>
      </c>
      <c r="V1648">
        <v>20.76</v>
      </c>
      <c r="W1648" s="1">
        <v>42987</v>
      </c>
      <c r="X1648">
        <v>235</v>
      </c>
      <c r="Z1648" t="s">
        <v>948</v>
      </c>
      <c r="AA1648" t="s">
        <v>949</v>
      </c>
      <c r="AB1648">
        <v>317</v>
      </c>
      <c r="AC1648" t="s">
        <v>49</v>
      </c>
      <c r="AH1648">
        <v>308066</v>
      </c>
      <c r="AI1648">
        <v>44</v>
      </c>
      <c r="AJ1648" s="2">
        <v>12267</v>
      </c>
      <c r="AK1648" t="s">
        <v>45</v>
      </c>
      <c r="AL1648" s="1">
        <v>42987</v>
      </c>
    </row>
    <row r="1649" spans="1:38" x14ac:dyDescent="0.25">
      <c r="A1649" t="s">
        <v>51</v>
      </c>
      <c r="B1649" s="1">
        <v>43157</v>
      </c>
      <c r="C1649">
        <v>4</v>
      </c>
      <c r="D1649">
        <v>103</v>
      </c>
      <c r="E1649">
        <v>19</v>
      </c>
      <c r="F1649" t="s">
        <v>39</v>
      </c>
      <c r="G1649" t="s">
        <v>56</v>
      </c>
      <c r="H1649" t="s">
        <v>41</v>
      </c>
      <c r="I1649">
        <v>4</v>
      </c>
      <c r="J1649" t="s">
        <v>42</v>
      </c>
      <c r="K1649">
        <v>170</v>
      </c>
      <c r="L1649">
        <v>12.7</v>
      </c>
      <c r="M1649">
        <v>5.13</v>
      </c>
      <c r="N1649">
        <v>0.65</v>
      </c>
      <c r="O1649">
        <v>6.59</v>
      </c>
      <c r="P1649">
        <v>0.84</v>
      </c>
      <c r="Q1649">
        <v>4.53</v>
      </c>
      <c r="R1649">
        <v>0.57999999999999996</v>
      </c>
      <c r="S1649">
        <v>1.41</v>
      </c>
      <c r="T1649">
        <v>45</v>
      </c>
      <c r="U1649">
        <v>13.18</v>
      </c>
      <c r="V1649">
        <v>18.25</v>
      </c>
      <c r="W1649" s="1">
        <v>42987</v>
      </c>
      <c r="X1649">
        <v>235</v>
      </c>
      <c r="Y1649" s="3">
        <v>45017</v>
      </c>
      <c r="Z1649" t="s">
        <v>948</v>
      </c>
      <c r="AA1649" t="s">
        <v>949</v>
      </c>
      <c r="AB1649">
        <v>317</v>
      </c>
      <c r="AC1649" s="1">
        <v>43048</v>
      </c>
      <c r="AD1649">
        <v>1</v>
      </c>
      <c r="AE1649">
        <v>170</v>
      </c>
      <c r="AF1649" s="1">
        <v>43328</v>
      </c>
      <c r="AG1649">
        <v>341</v>
      </c>
      <c r="AH1649">
        <v>308066</v>
      </c>
      <c r="AI1649">
        <v>44</v>
      </c>
      <c r="AJ1649" s="2">
        <v>12267</v>
      </c>
      <c r="AK1649" t="s">
        <v>45</v>
      </c>
      <c r="AL1649" s="1">
        <v>42987</v>
      </c>
    </row>
    <row r="1650" spans="1:38" x14ac:dyDescent="0.25">
      <c r="A1650" t="s">
        <v>51</v>
      </c>
      <c r="B1650" s="1">
        <v>43209</v>
      </c>
      <c r="C1650">
        <v>5</v>
      </c>
      <c r="D1650">
        <v>103</v>
      </c>
      <c r="E1650">
        <v>19</v>
      </c>
      <c r="F1650" t="s">
        <v>39</v>
      </c>
      <c r="G1650" t="s">
        <v>56</v>
      </c>
      <c r="H1650" t="s">
        <v>41</v>
      </c>
      <c r="I1650">
        <v>4</v>
      </c>
      <c r="J1650" t="s">
        <v>42</v>
      </c>
      <c r="K1650">
        <v>222</v>
      </c>
      <c r="L1650">
        <v>10.8</v>
      </c>
      <c r="M1650">
        <v>5.01</v>
      </c>
      <c r="N1650">
        <v>0.54</v>
      </c>
      <c r="O1650">
        <v>7.32</v>
      </c>
      <c r="P1650">
        <v>0.79</v>
      </c>
      <c r="Q1650">
        <v>5.32</v>
      </c>
      <c r="R1650">
        <v>0.56999999999999995</v>
      </c>
      <c r="S1650">
        <v>1.37</v>
      </c>
      <c r="T1650">
        <v>81</v>
      </c>
      <c r="U1650">
        <v>11.21</v>
      </c>
      <c r="V1650">
        <v>17.04</v>
      </c>
      <c r="W1650" s="1">
        <v>42987</v>
      </c>
      <c r="X1650">
        <v>235</v>
      </c>
      <c r="Y1650" s="3">
        <v>45047</v>
      </c>
      <c r="Z1650" t="s">
        <v>948</v>
      </c>
      <c r="AA1650" t="s">
        <v>949</v>
      </c>
      <c r="AB1650">
        <v>317</v>
      </c>
      <c r="AC1650" t="s">
        <v>49</v>
      </c>
      <c r="AH1650">
        <v>308066</v>
      </c>
      <c r="AI1650" t="s">
        <v>950</v>
      </c>
      <c r="AJ1650" s="2">
        <v>12267</v>
      </c>
      <c r="AK1650" t="s">
        <v>45</v>
      </c>
      <c r="AL1650" s="1">
        <v>42987</v>
      </c>
    </row>
    <row r="1651" spans="1:38" x14ac:dyDescent="0.25">
      <c r="A1651" t="s">
        <v>123</v>
      </c>
      <c r="B1651" s="1">
        <v>43136</v>
      </c>
      <c r="C1651">
        <v>3</v>
      </c>
      <c r="D1651">
        <v>178</v>
      </c>
      <c r="E1651">
        <v>19</v>
      </c>
      <c r="F1651" t="s">
        <v>39</v>
      </c>
      <c r="G1651" t="s">
        <v>104</v>
      </c>
      <c r="H1651" t="s">
        <v>105</v>
      </c>
      <c r="I1651">
        <v>3</v>
      </c>
      <c r="J1651">
        <v>2</v>
      </c>
      <c r="K1651">
        <v>158</v>
      </c>
      <c r="L1651">
        <v>17.600000000000001</v>
      </c>
      <c r="M1651">
        <v>5.16</v>
      </c>
      <c r="N1651">
        <v>0.91</v>
      </c>
      <c r="O1651">
        <v>6.27</v>
      </c>
      <c r="P1651">
        <v>1.1000000000000001</v>
      </c>
      <c r="Q1651">
        <v>4.17</v>
      </c>
      <c r="R1651">
        <v>0.73</v>
      </c>
      <c r="S1651">
        <v>1.84</v>
      </c>
      <c r="T1651">
        <v>201</v>
      </c>
      <c r="U1651">
        <v>18.27</v>
      </c>
      <c r="V1651">
        <v>23.94</v>
      </c>
      <c r="W1651" s="1">
        <v>42978</v>
      </c>
      <c r="X1651">
        <v>233</v>
      </c>
      <c r="Y1651" s="3">
        <v>44986</v>
      </c>
      <c r="AC1651" s="1">
        <v>43059</v>
      </c>
      <c r="AD1651">
        <v>2</v>
      </c>
      <c r="AE1651">
        <v>203</v>
      </c>
      <c r="AF1651" s="1">
        <v>43341</v>
      </c>
      <c r="AG1651">
        <v>363</v>
      </c>
      <c r="AI1651" t="s">
        <v>951</v>
      </c>
      <c r="AJ1651" t="s">
        <v>952</v>
      </c>
      <c r="AK1651" t="s">
        <v>45</v>
      </c>
      <c r="AL1651" s="1">
        <v>42978</v>
      </c>
    </row>
    <row r="1652" spans="1:38" x14ac:dyDescent="0.25">
      <c r="A1652" t="s">
        <v>123</v>
      </c>
      <c r="B1652" s="1">
        <v>43005</v>
      </c>
      <c r="C1652">
        <v>1</v>
      </c>
      <c r="D1652">
        <v>178</v>
      </c>
      <c r="E1652">
        <v>19</v>
      </c>
      <c r="F1652" t="s">
        <v>39</v>
      </c>
      <c r="G1652" t="s">
        <v>104</v>
      </c>
      <c r="H1652" t="s">
        <v>105</v>
      </c>
      <c r="I1652">
        <v>3</v>
      </c>
      <c r="J1652">
        <v>2</v>
      </c>
      <c r="K1652">
        <v>27</v>
      </c>
      <c r="L1652">
        <v>17.5</v>
      </c>
      <c r="M1652">
        <v>5.41</v>
      </c>
      <c r="N1652">
        <v>0.95</v>
      </c>
      <c r="O1652">
        <v>4.58</v>
      </c>
      <c r="P1652">
        <v>0.8</v>
      </c>
      <c r="Q1652">
        <v>4.3</v>
      </c>
      <c r="R1652">
        <v>0.75</v>
      </c>
      <c r="S1652">
        <v>1.55</v>
      </c>
      <c r="T1652">
        <v>62</v>
      </c>
      <c r="U1652">
        <v>18.170000000000002</v>
      </c>
      <c r="V1652">
        <v>20.3</v>
      </c>
      <c r="W1652" s="1">
        <v>42978</v>
      </c>
      <c r="X1652">
        <v>233</v>
      </c>
      <c r="Y1652" t="s">
        <v>43</v>
      </c>
      <c r="AC1652" s="1">
        <v>43059</v>
      </c>
      <c r="AD1652">
        <v>2</v>
      </c>
      <c r="AE1652">
        <v>274</v>
      </c>
      <c r="AF1652" s="1">
        <v>43341</v>
      </c>
      <c r="AG1652">
        <v>363</v>
      </c>
      <c r="AI1652" t="s">
        <v>951</v>
      </c>
      <c r="AJ1652" t="s">
        <v>952</v>
      </c>
      <c r="AK1652" t="s">
        <v>45</v>
      </c>
      <c r="AL1652" s="1">
        <v>42978</v>
      </c>
    </row>
    <row r="1653" spans="1:38" x14ac:dyDescent="0.25">
      <c r="A1653" t="s">
        <v>123</v>
      </c>
      <c r="B1653" s="1">
        <v>43074</v>
      </c>
      <c r="C1653">
        <v>2</v>
      </c>
      <c r="D1653">
        <v>178</v>
      </c>
      <c r="E1653">
        <v>19</v>
      </c>
      <c r="F1653" t="s">
        <v>39</v>
      </c>
      <c r="G1653" t="s">
        <v>104</v>
      </c>
      <c r="H1653" t="s">
        <v>105</v>
      </c>
      <c r="I1653">
        <v>3</v>
      </c>
      <c r="J1653">
        <v>2</v>
      </c>
      <c r="K1653">
        <v>96</v>
      </c>
      <c r="L1653">
        <v>15.6</v>
      </c>
      <c r="M1653">
        <v>5.28</v>
      </c>
      <c r="N1653">
        <v>0.82</v>
      </c>
      <c r="O1653">
        <v>5.04</v>
      </c>
      <c r="P1653">
        <v>0.79</v>
      </c>
      <c r="Q1653">
        <v>4.2300000000000004</v>
      </c>
      <c r="R1653">
        <v>0.66</v>
      </c>
      <c r="S1653">
        <v>1.45</v>
      </c>
      <c r="T1653">
        <v>128</v>
      </c>
      <c r="U1653">
        <v>16.190000000000001</v>
      </c>
      <c r="V1653">
        <v>18.989999999999998</v>
      </c>
      <c r="W1653" s="1">
        <v>42978</v>
      </c>
      <c r="X1653">
        <v>233</v>
      </c>
      <c r="Y1653" t="s">
        <v>46</v>
      </c>
      <c r="AC1653" s="1">
        <v>43059</v>
      </c>
      <c r="AD1653">
        <v>2</v>
      </c>
      <c r="AE1653">
        <v>265</v>
      </c>
      <c r="AF1653" s="1">
        <v>43341</v>
      </c>
      <c r="AG1653">
        <v>363</v>
      </c>
      <c r="AI1653" t="s">
        <v>951</v>
      </c>
      <c r="AJ1653" t="s">
        <v>952</v>
      </c>
      <c r="AK1653" t="s">
        <v>45</v>
      </c>
      <c r="AL1653" s="1">
        <v>42978</v>
      </c>
    </row>
    <row r="1654" spans="1:38" x14ac:dyDescent="0.25">
      <c r="A1654" t="s">
        <v>123</v>
      </c>
      <c r="B1654" s="1">
        <v>43198</v>
      </c>
      <c r="C1654">
        <v>4</v>
      </c>
      <c r="D1654">
        <v>178</v>
      </c>
      <c r="E1654">
        <v>19</v>
      </c>
      <c r="F1654" t="s">
        <v>39</v>
      </c>
      <c r="G1654" t="s">
        <v>104</v>
      </c>
      <c r="H1654" t="s">
        <v>105</v>
      </c>
      <c r="I1654">
        <v>3</v>
      </c>
      <c r="J1654">
        <v>2</v>
      </c>
      <c r="K1654">
        <v>220</v>
      </c>
      <c r="L1654">
        <v>10.6</v>
      </c>
      <c r="M1654">
        <v>5.09</v>
      </c>
      <c r="N1654">
        <v>0.54</v>
      </c>
      <c r="O1654">
        <v>6.41</v>
      </c>
      <c r="P1654">
        <v>0.68</v>
      </c>
      <c r="Q1654">
        <v>4.9000000000000004</v>
      </c>
      <c r="R1654">
        <v>0.52</v>
      </c>
      <c r="S1654">
        <v>1.2</v>
      </c>
      <c r="T1654">
        <v>123</v>
      </c>
      <c r="U1654">
        <v>11</v>
      </c>
      <c r="V1654">
        <v>15.23</v>
      </c>
      <c r="W1654" s="1">
        <v>42978</v>
      </c>
      <c r="X1654">
        <v>233</v>
      </c>
      <c r="Y1654" s="3">
        <v>45017</v>
      </c>
      <c r="AC1654" s="1">
        <v>43059</v>
      </c>
      <c r="AD1654">
        <v>2</v>
      </c>
      <c r="AF1654" s="1">
        <v>43341</v>
      </c>
      <c r="AI1654" t="s">
        <v>951</v>
      </c>
      <c r="AJ1654" t="s">
        <v>952</v>
      </c>
      <c r="AK1654" t="s">
        <v>143</v>
      </c>
      <c r="AL1654" s="1">
        <v>43275</v>
      </c>
    </row>
    <row r="1655" spans="1:38" x14ac:dyDescent="0.25">
      <c r="A1655" t="s">
        <v>40</v>
      </c>
      <c r="B1655" s="1">
        <v>44117</v>
      </c>
      <c r="C1655">
        <v>1</v>
      </c>
      <c r="D1655">
        <v>403</v>
      </c>
      <c r="E1655">
        <v>19</v>
      </c>
      <c r="F1655" t="s">
        <v>39</v>
      </c>
      <c r="G1655" t="s">
        <v>69</v>
      </c>
      <c r="H1655" t="s">
        <v>70</v>
      </c>
      <c r="I1655">
        <v>7</v>
      </c>
      <c r="J1655" t="s">
        <v>42</v>
      </c>
      <c r="K1655">
        <v>48</v>
      </c>
      <c r="L1655">
        <v>26.5</v>
      </c>
      <c r="M1655">
        <v>5.34</v>
      </c>
      <c r="N1655">
        <v>1.42</v>
      </c>
      <c r="O1655">
        <v>5</v>
      </c>
      <c r="P1655">
        <v>1.32</v>
      </c>
      <c r="Q1655">
        <v>4.1100000000000003</v>
      </c>
      <c r="R1655">
        <v>1.0900000000000001</v>
      </c>
      <c r="S1655">
        <v>2.41</v>
      </c>
      <c r="T1655">
        <v>38</v>
      </c>
      <c r="U1655">
        <v>27.51</v>
      </c>
      <c r="V1655">
        <v>31.76</v>
      </c>
      <c r="W1655" s="1">
        <v>44069</v>
      </c>
      <c r="Y1655" t="s">
        <v>43</v>
      </c>
      <c r="Z1655" t="s">
        <v>953</v>
      </c>
      <c r="AA1655" t="s">
        <v>954</v>
      </c>
      <c r="AB1655">
        <v>65</v>
      </c>
      <c r="AC1655" s="1">
        <v>44132</v>
      </c>
      <c r="AD1655">
        <v>1</v>
      </c>
      <c r="AE1655">
        <v>204</v>
      </c>
      <c r="AF1655" s="1">
        <v>44408</v>
      </c>
      <c r="AG1655">
        <v>339</v>
      </c>
      <c r="AH1655">
        <v>508077</v>
      </c>
      <c r="AI1655" t="s">
        <v>955</v>
      </c>
      <c r="AJ1655" s="2">
        <v>11202</v>
      </c>
      <c r="AK1655" t="s">
        <v>45</v>
      </c>
      <c r="AL1655" s="1">
        <v>44069</v>
      </c>
    </row>
    <row r="1656" spans="1:38" x14ac:dyDescent="0.25">
      <c r="A1656" t="s">
        <v>40</v>
      </c>
      <c r="B1656" s="1">
        <v>44222</v>
      </c>
      <c r="C1656">
        <v>2</v>
      </c>
      <c r="D1656">
        <v>403</v>
      </c>
      <c r="E1656">
        <v>19</v>
      </c>
      <c r="F1656" t="s">
        <v>39</v>
      </c>
      <c r="G1656" t="s">
        <v>69</v>
      </c>
      <c r="H1656" t="s">
        <v>70</v>
      </c>
      <c r="I1656">
        <v>7</v>
      </c>
      <c r="J1656" t="s">
        <v>42</v>
      </c>
      <c r="K1656">
        <v>153</v>
      </c>
      <c r="L1656">
        <v>17.2</v>
      </c>
      <c r="M1656">
        <v>5.0199999999999996</v>
      </c>
      <c r="N1656">
        <v>0.86</v>
      </c>
      <c r="O1656">
        <v>5.0999999999999996</v>
      </c>
      <c r="P1656">
        <v>0.88</v>
      </c>
      <c r="Q1656">
        <v>4.28</v>
      </c>
      <c r="R1656">
        <v>0.74</v>
      </c>
      <c r="S1656">
        <v>1.61</v>
      </c>
      <c r="T1656">
        <v>61</v>
      </c>
      <c r="U1656">
        <v>17.850000000000001</v>
      </c>
      <c r="V1656">
        <v>21.15</v>
      </c>
      <c r="W1656" s="1">
        <v>44069</v>
      </c>
      <c r="Y1656" t="s">
        <v>46</v>
      </c>
      <c r="Z1656" t="s">
        <v>953</v>
      </c>
      <c r="AA1656" t="s">
        <v>954</v>
      </c>
      <c r="AB1656">
        <v>65</v>
      </c>
      <c r="AC1656" s="1">
        <v>44132</v>
      </c>
      <c r="AD1656">
        <v>1</v>
      </c>
      <c r="AE1656">
        <v>149</v>
      </c>
      <c r="AF1656" s="1">
        <v>44408</v>
      </c>
      <c r="AG1656">
        <v>339</v>
      </c>
      <c r="AH1656">
        <v>508077</v>
      </c>
      <c r="AI1656" t="s">
        <v>955</v>
      </c>
      <c r="AJ1656" s="2">
        <v>11202</v>
      </c>
      <c r="AK1656" t="s">
        <v>45</v>
      </c>
      <c r="AL1656" s="1">
        <v>44069</v>
      </c>
    </row>
    <row r="1657" spans="1:38" x14ac:dyDescent="0.25">
      <c r="A1657" t="s">
        <v>40</v>
      </c>
      <c r="B1657" s="1">
        <v>44280</v>
      </c>
      <c r="C1657">
        <v>3</v>
      </c>
      <c r="D1657">
        <v>403</v>
      </c>
      <c r="E1657">
        <v>19</v>
      </c>
      <c r="F1657" t="s">
        <v>39</v>
      </c>
      <c r="G1657" t="s">
        <v>69</v>
      </c>
      <c r="H1657" t="s">
        <v>70</v>
      </c>
      <c r="I1657">
        <v>7</v>
      </c>
      <c r="J1657" t="s">
        <v>42</v>
      </c>
      <c r="K1657">
        <v>211</v>
      </c>
      <c r="L1657">
        <v>11.7</v>
      </c>
      <c r="M1657">
        <v>4.78</v>
      </c>
      <c r="N1657">
        <v>0.56000000000000005</v>
      </c>
      <c r="O1657">
        <v>5.99</v>
      </c>
      <c r="P1657">
        <v>0.7</v>
      </c>
      <c r="Q1657">
        <v>5.0199999999999996</v>
      </c>
      <c r="R1657">
        <v>0.59</v>
      </c>
      <c r="S1657">
        <v>1.29</v>
      </c>
      <c r="T1657">
        <v>83</v>
      </c>
      <c r="U1657">
        <v>12.14</v>
      </c>
      <c r="V1657">
        <v>16.3</v>
      </c>
      <c r="W1657" s="1">
        <v>44069</v>
      </c>
      <c r="Y1657" t="s">
        <v>47</v>
      </c>
      <c r="Z1657" t="s">
        <v>953</v>
      </c>
      <c r="AA1657" t="s">
        <v>954</v>
      </c>
      <c r="AB1657">
        <v>65</v>
      </c>
      <c r="AC1657" s="1">
        <v>44132</v>
      </c>
      <c r="AD1657">
        <v>1</v>
      </c>
      <c r="AE1657">
        <v>127</v>
      </c>
      <c r="AF1657" s="1">
        <v>44408</v>
      </c>
      <c r="AG1657">
        <v>339</v>
      </c>
      <c r="AH1657">
        <v>508077</v>
      </c>
      <c r="AI1657" t="s">
        <v>955</v>
      </c>
      <c r="AJ1657" s="2">
        <v>11202</v>
      </c>
      <c r="AK1657" t="s">
        <v>45</v>
      </c>
      <c r="AL1657" s="1">
        <v>44069</v>
      </c>
    </row>
    <row r="1658" spans="1:38" x14ac:dyDescent="0.25">
      <c r="A1658" t="s">
        <v>40</v>
      </c>
      <c r="B1658" s="1">
        <v>44117</v>
      </c>
      <c r="C1658">
        <v>1</v>
      </c>
      <c r="D1658">
        <v>334</v>
      </c>
      <c r="E1658">
        <v>19</v>
      </c>
      <c r="F1658" t="s">
        <v>39</v>
      </c>
      <c r="G1658" t="s">
        <v>69</v>
      </c>
      <c r="H1658" t="s">
        <v>70</v>
      </c>
      <c r="I1658">
        <v>2</v>
      </c>
      <c r="J1658">
        <v>1</v>
      </c>
      <c r="K1658">
        <v>72</v>
      </c>
      <c r="L1658">
        <v>19.8</v>
      </c>
      <c r="M1658">
        <v>5.1100000000000003</v>
      </c>
      <c r="N1658">
        <v>1.01</v>
      </c>
      <c r="O1658">
        <v>4.97</v>
      </c>
      <c r="P1658">
        <v>0.98</v>
      </c>
      <c r="Q1658">
        <v>3.93</v>
      </c>
      <c r="R1658">
        <v>0.78</v>
      </c>
      <c r="S1658">
        <v>1.76</v>
      </c>
      <c r="T1658">
        <v>104</v>
      </c>
      <c r="U1658">
        <v>20.55</v>
      </c>
      <c r="V1658">
        <v>23.4</v>
      </c>
      <c r="W1658" s="1">
        <v>44045</v>
      </c>
      <c r="Y1658" t="s">
        <v>43</v>
      </c>
      <c r="Z1658" t="s">
        <v>956</v>
      </c>
      <c r="AA1658" t="s">
        <v>957</v>
      </c>
      <c r="AB1658">
        <v>139</v>
      </c>
      <c r="AC1658" s="1">
        <v>44147</v>
      </c>
      <c r="AD1658">
        <v>1</v>
      </c>
      <c r="AE1658">
        <v>223</v>
      </c>
      <c r="AF1658" s="1">
        <v>44427</v>
      </c>
      <c r="AG1658">
        <v>382</v>
      </c>
      <c r="AH1658" t="s">
        <v>958</v>
      </c>
      <c r="AI1658">
        <v>60</v>
      </c>
      <c r="AJ1658" t="s">
        <v>959</v>
      </c>
      <c r="AK1658" t="s">
        <v>45</v>
      </c>
      <c r="AL1658" s="1">
        <v>44045</v>
      </c>
    </row>
    <row r="1659" spans="1:38" x14ac:dyDescent="0.25">
      <c r="A1659" t="s">
        <v>40</v>
      </c>
      <c r="B1659" s="1">
        <v>44222</v>
      </c>
      <c r="C1659">
        <v>2</v>
      </c>
      <c r="D1659">
        <v>334</v>
      </c>
      <c r="E1659">
        <v>19</v>
      </c>
      <c r="F1659" t="s">
        <v>39</v>
      </c>
      <c r="G1659" t="s">
        <v>69</v>
      </c>
      <c r="H1659" t="s">
        <v>70</v>
      </c>
      <c r="I1659">
        <v>2</v>
      </c>
      <c r="J1659">
        <v>1</v>
      </c>
      <c r="K1659">
        <v>177</v>
      </c>
      <c r="L1659">
        <v>12.4</v>
      </c>
      <c r="M1659">
        <v>4.91</v>
      </c>
      <c r="N1659">
        <v>0.61</v>
      </c>
      <c r="O1659">
        <v>4.9400000000000004</v>
      </c>
      <c r="P1659">
        <v>0.61</v>
      </c>
      <c r="Q1659">
        <v>4.08</v>
      </c>
      <c r="R1659">
        <v>0.51</v>
      </c>
      <c r="S1659">
        <v>1.1200000000000001</v>
      </c>
      <c r="T1659">
        <v>112</v>
      </c>
      <c r="U1659">
        <v>12.87</v>
      </c>
      <c r="V1659">
        <v>14.76</v>
      </c>
      <c r="W1659" s="1">
        <v>44045</v>
      </c>
      <c r="Y1659" t="s">
        <v>46</v>
      </c>
      <c r="Z1659" t="s">
        <v>956</v>
      </c>
      <c r="AA1659" t="s">
        <v>957</v>
      </c>
      <c r="AB1659">
        <v>139</v>
      </c>
      <c r="AC1659" s="1">
        <v>44147</v>
      </c>
      <c r="AD1659">
        <v>1</v>
      </c>
      <c r="AE1659">
        <v>168</v>
      </c>
      <c r="AF1659" s="1">
        <v>44427</v>
      </c>
      <c r="AG1659">
        <v>382</v>
      </c>
      <c r="AH1659" t="s">
        <v>958</v>
      </c>
      <c r="AI1659">
        <v>60</v>
      </c>
      <c r="AJ1659" t="s">
        <v>959</v>
      </c>
      <c r="AK1659" t="s">
        <v>45</v>
      </c>
      <c r="AL1659" s="1">
        <v>44045</v>
      </c>
    </row>
    <row r="1660" spans="1:38" x14ac:dyDescent="0.25">
      <c r="A1660" t="s">
        <v>40</v>
      </c>
      <c r="B1660" s="1">
        <v>44280</v>
      </c>
      <c r="C1660">
        <v>3</v>
      </c>
      <c r="D1660">
        <v>334</v>
      </c>
      <c r="E1660">
        <v>19</v>
      </c>
      <c r="F1660" t="s">
        <v>39</v>
      </c>
      <c r="G1660" t="s">
        <v>69</v>
      </c>
      <c r="H1660" t="s">
        <v>70</v>
      </c>
      <c r="I1660">
        <v>2</v>
      </c>
      <c r="J1660">
        <v>1</v>
      </c>
      <c r="K1660">
        <v>235</v>
      </c>
      <c r="L1660">
        <v>10.4</v>
      </c>
      <c r="M1660">
        <v>4.96</v>
      </c>
      <c r="N1660">
        <v>0.52</v>
      </c>
      <c r="O1660">
        <v>5.77</v>
      </c>
      <c r="P1660">
        <v>0.6</v>
      </c>
      <c r="Q1660">
        <v>4.7</v>
      </c>
      <c r="R1660">
        <v>0.49</v>
      </c>
      <c r="S1660">
        <v>1.0900000000000001</v>
      </c>
      <c r="T1660">
        <v>113</v>
      </c>
      <c r="U1660">
        <v>10.8</v>
      </c>
      <c r="V1660">
        <v>13.95</v>
      </c>
      <c r="W1660" s="1">
        <v>44045</v>
      </c>
      <c r="Y1660" t="s">
        <v>47</v>
      </c>
      <c r="Z1660" t="s">
        <v>956</v>
      </c>
      <c r="AA1660" t="s">
        <v>957</v>
      </c>
      <c r="AB1660">
        <v>139</v>
      </c>
      <c r="AC1660" s="1">
        <v>44147</v>
      </c>
      <c r="AD1660">
        <v>1</v>
      </c>
      <c r="AE1660">
        <v>146</v>
      </c>
      <c r="AF1660" s="1">
        <v>44427</v>
      </c>
      <c r="AG1660">
        <v>382</v>
      </c>
      <c r="AH1660" t="s">
        <v>958</v>
      </c>
      <c r="AI1660">
        <v>60</v>
      </c>
      <c r="AJ1660" t="s">
        <v>959</v>
      </c>
      <c r="AK1660" t="s">
        <v>45</v>
      </c>
      <c r="AL1660" s="1">
        <v>44045</v>
      </c>
    </row>
    <row r="1661" spans="1:38" x14ac:dyDescent="0.25">
      <c r="A1661" t="s">
        <v>594</v>
      </c>
      <c r="B1661" s="1">
        <v>42995</v>
      </c>
      <c r="C1661">
        <v>1</v>
      </c>
      <c r="D1661">
        <v>547</v>
      </c>
      <c r="E1661">
        <v>20</v>
      </c>
      <c r="F1661" t="s">
        <v>39</v>
      </c>
      <c r="G1661" t="s">
        <v>40</v>
      </c>
      <c r="H1661" t="s">
        <v>41</v>
      </c>
      <c r="I1661">
        <v>7</v>
      </c>
      <c r="J1661" t="s">
        <v>42</v>
      </c>
      <c r="K1661">
        <v>32</v>
      </c>
      <c r="L1661">
        <v>30.7</v>
      </c>
      <c r="M1661">
        <v>5.27</v>
      </c>
      <c r="N1661">
        <v>1.62</v>
      </c>
      <c r="O1661">
        <v>5.42</v>
      </c>
      <c r="P1661">
        <v>1.66</v>
      </c>
      <c r="Q1661">
        <v>3.67</v>
      </c>
      <c r="R1661">
        <v>1.1299999999999999</v>
      </c>
      <c r="S1661">
        <v>2.79</v>
      </c>
      <c r="T1661">
        <v>35</v>
      </c>
      <c r="U1661">
        <v>31.87</v>
      </c>
      <c r="V1661">
        <v>37.450000000000003</v>
      </c>
      <c r="W1661" s="1">
        <v>42963</v>
      </c>
      <c r="X1661">
        <v>236</v>
      </c>
      <c r="Y1661" t="s">
        <v>43</v>
      </c>
      <c r="Z1661" t="s">
        <v>960</v>
      </c>
      <c r="AA1661" t="s">
        <v>961</v>
      </c>
      <c r="AC1661" t="s">
        <v>49</v>
      </c>
      <c r="AH1661">
        <v>306117</v>
      </c>
      <c r="AI1661">
        <v>0</v>
      </c>
      <c r="AJ1661" t="s">
        <v>962</v>
      </c>
      <c r="AK1661" t="s">
        <v>45</v>
      </c>
      <c r="AL1661" s="1">
        <v>42963</v>
      </c>
    </row>
    <row r="1662" spans="1:38" x14ac:dyDescent="0.25">
      <c r="A1662" t="s">
        <v>594</v>
      </c>
      <c r="B1662" s="1">
        <v>43059</v>
      </c>
      <c r="C1662">
        <v>2</v>
      </c>
      <c r="D1662">
        <v>547</v>
      </c>
      <c r="E1662">
        <v>20</v>
      </c>
      <c r="F1662" t="s">
        <v>39</v>
      </c>
      <c r="G1662" t="s">
        <v>40</v>
      </c>
      <c r="H1662" t="s">
        <v>41</v>
      </c>
      <c r="I1662">
        <v>7</v>
      </c>
      <c r="J1662" t="s">
        <v>42</v>
      </c>
      <c r="K1662">
        <v>96</v>
      </c>
      <c r="L1662">
        <v>21</v>
      </c>
      <c r="M1662">
        <v>5.26</v>
      </c>
      <c r="N1662">
        <v>1.1000000000000001</v>
      </c>
      <c r="O1662">
        <v>5.52</v>
      </c>
      <c r="P1662">
        <v>1.1599999999999999</v>
      </c>
      <c r="Q1662">
        <v>3.84</v>
      </c>
      <c r="R1662">
        <v>0.81</v>
      </c>
      <c r="S1662">
        <v>1.97</v>
      </c>
      <c r="T1662">
        <v>93</v>
      </c>
      <c r="U1662">
        <v>21.8</v>
      </c>
      <c r="V1662">
        <v>26.2</v>
      </c>
      <c r="W1662" s="1">
        <v>42963</v>
      </c>
      <c r="X1662">
        <v>236</v>
      </c>
      <c r="Y1662" t="s">
        <v>46</v>
      </c>
      <c r="AC1662" s="1">
        <v>43051</v>
      </c>
      <c r="AD1662">
        <v>1</v>
      </c>
      <c r="AE1662">
        <v>222</v>
      </c>
      <c r="AF1662" s="1">
        <v>43331</v>
      </c>
      <c r="AG1662">
        <v>368</v>
      </c>
      <c r="AH1662">
        <v>306117</v>
      </c>
      <c r="AI1662">
        <v>0</v>
      </c>
      <c r="AJ1662" t="s">
        <v>962</v>
      </c>
      <c r="AK1662" t="s">
        <v>45</v>
      </c>
      <c r="AL1662" s="1">
        <v>42963</v>
      </c>
    </row>
    <row r="1663" spans="1:38" x14ac:dyDescent="0.25">
      <c r="A1663" t="s">
        <v>594</v>
      </c>
      <c r="B1663" s="1">
        <v>43186</v>
      </c>
      <c r="C1663">
        <v>4</v>
      </c>
      <c r="D1663">
        <v>547</v>
      </c>
      <c r="E1663">
        <v>20</v>
      </c>
      <c r="F1663" t="s">
        <v>39</v>
      </c>
      <c r="G1663" t="s">
        <v>40</v>
      </c>
      <c r="H1663" t="s">
        <v>41</v>
      </c>
      <c r="I1663">
        <v>7</v>
      </c>
      <c r="J1663" t="s">
        <v>42</v>
      </c>
      <c r="K1663">
        <v>223</v>
      </c>
      <c r="L1663">
        <v>15.7</v>
      </c>
      <c r="M1663">
        <v>5.16</v>
      </c>
      <c r="N1663">
        <v>0.81</v>
      </c>
      <c r="O1663">
        <v>6.08</v>
      </c>
      <c r="P1663">
        <v>0.95</v>
      </c>
      <c r="Q1663">
        <v>4.29</v>
      </c>
      <c r="R1663">
        <v>0.67</v>
      </c>
      <c r="S1663">
        <v>1.63</v>
      </c>
      <c r="T1663">
        <v>73</v>
      </c>
      <c r="U1663">
        <v>16.3</v>
      </c>
      <c r="V1663">
        <v>21.1</v>
      </c>
      <c r="W1663" s="1">
        <v>42963</v>
      </c>
      <c r="X1663">
        <v>236</v>
      </c>
      <c r="Y1663" t="s">
        <v>48</v>
      </c>
      <c r="Z1663" t="s">
        <v>960</v>
      </c>
      <c r="AA1663" t="s">
        <v>961</v>
      </c>
      <c r="AC1663" t="s">
        <v>49</v>
      </c>
      <c r="AH1663">
        <v>306117</v>
      </c>
      <c r="AI1663">
        <v>0</v>
      </c>
      <c r="AJ1663" t="s">
        <v>962</v>
      </c>
      <c r="AK1663" t="s">
        <v>50</v>
      </c>
      <c r="AL1663" s="1">
        <v>43245</v>
      </c>
    </row>
    <row r="1664" spans="1:38" x14ac:dyDescent="0.25">
      <c r="A1664" t="s">
        <v>594</v>
      </c>
      <c r="B1664" s="1">
        <v>43122</v>
      </c>
      <c r="C1664">
        <v>3</v>
      </c>
      <c r="D1664">
        <v>547</v>
      </c>
      <c r="E1664">
        <v>20</v>
      </c>
      <c r="F1664" t="s">
        <v>39</v>
      </c>
      <c r="G1664" t="s">
        <v>40</v>
      </c>
      <c r="H1664" t="s">
        <v>41</v>
      </c>
      <c r="I1664">
        <v>7</v>
      </c>
      <c r="J1664" t="s">
        <v>42</v>
      </c>
      <c r="K1664">
        <v>159</v>
      </c>
      <c r="L1664">
        <v>16.100000000000001</v>
      </c>
      <c r="M1664">
        <v>5.17</v>
      </c>
      <c r="N1664">
        <v>0.83</v>
      </c>
      <c r="O1664">
        <v>5.53</v>
      </c>
      <c r="P1664">
        <v>0.89</v>
      </c>
      <c r="Q1664">
        <v>3.76</v>
      </c>
      <c r="R1664">
        <v>0.61</v>
      </c>
      <c r="S1664">
        <v>1.5</v>
      </c>
      <c r="T1664">
        <v>99</v>
      </c>
      <c r="U1664">
        <v>16.71</v>
      </c>
      <c r="V1664">
        <v>20.010000000000002</v>
      </c>
      <c r="W1664" s="1">
        <v>42963</v>
      </c>
      <c r="X1664">
        <v>236</v>
      </c>
      <c r="Y1664" t="s">
        <v>47</v>
      </c>
      <c r="Z1664" t="s">
        <v>960</v>
      </c>
      <c r="AA1664" t="s">
        <v>961</v>
      </c>
      <c r="AC1664" s="1">
        <v>43051</v>
      </c>
      <c r="AD1664">
        <v>1</v>
      </c>
      <c r="AE1664">
        <v>165</v>
      </c>
      <c r="AF1664" s="1">
        <v>43331</v>
      </c>
      <c r="AG1664">
        <v>368</v>
      </c>
      <c r="AH1664">
        <v>306117</v>
      </c>
      <c r="AI1664">
        <v>0</v>
      </c>
      <c r="AJ1664" t="s">
        <v>962</v>
      </c>
      <c r="AK1664" t="s">
        <v>45</v>
      </c>
      <c r="AL1664" s="1">
        <v>42963</v>
      </c>
    </row>
    <row r="1665" spans="1:38" x14ac:dyDescent="0.25">
      <c r="A1665" t="s">
        <v>129</v>
      </c>
      <c r="B1665" s="1">
        <v>43060</v>
      </c>
      <c r="C1665">
        <v>2</v>
      </c>
      <c r="D1665">
        <v>544</v>
      </c>
      <c r="E1665">
        <v>20</v>
      </c>
      <c r="F1665" t="s">
        <v>39</v>
      </c>
      <c r="G1665" t="s">
        <v>963</v>
      </c>
      <c r="H1665" t="s">
        <v>105</v>
      </c>
      <c r="I1665">
        <v>6</v>
      </c>
      <c r="J1665" t="s">
        <v>42</v>
      </c>
      <c r="K1665">
        <v>41</v>
      </c>
      <c r="L1665">
        <v>21.3</v>
      </c>
      <c r="M1665">
        <v>5.25</v>
      </c>
      <c r="N1665">
        <v>1.1200000000000001</v>
      </c>
      <c r="O1665">
        <v>5.38</v>
      </c>
      <c r="P1665">
        <v>1.1499999999999999</v>
      </c>
      <c r="Q1665">
        <v>4.24</v>
      </c>
      <c r="R1665">
        <v>0.9</v>
      </c>
      <c r="S1665">
        <v>2.0499999999999998</v>
      </c>
      <c r="T1665">
        <v>61</v>
      </c>
      <c r="U1665">
        <v>22.11</v>
      </c>
      <c r="V1665">
        <v>26.82</v>
      </c>
      <c r="W1665" s="1">
        <v>43019</v>
      </c>
      <c r="X1665">
        <v>223</v>
      </c>
      <c r="Y1665" t="s">
        <v>43</v>
      </c>
      <c r="AC1665" s="1">
        <v>43074</v>
      </c>
      <c r="AD1665">
        <v>3</v>
      </c>
      <c r="AE1665">
        <v>205</v>
      </c>
      <c r="AF1665" s="1">
        <v>43352</v>
      </c>
      <c r="AG1665">
        <v>333</v>
      </c>
      <c r="AH1665">
        <v>506063</v>
      </c>
      <c r="AI1665" t="s">
        <v>964</v>
      </c>
      <c r="AJ1665" t="s">
        <v>965</v>
      </c>
      <c r="AK1665" t="s">
        <v>45</v>
      </c>
      <c r="AL1665" s="1">
        <v>43019</v>
      </c>
    </row>
    <row r="1666" spans="1:38" x14ac:dyDescent="0.25">
      <c r="A1666" t="s">
        <v>129</v>
      </c>
      <c r="B1666" s="1">
        <v>43156</v>
      </c>
      <c r="C1666">
        <v>3</v>
      </c>
      <c r="D1666">
        <v>544</v>
      </c>
      <c r="E1666">
        <v>20</v>
      </c>
      <c r="F1666" t="s">
        <v>39</v>
      </c>
      <c r="G1666" t="s">
        <v>963</v>
      </c>
      <c r="H1666" t="s">
        <v>105</v>
      </c>
      <c r="I1666">
        <v>6</v>
      </c>
      <c r="J1666" t="s">
        <v>42</v>
      </c>
      <c r="K1666">
        <v>137</v>
      </c>
      <c r="L1666">
        <v>15.3</v>
      </c>
      <c r="M1666">
        <v>4.99</v>
      </c>
      <c r="N1666">
        <v>0.76</v>
      </c>
      <c r="O1666">
        <v>6.15</v>
      </c>
      <c r="P1666">
        <v>0.94</v>
      </c>
      <c r="Q1666">
        <v>4.9400000000000004</v>
      </c>
      <c r="R1666">
        <v>0.76</v>
      </c>
      <c r="S1666">
        <v>1.7</v>
      </c>
      <c r="U1666">
        <v>15.88</v>
      </c>
      <c r="V1666">
        <v>21.53</v>
      </c>
      <c r="W1666" s="1">
        <v>43019</v>
      </c>
      <c r="X1666">
        <v>223</v>
      </c>
      <c r="AI1666">
        <v>0</v>
      </c>
    </row>
    <row r="1667" spans="1:38" x14ac:dyDescent="0.25">
      <c r="A1667" t="s">
        <v>129</v>
      </c>
      <c r="B1667" s="1">
        <v>43229</v>
      </c>
      <c r="C1667">
        <v>4</v>
      </c>
      <c r="D1667">
        <v>544</v>
      </c>
      <c r="E1667">
        <v>20</v>
      </c>
      <c r="F1667" t="s">
        <v>39</v>
      </c>
      <c r="G1667" t="s">
        <v>963</v>
      </c>
      <c r="H1667" t="s">
        <v>105</v>
      </c>
      <c r="I1667">
        <v>6</v>
      </c>
      <c r="J1667" t="s">
        <v>42</v>
      </c>
      <c r="K1667">
        <v>210</v>
      </c>
      <c r="L1667">
        <v>9.8000000000000007</v>
      </c>
      <c r="M1667">
        <v>4.58</v>
      </c>
      <c r="N1667">
        <v>0.45</v>
      </c>
      <c r="O1667">
        <v>8.58</v>
      </c>
      <c r="P1667">
        <v>0.84</v>
      </c>
      <c r="Q1667">
        <v>6.48</v>
      </c>
      <c r="R1667">
        <v>0.64</v>
      </c>
      <c r="S1667">
        <v>1.48</v>
      </c>
      <c r="T1667">
        <v>204</v>
      </c>
      <c r="U1667">
        <v>10.17</v>
      </c>
      <c r="V1667">
        <v>17.91</v>
      </c>
      <c r="W1667" s="1">
        <v>43019</v>
      </c>
      <c r="X1667">
        <v>223</v>
      </c>
      <c r="Y1667" s="3">
        <v>44987</v>
      </c>
      <c r="AC1667" t="s">
        <v>49</v>
      </c>
      <c r="AH1667">
        <v>506063</v>
      </c>
      <c r="AI1667" t="s">
        <v>964</v>
      </c>
      <c r="AJ1667" t="s">
        <v>965</v>
      </c>
      <c r="AK1667" t="s">
        <v>50</v>
      </c>
      <c r="AL1667" s="1">
        <v>43251</v>
      </c>
    </row>
    <row r="1668" spans="1:38" x14ac:dyDescent="0.25">
      <c r="A1668" t="s">
        <v>40</v>
      </c>
      <c r="B1668" s="1">
        <v>44117</v>
      </c>
      <c r="C1668">
        <v>1</v>
      </c>
      <c r="D1668">
        <v>279</v>
      </c>
      <c r="E1668">
        <v>20</v>
      </c>
      <c r="F1668" t="s">
        <v>39</v>
      </c>
      <c r="G1668" t="s">
        <v>51</v>
      </c>
      <c r="H1668" t="s">
        <v>52</v>
      </c>
      <c r="I1668">
        <v>5</v>
      </c>
      <c r="J1668" t="s">
        <v>42</v>
      </c>
      <c r="K1668">
        <v>41</v>
      </c>
      <c r="L1668">
        <v>19.5</v>
      </c>
      <c r="M1668">
        <v>5.0999999999999996</v>
      </c>
      <c r="N1668">
        <v>0.99</v>
      </c>
      <c r="O1668">
        <v>4.96</v>
      </c>
      <c r="P1668">
        <v>0.97</v>
      </c>
      <c r="Q1668">
        <v>3.91</v>
      </c>
      <c r="R1668">
        <v>0.76</v>
      </c>
      <c r="S1668">
        <v>1.73</v>
      </c>
      <c r="T1668">
        <v>43</v>
      </c>
      <c r="U1668">
        <v>20.239999999999998</v>
      </c>
      <c r="V1668">
        <v>23.04</v>
      </c>
      <c r="W1668" s="1">
        <v>44076</v>
      </c>
      <c r="Y1668" t="s">
        <v>43</v>
      </c>
      <c r="Z1668">
        <f>-20/28</f>
        <v>-0.7142857142857143</v>
      </c>
      <c r="AA1668">
        <f>-163/63</f>
        <v>-2.5873015873015874</v>
      </c>
      <c r="AB1668">
        <v>-117</v>
      </c>
      <c r="AC1668" s="1">
        <v>44147</v>
      </c>
      <c r="AD1668">
        <v>1</v>
      </c>
      <c r="AE1668">
        <v>223</v>
      </c>
      <c r="AF1668" s="1">
        <v>44427</v>
      </c>
      <c r="AG1668">
        <v>351</v>
      </c>
      <c r="AI1668" t="s">
        <v>966</v>
      </c>
      <c r="AK1668" t="s">
        <v>45</v>
      </c>
      <c r="AL1668" s="1">
        <v>44076</v>
      </c>
    </row>
    <row r="1669" spans="1:38" x14ac:dyDescent="0.25">
      <c r="A1669" t="s">
        <v>40</v>
      </c>
      <c r="B1669" s="1">
        <v>44280</v>
      </c>
      <c r="C1669">
        <v>3</v>
      </c>
      <c r="D1669">
        <v>279</v>
      </c>
      <c r="E1669">
        <v>20</v>
      </c>
      <c r="F1669" t="s">
        <v>39</v>
      </c>
      <c r="G1669" t="s">
        <v>51</v>
      </c>
      <c r="H1669" t="s">
        <v>52</v>
      </c>
      <c r="I1669">
        <v>5</v>
      </c>
      <c r="J1669" t="s">
        <v>42</v>
      </c>
      <c r="K1669">
        <v>204</v>
      </c>
      <c r="L1669">
        <v>11</v>
      </c>
      <c r="M1669">
        <v>4.7300000000000004</v>
      </c>
      <c r="N1669">
        <v>0.52</v>
      </c>
      <c r="O1669">
        <v>6.8</v>
      </c>
      <c r="P1669">
        <v>0.75</v>
      </c>
      <c r="Q1669">
        <v>4.59</v>
      </c>
      <c r="R1669">
        <v>0.5</v>
      </c>
      <c r="S1669">
        <v>1.25</v>
      </c>
      <c r="T1669">
        <v>113</v>
      </c>
      <c r="U1669">
        <v>11.42</v>
      </c>
      <c r="V1669">
        <v>16.07</v>
      </c>
      <c r="W1669" s="1">
        <v>44076</v>
      </c>
      <c r="Y1669" s="3">
        <v>44986</v>
      </c>
      <c r="Z1669">
        <v>-0.71428571399999996</v>
      </c>
      <c r="AA1669">
        <v>-2.5873015869999998</v>
      </c>
      <c r="AB1669">
        <v>-117</v>
      </c>
      <c r="AC1669" t="s">
        <v>142</v>
      </c>
      <c r="AI1669" t="s">
        <v>966</v>
      </c>
      <c r="AK1669" t="s">
        <v>45</v>
      </c>
      <c r="AL1669" s="1">
        <v>44076</v>
      </c>
    </row>
    <row r="1670" spans="1:38" x14ac:dyDescent="0.25">
      <c r="A1670" t="s">
        <v>40</v>
      </c>
      <c r="B1670" s="1">
        <v>44222</v>
      </c>
      <c r="C1670">
        <v>2</v>
      </c>
      <c r="D1670">
        <v>279</v>
      </c>
      <c r="E1670">
        <v>20</v>
      </c>
      <c r="F1670" t="s">
        <v>39</v>
      </c>
      <c r="G1670" t="s">
        <v>51</v>
      </c>
      <c r="H1670" t="s">
        <v>52</v>
      </c>
      <c r="I1670">
        <v>5</v>
      </c>
      <c r="J1670" t="s">
        <v>42</v>
      </c>
      <c r="K1670">
        <v>146</v>
      </c>
      <c r="L1670">
        <v>8.6999999999999993</v>
      </c>
      <c r="M1670">
        <v>4.6900000000000004</v>
      </c>
      <c r="N1670">
        <v>0.41</v>
      </c>
      <c r="O1670">
        <v>6.04</v>
      </c>
      <c r="P1670">
        <v>0.53</v>
      </c>
      <c r="Q1670">
        <v>4.26</v>
      </c>
      <c r="R1670">
        <v>0.37</v>
      </c>
      <c r="S1670">
        <v>0.9</v>
      </c>
      <c r="T1670">
        <v>4948</v>
      </c>
      <c r="U1670">
        <v>9.0299999999999994</v>
      </c>
      <c r="V1670">
        <v>11.73</v>
      </c>
      <c r="W1670" s="1">
        <v>44076</v>
      </c>
      <c r="Y1670" s="3">
        <v>44958</v>
      </c>
      <c r="Z1670">
        <v>-0.71428571399999996</v>
      </c>
      <c r="AA1670">
        <v>-2.5873015869999998</v>
      </c>
      <c r="AB1670">
        <v>-117</v>
      </c>
      <c r="AC1670" s="1">
        <v>44147</v>
      </c>
      <c r="AD1670">
        <v>1</v>
      </c>
      <c r="AE1670">
        <v>203</v>
      </c>
      <c r="AF1670" s="1">
        <v>44427</v>
      </c>
      <c r="AG1670">
        <v>351</v>
      </c>
      <c r="AI1670" t="s">
        <v>966</v>
      </c>
      <c r="AK1670" t="s">
        <v>45</v>
      </c>
      <c r="AL1670" s="1">
        <v>44076</v>
      </c>
    </row>
    <row r="1671" spans="1:38" x14ac:dyDescent="0.25">
      <c r="A1671" t="s">
        <v>78</v>
      </c>
      <c r="B1671" s="1">
        <v>43072</v>
      </c>
      <c r="C1671">
        <v>2</v>
      </c>
      <c r="D1671">
        <v>130</v>
      </c>
      <c r="E1671">
        <v>20</v>
      </c>
      <c r="F1671" t="s">
        <v>39</v>
      </c>
      <c r="G1671" t="s">
        <v>40</v>
      </c>
      <c r="H1671" t="s">
        <v>41</v>
      </c>
      <c r="I1671">
        <v>6</v>
      </c>
      <c r="J1671" t="s">
        <v>42</v>
      </c>
      <c r="K1671">
        <v>44</v>
      </c>
      <c r="L1671">
        <v>21.1</v>
      </c>
      <c r="M1671">
        <v>4.95</v>
      </c>
      <c r="N1671">
        <v>1.04</v>
      </c>
      <c r="O1671">
        <v>5.6</v>
      </c>
      <c r="P1671">
        <v>1.18</v>
      </c>
      <c r="Q1671">
        <v>3.83</v>
      </c>
      <c r="R1671">
        <v>0.81</v>
      </c>
      <c r="S1671">
        <v>1.99</v>
      </c>
      <c r="T1671">
        <v>28</v>
      </c>
      <c r="U1671">
        <v>21.9</v>
      </c>
      <c r="V1671">
        <v>26.48</v>
      </c>
      <c r="W1671" s="1">
        <v>43028</v>
      </c>
      <c r="X1671">
        <v>198</v>
      </c>
      <c r="Y1671" s="3">
        <v>44958</v>
      </c>
      <c r="Z1671" t="s">
        <v>967</v>
      </c>
      <c r="AA1671" t="s">
        <v>968</v>
      </c>
      <c r="AC1671" t="s">
        <v>49</v>
      </c>
      <c r="AH1671">
        <v>309039</v>
      </c>
      <c r="AI1671" t="s">
        <v>870</v>
      </c>
      <c r="AJ1671" s="2">
        <v>47239</v>
      </c>
      <c r="AK1671" t="s">
        <v>45</v>
      </c>
      <c r="AL1671" s="1">
        <v>43008</v>
      </c>
    </row>
    <row r="1672" spans="1:38" x14ac:dyDescent="0.25">
      <c r="A1672" t="s">
        <v>78</v>
      </c>
      <c r="B1672" s="1">
        <v>43129</v>
      </c>
      <c r="C1672">
        <v>3</v>
      </c>
      <c r="D1672">
        <v>130</v>
      </c>
      <c r="E1672">
        <v>20</v>
      </c>
      <c r="F1672" t="s">
        <v>39</v>
      </c>
      <c r="G1672" t="s">
        <v>40</v>
      </c>
      <c r="H1672" t="s">
        <v>41</v>
      </c>
      <c r="I1672">
        <v>3</v>
      </c>
      <c r="J1672">
        <v>2</v>
      </c>
      <c r="K1672">
        <v>101</v>
      </c>
      <c r="L1672">
        <v>14.4</v>
      </c>
      <c r="M1672">
        <v>5.28</v>
      </c>
      <c r="N1672">
        <v>0.76</v>
      </c>
      <c r="O1672">
        <v>4.9400000000000004</v>
      </c>
      <c r="P1672">
        <v>0.71</v>
      </c>
      <c r="Q1672">
        <v>3.82</v>
      </c>
      <c r="R1672">
        <v>0.55000000000000004</v>
      </c>
      <c r="S1672">
        <v>1.26</v>
      </c>
      <c r="T1672">
        <v>12</v>
      </c>
      <c r="U1672">
        <v>14.95</v>
      </c>
      <c r="V1672">
        <v>16.850000000000001</v>
      </c>
      <c r="W1672" s="1">
        <v>43028</v>
      </c>
      <c r="X1672" t="s">
        <v>574</v>
      </c>
      <c r="Y1672" t="s">
        <v>46</v>
      </c>
      <c r="Z1672" t="s">
        <v>969</v>
      </c>
      <c r="AA1672" t="s">
        <v>191</v>
      </c>
      <c r="AC1672" s="1">
        <v>43074</v>
      </c>
      <c r="AD1672">
        <v>2</v>
      </c>
      <c r="AE1672">
        <v>223</v>
      </c>
      <c r="AF1672" s="1">
        <v>43354</v>
      </c>
      <c r="AG1672">
        <v>326</v>
      </c>
      <c r="AH1672">
        <v>309012</v>
      </c>
      <c r="AI1672" t="s">
        <v>970</v>
      </c>
      <c r="AJ1672" s="2">
        <v>19633</v>
      </c>
      <c r="AK1672" t="s">
        <v>45</v>
      </c>
      <c r="AL1672" s="1">
        <v>43028</v>
      </c>
    </row>
    <row r="1673" spans="1:38" x14ac:dyDescent="0.25">
      <c r="A1673" t="s">
        <v>78</v>
      </c>
      <c r="B1673" s="1">
        <v>43193</v>
      </c>
      <c r="C1673">
        <v>4</v>
      </c>
      <c r="D1673">
        <v>130</v>
      </c>
      <c r="E1673">
        <v>20</v>
      </c>
      <c r="F1673" t="s">
        <v>39</v>
      </c>
      <c r="G1673" t="s">
        <v>40</v>
      </c>
      <c r="H1673" t="s">
        <v>41</v>
      </c>
      <c r="I1673">
        <v>3</v>
      </c>
      <c r="J1673">
        <v>2</v>
      </c>
      <c r="K1673">
        <v>165</v>
      </c>
      <c r="L1673">
        <v>10.1</v>
      </c>
      <c r="M1673">
        <v>4.91</v>
      </c>
      <c r="N1673">
        <v>0.5</v>
      </c>
      <c r="O1673">
        <v>6.15</v>
      </c>
      <c r="P1673">
        <v>0.62</v>
      </c>
      <c r="Q1673">
        <v>4.74</v>
      </c>
      <c r="R1673">
        <v>0.48</v>
      </c>
      <c r="S1673">
        <v>1.1000000000000001</v>
      </c>
      <c r="T1673">
        <v>43</v>
      </c>
      <c r="U1673">
        <v>10.48</v>
      </c>
      <c r="V1673">
        <v>14.05</v>
      </c>
      <c r="W1673" s="1">
        <v>43028</v>
      </c>
      <c r="X1673" t="s">
        <v>574</v>
      </c>
      <c r="Y1673" t="s">
        <v>47</v>
      </c>
      <c r="Z1673" t="s">
        <v>969</v>
      </c>
      <c r="AA1673" t="s">
        <v>191</v>
      </c>
      <c r="AC1673" s="1">
        <v>43074</v>
      </c>
      <c r="AD1673">
        <v>2</v>
      </c>
      <c r="AE1673">
        <v>159</v>
      </c>
      <c r="AF1673" s="1">
        <v>43354</v>
      </c>
      <c r="AG1673">
        <v>326</v>
      </c>
      <c r="AH1673">
        <v>309012</v>
      </c>
      <c r="AI1673" t="s">
        <v>970</v>
      </c>
      <c r="AJ1673" s="2">
        <v>19633</v>
      </c>
      <c r="AK1673" t="s">
        <v>45</v>
      </c>
      <c r="AL1673" s="1">
        <v>43028</v>
      </c>
    </row>
    <row r="1674" spans="1:38" x14ac:dyDescent="0.25">
      <c r="A1674" t="s">
        <v>123</v>
      </c>
      <c r="B1674" s="1">
        <v>43005</v>
      </c>
      <c r="C1674">
        <v>1</v>
      </c>
      <c r="D1674">
        <v>584</v>
      </c>
      <c r="E1674">
        <v>20</v>
      </c>
      <c r="F1674" t="s">
        <v>39</v>
      </c>
      <c r="G1674" t="s">
        <v>69</v>
      </c>
      <c r="H1674" t="s">
        <v>70</v>
      </c>
      <c r="I1674">
        <v>3</v>
      </c>
      <c r="J1674">
        <v>2</v>
      </c>
      <c r="K1674">
        <v>20</v>
      </c>
      <c r="L1674">
        <v>23.5</v>
      </c>
      <c r="M1674">
        <v>5.34</v>
      </c>
      <c r="N1674">
        <v>1.25</v>
      </c>
      <c r="O1674">
        <v>4.1100000000000003</v>
      </c>
      <c r="P1674">
        <v>0.97</v>
      </c>
      <c r="Q1674">
        <v>3.83</v>
      </c>
      <c r="R1674">
        <v>0.9</v>
      </c>
      <c r="S1674">
        <v>1.87</v>
      </c>
      <c r="T1674">
        <v>74</v>
      </c>
      <c r="U1674">
        <v>24.39</v>
      </c>
      <c r="V1674">
        <v>25.15</v>
      </c>
      <c r="W1674" s="1">
        <v>42985</v>
      </c>
      <c r="X1674">
        <v>226</v>
      </c>
      <c r="Y1674" t="s">
        <v>43</v>
      </c>
      <c r="AC1674" s="1">
        <v>43064</v>
      </c>
      <c r="AD1674">
        <v>2</v>
      </c>
      <c r="AE1674">
        <v>279</v>
      </c>
      <c r="AF1674" s="1">
        <v>43346</v>
      </c>
      <c r="AG1674">
        <v>361</v>
      </c>
      <c r="AH1674" t="s">
        <v>971</v>
      </c>
      <c r="AI1674">
        <v>0</v>
      </c>
      <c r="AJ1674" t="s">
        <v>972</v>
      </c>
      <c r="AK1674" t="s">
        <v>45</v>
      </c>
      <c r="AL1674" s="1">
        <v>42985</v>
      </c>
    </row>
    <row r="1675" spans="1:38" x14ac:dyDescent="0.25">
      <c r="A1675" t="s">
        <v>123</v>
      </c>
      <c r="B1675" s="1">
        <v>43074</v>
      </c>
      <c r="C1675">
        <v>2</v>
      </c>
      <c r="D1675">
        <v>584</v>
      </c>
      <c r="E1675">
        <v>20</v>
      </c>
      <c r="F1675" t="s">
        <v>39</v>
      </c>
      <c r="G1675" t="s">
        <v>69</v>
      </c>
      <c r="H1675" t="s">
        <v>70</v>
      </c>
      <c r="I1675">
        <v>3</v>
      </c>
      <c r="J1675">
        <v>2</v>
      </c>
      <c r="K1675">
        <v>89</v>
      </c>
      <c r="L1675">
        <v>20.2</v>
      </c>
      <c r="M1675">
        <v>5.26</v>
      </c>
      <c r="N1675">
        <v>1.06</v>
      </c>
      <c r="O1675">
        <v>4.7699999999999996</v>
      </c>
      <c r="P1675">
        <v>0.96</v>
      </c>
      <c r="Q1675">
        <v>3.52</v>
      </c>
      <c r="R1675">
        <v>0.71</v>
      </c>
      <c r="S1675">
        <v>1.67</v>
      </c>
      <c r="T1675">
        <v>137</v>
      </c>
      <c r="U1675">
        <v>20.97</v>
      </c>
      <c r="V1675">
        <v>22.74</v>
      </c>
      <c r="W1675" s="1">
        <v>42985</v>
      </c>
      <c r="X1675">
        <v>226</v>
      </c>
      <c r="Y1675" t="s">
        <v>46</v>
      </c>
      <c r="AC1675" s="1">
        <v>43064</v>
      </c>
      <c r="AD1675">
        <v>2</v>
      </c>
      <c r="AE1675">
        <v>270</v>
      </c>
      <c r="AF1675" s="1">
        <v>43346</v>
      </c>
      <c r="AG1675">
        <v>361</v>
      </c>
      <c r="AH1675" t="s">
        <v>971</v>
      </c>
      <c r="AI1675">
        <v>0</v>
      </c>
      <c r="AJ1675" t="s">
        <v>972</v>
      </c>
      <c r="AK1675" t="s">
        <v>45</v>
      </c>
      <c r="AL1675" s="1">
        <v>42985</v>
      </c>
    </row>
    <row r="1676" spans="1:38" x14ac:dyDescent="0.25">
      <c r="A1676" t="s">
        <v>123</v>
      </c>
      <c r="B1676" s="1">
        <v>43136</v>
      </c>
      <c r="C1676">
        <v>3</v>
      </c>
      <c r="D1676">
        <v>584</v>
      </c>
      <c r="E1676">
        <v>20</v>
      </c>
      <c r="F1676" t="s">
        <v>39</v>
      </c>
      <c r="G1676" t="s">
        <v>69</v>
      </c>
      <c r="H1676" t="s">
        <v>70</v>
      </c>
      <c r="I1676">
        <v>3</v>
      </c>
      <c r="J1676">
        <v>2</v>
      </c>
      <c r="K1676">
        <v>124</v>
      </c>
      <c r="L1676">
        <v>13.2</v>
      </c>
      <c r="M1676">
        <v>5.07</v>
      </c>
      <c r="N1676">
        <v>0.67</v>
      </c>
      <c r="O1676">
        <v>5.08</v>
      </c>
      <c r="P1676">
        <v>0.67</v>
      </c>
      <c r="Q1676">
        <v>3.64</v>
      </c>
      <c r="R1676">
        <v>0.48</v>
      </c>
      <c r="S1676">
        <v>1.1499999999999999</v>
      </c>
      <c r="T1676">
        <v>81</v>
      </c>
      <c r="U1676">
        <v>13.7</v>
      </c>
      <c r="V1676">
        <v>15.51</v>
      </c>
      <c r="W1676" s="1">
        <v>43012</v>
      </c>
      <c r="X1676" t="s">
        <v>973</v>
      </c>
      <c r="Y1676" t="s">
        <v>46</v>
      </c>
      <c r="AC1676" s="1">
        <v>43064</v>
      </c>
      <c r="AD1676">
        <v>1</v>
      </c>
      <c r="AE1676">
        <v>208</v>
      </c>
      <c r="AF1676" s="1">
        <v>43346</v>
      </c>
      <c r="AG1676">
        <v>334</v>
      </c>
      <c r="AI1676">
        <v>0</v>
      </c>
      <c r="AJ1676" t="s">
        <v>974</v>
      </c>
      <c r="AK1676" t="s">
        <v>45</v>
      </c>
      <c r="AL1676" s="1">
        <v>43012</v>
      </c>
    </row>
    <row r="1677" spans="1:38" x14ac:dyDescent="0.25">
      <c r="A1677" t="s">
        <v>123</v>
      </c>
      <c r="B1677" s="1">
        <v>43198</v>
      </c>
      <c r="C1677">
        <v>4</v>
      </c>
      <c r="D1677">
        <v>576</v>
      </c>
      <c r="E1677">
        <v>20</v>
      </c>
      <c r="F1677" t="s">
        <v>39</v>
      </c>
      <c r="G1677" t="s">
        <v>69</v>
      </c>
      <c r="H1677" t="s">
        <v>70</v>
      </c>
      <c r="I1677">
        <v>3</v>
      </c>
      <c r="J1677">
        <v>2</v>
      </c>
      <c r="K1677">
        <v>186</v>
      </c>
      <c r="L1677">
        <v>10.8</v>
      </c>
      <c r="M1677">
        <v>4.67</v>
      </c>
      <c r="N1677">
        <v>0.5</v>
      </c>
      <c r="O1677">
        <v>6.45</v>
      </c>
      <c r="P1677">
        <v>0.7</v>
      </c>
      <c r="Q1677">
        <v>4.71</v>
      </c>
      <c r="R1677">
        <v>0.51</v>
      </c>
      <c r="S1677">
        <v>1.21</v>
      </c>
      <c r="T1677">
        <v>95</v>
      </c>
      <c r="U1677">
        <v>11.21</v>
      </c>
      <c r="V1677">
        <v>15.46</v>
      </c>
      <c r="W1677" s="1">
        <v>43012</v>
      </c>
      <c r="X1677" t="s">
        <v>973</v>
      </c>
      <c r="Y1677" t="s">
        <v>47</v>
      </c>
      <c r="AC1677" s="1">
        <v>43064</v>
      </c>
      <c r="AD1677">
        <v>1</v>
      </c>
      <c r="AF1677" s="1">
        <v>43346</v>
      </c>
      <c r="AI1677">
        <v>0</v>
      </c>
      <c r="AJ1677" t="s">
        <v>974</v>
      </c>
      <c r="AK1677" t="s">
        <v>143</v>
      </c>
      <c r="AL1677" s="1">
        <v>43275</v>
      </c>
    </row>
    <row r="1678" spans="1:38" x14ac:dyDescent="0.25">
      <c r="A1678" t="s">
        <v>78</v>
      </c>
      <c r="B1678" s="1">
        <v>43072</v>
      </c>
      <c r="C1678">
        <v>2</v>
      </c>
      <c r="D1678">
        <v>70</v>
      </c>
      <c r="E1678">
        <v>20</v>
      </c>
      <c r="F1678" t="s">
        <v>39</v>
      </c>
      <c r="G1678" t="s">
        <v>40</v>
      </c>
      <c r="H1678" t="s">
        <v>41</v>
      </c>
      <c r="I1678">
        <v>9</v>
      </c>
      <c r="J1678" t="s">
        <v>42</v>
      </c>
      <c r="K1678">
        <v>76</v>
      </c>
      <c r="L1678">
        <v>16.7</v>
      </c>
      <c r="M1678">
        <v>4.97</v>
      </c>
      <c r="N1678">
        <v>0.83</v>
      </c>
      <c r="O1678">
        <v>7.11</v>
      </c>
      <c r="P1678">
        <v>1.19</v>
      </c>
      <c r="Q1678">
        <v>3.9</v>
      </c>
      <c r="R1678">
        <v>0.65</v>
      </c>
      <c r="S1678">
        <v>1.84</v>
      </c>
      <c r="T1678">
        <v>31</v>
      </c>
      <c r="U1678">
        <v>17.329999999999998</v>
      </c>
      <c r="V1678">
        <v>24.24</v>
      </c>
      <c r="W1678" s="1">
        <v>42996</v>
      </c>
      <c r="X1678">
        <v>210</v>
      </c>
      <c r="Y1678" t="s">
        <v>46</v>
      </c>
      <c r="Z1678" t="s">
        <v>660</v>
      </c>
      <c r="AA1678" t="s">
        <v>661</v>
      </c>
      <c r="AC1678" s="1">
        <v>43078</v>
      </c>
      <c r="AD1678">
        <v>2</v>
      </c>
      <c r="AE1678">
        <v>233</v>
      </c>
      <c r="AF1678" s="1">
        <v>43359</v>
      </c>
      <c r="AG1678">
        <v>363</v>
      </c>
      <c r="AH1678">
        <v>302010</v>
      </c>
      <c r="AI1678" t="s">
        <v>160</v>
      </c>
      <c r="AJ1678" s="2">
        <v>16862</v>
      </c>
      <c r="AK1678" t="s">
        <v>45</v>
      </c>
      <c r="AL1678" s="1">
        <v>42996</v>
      </c>
    </row>
    <row r="1679" spans="1:38" x14ac:dyDescent="0.25">
      <c r="A1679" t="s">
        <v>78</v>
      </c>
      <c r="B1679" s="1">
        <v>43012</v>
      </c>
      <c r="C1679">
        <v>1</v>
      </c>
      <c r="D1679">
        <v>70</v>
      </c>
      <c r="E1679">
        <v>20</v>
      </c>
      <c r="F1679" t="s">
        <v>39</v>
      </c>
      <c r="G1679" t="s">
        <v>40</v>
      </c>
      <c r="H1679" t="s">
        <v>41</v>
      </c>
      <c r="I1679">
        <v>2</v>
      </c>
      <c r="J1679">
        <v>1</v>
      </c>
      <c r="K1679">
        <v>47</v>
      </c>
      <c r="L1679">
        <v>17</v>
      </c>
      <c r="M1679">
        <v>5.31</v>
      </c>
      <c r="N1679">
        <v>0.9</v>
      </c>
      <c r="O1679">
        <v>4.67</v>
      </c>
      <c r="P1679">
        <v>0.79</v>
      </c>
      <c r="Q1679">
        <v>3.75</v>
      </c>
      <c r="R1679">
        <v>0.64</v>
      </c>
      <c r="S1679">
        <v>1.43</v>
      </c>
      <c r="U1679">
        <v>17.649999999999999</v>
      </c>
      <c r="V1679">
        <v>19.22</v>
      </c>
      <c r="W1679" s="1">
        <v>42965</v>
      </c>
      <c r="X1679">
        <v>241</v>
      </c>
      <c r="Z1679" t="s">
        <v>975</v>
      </c>
      <c r="AA1679" t="s">
        <v>976</v>
      </c>
      <c r="AI1679">
        <v>0</v>
      </c>
    </row>
    <row r="1680" spans="1:38" x14ac:dyDescent="0.25">
      <c r="A1680" t="s">
        <v>78</v>
      </c>
      <c r="B1680" s="1">
        <v>43129</v>
      </c>
      <c r="C1680">
        <v>3</v>
      </c>
      <c r="D1680">
        <v>70</v>
      </c>
      <c r="E1680">
        <v>20</v>
      </c>
      <c r="F1680" t="s">
        <v>39</v>
      </c>
      <c r="G1680" t="s">
        <v>40</v>
      </c>
      <c r="H1680" t="s">
        <v>41</v>
      </c>
      <c r="I1680">
        <v>2</v>
      </c>
      <c r="J1680">
        <v>1</v>
      </c>
      <c r="K1680">
        <v>164</v>
      </c>
      <c r="L1680">
        <v>11.8</v>
      </c>
      <c r="M1680">
        <v>5</v>
      </c>
      <c r="N1680">
        <v>0.59</v>
      </c>
      <c r="O1680">
        <v>4.5599999999999996</v>
      </c>
      <c r="P1680">
        <v>0.54</v>
      </c>
      <c r="Q1680">
        <v>3.69</v>
      </c>
      <c r="R1680">
        <v>0.44</v>
      </c>
      <c r="S1680">
        <v>0.97</v>
      </c>
      <c r="T1680">
        <v>22</v>
      </c>
      <c r="U1680">
        <v>12.25</v>
      </c>
      <c r="V1680">
        <v>13.21</v>
      </c>
      <c r="W1680" s="1">
        <v>42965</v>
      </c>
      <c r="X1680">
        <v>241</v>
      </c>
      <c r="Y1680" t="s">
        <v>47</v>
      </c>
      <c r="Z1680" t="s">
        <v>975</v>
      </c>
      <c r="AA1680" t="s">
        <v>976</v>
      </c>
      <c r="AC1680" s="1">
        <v>43059</v>
      </c>
      <c r="AD1680">
        <v>1</v>
      </c>
      <c r="AE1680">
        <v>211</v>
      </c>
      <c r="AF1680" s="1">
        <v>43342</v>
      </c>
      <c r="AG1680">
        <v>377</v>
      </c>
      <c r="AI1680">
        <v>0</v>
      </c>
      <c r="AK1680" t="s">
        <v>45</v>
      </c>
      <c r="AL1680" s="1">
        <v>42965</v>
      </c>
    </row>
    <row r="1681" spans="1:38" x14ac:dyDescent="0.25">
      <c r="A1681" t="s">
        <v>78</v>
      </c>
      <c r="B1681" s="1">
        <v>43193</v>
      </c>
      <c r="C1681">
        <v>4</v>
      </c>
      <c r="D1681">
        <v>70</v>
      </c>
      <c r="E1681">
        <v>20</v>
      </c>
      <c r="F1681" t="s">
        <v>39</v>
      </c>
      <c r="G1681" t="s">
        <v>40</v>
      </c>
      <c r="H1681" t="s">
        <v>41</v>
      </c>
      <c r="I1681">
        <v>2</v>
      </c>
      <c r="J1681">
        <v>1</v>
      </c>
      <c r="K1681">
        <v>228</v>
      </c>
      <c r="L1681">
        <v>8.6</v>
      </c>
      <c r="M1681">
        <v>4.83</v>
      </c>
      <c r="N1681">
        <v>0.42</v>
      </c>
      <c r="O1681">
        <v>5.39</v>
      </c>
      <c r="P1681">
        <v>0.46</v>
      </c>
      <c r="Q1681">
        <v>4.53</v>
      </c>
      <c r="R1681">
        <v>0.39</v>
      </c>
      <c r="S1681">
        <v>0.85</v>
      </c>
      <c r="T1681">
        <v>25</v>
      </c>
      <c r="U1681">
        <v>8.93</v>
      </c>
      <c r="V1681">
        <v>10.97</v>
      </c>
      <c r="W1681" s="1">
        <v>42965</v>
      </c>
      <c r="X1681">
        <v>241</v>
      </c>
      <c r="Y1681" t="s">
        <v>48</v>
      </c>
      <c r="Z1681" t="s">
        <v>975</v>
      </c>
      <c r="AA1681" t="s">
        <v>976</v>
      </c>
      <c r="AC1681" s="1">
        <v>43059</v>
      </c>
      <c r="AD1681">
        <v>1</v>
      </c>
      <c r="AE1681">
        <v>147</v>
      </c>
      <c r="AF1681" s="1">
        <v>43342</v>
      </c>
      <c r="AG1681">
        <v>377</v>
      </c>
      <c r="AI1681">
        <v>0</v>
      </c>
      <c r="AK1681" t="s">
        <v>45</v>
      </c>
      <c r="AL1681" s="1">
        <v>42965</v>
      </c>
    </row>
    <row r="1682" spans="1:38" x14ac:dyDescent="0.25">
      <c r="A1682" t="s">
        <v>51</v>
      </c>
      <c r="B1682" s="1">
        <v>42990</v>
      </c>
      <c r="C1682">
        <v>1</v>
      </c>
      <c r="D1682">
        <v>96</v>
      </c>
      <c r="E1682">
        <v>20</v>
      </c>
      <c r="F1682" t="s">
        <v>39</v>
      </c>
      <c r="G1682" t="s">
        <v>56</v>
      </c>
      <c r="H1682" t="s">
        <v>41</v>
      </c>
      <c r="I1682">
        <v>5</v>
      </c>
      <c r="J1682" t="s">
        <v>42</v>
      </c>
      <c r="K1682">
        <v>12</v>
      </c>
      <c r="L1682">
        <v>21.4</v>
      </c>
      <c r="M1682">
        <v>5.01</v>
      </c>
      <c r="N1682">
        <v>1.07</v>
      </c>
      <c r="O1682">
        <v>4.55</v>
      </c>
      <c r="P1682">
        <v>0.97</v>
      </c>
      <c r="Q1682">
        <v>4.13</v>
      </c>
      <c r="R1682">
        <v>0.88</v>
      </c>
      <c r="S1682">
        <v>1.86</v>
      </c>
      <c r="T1682">
        <v>23</v>
      </c>
      <c r="U1682">
        <v>22.21</v>
      </c>
      <c r="V1682">
        <v>24.44</v>
      </c>
      <c r="W1682" s="1">
        <v>42978</v>
      </c>
      <c r="X1682">
        <v>244</v>
      </c>
      <c r="Y1682" t="s">
        <v>43</v>
      </c>
      <c r="AC1682" t="s">
        <v>49</v>
      </c>
      <c r="AH1682">
        <v>311528</v>
      </c>
      <c r="AI1682">
        <v>140</v>
      </c>
      <c r="AJ1682" s="2">
        <v>18142</v>
      </c>
      <c r="AK1682" t="s">
        <v>45</v>
      </c>
      <c r="AL1682" s="1">
        <v>42978</v>
      </c>
    </row>
    <row r="1683" spans="1:38" x14ac:dyDescent="0.25">
      <c r="A1683" t="s">
        <v>51</v>
      </c>
      <c r="B1683" s="1">
        <v>43048</v>
      </c>
      <c r="C1683">
        <v>2</v>
      </c>
      <c r="D1683">
        <v>96</v>
      </c>
      <c r="E1683">
        <v>20</v>
      </c>
      <c r="F1683" t="s">
        <v>39</v>
      </c>
      <c r="G1683" t="s">
        <v>56</v>
      </c>
      <c r="H1683" t="s">
        <v>41</v>
      </c>
      <c r="I1683">
        <v>5</v>
      </c>
      <c r="J1683" t="s">
        <v>42</v>
      </c>
      <c r="K1683">
        <v>70</v>
      </c>
      <c r="L1683">
        <v>19.7</v>
      </c>
      <c r="M1683">
        <v>5.22</v>
      </c>
      <c r="N1683">
        <v>1.03</v>
      </c>
      <c r="O1683">
        <v>5.26</v>
      </c>
      <c r="P1683">
        <v>1.04</v>
      </c>
      <c r="Q1683">
        <v>4.1100000000000003</v>
      </c>
      <c r="R1683">
        <v>0.81</v>
      </c>
      <c r="S1683">
        <v>1.85</v>
      </c>
      <c r="T1683">
        <v>14</v>
      </c>
      <c r="U1683">
        <v>20.45</v>
      </c>
      <c r="V1683">
        <v>24.34</v>
      </c>
      <c r="W1683" s="1">
        <v>42978</v>
      </c>
      <c r="X1683">
        <v>244</v>
      </c>
      <c r="Y1683" t="s">
        <v>46</v>
      </c>
      <c r="AC1683" t="s">
        <v>49</v>
      </c>
      <c r="AH1683">
        <v>311528</v>
      </c>
      <c r="AI1683">
        <v>140</v>
      </c>
      <c r="AJ1683" s="2">
        <v>18142</v>
      </c>
      <c r="AK1683" t="s">
        <v>45</v>
      </c>
      <c r="AL1683" s="1">
        <v>42978</v>
      </c>
    </row>
    <row r="1684" spans="1:38" x14ac:dyDescent="0.25">
      <c r="A1684" t="s">
        <v>51</v>
      </c>
      <c r="B1684" s="1">
        <v>43109</v>
      </c>
      <c r="C1684">
        <v>3</v>
      </c>
      <c r="D1684">
        <v>96</v>
      </c>
      <c r="E1684">
        <v>20</v>
      </c>
      <c r="F1684" t="s">
        <v>39</v>
      </c>
      <c r="G1684" t="s">
        <v>56</v>
      </c>
      <c r="H1684" t="s">
        <v>41</v>
      </c>
      <c r="I1684">
        <v>5</v>
      </c>
      <c r="J1684" t="s">
        <v>42</v>
      </c>
      <c r="K1684">
        <v>131</v>
      </c>
      <c r="L1684">
        <v>17.3</v>
      </c>
      <c r="M1684">
        <v>5.07</v>
      </c>
      <c r="N1684">
        <v>0.88</v>
      </c>
      <c r="O1684">
        <v>5.57</v>
      </c>
      <c r="P1684">
        <v>0.96</v>
      </c>
      <c r="Q1684">
        <v>3.91</v>
      </c>
      <c r="R1684">
        <v>0.68</v>
      </c>
      <c r="S1684">
        <v>1.64</v>
      </c>
      <c r="T1684">
        <v>13</v>
      </c>
      <c r="U1684">
        <v>17.96</v>
      </c>
      <c r="V1684">
        <v>21.73</v>
      </c>
      <c r="W1684" s="1">
        <v>42978</v>
      </c>
      <c r="X1684">
        <v>244</v>
      </c>
      <c r="Y1684" t="s">
        <v>47</v>
      </c>
      <c r="AC1684" s="1">
        <v>43065</v>
      </c>
      <c r="AD1684">
        <v>1</v>
      </c>
      <c r="AE1684">
        <v>192</v>
      </c>
      <c r="AF1684" s="1">
        <v>43344</v>
      </c>
      <c r="AG1684">
        <v>366</v>
      </c>
      <c r="AH1684">
        <v>311528</v>
      </c>
      <c r="AI1684">
        <v>140</v>
      </c>
      <c r="AJ1684" s="2">
        <v>18142</v>
      </c>
      <c r="AK1684" t="s">
        <v>45</v>
      </c>
      <c r="AL1684" s="1">
        <v>42978</v>
      </c>
    </row>
    <row r="1685" spans="1:38" x14ac:dyDescent="0.25">
      <c r="A1685" t="s">
        <v>51</v>
      </c>
      <c r="B1685" s="1">
        <v>43157</v>
      </c>
      <c r="C1685">
        <v>4</v>
      </c>
      <c r="D1685">
        <v>96</v>
      </c>
      <c r="E1685">
        <v>20</v>
      </c>
      <c r="F1685" t="s">
        <v>39</v>
      </c>
      <c r="G1685" t="s">
        <v>56</v>
      </c>
      <c r="H1685" t="s">
        <v>41</v>
      </c>
      <c r="I1685">
        <v>5</v>
      </c>
      <c r="J1685" t="s">
        <v>42</v>
      </c>
      <c r="K1685">
        <v>179</v>
      </c>
      <c r="L1685">
        <v>12.4</v>
      </c>
      <c r="M1685">
        <v>4.93</v>
      </c>
      <c r="N1685">
        <v>0.61</v>
      </c>
      <c r="O1685">
        <v>6.26</v>
      </c>
      <c r="P1685">
        <v>0.78</v>
      </c>
      <c r="Q1685">
        <v>4.62</v>
      </c>
      <c r="R1685">
        <v>0.56999999999999995</v>
      </c>
      <c r="S1685">
        <v>1.35</v>
      </c>
      <c r="T1685">
        <v>37</v>
      </c>
      <c r="U1685">
        <v>12.87</v>
      </c>
      <c r="V1685">
        <v>17.34</v>
      </c>
      <c r="W1685" s="1">
        <v>42978</v>
      </c>
      <c r="X1685">
        <v>244</v>
      </c>
      <c r="Y1685" t="s">
        <v>48</v>
      </c>
      <c r="AC1685" s="1">
        <v>43065</v>
      </c>
      <c r="AD1685">
        <v>1</v>
      </c>
      <c r="AE1685">
        <v>186</v>
      </c>
      <c r="AF1685" s="1">
        <v>43344</v>
      </c>
      <c r="AG1685">
        <v>366</v>
      </c>
      <c r="AH1685">
        <v>311528</v>
      </c>
      <c r="AI1685">
        <v>140</v>
      </c>
      <c r="AJ1685" s="2">
        <v>18142</v>
      </c>
      <c r="AK1685" t="s">
        <v>45</v>
      </c>
      <c r="AL1685" s="1">
        <v>42978</v>
      </c>
    </row>
    <row r="1686" spans="1:38" x14ac:dyDescent="0.25">
      <c r="A1686" t="s">
        <v>51</v>
      </c>
      <c r="B1686" s="1">
        <v>43209</v>
      </c>
      <c r="C1686">
        <v>5</v>
      </c>
      <c r="D1686">
        <v>96</v>
      </c>
      <c r="E1686">
        <v>20</v>
      </c>
      <c r="F1686" t="s">
        <v>39</v>
      </c>
      <c r="G1686" t="s">
        <v>56</v>
      </c>
      <c r="H1686" t="s">
        <v>41</v>
      </c>
      <c r="I1686">
        <v>5</v>
      </c>
      <c r="J1686" t="s">
        <v>42</v>
      </c>
      <c r="K1686">
        <v>231</v>
      </c>
      <c r="L1686">
        <v>8.1</v>
      </c>
      <c r="M1686">
        <v>4.6900000000000004</v>
      </c>
      <c r="N1686">
        <v>0.38</v>
      </c>
      <c r="O1686">
        <v>8.1</v>
      </c>
      <c r="P1686">
        <v>0.66</v>
      </c>
      <c r="Q1686">
        <v>6.15</v>
      </c>
      <c r="R1686">
        <v>0.5</v>
      </c>
      <c r="S1686">
        <v>1.1499999999999999</v>
      </c>
      <c r="T1686">
        <v>87</v>
      </c>
      <c r="U1686">
        <v>8.41</v>
      </c>
      <c r="V1686">
        <v>14.16</v>
      </c>
      <c r="W1686" s="1">
        <v>42978</v>
      </c>
      <c r="X1686">
        <v>244</v>
      </c>
      <c r="Y1686" t="s">
        <v>77</v>
      </c>
      <c r="AC1686" t="s">
        <v>49</v>
      </c>
      <c r="AH1686">
        <v>311528</v>
      </c>
      <c r="AI1686">
        <v>140</v>
      </c>
      <c r="AJ1686" s="2">
        <v>18142</v>
      </c>
      <c r="AK1686" t="s">
        <v>45</v>
      </c>
      <c r="AL1686" s="1">
        <v>42978</v>
      </c>
    </row>
    <row r="1687" spans="1:38" x14ac:dyDescent="0.25">
      <c r="A1687" t="s">
        <v>40</v>
      </c>
      <c r="B1687" s="1">
        <v>44117</v>
      </c>
      <c r="C1687">
        <v>1</v>
      </c>
      <c r="D1687">
        <v>143</v>
      </c>
      <c r="E1687">
        <v>20</v>
      </c>
      <c r="F1687" t="s">
        <v>39</v>
      </c>
      <c r="G1687" t="s">
        <v>69</v>
      </c>
      <c r="H1687" t="s">
        <v>70</v>
      </c>
      <c r="I1687">
        <v>6</v>
      </c>
      <c r="J1687" t="s">
        <v>42</v>
      </c>
      <c r="K1687">
        <v>2</v>
      </c>
      <c r="L1687">
        <v>21</v>
      </c>
      <c r="M1687">
        <v>4.8899999999999997</v>
      </c>
      <c r="N1687">
        <v>1.03</v>
      </c>
      <c r="O1687">
        <v>4.46</v>
      </c>
      <c r="P1687">
        <v>0.94</v>
      </c>
      <c r="Q1687">
        <v>4.82</v>
      </c>
      <c r="R1687">
        <v>1.01</v>
      </c>
      <c r="S1687">
        <v>1.95</v>
      </c>
      <c r="T1687">
        <v>60</v>
      </c>
      <c r="U1687">
        <v>21.8</v>
      </c>
      <c r="V1687">
        <v>24.92</v>
      </c>
      <c r="W1687" s="1">
        <v>44115</v>
      </c>
      <c r="Z1687" t="s">
        <v>977</v>
      </c>
      <c r="AA1687" t="s">
        <v>978</v>
      </c>
      <c r="AB1687">
        <v>106</v>
      </c>
      <c r="AC1687" s="1">
        <v>44148</v>
      </c>
      <c r="AD1687">
        <v>1</v>
      </c>
      <c r="AE1687">
        <v>220</v>
      </c>
      <c r="AF1687" s="1">
        <v>44424</v>
      </c>
      <c r="AG1687">
        <v>309</v>
      </c>
      <c r="AH1687">
        <v>508077</v>
      </c>
      <c r="AI1687">
        <v>0</v>
      </c>
      <c r="AJ1687" t="s">
        <v>979</v>
      </c>
      <c r="AK1687" t="s">
        <v>45</v>
      </c>
      <c r="AL1687" s="1">
        <v>44115</v>
      </c>
    </row>
    <row r="1688" spans="1:38" x14ac:dyDescent="0.25">
      <c r="A1688" t="s">
        <v>40</v>
      </c>
      <c r="B1688" s="1">
        <v>44280</v>
      </c>
      <c r="C1688">
        <v>3</v>
      </c>
      <c r="D1688">
        <v>143</v>
      </c>
      <c r="E1688">
        <v>20</v>
      </c>
      <c r="F1688" t="s">
        <v>39</v>
      </c>
      <c r="G1688" t="s">
        <v>69</v>
      </c>
      <c r="H1688" t="s">
        <v>70</v>
      </c>
      <c r="I1688">
        <v>6</v>
      </c>
      <c r="J1688" t="s">
        <v>42</v>
      </c>
      <c r="K1688">
        <v>165</v>
      </c>
      <c r="L1688">
        <v>13.9</v>
      </c>
      <c r="M1688">
        <v>4.7699999999999996</v>
      </c>
      <c r="N1688">
        <v>0.66</v>
      </c>
      <c r="O1688">
        <v>5.92</v>
      </c>
      <c r="P1688">
        <v>0.82</v>
      </c>
      <c r="Q1688">
        <v>4.93</v>
      </c>
      <c r="R1688">
        <v>0.69</v>
      </c>
      <c r="S1688">
        <v>1.51</v>
      </c>
      <c r="T1688">
        <v>35</v>
      </c>
      <c r="U1688">
        <v>14.43</v>
      </c>
      <c r="V1688">
        <v>19.13</v>
      </c>
      <c r="W1688" s="1">
        <v>44115</v>
      </c>
      <c r="Y1688" t="s">
        <v>47</v>
      </c>
      <c r="Z1688" t="s">
        <v>977</v>
      </c>
      <c r="AA1688" t="s">
        <v>978</v>
      </c>
      <c r="AB1688">
        <v>106</v>
      </c>
      <c r="AC1688" s="1">
        <v>44169</v>
      </c>
      <c r="AD1688">
        <v>1</v>
      </c>
      <c r="AE1688">
        <v>168</v>
      </c>
      <c r="AF1688" s="1">
        <v>44449</v>
      </c>
      <c r="AG1688">
        <v>334</v>
      </c>
      <c r="AH1688">
        <v>508077</v>
      </c>
      <c r="AI1688">
        <v>0</v>
      </c>
      <c r="AJ1688" t="s">
        <v>979</v>
      </c>
      <c r="AK1688" t="s">
        <v>45</v>
      </c>
      <c r="AL1688" s="1">
        <v>44115</v>
      </c>
    </row>
    <row r="1689" spans="1:38" x14ac:dyDescent="0.25">
      <c r="A1689" t="s">
        <v>40</v>
      </c>
      <c r="B1689" s="1">
        <v>44222</v>
      </c>
      <c r="C1689">
        <v>2</v>
      </c>
      <c r="D1689">
        <v>143</v>
      </c>
      <c r="E1689">
        <v>20</v>
      </c>
      <c r="F1689" t="s">
        <v>39</v>
      </c>
      <c r="G1689" t="s">
        <v>69</v>
      </c>
      <c r="H1689" t="s">
        <v>70</v>
      </c>
      <c r="I1689">
        <v>6</v>
      </c>
      <c r="J1689" t="s">
        <v>42</v>
      </c>
      <c r="K1689">
        <v>107</v>
      </c>
      <c r="L1689">
        <v>12.5</v>
      </c>
      <c r="M1689">
        <v>4.95</v>
      </c>
      <c r="N1689">
        <v>0.62</v>
      </c>
      <c r="O1689">
        <v>5.77</v>
      </c>
      <c r="P1689">
        <v>0.72</v>
      </c>
      <c r="Q1689">
        <v>4.13</v>
      </c>
      <c r="R1689">
        <v>0.52</v>
      </c>
      <c r="S1689">
        <v>1.24</v>
      </c>
      <c r="T1689">
        <v>22</v>
      </c>
      <c r="U1689">
        <v>12.98</v>
      </c>
      <c r="V1689">
        <v>16.25</v>
      </c>
      <c r="W1689" s="1">
        <v>44115</v>
      </c>
      <c r="Y1689" t="s">
        <v>46</v>
      </c>
      <c r="Z1689" t="s">
        <v>977</v>
      </c>
      <c r="AA1689" t="s">
        <v>978</v>
      </c>
      <c r="AB1689">
        <v>106</v>
      </c>
      <c r="AC1689" s="1">
        <v>44148</v>
      </c>
      <c r="AD1689">
        <v>1</v>
      </c>
      <c r="AE1689">
        <v>200</v>
      </c>
      <c r="AF1689" s="1">
        <v>44424</v>
      </c>
      <c r="AG1689">
        <v>309</v>
      </c>
      <c r="AH1689">
        <v>508077</v>
      </c>
      <c r="AI1689">
        <v>0</v>
      </c>
      <c r="AJ1689" t="s">
        <v>979</v>
      </c>
      <c r="AK1689" t="s">
        <v>45</v>
      </c>
      <c r="AL1689" s="1">
        <v>44115</v>
      </c>
    </row>
    <row r="1690" spans="1:38" x14ac:dyDescent="0.25">
      <c r="A1690" t="s">
        <v>78</v>
      </c>
      <c r="B1690" s="1">
        <v>43012</v>
      </c>
      <c r="C1690">
        <v>1</v>
      </c>
      <c r="D1690">
        <v>100</v>
      </c>
      <c r="E1690">
        <v>20</v>
      </c>
      <c r="F1690" t="s">
        <v>39</v>
      </c>
      <c r="G1690" t="s">
        <v>40</v>
      </c>
      <c r="H1690" t="s">
        <v>41</v>
      </c>
      <c r="I1690">
        <v>7</v>
      </c>
      <c r="J1690" t="s">
        <v>42</v>
      </c>
      <c r="K1690">
        <v>44</v>
      </c>
      <c r="L1690">
        <v>21.7</v>
      </c>
      <c r="M1690">
        <v>5.37</v>
      </c>
      <c r="N1690">
        <v>1.17</v>
      </c>
      <c r="O1690">
        <v>5.08</v>
      </c>
      <c r="P1690">
        <v>1.1000000000000001</v>
      </c>
      <c r="Q1690">
        <v>4.24</v>
      </c>
      <c r="R1690">
        <v>0.92</v>
      </c>
      <c r="S1690">
        <v>2.02</v>
      </c>
      <c r="U1690">
        <v>22.52</v>
      </c>
      <c r="V1690">
        <v>26.45</v>
      </c>
      <c r="W1690" s="1">
        <v>42968</v>
      </c>
      <c r="X1690" t="s">
        <v>821</v>
      </c>
      <c r="AC1690" s="1">
        <v>42692</v>
      </c>
      <c r="AD1690">
        <v>1</v>
      </c>
      <c r="AF1690" s="1">
        <v>42976</v>
      </c>
      <c r="AG1690">
        <v>373</v>
      </c>
      <c r="AH1690">
        <v>306117</v>
      </c>
      <c r="AI1690" t="s">
        <v>436</v>
      </c>
      <c r="AJ1690" s="2">
        <v>41426</v>
      </c>
      <c r="AK1690" t="s">
        <v>45</v>
      </c>
      <c r="AL1690" s="1">
        <v>42603</v>
      </c>
    </row>
    <row r="1691" spans="1:38" x14ac:dyDescent="0.25">
      <c r="A1691" t="s">
        <v>78</v>
      </c>
      <c r="B1691" s="1">
        <v>43072</v>
      </c>
      <c r="C1691">
        <v>2</v>
      </c>
      <c r="D1691">
        <v>100</v>
      </c>
      <c r="E1691">
        <v>20</v>
      </c>
      <c r="F1691" t="s">
        <v>39</v>
      </c>
      <c r="G1691" t="s">
        <v>40</v>
      </c>
      <c r="H1691" t="s">
        <v>41</v>
      </c>
      <c r="I1691">
        <v>2</v>
      </c>
      <c r="J1691">
        <v>1</v>
      </c>
      <c r="K1691">
        <v>104</v>
      </c>
      <c r="L1691">
        <v>13.6</v>
      </c>
      <c r="M1691">
        <v>5.13</v>
      </c>
      <c r="N1691">
        <v>0.7</v>
      </c>
      <c r="O1691">
        <v>5.55</v>
      </c>
      <c r="P1691">
        <v>0.75</v>
      </c>
      <c r="Q1691">
        <v>4.0199999999999996</v>
      </c>
      <c r="R1691">
        <v>0.55000000000000004</v>
      </c>
      <c r="S1691">
        <v>1.3</v>
      </c>
      <c r="T1691">
        <v>27</v>
      </c>
      <c r="U1691">
        <v>14.12</v>
      </c>
      <c r="V1691">
        <v>17.14</v>
      </c>
      <c r="W1691" s="1">
        <v>42968</v>
      </c>
      <c r="X1691">
        <v>243</v>
      </c>
      <c r="Y1691" t="s">
        <v>46</v>
      </c>
      <c r="Z1691" t="s">
        <v>676</v>
      </c>
      <c r="AA1691" t="s">
        <v>677</v>
      </c>
      <c r="AC1691" s="1">
        <v>43066</v>
      </c>
      <c r="AD1691">
        <v>1</v>
      </c>
      <c r="AE1691">
        <v>220</v>
      </c>
      <c r="AF1691" s="1">
        <v>43346</v>
      </c>
      <c r="AG1691">
        <v>383</v>
      </c>
      <c r="AH1691">
        <v>308128</v>
      </c>
      <c r="AI1691">
        <v>47</v>
      </c>
      <c r="AJ1691" s="2">
        <v>45078</v>
      </c>
      <c r="AK1691" t="s">
        <v>45</v>
      </c>
      <c r="AL1691" s="1">
        <v>42963</v>
      </c>
    </row>
    <row r="1692" spans="1:38" x14ac:dyDescent="0.25">
      <c r="A1692" t="s">
        <v>78</v>
      </c>
      <c r="B1692" s="1">
        <v>43129</v>
      </c>
      <c r="C1692">
        <v>3</v>
      </c>
      <c r="D1692">
        <v>100</v>
      </c>
      <c r="E1692">
        <v>20</v>
      </c>
      <c r="F1692" t="s">
        <v>39</v>
      </c>
      <c r="G1692" t="s">
        <v>40</v>
      </c>
      <c r="H1692" t="s">
        <v>41</v>
      </c>
      <c r="I1692">
        <v>7</v>
      </c>
      <c r="J1692" t="s">
        <v>42</v>
      </c>
      <c r="K1692">
        <v>161</v>
      </c>
      <c r="L1692">
        <v>12.6</v>
      </c>
      <c r="M1692">
        <v>4.76</v>
      </c>
      <c r="N1692">
        <v>0.6</v>
      </c>
      <c r="O1692">
        <v>4.88</v>
      </c>
      <c r="P1692">
        <v>0.61</v>
      </c>
      <c r="Q1692">
        <v>4.08</v>
      </c>
      <c r="R1692">
        <v>0.51</v>
      </c>
      <c r="S1692">
        <v>1.1299999999999999</v>
      </c>
      <c r="T1692">
        <v>925</v>
      </c>
      <c r="U1692">
        <v>13.08</v>
      </c>
      <c r="V1692">
        <v>14.82</v>
      </c>
      <c r="W1692" s="1">
        <v>42968</v>
      </c>
      <c r="X1692" t="s">
        <v>821</v>
      </c>
      <c r="Y1692" s="3">
        <v>45082</v>
      </c>
      <c r="AC1692" s="1">
        <v>42692</v>
      </c>
      <c r="AD1692">
        <v>1</v>
      </c>
      <c r="AF1692" s="1">
        <v>42976</v>
      </c>
      <c r="AG1692">
        <v>373</v>
      </c>
      <c r="AH1692">
        <v>306117</v>
      </c>
      <c r="AI1692" t="s">
        <v>436</v>
      </c>
      <c r="AJ1692" s="2">
        <v>41426</v>
      </c>
      <c r="AK1692" t="s">
        <v>45</v>
      </c>
      <c r="AL1692" s="1">
        <v>42603</v>
      </c>
    </row>
    <row r="1693" spans="1:38" x14ac:dyDescent="0.25">
      <c r="A1693" t="s">
        <v>78</v>
      </c>
      <c r="B1693" s="1">
        <v>43193</v>
      </c>
      <c r="C1693">
        <v>4</v>
      </c>
      <c r="D1693">
        <v>100</v>
      </c>
      <c r="E1693">
        <v>20</v>
      </c>
      <c r="F1693" t="s">
        <v>39</v>
      </c>
      <c r="G1693" t="s">
        <v>40</v>
      </c>
      <c r="H1693" t="s">
        <v>41</v>
      </c>
      <c r="I1693">
        <v>7</v>
      </c>
      <c r="J1693" t="s">
        <v>42</v>
      </c>
      <c r="K1693">
        <v>225</v>
      </c>
      <c r="L1693">
        <v>9.4</v>
      </c>
      <c r="M1693">
        <v>4.42</v>
      </c>
      <c r="N1693">
        <v>0.42</v>
      </c>
      <c r="O1693">
        <v>5.73</v>
      </c>
      <c r="P1693">
        <v>0.54</v>
      </c>
      <c r="Q1693">
        <v>5.23</v>
      </c>
      <c r="R1693">
        <v>0.49</v>
      </c>
      <c r="S1693">
        <v>1.03</v>
      </c>
      <c r="T1693">
        <v>1221</v>
      </c>
      <c r="U1693">
        <v>9.76</v>
      </c>
      <c r="V1693">
        <v>12.93</v>
      </c>
      <c r="W1693" s="1">
        <v>42968</v>
      </c>
      <c r="X1693" t="s">
        <v>821</v>
      </c>
      <c r="Y1693" s="3">
        <v>45113</v>
      </c>
      <c r="AC1693" s="1">
        <v>42692</v>
      </c>
      <c r="AD1693">
        <v>1</v>
      </c>
      <c r="AF1693" s="1">
        <v>42976</v>
      </c>
      <c r="AG1693">
        <v>373</v>
      </c>
      <c r="AH1693">
        <v>306117</v>
      </c>
      <c r="AI1693" t="s">
        <v>436</v>
      </c>
      <c r="AJ1693" s="2">
        <v>41426</v>
      </c>
      <c r="AK1693" t="s">
        <v>45</v>
      </c>
      <c r="AL1693" s="1">
        <v>42603</v>
      </c>
    </row>
    <row r="1694" spans="1:38" x14ac:dyDescent="0.25">
      <c r="A1694" t="s">
        <v>38</v>
      </c>
      <c r="B1694" s="1">
        <v>43010</v>
      </c>
      <c r="C1694">
        <v>1</v>
      </c>
      <c r="D1694">
        <v>165</v>
      </c>
      <c r="E1694">
        <v>21</v>
      </c>
      <c r="F1694" t="s">
        <v>39</v>
      </c>
      <c r="G1694" t="s">
        <v>51</v>
      </c>
      <c r="H1694" t="s">
        <v>52</v>
      </c>
      <c r="I1694">
        <v>5</v>
      </c>
      <c r="J1694" t="s">
        <v>42</v>
      </c>
      <c r="K1694">
        <v>5</v>
      </c>
      <c r="L1694">
        <v>24.7</v>
      </c>
      <c r="M1694">
        <v>4.9400000000000004</v>
      </c>
      <c r="N1694">
        <v>1.22</v>
      </c>
      <c r="O1694">
        <v>5.01</v>
      </c>
      <c r="P1694">
        <v>1.24</v>
      </c>
      <c r="Q1694">
        <v>4.28</v>
      </c>
      <c r="R1694">
        <v>1.06</v>
      </c>
      <c r="S1694">
        <v>2.29</v>
      </c>
      <c r="T1694">
        <v>108</v>
      </c>
      <c r="U1694">
        <v>25.64</v>
      </c>
      <c r="V1694">
        <v>30.05</v>
      </c>
      <c r="W1694" s="1">
        <v>43005</v>
      </c>
      <c r="X1694">
        <v>208</v>
      </c>
      <c r="Y1694" t="s">
        <v>43</v>
      </c>
      <c r="Z1694">
        <f>-32/56</f>
        <v>-0.5714285714285714</v>
      </c>
      <c r="AA1694" t="s">
        <v>288</v>
      </c>
      <c r="AC1694" s="1">
        <v>43059</v>
      </c>
      <c r="AD1694">
        <v>1</v>
      </c>
      <c r="AE1694">
        <v>263</v>
      </c>
      <c r="AF1694" s="1">
        <v>43340</v>
      </c>
      <c r="AG1694">
        <v>335</v>
      </c>
      <c r="AH1694">
        <v>111087</v>
      </c>
      <c r="AI1694" t="s">
        <v>795</v>
      </c>
      <c r="AJ1694" s="2">
        <v>44228</v>
      </c>
      <c r="AK1694" t="s">
        <v>45</v>
      </c>
      <c r="AL1694" s="1">
        <v>43005</v>
      </c>
    </row>
    <row r="1695" spans="1:38" x14ac:dyDescent="0.25">
      <c r="A1695" t="s">
        <v>38</v>
      </c>
      <c r="B1695" s="1">
        <v>43010</v>
      </c>
      <c r="C1695">
        <v>1</v>
      </c>
      <c r="D1695">
        <v>215</v>
      </c>
      <c r="E1695">
        <v>21</v>
      </c>
      <c r="F1695" t="s">
        <v>39</v>
      </c>
      <c r="G1695" t="s">
        <v>51</v>
      </c>
      <c r="H1695" t="s">
        <v>52</v>
      </c>
      <c r="I1695">
        <v>2</v>
      </c>
      <c r="J1695">
        <v>1</v>
      </c>
      <c r="K1695">
        <v>13</v>
      </c>
      <c r="L1695">
        <v>22.8</v>
      </c>
      <c r="M1695">
        <v>4.96</v>
      </c>
      <c r="N1695">
        <v>1.1299999999999999</v>
      </c>
      <c r="O1695">
        <v>4.62</v>
      </c>
      <c r="P1695">
        <v>1.05</v>
      </c>
      <c r="Q1695">
        <v>3.76</v>
      </c>
      <c r="R1695">
        <v>0.86</v>
      </c>
      <c r="S1695">
        <v>1.91</v>
      </c>
      <c r="T1695">
        <v>46</v>
      </c>
      <c r="U1695">
        <v>23.67</v>
      </c>
      <c r="V1695">
        <v>25.67</v>
      </c>
      <c r="W1695" s="1">
        <v>42997</v>
      </c>
      <c r="X1695">
        <v>216</v>
      </c>
      <c r="Y1695" t="s">
        <v>43</v>
      </c>
      <c r="Z1695" t="s">
        <v>980</v>
      </c>
      <c r="AA1695" t="s">
        <v>631</v>
      </c>
      <c r="AC1695" s="1">
        <v>43067</v>
      </c>
      <c r="AD1695">
        <v>1</v>
      </c>
      <c r="AE1695">
        <v>271</v>
      </c>
      <c r="AF1695" s="1">
        <v>43348</v>
      </c>
      <c r="AG1695">
        <v>351</v>
      </c>
      <c r="AH1695" t="s">
        <v>981</v>
      </c>
      <c r="AI1695" t="s">
        <v>455</v>
      </c>
      <c r="AJ1695" s="3">
        <v>45139</v>
      </c>
      <c r="AK1695" t="s">
        <v>45</v>
      </c>
      <c r="AL1695" s="1">
        <v>42997</v>
      </c>
    </row>
    <row r="1696" spans="1:38" x14ac:dyDescent="0.25">
      <c r="A1696" t="s">
        <v>38</v>
      </c>
      <c r="B1696" s="1">
        <v>43075</v>
      </c>
      <c r="C1696">
        <v>2</v>
      </c>
      <c r="D1696">
        <v>165</v>
      </c>
      <c r="E1696">
        <v>21</v>
      </c>
      <c r="F1696" t="s">
        <v>39</v>
      </c>
      <c r="G1696" t="s">
        <v>51</v>
      </c>
      <c r="H1696" t="s">
        <v>52</v>
      </c>
      <c r="I1696">
        <v>5</v>
      </c>
      <c r="J1696" t="s">
        <v>42</v>
      </c>
      <c r="K1696">
        <v>70</v>
      </c>
      <c r="L1696">
        <v>21.7</v>
      </c>
      <c r="M1696">
        <v>4.8</v>
      </c>
      <c r="N1696">
        <v>1.04</v>
      </c>
      <c r="O1696">
        <v>5.18</v>
      </c>
      <c r="P1696">
        <v>1.1200000000000001</v>
      </c>
      <c r="Q1696">
        <v>3.37</v>
      </c>
      <c r="R1696">
        <v>0.73</v>
      </c>
      <c r="S1696">
        <v>1.86</v>
      </c>
      <c r="T1696">
        <v>56</v>
      </c>
      <c r="U1696">
        <v>22.52</v>
      </c>
      <c r="V1696">
        <v>25.3</v>
      </c>
      <c r="W1696" s="1">
        <v>43005</v>
      </c>
      <c r="X1696">
        <v>208</v>
      </c>
      <c r="Y1696" t="s">
        <v>46</v>
      </c>
      <c r="Z1696">
        <f>-32/56</f>
        <v>-0.5714285714285714</v>
      </c>
      <c r="AA1696" t="s">
        <v>288</v>
      </c>
      <c r="AC1696" s="1">
        <v>43059</v>
      </c>
      <c r="AD1696">
        <v>1</v>
      </c>
      <c r="AE1696">
        <v>225</v>
      </c>
      <c r="AF1696" s="1">
        <v>43340</v>
      </c>
      <c r="AG1696">
        <v>335</v>
      </c>
      <c r="AH1696">
        <v>111087</v>
      </c>
      <c r="AI1696" t="s">
        <v>795</v>
      </c>
      <c r="AJ1696" s="2">
        <v>44228</v>
      </c>
      <c r="AK1696" t="s">
        <v>45</v>
      </c>
      <c r="AL1696" s="1">
        <v>43005</v>
      </c>
    </row>
    <row r="1697" spans="1:38" x14ac:dyDescent="0.25">
      <c r="A1697" t="s">
        <v>38</v>
      </c>
      <c r="B1697" s="1">
        <v>43200</v>
      </c>
      <c r="C1697">
        <v>4</v>
      </c>
      <c r="D1697">
        <v>165</v>
      </c>
      <c r="E1697">
        <v>21</v>
      </c>
      <c r="F1697" t="s">
        <v>39</v>
      </c>
      <c r="G1697" t="s">
        <v>51</v>
      </c>
      <c r="H1697" t="s">
        <v>52</v>
      </c>
      <c r="I1697">
        <v>5</v>
      </c>
      <c r="J1697" t="s">
        <v>42</v>
      </c>
      <c r="K1697">
        <v>195</v>
      </c>
      <c r="L1697">
        <v>16.600000000000001</v>
      </c>
      <c r="M1697">
        <v>4.9400000000000004</v>
      </c>
      <c r="N1697">
        <v>0.82</v>
      </c>
      <c r="O1697">
        <v>4.8899999999999997</v>
      </c>
      <c r="P1697">
        <v>0.81</v>
      </c>
      <c r="Q1697">
        <v>4.09</v>
      </c>
      <c r="R1697">
        <v>0.68</v>
      </c>
      <c r="S1697">
        <v>1.49</v>
      </c>
      <c r="T1697">
        <v>61</v>
      </c>
      <c r="U1697">
        <v>17.23</v>
      </c>
      <c r="V1697">
        <v>19.66</v>
      </c>
      <c r="W1697" s="1">
        <v>43005</v>
      </c>
      <c r="X1697">
        <v>208</v>
      </c>
      <c r="Y1697" t="s">
        <v>48</v>
      </c>
      <c r="Z1697">
        <f>-32/56</f>
        <v>-0.5714285714285714</v>
      </c>
      <c r="AA1697" t="s">
        <v>288</v>
      </c>
      <c r="AC1697" t="s">
        <v>49</v>
      </c>
      <c r="AH1697">
        <v>111087</v>
      </c>
      <c r="AI1697" t="s">
        <v>795</v>
      </c>
      <c r="AJ1697" s="2">
        <v>44228</v>
      </c>
      <c r="AK1697" t="s">
        <v>50</v>
      </c>
      <c r="AL1697" s="1">
        <v>43241</v>
      </c>
    </row>
    <row r="1698" spans="1:38" x14ac:dyDescent="0.25">
      <c r="A1698" t="s">
        <v>38</v>
      </c>
      <c r="B1698" s="1">
        <v>43146</v>
      </c>
      <c r="C1698">
        <v>3</v>
      </c>
      <c r="D1698">
        <v>165</v>
      </c>
      <c r="E1698">
        <v>21</v>
      </c>
      <c r="F1698" t="s">
        <v>39</v>
      </c>
      <c r="G1698" t="s">
        <v>51</v>
      </c>
      <c r="H1698" t="s">
        <v>52</v>
      </c>
      <c r="I1698">
        <v>5</v>
      </c>
      <c r="J1698" t="s">
        <v>42</v>
      </c>
      <c r="K1698">
        <v>141</v>
      </c>
      <c r="L1698">
        <v>15.9</v>
      </c>
      <c r="M1698">
        <v>4.88</v>
      </c>
      <c r="N1698">
        <v>0.78</v>
      </c>
      <c r="O1698">
        <v>4.92</v>
      </c>
      <c r="P1698">
        <v>0.78</v>
      </c>
      <c r="Q1698">
        <v>3.82</v>
      </c>
      <c r="R1698">
        <v>0.61</v>
      </c>
      <c r="S1698">
        <v>1.39</v>
      </c>
      <c r="T1698">
        <v>58</v>
      </c>
      <c r="U1698">
        <v>16.5</v>
      </c>
      <c r="V1698">
        <v>18.579999999999998</v>
      </c>
      <c r="W1698" s="1">
        <v>43005</v>
      </c>
      <c r="X1698">
        <v>208</v>
      </c>
      <c r="Y1698" t="s">
        <v>47</v>
      </c>
      <c r="Z1698">
        <f>-32/56</f>
        <v>-0.5714285714285714</v>
      </c>
      <c r="AA1698" t="s">
        <v>288</v>
      </c>
      <c r="AC1698" s="1">
        <v>43059</v>
      </c>
      <c r="AD1698">
        <v>1</v>
      </c>
      <c r="AE1698">
        <v>189</v>
      </c>
      <c r="AF1698" s="1">
        <v>43340</v>
      </c>
      <c r="AG1698">
        <v>335</v>
      </c>
      <c r="AH1698">
        <v>111087</v>
      </c>
      <c r="AI1698" t="s">
        <v>795</v>
      </c>
      <c r="AJ1698" s="2">
        <v>44228</v>
      </c>
      <c r="AK1698" t="s">
        <v>45</v>
      </c>
      <c r="AL1698" s="1">
        <v>43005</v>
      </c>
    </row>
    <row r="1699" spans="1:38" x14ac:dyDescent="0.25">
      <c r="A1699" t="s">
        <v>38</v>
      </c>
      <c r="B1699" s="1">
        <v>43075</v>
      </c>
      <c r="C1699">
        <v>2</v>
      </c>
      <c r="D1699">
        <v>215</v>
      </c>
      <c r="E1699">
        <v>21</v>
      </c>
      <c r="F1699" t="s">
        <v>39</v>
      </c>
      <c r="G1699" t="s">
        <v>51</v>
      </c>
      <c r="H1699" t="s">
        <v>52</v>
      </c>
      <c r="I1699">
        <v>2</v>
      </c>
      <c r="J1699">
        <v>1</v>
      </c>
      <c r="K1699">
        <v>78</v>
      </c>
      <c r="L1699">
        <v>15.2</v>
      </c>
      <c r="M1699">
        <v>4.88</v>
      </c>
      <c r="N1699">
        <v>0.74</v>
      </c>
      <c r="O1699">
        <v>4.3499999999999996</v>
      </c>
      <c r="P1699">
        <v>0.66</v>
      </c>
      <c r="Q1699">
        <v>3.83</v>
      </c>
      <c r="R1699">
        <v>0.57999999999999996</v>
      </c>
      <c r="S1699">
        <v>1.24</v>
      </c>
      <c r="T1699">
        <v>23</v>
      </c>
      <c r="U1699">
        <v>15.78</v>
      </c>
      <c r="V1699">
        <v>16.66</v>
      </c>
      <c r="W1699" s="1">
        <v>42997</v>
      </c>
      <c r="X1699">
        <v>216</v>
      </c>
      <c r="Y1699" t="s">
        <v>46</v>
      </c>
      <c r="Z1699" t="s">
        <v>980</v>
      </c>
      <c r="AA1699" t="s">
        <v>631</v>
      </c>
      <c r="AC1699" s="1">
        <v>43067</v>
      </c>
      <c r="AD1699">
        <v>1</v>
      </c>
      <c r="AE1699">
        <v>233</v>
      </c>
      <c r="AF1699" s="1">
        <v>43348</v>
      </c>
      <c r="AG1699">
        <v>351</v>
      </c>
      <c r="AH1699" t="s">
        <v>981</v>
      </c>
      <c r="AI1699" t="s">
        <v>455</v>
      </c>
      <c r="AJ1699" s="3">
        <v>45139</v>
      </c>
      <c r="AK1699" t="s">
        <v>45</v>
      </c>
      <c r="AL1699" s="1">
        <v>42997</v>
      </c>
    </row>
    <row r="1700" spans="1:38" x14ac:dyDescent="0.25">
      <c r="A1700" t="s">
        <v>38</v>
      </c>
      <c r="B1700" s="1">
        <v>43146</v>
      </c>
      <c r="C1700">
        <v>3</v>
      </c>
      <c r="D1700">
        <v>215</v>
      </c>
      <c r="E1700">
        <v>21</v>
      </c>
      <c r="F1700" t="s">
        <v>39</v>
      </c>
      <c r="G1700" t="s">
        <v>51</v>
      </c>
      <c r="H1700" t="s">
        <v>52</v>
      </c>
      <c r="I1700">
        <v>2</v>
      </c>
      <c r="J1700">
        <v>1</v>
      </c>
      <c r="K1700">
        <v>149</v>
      </c>
      <c r="L1700">
        <v>11.7</v>
      </c>
      <c r="M1700">
        <v>4.87</v>
      </c>
      <c r="N1700">
        <v>0.56999999999999995</v>
      </c>
      <c r="O1700">
        <v>5.36</v>
      </c>
      <c r="P1700">
        <v>0.63</v>
      </c>
      <c r="Q1700">
        <v>4.4800000000000004</v>
      </c>
      <c r="R1700">
        <v>0.52</v>
      </c>
      <c r="S1700">
        <v>1.1499999999999999</v>
      </c>
      <c r="T1700">
        <v>64</v>
      </c>
      <c r="U1700">
        <v>12.14</v>
      </c>
      <c r="V1700">
        <v>14.9</v>
      </c>
      <c r="W1700" s="1">
        <v>42997</v>
      </c>
      <c r="X1700">
        <v>216</v>
      </c>
      <c r="Y1700" t="s">
        <v>47</v>
      </c>
      <c r="Z1700" t="s">
        <v>980</v>
      </c>
      <c r="AA1700" t="s">
        <v>631</v>
      </c>
      <c r="AC1700" s="1">
        <v>43067</v>
      </c>
      <c r="AD1700">
        <v>1</v>
      </c>
      <c r="AE1700">
        <v>197</v>
      </c>
      <c r="AF1700" s="1">
        <v>43348</v>
      </c>
      <c r="AG1700">
        <v>351</v>
      </c>
      <c r="AH1700" t="s">
        <v>981</v>
      </c>
      <c r="AI1700" t="s">
        <v>455</v>
      </c>
      <c r="AJ1700" s="3">
        <v>45139</v>
      </c>
      <c r="AK1700" t="s">
        <v>45</v>
      </c>
      <c r="AL1700" s="1">
        <v>42997</v>
      </c>
    </row>
    <row r="1701" spans="1:38" x14ac:dyDescent="0.25">
      <c r="A1701" t="s">
        <v>38</v>
      </c>
      <c r="B1701" s="1">
        <v>43200</v>
      </c>
      <c r="C1701">
        <v>4</v>
      </c>
      <c r="D1701">
        <v>215</v>
      </c>
      <c r="E1701">
        <v>21</v>
      </c>
      <c r="F1701" t="s">
        <v>39</v>
      </c>
      <c r="G1701" t="s">
        <v>51</v>
      </c>
      <c r="H1701" t="s">
        <v>52</v>
      </c>
      <c r="I1701">
        <v>2</v>
      </c>
      <c r="J1701">
        <v>1</v>
      </c>
      <c r="K1701">
        <v>203</v>
      </c>
      <c r="L1701">
        <v>7.9</v>
      </c>
      <c r="M1701">
        <v>4.4800000000000004</v>
      </c>
      <c r="N1701">
        <v>0.35</v>
      </c>
      <c r="O1701">
        <v>7.25</v>
      </c>
      <c r="P1701">
        <v>0.56999999999999995</v>
      </c>
      <c r="Q1701">
        <v>5.76</v>
      </c>
      <c r="R1701">
        <v>0.46</v>
      </c>
      <c r="S1701">
        <v>1.03</v>
      </c>
      <c r="T1701">
        <v>37</v>
      </c>
      <c r="U1701">
        <v>8.1999999999999993</v>
      </c>
      <c r="V1701">
        <v>12.68</v>
      </c>
      <c r="W1701" s="1">
        <v>42997</v>
      </c>
      <c r="X1701">
        <v>216</v>
      </c>
      <c r="Y1701" t="s">
        <v>48</v>
      </c>
      <c r="Z1701" t="s">
        <v>980</v>
      </c>
      <c r="AA1701" t="s">
        <v>631</v>
      </c>
      <c r="AC1701" s="1">
        <v>43116</v>
      </c>
      <c r="AD1701">
        <v>1</v>
      </c>
      <c r="AE1701">
        <v>24</v>
      </c>
      <c r="AF1701" s="1">
        <v>43398</v>
      </c>
      <c r="AG1701">
        <v>401</v>
      </c>
      <c r="AH1701" t="s">
        <v>981</v>
      </c>
      <c r="AI1701" t="s">
        <v>455</v>
      </c>
      <c r="AJ1701" s="3">
        <v>45139</v>
      </c>
      <c r="AK1701" t="s">
        <v>50</v>
      </c>
      <c r="AL1701" s="1">
        <v>43241</v>
      </c>
    </row>
    <row r="1702" spans="1:38" x14ac:dyDescent="0.25">
      <c r="A1702" t="s">
        <v>40</v>
      </c>
      <c r="B1702" s="1">
        <v>44117</v>
      </c>
      <c r="C1702">
        <v>1</v>
      </c>
      <c r="D1702">
        <v>467</v>
      </c>
      <c r="E1702">
        <v>21</v>
      </c>
      <c r="F1702" t="s">
        <v>39</v>
      </c>
      <c r="G1702" t="s">
        <v>69</v>
      </c>
      <c r="H1702" t="s">
        <v>70</v>
      </c>
      <c r="I1702">
        <v>7</v>
      </c>
      <c r="J1702" t="s">
        <v>42</v>
      </c>
      <c r="K1702">
        <v>49</v>
      </c>
      <c r="L1702">
        <v>16.600000000000001</v>
      </c>
      <c r="M1702">
        <v>4.74</v>
      </c>
      <c r="N1702">
        <v>0.79</v>
      </c>
      <c r="O1702">
        <v>5.42</v>
      </c>
      <c r="P1702">
        <v>0.9</v>
      </c>
      <c r="Q1702">
        <v>4.3099999999999996</v>
      </c>
      <c r="R1702">
        <v>0.72</v>
      </c>
      <c r="S1702">
        <v>1.62</v>
      </c>
      <c r="T1702">
        <v>49</v>
      </c>
      <c r="U1702">
        <v>17.23</v>
      </c>
      <c r="V1702">
        <v>21.09</v>
      </c>
      <c r="W1702" s="1">
        <v>44068</v>
      </c>
      <c r="Y1702" t="s">
        <v>43</v>
      </c>
      <c r="Z1702">
        <f>-5/27</f>
        <v>-0.18518518518518517</v>
      </c>
      <c r="AA1702">
        <f>-107/65</f>
        <v>-1.6461538461538461</v>
      </c>
      <c r="AB1702">
        <v>-252</v>
      </c>
      <c r="AC1702" s="1">
        <v>44146</v>
      </c>
      <c r="AD1702">
        <v>2</v>
      </c>
      <c r="AE1702">
        <v>222</v>
      </c>
      <c r="AF1702" s="1">
        <v>44426</v>
      </c>
      <c r="AG1702">
        <v>358</v>
      </c>
      <c r="AI1702">
        <v>0</v>
      </c>
      <c r="AK1702" t="s">
        <v>45</v>
      </c>
      <c r="AL1702" s="1">
        <v>44068</v>
      </c>
    </row>
    <row r="1703" spans="1:38" x14ac:dyDescent="0.25">
      <c r="A1703" t="s">
        <v>40</v>
      </c>
      <c r="B1703" s="1">
        <v>44280</v>
      </c>
      <c r="C1703">
        <v>3</v>
      </c>
      <c r="D1703">
        <v>467</v>
      </c>
      <c r="E1703">
        <v>21</v>
      </c>
      <c r="F1703" t="s">
        <v>39</v>
      </c>
      <c r="G1703" t="s">
        <v>69</v>
      </c>
      <c r="H1703" t="s">
        <v>70</v>
      </c>
      <c r="I1703">
        <v>7</v>
      </c>
      <c r="J1703" t="s">
        <v>42</v>
      </c>
      <c r="K1703">
        <v>212</v>
      </c>
      <c r="L1703">
        <v>8.6</v>
      </c>
      <c r="M1703">
        <v>4.2300000000000004</v>
      </c>
      <c r="N1703">
        <v>0.36</v>
      </c>
      <c r="O1703">
        <v>7.1</v>
      </c>
      <c r="P1703">
        <v>0.61</v>
      </c>
      <c r="Q1703">
        <v>4.6399999999999997</v>
      </c>
      <c r="R1703">
        <v>0.4</v>
      </c>
      <c r="S1703">
        <v>1.01</v>
      </c>
      <c r="T1703">
        <v>708</v>
      </c>
      <c r="U1703">
        <v>8.93</v>
      </c>
      <c r="V1703">
        <v>12.93</v>
      </c>
      <c r="W1703" s="1">
        <v>44068</v>
      </c>
      <c r="Y1703" s="3">
        <v>44987</v>
      </c>
      <c r="Z1703">
        <v>-0.185185185</v>
      </c>
      <c r="AA1703">
        <v>-1.646153846</v>
      </c>
      <c r="AB1703">
        <v>-252</v>
      </c>
      <c r="AC1703" s="1">
        <v>44146</v>
      </c>
      <c r="AD1703">
        <v>2</v>
      </c>
      <c r="AE1703">
        <v>145</v>
      </c>
      <c r="AF1703" s="1">
        <v>44426</v>
      </c>
      <c r="AG1703">
        <v>358</v>
      </c>
      <c r="AI1703">
        <v>0</v>
      </c>
      <c r="AK1703" t="s">
        <v>45</v>
      </c>
      <c r="AL1703" s="1">
        <v>44068</v>
      </c>
    </row>
    <row r="1704" spans="1:38" x14ac:dyDescent="0.25">
      <c r="A1704" t="s">
        <v>40</v>
      </c>
      <c r="B1704" s="1">
        <v>44222</v>
      </c>
      <c r="C1704">
        <v>2</v>
      </c>
      <c r="D1704">
        <v>467</v>
      </c>
      <c r="E1704">
        <v>21</v>
      </c>
      <c r="F1704" t="s">
        <v>39</v>
      </c>
      <c r="G1704" t="s">
        <v>69</v>
      </c>
      <c r="H1704" t="s">
        <v>70</v>
      </c>
      <c r="I1704">
        <v>7</v>
      </c>
      <c r="J1704" t="s">
        <v>42</v>
      </c>
      <c r="K1704">
        <v>154</v>
      </c>
      <c r="L1704">
        <v>9.8000000000000007</v>
      </c>
      <c r="M1704">
        <v>4.8099999999999996</v>
      </c>
      <c r="N1704">
        <v>0.47</v>
      </c>
      <c r="O1704">
        <v>5.04</v>
      </c>
      <c r="P1704">
        <v>0.49</v>
      </c>
      <c r="Q1704">
        <v>4.58</v>
      </c>
      <c r="R1704">
        <v>0.45</v>
      </c>
      <c r="S1704">
        <v>0.94</v>
      </c>
      <c r="T1704">
        <v>158</v>
      </c>
      <c r="U1704">
        <v>10.17</v>
      </c>
      <c r="V1704">
        <v>12.11</v>
      </c>
      <c r="W1704" s="1">
        <v>44068</v>
      </c>
      <c r="Y1704" s="3">
        <v>44958</v>
      </c>
      <c r="Z1704">
        <f>-5/27</f>
        <v>-0.18518518518518517</v>
      </c>
      <c r="AA1704">
        <f>-107/65</f>
        <v>-1.6461538461538461</v>
      </c>
      <c r="AB1704">
        <v>-252</v>
      </c>
      <c r="AC1704" s="1">
        <v>44146</v>
      </c>
      <c r="AD1704">
        <v>2</v>
      </c>
      <c r="AE1704">
        <v>167</v>
      </c>
      <c r="AF1704" s="1">
        <v>44426</v>
      </c>
      <c r="AG1704">
        <v>358</v>
      </c>
      <c r="AI1704">
        <v>0</v>
      </c>
      <c r="AK1704" t="s">
        <v>45</v>
      </c>
      <c r="AL1704" s="1">
        <v>44068</v>
      </c>
    </row>
    <row r="1705" spans="1:38" x14ac:dyDescent="0.25">
      <c r="A1705" t="s">
        <v>78</v>
      </c>
      <c r="B1705" s="1">
        <v>43012</v>
      </c>
      <c r="C1705">
        <v>1</v>
      </c>
      <c r="D1705">
        <v>121</v>
      </c>
      <c r="E1705">
        <v>21</v>
      </c>
      <c r="F1705" t="s">
        <v>39</v>
      </c>
      <c r="G1705" t="s">
        <v>40</v>
      </c>
      <c r="H1705" t="s">
        <v>41</v>
      </c>
      <c r="I1705">
        <v>3</v>
      </c>
      <c r="J1705">
        <v>2</v>
      </c>
      <c r="K1705">
        <v>53</v>
      </c>
      <c r="L1705">
        <v>17.600000000000001</v>
      </c>
      <c r="M1705">
        <v>5.33</v>
      </c>
      <c r="N1705">
        <v>0.94</v>
      </c>
      <c r="O1705">
        <v>6.15</v>
      </c>
      <c r="P1705">
        <v>1.08</v>
      </c>
      <c r="Q1705">
        <v>3.58</v>
      </c>
      <c r="R1705">
        <v>0.63</v>
      </c>
      <c r="S1705">
        <v>1.71</v>
      </c>
      <c r="U1705">
        <v>18.27</v>
      </c>
      <c r="V1705">
        <v>22.95</v>
      </c>
      <c r="W1705" s="1">
        <v>42959</v>
      </c>
      <c r="X1705">
        <v>247</v>
      </c>
      <c r="Z1705" t="s">
        <v>666</v>
      </c>
      <c r="AA1705" t="s">
        <v>667</v>
      </c>
      <c r="AC1705" s="1">
        <v>43054</v>
      </c>
      <c r="AD1705">
        <v>2</v>
      </c>
      <c r="AE1705">
        <v>278</v>
      </c>
      <c r="AF1705" s="1">
        <v>43333</v>
      </c>
      <c r="AG1705">
        <v>374</v>
      </c>
      <c r="AH1705">
        <v>309012</v>
      </c>
      <c r="AI1705" t="s">
        <v>160</v>
      </c>
      <c r="AJ1705" s="2">
        <v>16862</v>
      </c>
      <c r="AK1705" t="s">
        <v>45</v>
      </c>
      <c r="AL1705" s="1">
        <v>42959</v>
      </c>
    </row>
    <row r="1706" spans="1:38" x14ac:dyDescent="0.25">
      <c r="A1706" t="s">
        <v>78</v>
      </c>
      <c r="B1706" s="1">
        <v>43129</v>
      </c>
      <c r="C1706">
        <v>3</v>
      </c>
      <c r="D1706">
        <v>121</v>
      </c>
      <c r="E1706">
        <v>21</v>
      </c>
      <c r="F1706" t="s">
        <v>39</v>
      </c>
      <c r="G1706" t="s">
        <v>40</v>
      </c>
      <c r="H1706" t="s">
        <v>41</v>
      </c>
      <c r="I1706">
        <v>3</v>
      </c>
      <c r="J1706">
        <v>2</v>
      </c>
      <c r="K1706">
        <v>170</v>
      </c>
      <c r="L1706">
        <v>13.3</v>
      </c>
      <c r="M1706">
        <v>5.03</v>
      </c>
      <c r="N1706">
        <v>0.67</v>
      </c>
      <c r="O1706">
        <v>5.83</v>
      </c>
      <c r="P1706">
        <v>0.78</v>
      </c>
      <c r="Q1706">
        <v>4.1500000000000004</v>
      </c>
      <c r="R1706">
        <v>0.55000000000000004</v>
      </c>
      <c r="S1706">
        <v>1.33</v>
      </c>
      <c r="T1706">
        <v>94</v>
      </c>
      <c r="U1706">
        <v>13.81</v>
      </c>
      <c r="V1706">
        <v>17.440000000000001</v>
      </c>
      <c r="W1706" s="1">
        <v>42959</v>
      </c>
      <c r="X1706">
        <v>247</v>
      </c>
      <c r="Y1706" t="s">
        <v>47</v>
      </c>
      <c r="Z1706" t="s">
        <v>666</v>
      </c>
      <c r="AA1706" t="s">
        <v>667</v>
      </c>
      <c r="AC1706" s="1">
        <v>43086</v>
      </c>
      <c r="AD1706">
        <v>4</v>
      </c>
      <c r="AE1706">
        <v>236</v>
      </c>
      <c r="AF1706" s="1">
        <v>43367</v>
      </c>
      <c r="AG1706">
        <v>408</v>
      </c>
      <c r="AH1706">
        <v>309012</v>
      </c>
      <c r="AI1706" t="s">
        <v>160</v>
      </c>
      <c r="AJ1706" s="2">
        <v>16862</v>
      </c>
      <c r="AK1706" t="s">
        <v>45</v>
      </c>
      <c r="AL1706" s="1">
        <v>42959</v>
      </c>
    </row>
    <row r="1707" spans="1:38" x14ac:dyDescent="0.25">
      <c r="A1707" t="s">
        <v>78</v>
      </c>
      <c r="B1707" s="1">
        <v>43072</v>
      </c>
      <c r="C1707">
        <v>2</v>
      </c>
      <c r="D1707">
        <v>121</v>
      </c>
      <c r="E1707">
        <v>21</v>
      </c>
      <c r="F1707" t="s">
        <v>39</v>
      </c>
      <c r="G1707" t="s">
        <v>40</v>
      </c>
      <c r="H1707" t="s">
        <v>41</v>
      </c>
      <c r="I1707">
        <v>2</v>
      </c>
      <c r="J1707">
        <v>1</v>
      </c>
      <c r="K1707">
        <v>113</v>
      </c>
      <c r="L1707">
        <v>12.4</v>
      </c>
      <c r="M1707">
        <v>5.15</v>
      </c>
      <c r="N1707">
        <v>0.64</v>
      </c>
      <c r="O1707">
        <v>6.16</v>
      </c>
      <c r="P1707">
        <v>0.76</v>
      </c>
      <c r="Q1707">
        <v>4.17</v>
      </c>
      <c r="R1707">
        <v>0.52</v>
      </c>
      <c r="S1707">
        <v>1.28</v>
      </c>
      <c r="T1707">
        <v>22</v>
      </c>
      <c r="U1707">
        <v>12.87</v>
      </c>
      <c r="V1707">
        <v>16.72</v>
      </c>
      <c r="W1707" s="1">
        <v>42959</v>
      </c>
      <c r="X1707">
        <v>232</v>
      </c>
      <c r="Y1707" t="s">
        <v>46</v>
      </c>
      <c r="Z1707" t="s">
        <v>982</v>
      </c>
      <c r="AA1707" t="s">
        <v>983</v>
      </c>
      <c r="AC1707" s="1">
        <v>43078</v>
      </c>
      <c r="AD1707">
        <v>2</v>
      </c>
      <c r="AE1707">
        <v>234</v>
      </c>
      <c r="AF1707" s="1">
        <v>43360</v>
      </c>
      <c r="AG1707">
        <v>386</v>
      </c>
      <c r="AH1707">
        <v>309030</v>
      </c>
      <c r="AI1707" t="s">
        <v>984</v>
      </c>
      <c r="AJ1707" s="3">
        <v>45175</v>
      </c>
      <c r="AK1707" t="s">
        <v>45</v>
      </c>
      <c r="AL1707" s="1">
        <v>42974</v>
      </c>
    </row>
    <row r="1708" spans="1:38" x14ac:dyDescent="0.25">
      <c r="A1708" t="s">
        <v>78</v>
      </c>
      <c r="B1708" s="1">
        <v>43193</v>
      </c>
      <c r="C1708">
        <v>4</v>
      </c>
      <c r="D1708">
        <v>121</v>
      </c>
      <c r="E1708">
        <v>21</v>
      </c>
      <c r="F1708" t="s">
        <v>39</v>
      </c>
      <c r="G1708" t="s">
        <v>40</v>
      </c>
      <c r="H1708" t="s">
        <v>41</v>
      </c>
      <c r="I1708">
        <v>3</v>
      </c>
      <c r="J1708">
        <v>2</v>
      </c>
      <c r="K1708">
        <v>234</v>
      </c>
      <c r="L1708">
        <v>9.4</v>
      </c>
      <c r="M1708">
        <v>4.8</v>
      </c>
      <c r="N1708">
        <v>0.45</v>
      </c>
      <c r="O1708">
        <v>6.4</v>
      </c>
      <c r="P1708">
        <v>0.6</v>
      </c>
      <c r="Q1708">
        <v>4.88</v>
      </c>
      <c r="R1708">
        <v>0.46</v>
      </c>
      <c r="S1708">
        <v>1.06</v>
      </c>
      <c r="T1708">
        <v>79</v>
      </c>
      <c r="U1708">
        <v>9.76</v>
      </c>
      <c r="V1708">
        <v>13.46</v>
      </c>
      <c r="W1708" s="1">
        <v>42959</v>
      </c>
      <c r="X1708">
        <v>247</v>
      </c>
      <c r="Y1708" t="s">
        <v>48</v>
      </c>
      <c r="Z1708" t="s">
        <v>666</v>
      </c>
      <c r="AA1708" t="s">
        <v>667</v>
      </c>
      <c r="AC1708" s="1">
        <v>43086</v>
      </c>
      <c r="AD1708">
        <v>4</v>
      </c>
      <c r="AE1708">
        <v>172</v>
      </c>
      <c r="AF1708" s="1">
        <v>43367</v>
      </c>
      <c r="AG1708">
        <v>408</v>
      </c>
      <c r="AH1708">
        <v>309012</v>
      </c>
      <c r="AI1708" t="s">
        <v>160</v>
      </c>
      <c r="AJ1708" s="2">
        <v>16862</v>
      </c>
      <c r="AK1708" t="s">
        <v>45</v>
      </c>
      <c r="AL1708" s="1">
        <v>42959</v>
      </c>
    </row>
    <row r="1709" spans="1:38" x14ac:dyDescent="0.25">
      <c r="A1709" t="s">
        <v>594</v>
      </c>
      <c r="B1709" s="1">
        <v>42995</v>
      </c>
      <c r="C1709">
        <v>1</v>
      </c>
      <c r="D1709">
        <v>159</v>
      </c>
      <c r="E1709">
        <v>21</v>
      </c>
      <c r="F1709" t="s">
        <v>39</v>
      </c>
      <c r="G1709" t="s">
        <v>40</v>
      </c>
      <c r="H1709" t="s">
        <v>41</v>
      </c>
      <c r="I1709">
        <v>7</v>
      </c>
      <c r="J1709" t="s">
        <v>42</v>
      </c>
      <c r="K1709">
        <v>33</v>
      </c>
      <c r="L1709">
        <v>25</v>
      </c>
      <c r="M1709">
        <v>4.95</v>
      </c>
      <c r="N1709">
        <v>1.24</v>
      </c>
      <c r="O1709">
        <v>5.28</v>
      </c>
      <c r="P1709">
        <v>1.32</v>
      </c>
      <c r="Q1709">
        <v>4.07</v>
      </c>
      <c r="R1709">
        <v>1.02</v>
      </c>
      <c r="S1709">
        <v>2.34</v>
      </c>
      <c r="T1709">
        <v>223</v>
      </c>
      <c r="U1709">
        <v>25.95</v>
      </c>
      <c r="V1709">
        <v>30.84</v>
      </c>
      <c r="W1709" s="1">
        <v>42962</v>
      </c>
      <c r="X1709">
        <v>237</v>
      </c>
      <c r="Y1709" s="3">
        <v>44927</v>
      </c>
      <c r="AC1709" t="s">
        <v>49</v>
      </c>
      <c r="AH1709">
        <v>304132</v>
      </c>
      <c r="AI1709" t="s">
        <v>985</v>
      </c>
      <c r="AJ1709" t="s">
        <v>986</v>
      </c>
      <c r="AK1709" t="s">
        <v>45</v>
      </c>
      <c r="AL1709" s="1">
        <v>42962</v>
      </c>
    </row>
    <row r="1710" spans="1:38" x14ac:dyDescent="0.25">
      <c r="A1710" t="s">
        <v>594</v>
      </c>
      <c r="B1710" s="1">
        <v>43059</v>
      </c>
      <c r="C1710">
        <v>2</v>
      </c>
      <c r="D1710">
        <v>159</v>
      </c>
      <c r="E1710">
        <v>21</v>
      </c>
      <c r="F1710" t="s">
        <v>39</v>
      </c>
      <c r="G1710" t="s">
        <v>40</v>
      </c>
      <c r="H1710" t="s">
        <v>41</v>
      </c>
      <c r="I1710">
        <v>7</v>
      </c>
      <c r="J1710" t="s">
        <v>42</v>
      </c>
      <c r="K1710">
        <v>97</v>
      </c>
      <c r="L1710">
        <v>22</v>
      </c>
      <c r="M1710">
        <v>4.9000000000000004</v>
      </c>
      <c r="N1710">
        <v>1.08</v>
      </c>
      <c r="O1710">
        <v>6.27</v>
      </c>
      <c r="P1710">
        <v>1.38</v>
      </c>
      <c r="Q1710">
        <v>4.0999999999999996</v>
      </c>
      <c r="R1710">
        <v>0.9</v>
      </c>
      <c r="S1710">
        <v>2.2799999999999998</v>
      </c>
      <c r="T1710">
        <v>261</v>
      </c>
      <c r="U1710">
        <v>22.84</v>
      </c>
      <c r="V1710">
        <v>29.9</v>
      </c>
      <c r="W1710" s="1">
        <v>42962</v>
      </c>
      <c r="X1710">
        <v>237</v>
      </c>
      <c r="Y1710" s="3">
        <v>44959</v>
      </c>
      <c r="AC1710" s="1">
        <v>43048</v>
      </c>
      <c r="AD1710">
        <v>1</v>
      </c>
      <c r="AE1710">
        <v>221</v>
      </c>
      <c r="AF1710" s="1">
        <v>43330</v>
      </c>
      <c r="AG1710">
        <v>368</v>
      </c>
      <c r="AH1710">
        <v>304132</v>
      </c>
      <c r="AI1710" t="s">
        <v>985</v>
      </c>
      <c r="AJ1710" t="s">
        <v>986</v>
      </c>
      <c r="AK1710" t="s">
        <v>45</v>
      </c>
      <c r="AL1710" s="1">
        <v>42962</v>
      </c>
    </row>
    <row r="1711" spans="1:38" x14ac:dyDescent="0.25">
      <c r="A1711" t="s">
        <v>594</v>
      </c>
      <c r="B1711" s="1">
        <v>43122</v>
      </c>
      <c r="C1711">
        <v>3</v>
      </c>
      <c r="D1711">
        <v>159</v>
      </c>
      <c r="E1711">
        <v>21</v>
      </c>
      <c r="F1711" t="s">
        <v>39</v>
      </c>
      <c r="G1711" t="s">
        <v>40</v>
      </c>
      <c r="H1711" t="s">
        <v>41</v>
      </c>
      <c r="I1711">
        <v>7</v>
      </c>
      <c r="J1711" t="s">
        <v>42</v>
      </c>
      <c r="K1711">
        <v>160</v>
      </c>
      <c r="L1711">
        <v>15.6</v>
      </c>
      <c r="M1711">
        <v>4.9400000000000004</v>
      </c>
      <c r="N1711">
        <v>0.77</v>
      </c>
      <c r="O1711">
        <v>6.47</v>
      </c>
      <c r="P1711">
        <v>1.01</v>
      </c>
      <c r="Q1711">
        <v>4.07</v>
      </c>
      <c r="R1711">
        <v>0.63</v>
      </c>
      <c r="S1711">
        <v>1.64</v>
      </c>
      <c r="T1711">
        <v>319</v>
      </c>
      <c r="U1711">
        <v>16.190000000000001</v>
      </c>
      <c r="V1711">
        <v>21.53</v>
      </c>
      <c r="W1711" s="1">
        <v>42962</v>
      </c>
      <c r="X1711">
        <v>237</v>
      </c>
      <c r="Y1711" s="3">
        <v>44988</v>
      </c>
      <c r="AC1711" s="1">
        <v>43048</v>
      </c>
      <c r="AD1711">
        <v>1</v>
      </c>
      <c r="AE1711">
        <v>164</v>
      </c>
      <c r="AF1711" s="1">
        <v>43330</v>
      </c>
      <c r="AG1711">
        <v>368</v>
      </c>
      <c r="AH1711">
        <v>304132</v>
      </c>
      <c r="AI1711" t="s">
        <v>985</v>
      </c>
      <c r="AJ1711" t="s">
        <v>986</v>
      </c>
      <c r="AK1711" t="s">
        <v>45</v>
      </c>
      <c r="AL1711" s="1">
        <v>42962</v>
      </c>
    </row>
    <row r="1712" spans="1:38" x14ac:dyDescent="0.25">
      <c r="A1712" t="s">
        <v>594</v>
      </c>
      <c r="B1712" s="1">
        <v>43186</v>
      </c>
      <c r="C1712">
        <v>4</v>
      </c>
      <c r="D1712">
        <v>159</v>
      </c>
      <c r="E1712">
        <v>21</v>
      </c>
      <c r="F1712" t="s">
        <v>39</v>
      </c>
      <c r="G1712" t="s">
        <v>40</v>
      </c>
      <c r="H1712" t="s">
        <v>41</v>
      </c>
      <c r="I1712">
        <v>7</v>
      </c>
      <c r="J1712" t="s">
        <v>42</v>
      </c>
      <c r="K1712">
        <v>224</v>
      </c>
      <c r="L1712">
        <v>13.8</v>
      </c>
      <c r="M1712">
        <v>5.03</v>
      </c>
      <c r="N1712">
        <v>0.69</v>
      </c>
      <c r="O1712">
        <v>6.88</v>
      </c>
      <c r="P1712">
        <v>0.95</v>
      </c>
      <c r="Q1712">
        <v>4.7</v>
      </c>
      <c r="R1712">
        <v>0.65</v>
      </c>
      <c r="S1712">
        <v>1.6</v>
      </c>
      <c r="T1712">
        <v>390</v>
      </c>
      <c r="U1712">
        <v>14.32</v>
      </c>
      <c r="V1712">
        <v>20.440000000000001</v>
      </c>
      <c r="W1712" s="1">
        <v>42962</v>
      </c>
      <c r="X1712">
        <v>237</v>
      </c>
      <c r="Y1712" s="3">
        <v>45020</v>
      </c>
      <c r="AC1712" t="s">
        <v>49</v>
      </c>
      <c r="AH1712">
        <v>304132</v>
      </c>
      <c r="AI1712" t="s">
        <v>985</v>
      </c>
      <c r="AJ1712" t="s">
        <v>986</v>
      </c>
      <c r="AK1712" t="s">
        <v>50</v>
      </c>
      <c r="AL1712" s="1">
        <v>43245</v>
      </c>
    </row>
    <row r="1713" spans="1:38" x14ac:dyDescent="0.25">
      <c r="A1713" t="s">
        <v>51</v>
      </c>
      <c r="B1713" s="1">
        <v>42990</v>
      </c>
      <c r="C1713">
        <v>1</v>
      </c>
      <c r="D1713">
        <v>139</v>
      </c>
      <c r="E1713">
        <v>22</v>
      </c>
      <c r="F1713" t="s">
        <v>39</v>
      </c>
      <c r="G1713" t="s">
        <v>56</v>
      </c>
      <c r="H1713" t="s">
        <v>41</v>
      </c>
      <c r="I1713">
        <v>5</v>
      </c>
      <c r="J1713" t="s">
        <v>42</v>
      </c>
      <c r="K1713">
        <v>29</v>
      </c>
      <c r="L1713">
        <v>21.1</v>
      </c>
      <c r="M1713">
        <v>5.15</v>
      </c>
      <c r="N1713">
        <v>1.0900000000000001</v>
      </c>
      <c r="O1713">
        <v>5.47</v>
      </c>
      <c r="P1713">
        <v>1.1499999999999999</v>
      </c>
      <c r="Q1713">
        <v>4.3099999999999996</v>
      </c>
      <c r="R1713">
        <v>0.91</v>
      </c>
      <c r="S1713">
        <v>2.06</v>
      </c>
      <c r="T1713">
        <v>28</v>
      </c>
      <c r="U1713">
        <v>21.9</v>
      </c>
      <c r="V1713">
        <v>26.84</v>
      </c>
      <c r="W1713" s="1">
        <v>42961</v>
      </c>
      <c r="X1713">
        <v>261</v>
      </c>
      <c r="Y1713" t="s">
        <v>43</v>
      </c>
      <c r="AC1713" t="s">
        <v>49</v>
      </c>
      <c r="AH1713">
        <v>306549</v>
      </c>
      <c r="AI1713" t="s">
        <v>197</v>
      </c>
      <c r="AJ1713" s="2">
        <v>23132</v>
      </c>
      <c r="AK1713" t="s">
        <v>45</v>
      </c>
      <c r="AL1713" s="1">
        <v>42961</v>
      </c>
    </row>
    <row r="1714" spans="1:38" x14ac:dyDescent="0.25">
      <c r="A1714" t="s">
        <v>51</v>
      </c>
      <c r="B1714" s="1">
        <v>43048</v>
      </c>
      <c r="C1714">
        <v>2</v>
      </c>
      <c r="D1714">
        <v>139</v>
      </c>
      <c r="E1714">
        <v>22</v>
      </c>
      <c r="F1714" t="s">
        <v>39</v>
      </c>
      <c r="G1714" t="s">
        <v>56</v>
      </c>
      <c r="H1714" t="s">
        <v>41</v>
      </c>
      <c r="I1714">
        <v>5</v>
      </c>
      <c r="J1714" t="s">
        <v>42</v>
      </c>
      <c r="K1714">
        <v>87</v>
      </c>
      <c r="L1714">
        <v>17.399999999999999</v>
      </c>
      <c r="M1714">
        <v>4.9800000000000004</v>
      </c>
      <c r="N1714">
        <v>0.87</v>
      </c>
      <c r="O1714">
        <v>4.79</v>
      </c>
      <c r="P1714">
        <v>0.83</v>
      </c>
      <c r="Q1714">
        <v>4.4800000000000004</v>
      </c>
      <c r="R1714">
        <v>0.78</v>
      </c>
      <c r="S1714">
        <v>1.61</v>
      </c>
      <c r="T1714">
        <v>29</v>
      </c>
      <c r="U1714">
        <v>18.059999999999999</v>
      </c>
      <c r="V1714">
        <v>20.87</v>
      </c>
      <c r="W1714" s="1">
        <v>42961</v>
      </c>
      <c r="X1714">
        <v>261</v>
      </c>
      <c r="Y1714" t="s">
        <v>46</v>
      </c>
      <c r="AC1714" t="s">
        <v>49</v>
      </c>
      <c r="AH1714">
        <v>306549</v>
      </c>
      <c r="AI1714" t="s">
        <v>197</v>
      </c>
      <c r="AJ1714" s="2">
        <v>23132</v>
      </c>
      <c r="AK1714" t="s">
        <v>45</v>
      </c>
      <c r="AL1714" s="1">
        <v>42961</v>
      </c>
    </row>
    <row r="1715" spans="1:38" x14ac:dyDescent="0.25">
      <c r="A1715" t="s">
        <v>51</v>
      </c>
      <c r="B1715" s="1">
        <v>43109</v>
      </c>
      <c r="C1715">
        <v>3</v>
      </c>
      <c r="D1715">
        <v>139</v>
      </c>
      <c r="E1715">
        <v>22</v>
      </c>
      <c r="F1715" t="s">
        <v>39</v>
      </c>
      <c r="G1715" t="s">
        <v>56</v>
      </c>
      <c r="H1715" t="s">
        <v>41</v>
      </c>
      <c r="I1715">
        <v>5</v>
      </c>
      <c r="J1715" t="s">
        <v>42</v>
      </c>
      <c r="K1715">
        <v>148</v>
      </c>
      <c r="L1715">
        <v>15.8</v>
      </c>
      <c r="M1715">
        <v>4.9400000000000004</v>
      </c>
      <c r="N1715">
        <v>0.78</v>
      </c>
      <c r="O1715">
        <v>5.48</v>
      </c>
      <c r="P1715">
        <v>0.87</v>
      </c>
      <c r="Q1715">
        <v>4.46</v>
      </c>
      <c r="R1715">
        <v>0.7</v>
      </c>
      <c r="S1715">
        <v>1.57</v>
      </c>
      <c r="T1715">
        <v>32</v>
      </c>
      <c r="U1715">
        <v>16.399999999999999</v>
      </c>
      <c r="V1715">
        <v>20.350000000000001</v>
      </c>
      <c r="W1715" s="1">
        <v>42961</v>
      </c>
      <c r="X1715">
        <v>261</v>
      </c>
      <c r="Y1715" t="s">
        <v>47</v>
      </c>
      <c r="AC1715" s="1">
        <v>43058</v>
      </c>
      <c r="AD1715">
        <v>1</v>
      </c>
      <c r="AE1715">
        <v>188</v>
      </c>
      <c r="AF1715" s="1">
        <v>43340</v>
      </c>
      <c r="AG1715">
        <v>379</v>
      </c>
      <c r="AH1715">
        <v>306549</v>
      </c>
      <c r="AI1715" t="s">
        <v>197</v>
      </c>
      <c r="AJ1715" s="2">
        <v>23132</v>
      </c>
      <c r="AK1715" t="s">
        <v>45</v>
      </c>
      <c r="AL1715" s="1">
        <v>42961</v>
      </c>
    </row>
    <row r="1716" spans="1:38" x14ac:dyDescent="0.25">
      <c r="A1716" t="s">
        <v>51</v>
      </c>
      <c r="B1716" s="1">
        <v>43209</v>
      </c>
      <c r="C1716">
        <v>5</v>
      </c>
      <c r="D1716">
        <v>139</v>
      </c>
      <c r="E1716">
        <v>22</v>
      </c>
      <c r="F1716" t="s">
        <v>39</v>
      </c>
      <c r="G1716" t="s">
        <v>56</v>
      </c>
      <c r="H1716" t="s">
        <v>41</v>
      </c>
      <c r="I1716">
        <v>5</v>
      </c>
      <c r="J1716" t="s">
        <v>42</v>
      </c>
      <c r="K1716">
        <v>248</v>
      </c>
      <c r="L1716">
        <v>8.9</v>
      </c>
      <c r="M1716">
        <v>4.57</v>
      </c>
      <c r="N1716">
        <v>0.41</v>
      </c>
      <c r="O1716">
        <v>7.74</v>
      </c>
      <c r="P1716">
        <v>0.69</v>
      </c>
      <c r="Q1716">
        <v>5.9</v>
      </c>
      <c r="R1716">
        <v>0.53</v>
      </c>
      <c r="S1716">
        <v>1.21</v>
      </c>
      <c r="T1716">
        <v>86</v>
      </c>
      <c r="U1716">
        <v>9.24</v>
      </c>
      <c r="V1716">
        <v>14.97</v>
      </c>
      <c r="W1716" s="1">
        <v>42961</v>
      </c>
      <c r="X1716">
        <v>261</v>
      </c>
      <c r="Y1716" t="s">
        <v>77</v>
      </c>
      <c r="AC1716" t="s">
        <v>49</v>
      </c>
      <c r="AH1716">
        <v>306549</v>
      </c>
      <c r="AI1716" t="s">
        <v>197</v>
      </c>
      <c r="AJ1716" s="2">
        <v>23132</v>
      </c>
      <c r="AK1716" t="s">
        <v>45</v>
      </c>
      <c r="AL1716" s="1">
        <v>42961</v>
      </c>
    </row>
    <row r="1717" spans="1:38" x14ac:dyDescent="0.25">
      <c r="A1717" t="s">
        <v>51</v>
      </c>
      <c r="B1717" s="1">
        <v>43157</v>
      </c>
      <c r="C1717">
        <v>4</v>
      </c>
      <c r="D1717">
        <v>139</v>
      </c>
      <c r="E1717">
        <v>22</v>
      </c>
      <c r="F1717" t="s">
        <v>39</v>
      </c>
      <c r="G1717" t="s">
        <v>56</v>
      </c>
      <c r="H1717" t="s">
        <v>41</v>
      </c>
      <c r="I1717">
        <v>5</v>
      </c>
      <c r="J1717" t="s">
        <v>42</v>
      </c>
      <c r="K1717">
        <v>196</v>
      </c>
      <c r="L1717">
        <v>10</v>
      </c>
      <c r="M1717">
        <v>4.74</v>
      </c>
      <c r="N1717">
        <v>0.47</v>
      </c>
      <c r="O1717">
        <v>6.68</v>
      </c>
      <c r="P1717">
        <v>0.67</v>
      </c>
      <c r="Q1717">
        <v>4.91</v>
      </c>
      <c r="R1717">
        <v>0.49</v>
      </c>
      <c r="S1717">
        <v>1.1599999999999999</v>
      </c>
      <c r="T1717">
        <v>42</v>
      </c>
      <c r="U1717">
        <v>10.38</v>
      </c>
      <c r="V1717">
        <v>14.72</v>
      </c>
      <c r="W1717" s="1">
        <v>42961</v>
      </c>
      <c r="X1717">
        <v>261</v>
      </c>
      <c r="Y1717" t="s">
        <v>48</v>
      </c>
      <c r="AC1717" s="1">
        <v>43058</v>
      </c>
      <c r="AD1717">
        <v>1</v>
      </c>
      <c r="AE1717">
        <v>182</v>
      </c>
      <c r="AF1717" s="1">
        <v>43340</v>
      </c>
      <c r="AG1717">
        <v>379</v>
      </c>
      <c r="AH1717">
        <v>306549</v>
      </c>
      <c r="AI1717" t="s">
        <v>197</v>
      </c>
      <c r="AJ1717" s="2">
        <v>23132</v>
      </c>
      <c r="AK1717" t="s">
        <v>45</v>
      </c>
      <c r="AL1717" s="1">
        <v>42961</v>
      </c>
    </row>
    <row r="1718" spans="1:38" x14ac:dyDescent="0.25">
      <c r="A1718" t="s">
        <v>38</v>
      </c>
      <c r="B1718" s="1">
        <v>43010</v>
      </c>
      <c r="C1718">
        <v>1</v>
      </c>
      <c r="D1718">
        <v>105</v>
      </c>
      <c r="E1718">
        <v>22</v>
      </c>
      <c r="F1718" t="s">
        <v>39</v>
      </c>
      <c r="G1718" t="s">
        <v>104</v>
      </c>
      <c r="H1718" t="s">
        <v>105</v>
      </c>
      <c r="I1718">
        <v>6</v>
      </c>
      <c r="J1718" t="s">
        <v>42</v>
      </c>
      <c r="K1718">
        <v>17</v>
      </c>
      <c r="L1718">
        <v>25.1</v>
      </c>
      <c r="M1718">
        <v>5.15</v>
      </c>
      <c r="N1718">
        <v>1.29</v>
      </c>
      <c r="O1718">
        <v>4.49</v>
      </c>
      <c r="P1718">
        <v>1.1299999999999999</v>
      </c>
      <c r="Q1718">
        <v>3.72</v>
      </c>
      <c r="R1718">
        <v>0.93</v>
      </c>
      <c r="S1718">
        <v>2.06</v>
      </c>
      <c r="T1718">
        <v>10</v>
      </c>
      <c r="U1718">
        <v>26.05</v>
      </c>
      <c r="V1718">
        <v>27.82</v>
      </c>
      <c r="W1718" s="1">
        <v>42993</v>
      </c>
      <c r="X1718">
        <v>220</v>
      </c>
      <c r="Y1718" t="s">
        <v>43</v>
      </c>
      <c r="AC1718" s="1">
        <v>43052</v>
      </c>
      <c r="AD1718">
        <v>1</v>
      </c>
      <c r="AE1718">
        <v>257</v>
      </c>
      <c r="AF1718" s="1">
        <v>43334</v>
      </c>
      <c r="AG1718">
        <v>341</v>
      </c>
      <c r="AH1718">
        <v>310023</v>
      </c>
      <c r="AI1718" t="s">
        <v>542</v>
      </c>
      <c r="AJ1718" s="3">
        <v>45024</v>
      </c>
      <c r="AK1718" t="s">
        <v>45</v>
      </c>
      <c r="AL1718" s="1">
        <v>42993</v>
      </c>
    </row>
    <row r="1719" spans="1:38" x14ac:dyDescent="0.25">
      <c r="A1719" t="s">
        <v>38</v>
      </c>
      <c r="B1719" s="1">
        <v>43075</v>
      </c>
      <c r="C1719">
        <v>2</v>
      </c>
      <c r="D1719">
        <v>105</v>
      </c>
      <c r="E1719">
        <v>22</v>
      </c>
      <c r="F1719" t="s">
        <v>39</v>
      </c>
      <c r="G1719" t="s">
        <v>104</v>
      </c>
      <c r="H1719" t="s">
        <v>105</v>
      </c>
      <c r="I1719">
        <v>6</v>
      </c>
      <c r="J1719" t="s">
        <v>42</v>
      </c>
      <c r="K1719">
        <v>82</v>
      </c>
      <c r="L1719">
        <v>20.100000000000001</v>
      </c>
      <c r="M1719">
        <v>5.21</v>
      </c>
      <c r="N1719">
        <v>1.05</v>
      </c>
      <c r="O1719">
        <v>3.9</v>
      </c>
      <c r="P1719">
        <v>0.78</v>
      </c>
      <c r="Q1719">
        <v>3.35</v>
      </c>
      <c r="R1719">
        <v>0.67</v>
      </c>
      <c r="S1719">
        <v>1.46</v>
      </c>
      <c r="T1719">
        <v>204</v>
      </c>
      <c r="U1719">
        <v>20.86</v>
      </c>
      <c r="V1719">
        <v>20.149999999999999</v>
      </c>
      <c r="W1719" s="1">
        <v>42993</v>
      </c>
      <c r="X1719">
        <v>220</v>
      </c>
      <c r="Y1719" s="3">
        <v>44958</v>
      </c>
      <c r="AC1719" s="1">
        <v>43052</v>
      </c>
      <c r="AD1719">
        <v>1</v>
      </c>
      <c r="AE1719">
        <v>219</v>
      </c>
      <c r="AF1719" s="1">
        <v>43334</v>
      </c>
      <c r="AG1719">
        <v>341</v>
      </c>
      <c r="AH1719">
        <v>310023</v>
      </c>
      <c r="AI1719" t="s">
        <v>542</v>
      </c>
      <c r="AJ1719" s="3">
        <v>45024</v>
      </c>
      <c r="AK1719" t="s">
        <v>45</v>
      </c>
      <c r="AL1719" s="1">
        <v>42993</v>
      </c>
    </row>
    <row r="1720" spans="1:38" x14ac:dyDescent="0.25">
      <c r="A1720" t="s">
        <v>38</v>
      </c>
      <c r="B1720" s="1">
        <v>43146</v>
      </c>
      <c r="C1720">
        <v>3</v>
      </c>
      <c r="D1720">
        <v>105</v>
      </c>
      <c r="E1720">
        <v>22</v>
      </c>
      <c r="F1720" t="s">
        <v>39</v>
      </c>
      <c r="G1720" t="s">
        <v>104</v>
      </c>
      <c r="H1720" t="s">
        <v>105</v>
      </c>
      <c r="I1720">
        <v>6</v>
      </c>
      <c r="J1720" t="s">
        <v>42</v>
      </c>
      <c r="K1720">
        <v>153</v>
      </c>
      <c r="L1720">
        <v>16.899999999999999</v>
      </c>
      <c r="M1720">
        <v>5.14</v>
      </c>
      <c r="N1720">
        <v>0.87</v>
      </c>
      <c r="O1720">
        <v>4.4800000000000004</v>
      </c>
      <c r="P1720">
        <v>0.76</v>
      </c>
      <c r="Q1720">
        <v>3.79</v>
      </c>
      <c r="R1720">
        <v>0.64</v>
      </c>
      <c r="S1720">
        <v>1.4</v>
      </c>
      <c r="T1720">
        <v>251</v>
      </c>
      <c r="U1720">
        <v>17.54</v>
      </c>
      <c r="V1720">
        <v>18.82</v>
      </c>
      <c r="W1720" s="1">
        <v>42993</v>
      </c>
      <c r="X1720">
        <v>220</v>
      </c>
      <c r="Y1720" s="3">
        <v>44987</v>
      </c>
      <c r="AC1720" s="1">
        <v>43052</v>
      </c>
      <c r="AD1720">
        <v>1</v>
      </c>
      <c r="AE1720">
        <v>183</v>
      </c>
      <c r="AF1720" s="1">
        <v>43334</v>
      </c>
      <c r="AG1720">
        <v>341</v>
      </c>
      <c r="AH1720">
        <v>310023</v>
      </c>
      <c r="AI1720" t="s">
        <v>542</v>
      </c>
      <c r="AJ1720" s="3">
        <v>45024</v>
      </c>
      <c r="AK1720" t="s">
        <v>45</v>
      </c>
      <c r="AL1720" s="1">
        <v>42993</v>
      </c>
    </row>
    <row r="1721" spans="1:38" x14ac:dyDescent="0.25">
      <c r="A1721" t="s">
        <v>38</v>
      </c>
      <c r="B1721" s="1">
        <v>43200</v>
      </c>
      <c r="C1721">
        <v>4</v>
      </c>
      <c r="D1721">
        <v>105</v>
      </c>
      <c r="E1721">
        <v>22</v>
      </c>
      <c r="F1721" t="s">
        <v>39</v>
      </c>
      <c r="G1721" t="s">
        <v>104</v>
      </c>
      <c r="H1721" t="s">
        <v>105</v>
      </c>
      <c r="I1721">
        <v>6</v>
      </c>
      <c r="J1721" t="s">
        <v>42</v>
      </c>
      <c r="K1721">
        <v>207</v>
      </c>
      <c r="L1721">
        <v>14.7</v>
      </c>
      <c r="M1721">
        <v>5.13</v>
      </c>
      <c r="N1721">
        <v>0.75</v>
      </c>
      <c r="O1721">
        <v>4.12</v>
      </c>
      <c r="P1721">
        <v>0.61</v>
      </c>
      <c r="Q1721">
        <v>4.1399999999999997</v>
      </c>
      <c r="R1721">
        <v>0.61</v>
      </c>
      <c r="S1721">
        <v>1.21</v>
      </c>
      <c r="T1721">
        <v>136</v>
      </c>
      <c r="U1721">
        <v>15.26</v>
      </c>
      <c r="V1721">
        <v>16.12</v>
      </c>
      <c r="W1721" s="1">
        <v>42993</v>
      </c>
      <c r="X1721">
        <v>220</v>
      </c>
      <c r="Y1721" s="3">
        <v>45018</v>
      </c>
      <c r="AC1721" t="s">
        <v>49</v>
      </c>
      <c r="AH1721">
        <v>310023</v>
      </c>
      <c r="AI1721" t="s">
        <v>542</v>
      </c>
      <c r="AJ1721" s="3">
        <v>45024</v>
      </c>
      <c r="AK1721" t="s">
        <v>50</v>
      </c>
      <c r="AL1721" s="1">
        <v>43238</v>
      </c>
    </row>
    <row r="1722" spans="1:38" x14ac:dyDescent="0.25">
      <c r="A1722" t="s">
        <v>78</v>
      </c>
      <c r="B1722" s="1">
        <v>43012</v>
      </c>
      <c r="C1722">
        <v>1</v>
      </c>
      <c r="D1722">
        <v>114</v>
      </c>
      <c r="E1722">
        <v>22</v>
      </c>
      <c r="F1722" t="s">
        <v>39</v>
      </c>
      <c r="G1722" t="s">
        <v>40</v>
      </c>
      <c r="H1722" t="s">
        <v>41</v>
      </c>
      <c r="I1722">
        <v>6</v>
      </c>
      <c r="J1722" t="s">
        <v>42</v>
      </c>
      <c r="K1722">
        <v>22</v>
      </c>
      <c r="L1722">
        <v>23</v>
      </c>
      <c r="M1722">
        <v>5.43</v>
      </c>
      <c r="N1722">
        <v>1.25</v>
      </c>
      <c r="O1722">
        <v>5.74</v>
      </c>
      <c r="P1722">
        <v>1.32</v>
      </c>
      <c r="Q1722">
        <v>4.04</v>
      </c>
      <c r="R1722">
        <v>0.93</v>
      </c>
      <c r="S1722">
        <v>2.25</v>
      </c>
      <c r="U1722">
        <v>23.87</v>
      </c>
      <c r="V1722">
        <v>29.63</v>
      </c>
      <c r="W1722" s="1">
        <v>42990</v>
      </c>
      <c r="X1722">
        <v>216</v>
      </c>
      <c r="AC1722" t="s">
        <v>49</v>
      </c>
      <c r="AH1722">
        <v>310003</v>
      </c>
      <c r="AI1722">
        <v>172</v>
      </c>
      <c r="AJ1722" s="2">
        <v>16650</v>
      </c>
      <c r="AK1722" t="s">
        <v>45</v>
      </c>
      <c r="AL1722" s="1">
        <v>42990</v>
      </c>
    </row>
    <row r="1723" spans="1:38" x14ac:dyDescent="0.25">
      <c r="A1723" t="s">
        <v>78</v>
      </c>
      <c r="B1723" s="1">
        <v>43072</v>
      </c>
      <c r="C1723">
        <v>2</v>
      </c>
      <c r="D1723">
        <v>114</v>
      </c>
      <c r="E1723">
        <v>22</v>
      </c>
      <c r="F1723" t="s">
        <v>39</v>
      </c>
      <c r="G1723" t="s">
        <v>40</v>
      </c>
      <c r="H1723" t="s">
        <v>41</v>
      </c>
      <c r="I1723">
        <v>3</v>
      </c>
      <c r="J1723">
        <v>2</v>
      </c>
      <c r="K1723">
        <v>82</v>
      </c>
      <c r="L1723">
        <v>13.9</v>
      </c>
      <c r="M1723">
        <v>5.19</v>
      </c>
      <c r="N1723">
        <v>0.72</v>
      </c>
      <c r="O1723">
        <v>6.18</v>
      </c>
      <c r="P1723">
        <v>0.86</v>
      </c>
      <c r="Q1723">
        <v>4.2</v>
      </c>
      <c r="R1723">
        <v>0.57999999999999996</v>
      </c>
      <c r="S1723">
        <v>1.44</v>
      </c>
      <c r="T1723">
        <v>27</v>
      </c>
      <c r="U1723">
        <v>14.43</v>
      </c>
      <c r="V1723">
        <v>18.82</v>
      </c>
      <c r="W1723" s="1">
        <v>42990</v>
      </c>
      <c r="X1723">
        <v>231</v>
      </c>
      <c r="Y1723" t="s">
        <v>46</v>
      </c>
      <c r="Z1723" t="s">
        <v>656</v>
      </c>
      <c r="AA1723" t="s">
        <v>657</v>
      </c>
      <c r="AC1723" s="1">
        <v>43084</v>
      </c>
      <c r="AD1723">
        <v>2</v>
      </c>
      <c r="AE1723">
        <v>238</v>
      </c>
      <c r="AF1723" s="1">
        <v>43364</v>
      </c>
      <c r="AG1723">
        <v>389</v>
      </c>
      <c r="AH1723">
        <v>309084</v>
      </c>
      <c r="AI1723">
        <v>124</v>
      </c>
      <c r="AJ1723" s="2">
        <v>13759</v>
      </c>
      <c r="AK1723" t="s">
        <v>45</v>
      </c>
      <c r="AL1723" s="1">
        <v>42975</v>
      </c>
    </row>
    <row r="1724" spans="1:38" x14ac:dyDescent="0.25">
      <c r="A1724" t="s">
        <v>78</v>
      </c>
      <c r="B1724" s="1">
        <v>43193</v>
      </c>
      <c r="C1724">
        <v>4</v>
      </c>
      <c r="D1724">
        <v>114</v>
      </c>
      <c r="E1724">
        <v>22</v>
      </c>
      <c r="F1724" t="s">
        <v>39</v>
      </c>
      <c r="G1724" t="s">
        <v>40</v>
      </c>
      <c r="H1724" t="s">
        <v>41</v>
      </c>
      <c r="I1724">
        <v>6</v>
      </c>
      <c r="J1724" t="s">
        <v>42</v>
      </c>
      <c r="K1724">
        <v>203</v>
      </c>
      <c r="L1724">
        <v>10.7</v>
      </c>
      <c r="M1724">
        <v>4.62</v>
      </c>
      <c r="N1724">
        <v>0.49</v>
      </c>
      <c r="O1724">
        <v>8.24</v>
      </c>
      <c r="P1724">
        <v>0.88</v>
      </c>
      <c r="Q1724">
        <v>5.1100000000000003</v>
      </c>
      <c r="R1724">
        <v>0.55000000000000004</v>
      </c>
      <c r="S1724">
        <v>1.43</v>
      </c>
      <c r="T1724">
        <v>130</v>
      </c>
      <c r="U1724">
        <v>11.11</v>
      </c>
      <c r="V1724">
        <v>17.989999999999998</v>
      </c>
      <c r="W1724" s="1">
        <v>42990</v>
      </c>
      <c r="X1724">
        <v>216</v>
      </c>
      <c r="Y1724" t="s">
        <v>48</v>
      </c>
      <c r="AC1724" s="1">
        <v>43071</v>
      </c>
      <c r="AD1724">
        <v>1</v>
      </c>
      <c r="AE1724">
        <v>158</v>
      </c>
      <c r="AF1724" s="1">
        <v>43353</v>
      </c>
      <c r="AG1724">
        <v>363</v>
      </c>
      <c r="AH1724">
        <v>310003</v>
      </c>
      <c r="AI1724">
        <v>172</v>
      </c>
      <c r="AJ1724" s="2">
        <v>16650</v>
      </c>
      <c r="AK1724" t="s">
        <v>45</v>
      </c>
      <c r="AL1724" s="1">
        <v>42990</v>
      </c>
    </row>
    <row r="1725" spans="1:38" x14ac:dyDescent="0.25">
      <c r="A1725" t="s">
        <v>78</v>
      </c>
      <c r="B1725" s="1">
        <v>43129</v>
      </c>
      <c r="C1725">
        <v>3</v>
      </c>
      <c r="D1725">
        <v>114</v>
      </c>
      <c r="E1725">
        <v>22</v>
      </c>
      <c r="F1725" t="s">
        <v>39</v>
      </c>
      <c r="G1725" t="s">
        <v>40</v>
      </c>
      <c r="H1725" t="s">
        <v>41</v>
      </c>
      <c r="I1725">
        <v>6</v>
      </c>
      <c r="J1725" t="s">
        <v>42</v>
      </c>
      <c r="K1725">
        <v>139</v>
      </c>
      <c r="L1725">
        <v>14</v>
      </c>
      <c r="M1725">
        <v>5.2</v>
      </c>
      <c r="N1725">
        <v>0.73</v>
      </c>
      <c r="O1725">
        <v>5.48</v>
      </c>
      <c r="P1725">
        <v>0.77</v>
      </c>
      <c r="Q1725">
        <v>4.32</v>
      </c>
      <c r="R1725">
        <v>0.6</v>
      </c>
      <c r="S1725">
        <v>1.37</v>
      </c>
      <c r="T1725">
        <v>31</v>
      </c>
      <c r="U1725">
        <v>14.53</v>
      </c>
      <c r="V1725">
        <v>17.87</v>
      </c>
      <c r="W1725" s="1">
        <v>42990</v>
      </c>
      <c r="X1725">
        <v>216</v>
      </c>
      <c r="Y1725" t="s">
        <v>47</v>
      </c>
      <c r="AC1725" s="1">
        <v>43071</v>
      </c>
      <c r="AD1725">
        <v>1</v>
      </c>
      <c r="AE1725">
        <v>222</v>
      </c>
      <c r="AF1725" s="1">
        <v>43353</v>
      </c>
      <c r="AG1725">
        <v>363</v>
      </c>
      <c r="AH1725">
        <v>310003</v>
      </c>
      <c r="AI1725">
        <v>172</v>
      </c>
      <c r="AJ1725" s="2">
        <v>16650</v>
      </c>
      <c r="AK1725" t="s">
        <v>45</v>
      </c>
      <c r="AL1725" s="1">
        <v>42990</v>
      </c>
    </row>
    <row r="1726" spans="1:38" x14ac:dyDescent="0.25">
      <c r="A1726" t="s">
        <v>129</v>
      </c>
      <c r="B1726" s="1">
        <v>42997</v>
      </c>
      <c r="C1726">
        <v>1</v>
      </c>
      <c r="D1726">
        <v>38</v>
      </c>
      <c r="E1726">
        <v>22</v>
      </c>
      <c r="F1726" t="s">
        <v>39</v>
      </c>
      <c r="G1726" t="s">
        <v>963</v>
      </c>
      <c r="H1726" t="s">
        <v>105</v>
      </c>
      <c r="I1726">
        <v>5</v>
      </c>
      <c r="J1726" t="s">
        <v>42</v>
      </c>
      <c r="K1726">
        <v>34</v>
      </c>
      <c r="L1726">
        <v>21.3</v>
      </c>
      <c r="M1726">
        <v>5.07</v>
      </c>
      <c r="N1726">
        <v>1.08</v>
      </c>
      <c r="O1726">
        <v>4.54</v>
      </c>
      <c r="P1726">
        <v>0.97</v>
      </c>
      <c r="Q1726">
        <v>3.93</v>
      </c>
      <c r="R1726">
        <v>0.84</v>
      </c>
      <c r="S1726">
        <v>1.8</v>
      </c>
      <c r="T1726">
        <v>22</v>
      </c>
      <c r="U1726">
        <v>22.11</v>
      </c>
      <c r="V1726">
        <v>24.12</v>
      </c>
      <c r="W1726" s="1">
        <v>42963</v>
      </c>
      <c r="X1726">
        <v>279</v>
      </c>
      <c r="Y1726" t="s">
        <v>43</v>
      </c>
      <c r="AC1726" t="s">
        <v>49</v>
      </c>
      <c r="AH1726">
        <v>506063</v>
      </c>
      <c r="AI1726" t="s">
        <v>987</v>
      </c>
      <c r="AJ1726" t="s">
        <v>988</v>
      </c>
      <c r="AK1726" t="s">
        <v>45</v>
      </c>
      <c r="AL1726" s="1">
        <v>42963</v>
      </c>
    </row>
    <row r="1727" spans="1:38" x14ac:dyDescent="0.25">
      <c r="A1727" t="s">
        <v>129</v>
      </c>
      <c r="B1727" s="1">
        <v>43156</v>
      </c>
      <c r="C1727">
        <v>3</v>
      </c>
      <c r="D1727">
        <v>38</v>
      </c>
      <c r="E1727">
        <v>22</v>
      </c>
      <c r="F1727" t="s">
        <v>39</v>
      </c>
      <c r="G1727" t="s">
        <v>963</v>
      </c>
      <c r="H1727" t="s">
        <v>105</v>
      </c>
      <c r="I1727">
        <v>5</v>
      </c>
      <c r="J1727" t="s">
        <v>42</v>
      </c>
      <c r="K1727">
        <v>193</v>
      </c>
      <c r="L1727">
        <v>21.2</v>
      </c>
      <c r="M1727">
        <v>5</v>
      </c>
      <c r="N1727">
        <v>1.06</v>
      </c>
      <c r="O1727">
        <v>3.52</v>
      </c>
      <c r="P1727">
        <v>0.75</v>
      </c>
      <c r="Q1727">
        <v>4.07</v>
      </c>
      <c r="R1727">
        <v>0.86</v>
      </c>
      <c r="S1727">
        <v>1.61</v>
      </c>
      <c r="U1727">
        <v>22.01</v>
      </c>
      <c r="V1727">
        <v>21.48</v>
      </c>
      <c r="W1727" s="1">
        <v>42963</v>
      </c>
      <c r="X1727">
        <v>279</v>
      </c>
      <c r="AI1727">
        <v>0</v>
      </c>
    </row>
    <row r="1728" spans="1:38" x14ac:dyDescent="0.25">
      <c r="A1728" t="s">
        <v>129</v>
      </c>
      <c r="B1728" s="1">
        <v>43060</v>
      </c>
      <c r="C1728">
        <v>2</v>
      </c>
      <c r="D1728">
        <v>38</v>
      </c>
      <c r="E1728">
        <v>22</v>
      </c>
      <c r="F1728" t="s">
        <v>39</v>
      </c>
      <c r="G1728" t="s">
        <v>963</v>
      </c>
      <c r="H1728" t="s">
        <v>105</v>
      </c>
      <c r="I1728">
        <v>5</v>
      </c>
      <c r="J1728" t="s">
        <v>42</v>
      </c>
      <c r="K1728">
        <v>97</v>
      </c>
      <c r="L1728">
        <v>15.5</v>
      </c>
      <c r="M1728">
        <v>4.91</v>
      </c>
      <c r="N1728">
        <v>0.76</v>
      </c>
      <c r="O1728">
        <v>3.93</v>
      </c>
      <c r="P1728">
        <v>0.61</v>
      </c>
      <c r="Q1728">
        <v>3.76</v>
      </c>
      <c r="R1728">
        <v>0.57999999999999996</v>
      </c>
      <c r="S1728">
        <v>1.19</v>
      </c>
      <c r="T1728">
        <v>32</v>
      </c>
      <c r="U1728">
        <v>16.09</v>
      </c>
      <c r="V1728">
        <v>16.12</v>
      </c>
      <c r="W1728" s="1">
        <v>42963</v>
      </c>
      <c r="X1728">
        <v>279</v>
      </c>
      <c r="Y1728" t="s">
        <v>46</v>
      </c>
      <c r="AC1728" s="1">
        <v>43058</v>
      </c>
      <c r="AD1728">
        <v>2</v>
      </c>
      <c r="AE1728">
        <v>193</v>
      </c>
      <c r="AF1728" s="1">
        <v>43340</v>
      </c>
      <c r="AG1728">
        <v>377</v>
      </c>
      <c r="AH1728">
        <v>506063</v>
      </c>
      <c r="AI1728" t="s">
        <v>987</v>
      </c>
      <c r="AJ1728" t="s">
        <v>988</v>
      </c>
      <c r="AK1728" t="s">
        <v>45</v>
      </c>
      <c r="AL1728" s="1">
        <v>42963</v>
      </c>
    </row>
    <row r="1729" spans="1:38" x14ac:dyDescent="0.25">
      <c r="A1729" t="s">
        <v>129</v>
      </c>
      <c r="B1729" s="1">
        <v>43229</v>
      </c>
      <c r="C1729">
        <v>4</v>
      </c>
      <c r="D1729">
        <v>38</v>
      </c>
      <c r="E1729">
        <v>22</v>
      </c>
      <c r="F1729" t="s">
        <v>39</v>
      </c>
      <c r="G1729" t="s">
        <v>963</v>
      </c>
      <c r="H1729" t="s">
        <v>105</v>
      </c>
      <c r="I1729">
        <v>5</v>
      </c>
      <c r="J1729" t="s">
        <v>42</v>
      </c>
      <c r="K1729">
        <v>266</v>
      </c>
      <c r="L1729">
        <v>11.8</v>
      </c>
      <c r="M1729">
        <v>4.6399999999999997</v>
      </c>
      <c r="N1729">
        <v>0.55000000000000004</v>
      </c>
      <c r="O1729">
        <v>4.46</v>
      </c>
      <c r="P1729">
        <v>0.53</v>
      </c>
      <c r="Q1729">
        <v>4.42</v>
      </c>
      <c r="R1729">
        <v>0.52</v>
      </c>
      <c r="S1729">
        <v>1.05</v>
      </c>
      <c r="T1729">
        <v>63</v>
      </c>
      <c r="U1729">
        <v>12.25</v>
      </c>
      <c r="V1729">
        <v>13.67</v>
      </c>
      <c r="W1729" s="1">
        <v>42963</v>
      </c>
      <c r="X1729">
        <v>279</v>
      </c>
      <c r="Y1729" t="s">
        <v>48</v>
      </c>
      <c r="AC1729" s="1">
        <v>43058</v>
      </c>
      <c r="AD1729">
        <v>2</v>
      </c>
      <c r="AF1729" s="1">
        <v>43340</v>
      </c>
      <c r="AH1729">
        <v>506063</v>
      </c>
      <c r="AI1729" t="s">
        <v>987</v>
      </c>
      <c r="AJ1729" t="s">
        <v>988</v>
      </c>
      <c r="AK1729" t="s">
        <v>143</v>
      </c>
      <c r="AL1729" s="1">
        <v>43240</v>
      </c>
    </row>
    <row r="1730" spans="1:38" x14ac:dyDescent="0.25">
      <c r="A1730" t="s">
        <v>78</v>
      </c>
      <c r="B1730" s="1">
        <v>43012</v>
      </c>
      <c r="C1730">
        <v>1</v>
      </c>
      <c r="D1730">
        <v>96</v>
      </c>
      <c r="E1730">
        <v>22</v>
      </c>
      <c r="F1730" t="s">
        <v>39</v>
      </c>
      <c r="G1730" t="s">
        <v>40</v>
      </c>
      <c r="H1730" t="s">
        <v>41</v>
      </c>
      <c r="I1730">
        <v>7</v>
      </c>
      <c r="J1730" t="s">
        <v>42</v>
      </c>
      <c r="K1730">
        <v>44</v>
      </c>
      <c r="L1730">
        <v>18.8</v>
      </c>
      <c r="M1730">
        <v>4.97</v>
      </c>
      <c r="N1730">
        <v>0.93</v>
      </c>
      <c r="O1730">
        <v>5.0199999999999996</v>
      </c>
      <c r="P1730">
        <v>0.94</v>
      </c>
      <c r="Q1730">
        <v>4.45</v>
      </c>
      <c r="R1730">
        <v>0.84</v>
      </c>
      <c r="S1730">
        <v>1.78</v>
      </c>
      <c r="U1730">
        <v>19.510000000000002</v>
      </c>
      <c r="V1730">
        <v>23.07</v>
      </c>
      <c r="W1730" s="1">
        <v>42968</v>
      </c>
      <c r="X1730">
        <v>238</v>
      </c>
      <c r="Z1730" t="s">
        <v>685</v>
      </c>
      <c r="AA1730" t="s">
        <v>686</v>
      </c>
      <c r="AC1730" t="s">
        <v>49</v>
      </c>
      <c r="AH1730">
        <v>306083</v>
      </c>
      <c r="AI1730" t="s">
        <v>366</v>
      </c>
      <c r="AJ1730" s="3">
        <v>45081</v>
      </c>
      <c r="AK1730" t="s">
        <v>45</v>
      </c>
      <c r="AL1730" s="1">
        <v>42968</v>
      </c>
    </row>
    <row r="1731" spans="1:38" x14ac:dyDescent="0.25">
      <c r="A1731" t="s">
        <v>78</v>
      </c>
      <c r="B1731" s="1">
        <v>43072</v>
      </c>
      <c r="C1731">
        <v>2</v>
      </c>
      <c r="D1731">
        <v>96</v>
      </c>
      <c r="E1731">
        <v>22</v>
      </c>
      <c r="F1731" t="s">
        <v>39</v>
      </c>
      <c r="G1731" t="s">
        <v>40</v>
      </c>
      <c r="H1731" t="s">
        <v>41</v>
      </c>
      <c r="I1731">
        <v>3</v>
      </c>
      <c r="J1731">
        <v>2</v>
      </c>
      <c r="K1731">
        <v>104</v>
      </c>
      <c r="L1731">
        <v>21</v>
      </c>
      <c r="M1731">
        <v>5.21</v>
      </c>
      <c r="N1731">
        <v>1.0900000000000001</v>
      </c>
      <c r="O1731">
        <v>4.3600000000000003</v>
      </c>
      <c r="P1731">
        <v>0.92</v>
      </c>
      <c r="Q1731">
        <v>3.66</v>
      </c>
      <c r="R1731">
        <v>0.77</v>
      </c>
      <c r="S1731">
        <v>1.68</v>
      </c>
      <c r="T1731">
        <v>15</v>
      </c>
      <c r="U1731">
        <v>21.8</v>
      </c>
      <c r="V1731">
        <v>22.89</v>
      </c>
      <c r="W1731" s="1">
        <v>42968</v>
      </c>
      <c r="X1731">
        <v>178</v>
      </c>
      <c r="Y1731" t="s">
        <v>43</v>
      </c>
      <c r="Z1731" t="s">
        <v>357</v>
      </c>
      <c r="AA1731" t="s">
        <v>989</v>
      </c>
      <c r="AB1731">
        <v>213</v>
      </c>
      <c r="AC1731" t="s">
        <v>49</v>
      </c>
      <c r="AH1731">
        <v>308103</v>
      </c>
      <c r="AI1731">
        <v>177</v>
      </c>
      <c r="AJ1731" s="2">
        <v>22920</v>
      </c>
      <c r="AK1731" t="s">
        <v>45</v>
      </c>
      <c r="AL1731" s="1">
        <v>43028</v>
      </c>
    </row>
    <row r="1732" spans="1:38" x14ac:dyDescent="0.25">
      <c r="A1732" t="s">
        <v>78</v>
      </c>
      <c r="B1732" s="1">
        <v>43129</v>
      </c>
      <c r="C1732">
        <v>3</v>
      </c>
      <c r="D1732">
        <v>96</v>
      </c>
      <c r="E1732">
        <v>22</v>
      </c>
      <c r="F1732" t="s">
        <v>39</v>
      </c>
      <c r="G1732" t="s">
        <v>40</v>
      </c>
      <c r="H1732" t="s">
        <v>41</v>
      </c>
      <c r="I1732">
        <v>7</v>
      </c>
      <c r="J1732" t="s">
        <v>42</v>
      </c>
      <c r="K1732">
        <v>161</v>
      </c>
      <c r="L1732">
        <v>14.2</v>
      </c>
      <c r="M1732">
        <v>4.8099999999999996</v>
      </c>
      <c r="N1732">
        <v>0.68</v>
      </c>
      <c r="O1732">
        <v>4.88</v>
      </c>
      <c r="P1732">
        <v>0.69</v>
      </c>
      <c r="Q1732">
        <v>4.4800000000000004</v>
      </c>
      <c r="R1732">
        <v>0.64</v>
      </c>
      <c r="S1732">
        <v>1.33</v>
      </c>
      <c r="T1732">
        <v>362</v>
      </c>
      <c r="U1732">
        <v>14.74</v>
      </c>
      <c r="V1732">
        <v>17.21</v>
      </c>
      <c r="W1732" s="1">
        <v>42968</v>
      </c>
      <c r="X1732">
        <v>238</v>
      </c>
      <c r="Y1732" s="3">
        <v>44986</v>
      </c>
      <c r="Z1732" t="s">
        <v>685</v>
      </c>
      <c r="AA1732" t="s">
        <v>686</v>
      </c>
      <c r="AC1732" s="1">
        <v>43070</v>
      </c>
      <c r="AD1732">
        <v>1</v>
      </c>
      <c r="AE1732">
        <v>219</v>
      </c>
      <c r="AF1732" s="1">
        <v>43350</v>
      </c>
      <c r="AG1732">
        <v>382</v>
      </c>
      <c r="AH1732">
        <v>306083</v>
      </c>
      <c r="AI1732" t="s">
        <v>366</v>
      </c>
      <c r="AJ1732" s="3">
        <v>45081</v>
      </c>
      <c r="AK1732" t="s">
        <v>45</v>
      </c>
      <c r="AL1732" s="1">
        <v>42968</v>
      </c>
    </row>
    <row r="1733" spans="1:38" x14ac:dyDescent="0.25">
      <c r="A1733" t="s">
        <v>78</v>
      </c>
      <c r="B1733" s="1">
        <v>43193</v>
      </c>
      <c r="C1733">
        <v>4</v>
      </c>
      <c r="D1733">
        <v>96</v>
      </c>
      <c r="E1733">
        <v>22</v>
      </c>
      <c r="F1733" t="s">
        <v>39</v>
      </c>
      <c r="G1733" t="s">
        <v>40</v>
      </c>
      <c r="H1733" t="s">
        <v>41</v>
      </c>
      <c r="I1733">
        <v>7</v>
      </c>
      <c r="J1733" t="s">
        <v>42</v>
      </c>
      <c r="K1733">
        <v>225</v>
      </c>
      <c r="L1733">
        <v>7.1</v>
      </c>
      <c r="M1733">
        <v>4.3099999999999996</v>
      </c>
      <c r="N1733">
        <v>0.31</v>
      </c>
      <c r="O1733">
        <v>7.68</v>
      </c>
      <c r="P1733">
        <v>0.55000000000000004</v>
      </c>
      <c r="Q1733">
        <v>5.82</v>
      </c>
      <c r="R1733">
        <v>0.41</v>
      </c>
      <c r="S1733">
        <v>0.96</v>
      </c>
      <c r="T1733">
        <v>272</v>
      </c>
      <c r="U1733">
        <v>7.37</v>
      </c>
      <c r="V1733">
        <v>11.84</v>
      </c>
      <c r="W1733" s="1">
        <v>42968</v>
      </c>
      <c r="X1733">
        <v>238</v>
      </c>
      <c r="Y1733" s="3">
        <v>45018</v>
      </c>
      <c r="Z1733" t="s">
        <v>685</v>
      </c>
      <c r="AA1733" t="s">
        <v>686</v>
      </c>
      <c r="AC1733" s="1">
        <v>43070</v>
      </c>
      <c r="AD1733">
        <v>1</v>
      </c>
      <c r="AE1733">
        <v>155</v>
      </c>
      <c r="AF1733" s="1">
        <v>43350</v>
      </c>
      <c r="AG1733">
        <v>382</v>
      </c>
      <c r="AH1733">
        <v>306083</v>
      </c>
      <c r="AI1733" t="s">
        <v>366</v>
      </c>
      <c r="AJ1733" s="3">
        <v>45081</v>
      </c>
      <c r="AK1733" t="s">
        <v>45</v>
      </c>
      <c r="AL1733" s="1">
        <v>42968</v>
      </c>
    </row>
    <row r="1734" spans="1:38" x14ac:dyDescent="0.25">
      <c r="A1734" t="s">
        <v>68</v>
      </c>
      <c r="B1734" s="1">
        <v>43018</v>
      </c>
      <c r="C1734">
        <v>1</v>
      </c>
      <c r="D1734">
        <v>75</v>
      </c>
      <c r="E1734">
        <v>22</v>
      </c>
      <c r="F1734" t="s">
        <v>39</v>
      </c>
      <c r="G1734" t="s">
        <v>51</v>
      </c>
      <c r="H1734" t="s">
        <v>52</v>
      </c>
      <c r="I1734">
        <v>11</v>
      </c>
      <c r="J1734" t="s">
        <v>42</v>
      </c>
      <c r="K1734">
        <v>62</v>
      </c>
      <c r="L1734">
        <v>29.5</v>
      </c>
      <c r="M1734">
        <v>4.9400000000000004</v>
      </c>
      <c r="N1734">
        <v>1.46</v>
      </c>
      <c r="O1734">
        <v>4.75</v>
      </c>
      <c r="P1734">
        <v>1.4</v>
      </c>
      <c r="Q1734">
        <v>3.26</v>
      </c>
      <c r="R1734">
        <v>0.96</v>
      </c>
      <c r="S1734">
        <v>2.36</v>
      </c>
      <c r="T1734">
        <v>21</v>
      </c>
      <c r="U1734">
        <v>30.62</v>
      </c>
      <c r="V1734">
        <v>32.61</v>
      </c>
      <c r="W1734" s="1">
        <v>42956</v>
      </c>
      <c r="X1734">
        <v>276</v>
      </c>
      <c r="Y1734" t="s">
        <v>43</v>
      </c>
      <c r="AC1734" s="1">
        <v>43039</v>
      </c>
      <c r="AD1734">
        <v>1</v>
      </c>
      <c r="AE1734">
        <v>253</v>
      </c>
      <c r="AF1734" s="1">
        <v>43320</v>
      </c>
      <c r="AG1734">
        <v>364</v>
      </c>
      <c r="AH1734">
        <v>102017</v>
      </c>
      <c r="AI1734">
        <v>0</v>
      </c>
      <c r="AJ1734" t="s">
        <v>990</v>
      </c>
      <c r="AK1734" t="s">
        <v>45</v>
      </c>
      <c r="AL1734" s="1">
        <v>42956</v>
      </c>
    </row>
    <row r="1735" spans="1:38" x14ac:dyDescent="0.25">
      <c r="A1735" t="s">
        <v>68</v>
      </c>
      <c r="B1735" s="1">
        <v>43073</v>
      </c>
      <c r="C1735">
        <v>2</v>
      </c>
      <c r="D1735">
        <v>75</v>
      </c>
      <c r="E1735">
        <v>22</v>
      </c>
      <c r="F1735" t="s">
        <v>39</v>
      </c>
      <c r="G1735" t="s">
        <v>51</v>
      </c>
      <c r="H1735" t="s">
        <v>52</v>
      </c>
      <c r="I1735">
        <v>11</v>
      </c>
      <c r="J1735" t="s">
        <v>42</v>
      </c>
      <c r="K1735">
        <v>117</v>
      </c>
      <c r="L1735">
        <v>21.2</v>
      </c>
      <c r="M1735">
        <v>4.7</v>
      </c>
      <c r="N1735">
        <v>1</v>
      </c>
      <c r="O1735">
        <v>4.08</v>
      </c>
      <c r="P1735">
        <v>0.86</v>
      </c>
      <c r="Q1735">
        <v>3</v>
      </c>
      <c r="R1735">
        <v>0.64</v>
      </c>
      <c r="S1735">
        <v>1.5</v>
      </c>
      <c r="T1735">
        <v>17</v>
      </c>
      <c r="U1735">
        <v>22.01</v>
      </c>
      <c r="V1735">
        <v>21.23</v>
      </c>
      <c r="W1735" s="1">
        <v>42956</v>
      </c>
      <c r="X1735">
        <v>276</v>
      </c>
      <c r="Y1735" t="s">
        <v>46</v>
      </c>
      <c r="AC1735" s="1">
        <v>43039</v>
      </c>
      <c r="AD1735">
        <v>1</v>
      </c>
      <c r="AE1735">
        <v>245</v>
      </c>
      <c r="AF1735" s="1">
        <v>43320</v>
      </c>
      <c r="AG1735">
        <v>364</v>
      </c>
      <c r="AH1735">
        <v>102017</v>
      </c>
      <c r="AI1735">
        <v>0</v>
      </c>
      <c r="AJ1735" t="s">
        <v>990</v>
      </c>
      <c r="AK1735" t="s">
        <v>45</v>
      </c>
      <c r="AL1735" s="1">
        <v>42956</v>
      </c>
    </row>
    <row r="1736" spans="1:38" x14ac:dyDescent="0.25">
      <c r="A1736" t="s">
        <v>68</v>
      </c>
      <c r="B1736" s="1">
        <v>43144</v>
      </c>
      <c r="C1736">
        <v>3</v>
      </c>
      <c r="D1736">
        <v>75</v>
      </c>
      <c r="E1736">
        <v>22</v>
      </c>
      <c r="F1736" t="s">
        <v>39</v>
      </c>
      <c r="G1736" t="s">
        <v>51</v>
      </c>
      <c r="H1736" t="s">
        <v>52</v>
      </c>
      <c r="I1736">
        <v>11</v>
      </c>
      <c r="J1736" t="s">
        <v>42</v>
      </c>
      <c r="K1736">
        <v>188</v>
      </c>
      <c r="L1736">
        <v>17.8</v>
      </c>
      <c r="M1736">
        <v>4.79</v>
      </c>
      <c r="N1736">
        <v>0.85</v>
      </c>
      <c r="O1736">
        <v>5.16</v>
      </c>
      <c r="P1736">
        <v>0.92</v>
      </c>
      <c r="Q1736">
        <v>3.38</v>
      </c>
      <c r="R1736">
        <v>0.6</v>
      </c>
      <c r="S1736">
        <v>1.52</v>
      </c>
      <c r="T1736">
        <v>23</v>
      </c>
      <c r="U1736">
        <v>18.48</v>
      </c>
      <c r="V1736">
        <v>20.77</v>
      </c>
      <c r="W1736" s="1">
        <v>42956</v>
      </c>
      <c r="X1736">
        <v>276</v>
      </c>
      <c r="Y1736" t="s">
        <v>47</v>
      </c>
      <c r="AC1736" s="1">
        <v>43039</v>
      </c>
      <c r="AD1736">
        <v>1</v>
      </c>
      <c r="AE1736">
        <v>174</v>
      </c>
      <c r="AF1736" s="1">
        <v>43320</v>
      </c>
      <c r="AG1736">
        <v>364</v>
      </c>
      <c r="AH1736">
        <v>102017</v>
      </c>
      <c r="AI1736">
        <v>0</v>
      </c>
      <c r="AJ1736" t="s">
        <v>990</v>
      </c>
      <c r="AK1736" t="s">
        <v>45</v>
      </c>
      <c r="AL1736" s="1">
        <v>42956</v>
      </c>
    </row>
    <row r="1737" spans="1:38" x14ac:dyDescent="0.25">
      <c r="A1737" t="s">
        <v>68</v>
      </c>
      <c r="B1737" s="1">
        <v>43219</v>
      </c>
      <c r="C1737">
        <v>4</v>
      </c>
      <c r="D1737">
        <v>75</v>
      </c>
      <c r="E1737">
        <v>22</v>
      </c>
      <c r="F1737" t="s">
        <v>39</v>
      </c>
      <c r="G1737" t="s">
        <v>51</v>
      </c>
      <c r="H1737" t="s">
        <v>52</v>
      </c>
      <c r="I1737">
        <v>11</v>
      </c>
      <c r="J1737" t="s">
        <v>42</v>
      </c>
      <c r="K1737">
        <v>263</v>
      </c>
      <c r="L1737">
        <v>8.9</v>
      </c>
      <c r="M1737">
        <v>3.95</v>
      </c>
      <c r="N1737">
        <v>0.35</v>
      </c>
      <c r="O1737">
        <v>7.94</v>
      </c>
      <c r="P1737">
        <v>0.71</v>
      </c>
      <c r="Q1737">
        <v>4.6500000000000004</v>
      </c>
      <c r="R1737">
        <v>0.41</v>
      </c>
      <c r="S1737">
        <v>1.1200000000000001</v>
      </c>
      <c r="T1737">
        <v>148</v>
      </c>
      <c r="U1737">
        <v>9.24</v>
      </c>
      <c r="V1737">
        <v>14.34</v>
      </c>
      <c r="W1737" s="1">
        <v>42956</v>
      </c>
      <c r="X1737">
        <v>276</v>
      </c>
      <c r="Y1737" t="s">
        <v>48</v>
      </c>
      <c r="AC1737" s="1">
        <v>43420</v>
      </c>
      <c r="AD1737">
        <v>3</v>
      </c>
      <c r="AE1737">
        <v>251</v>
      </c>
      <c r="AF1737" s="1">
        <v>43698</v>
      </c>
      <c r="AG1737">
        <v>742</v>
      </c>
      <c r="AH1737">
        <v>102017</v>
      </c>
      <c r="AI1737">
        <v>0</v>
      </c>
      <c r="AJ1737" t="s">
        <v>990</v>
      </c>
      <c r="AK1737" t="s">
        <v>50</v>
      </c>
      <c r="AL1737" s="1">
        <v>43250</v>
      </c>
    </row>
    <row r="1738" spans="1:38" x14ac:dyDescent="0.25">
      <c r="A1738" t="s">
        <v>129</v>
      </c>
      <c r="B1738" s="1">
        <v>42997</v>
      </c>
      <c r="C1738">
        <v>1</v>
      </c>
      <c r="D1738">
        <v>396</v>
      </c>
      <c r="E1738">
        <v>23</v>
      </c>
      <c r="F1738" t="s">
        <v>39</v>
      </c>
      <c r="G1738" t="s">
        <v>104</v>
      </c>
      <c r="H1738" t="s">
        <v>105</v>
      </c>
      <c r="I1738">
        <v>6</v>
      </c>
      <c r="J1738" t="s">
        <v>42</v>
      </c>
      <c r="K1738">
        <v>34</v>
      </c>
      <c r="L1738">
        <v>24.3</v>
      </c>
      <c r="M1738">
        <v>5.13</v>
      </c>
      <c r="N1738">
        <v>1.25</v>
      </c>
      <c r="O1738">
        <v>4.83</v>
      </c>
      <c r="P1738">
        <v>1.17</v>
      </c>
      <c r="Q1738">
        <v>4.22</v>
      </c>
      <c r="R1738">
        <v>1.03</v>
      </c>
      <c r="S1738">
        <v>2.2000000000000002</v>
      </c>
      <c r="T1738">
        <v>478</v>
      </c>
      <c r="U1738">
        <v>25.22</v>
      </c>
      <c r="V1738">
        <v>28.84</v>
      </c>
      <c r="W1738" s="1">
        <v>42963</v>
      </c>
      <c r="X1738">
        <v>277</v>
      </c>
      <c r="Y1738" s="3">
        <v>44927</v>
      </c>
      <c r="Z1738" t="s">
        <v>991</v>
      </c>
      <c r="AA1738" t="s">
        <v>992</v>
      </c>
      <c r="AC1738" t="s">
        <v>49</v>
      </c>
      <c r="AH1738">
        <v>506104</v>
      </c>
      <c r="AI1738" t="s">
        <v>739</v>
      </c>
      <c r="AJ1738" t="s">
        <v>993</v>
      </c>
      <c r="AK1738" t="s">
        <v>45</v>
      </c>
      <c r="AL1738" s="1">
        <v>42963</v>
      </c>
    </row>
    <row r="1739" spans="1:38" x14ac:dyDescent="0.25">
      <c r="A1739" t="s">
        <v>129</v>
      </c>
      <c r="B1739" s="1">
        <v>43156</v>
      </c>
      <c r="C1739">
        <v>3</v>
      </c>
      <c r="D1739">
        <v>396</v>
      </c>
      <c r="E1739">
        <v>23</v>
      </c>
      <c r="F1739" t="s">
        <v>39</v>
      </c>
      <c r="G1739" t="s">
        <v>104</v>
      </c>
      <c r="H1739" t="s">
        <v>105</v>
      </c>
      <c r="I1739">
        <v>6</v>
      </c>
      <c r="J1739" t="s">
        <v>42</v>
      </c>
      <c r="K1739">
        <v>193</v>
      </c>
      <c r="L1739">
        <v>16.600000000000001</v>
      </c>
      <c r="M1739">
        <v>4.93</v>
      </c>
      <c r="N1739">
        <v>0.82</v>
      </c>
      <c r="O1739">
        <v>4.8600000000000003</v>
      </c>
      <c r="P1739">
        <v>0.81</v>
      </c>
      <c r="Q1739">
        <v>4.0599999999999996</v>
      </c>
      <c r="R1739">
        <v>0.67</v>
      </c>
      <c r="S1739">
        <v>1.48</v>
      </c>
      <c r="U1739">
        <v>17.23</v>
      </c>
      <c r="V1739">
        <v>19.59</v>
      </c>
      <c r="W1739" s="1">
        <v>42963</v>
      </c>
      <c r="X1739">
        <v>277</v>
      </c>
      <c r="Z1739" t="s">
        <v>991</v>
      </c>
      <c r="AA1739" t="s">
        <v>992</v>
      </c>
      <c r="AI1739">
        <v>0</v>
      </c>
    </row>
    <row r="1740" spans="1:38" x14ac:dyDescent="0.25">
      <c r="A1740" t="s">
        <v>129</v>
      </c>
      <c r="B1740" s="1">
        <v>43229</v>
      </c>
      <c r="C1740">
        <v>4</v>
      </c>
      <c r="D1740">
        <v>396</v>
      </c>
      <c r="E1740">
        <v>23</v>
      </c>
      <c r="F1740" t="s">
        <v>39</v>
      </c>
      <c r="G1740" t="s">
        <v>104</v>
      </c>
      <c r="H1740" t="s">
        <v>105</v>
      </c>
      <c r="I1740">
        <v>6</v>
      </c>
      <c r="J1740" t="s">
        <v>42</v>
      </c>
      <c r="K1740">
        <v>266</v>
      </c>
      <c r="L1740">
        <v>11.9</v>
      </c>
      <c r="M1740">
        <v>4.8600000000000003</v>
      </c>
      <c r="N1740">
        <v>0.57999999999999996</v>
      </c>
      <c r="O1740">
        <v>5.21</v>
      </c>
      <c r="P1740">
        <v>0.62</v>
      </c>
      <c r="Q1740">
        <v>4.5199999999999996</v>
      </c>
      <c r="R1740">
        <v>0.54</v>
      </c>
      <c r="S1740">
        <v>1.1599999999999999</v>
      </c>
      <c r="T1740">
        <v>271</v>
      </c>
      <c r="U1740">
        <v>12.35</v>
      </c>
      <c r="V1740">
        <v>14.98</v>
      </c>
      <c r="W1740" s="1">
        <v>42963</v>
      </c>
      <c r="X1740">
        <v>277</v>
      </c>
      <c r="Y1740" s="3">
        <v>45020</v>
      </c>
      <c r="Z1740" t="s">
        <v>991</v>
      </c>
      <c r="AA1740" t="s">
        <v>992</v>
      </c>
      <c r="AC1740" t="s">
        <v>49</v>
      </c>
      <c r="AH1740">
        <v>506104</v>
      </c>
      <c r="AI1740" t="s">
        <v>739</v>
      </c>
      <c r="AJ1740" t="s">
        <v>993</v>
      </c>
      <c r="AK1740" t="s">
        <v>50</v>
      </c>
      <c r="AL1740" s="1">
        <v>43242</v>
      </c>
    </row>
    <row r="1741" spans="1:38" x14ac:dyDescent="0.25">
      <c r="A1741" t="s">
        <v>129</v>
      </c>
      <c r="B1741" s="1">
        <v>43060</v>
      </c>
      <c r="C1741">
        <v>2</v>
      </c>
      <c r="D1741">
        <v>396</v>
      </c>
      <c r="E1741">
        <v>23</v>
      </c>
      <c r="F1741" t="s">
        <v>39</v>
      </c>
      <c r="G1741" t="s">
        <v>104</v>
      </c>
      <c r="H1741" t="s">
        <v>105</v>
      </c>
      <c r="I1741">
        <v>6</v>
      </c>
      <c r="J1741" t="s">
        <v>42</v>
      </c>
      <c r="K1741">
        <v>97</v>
      </c>
      <c r="L1741">
        <v>9.6</v>
      </c>
      <c r="M1741">
        <v>4.9800000000000004</v>
      </c>
      <c r="N1741">
        <v>0.48</v>
      </c>
      <c r="O1741">
        <v>4.88</v>
      </c>
      <c r="P1741">
        <v>0.47</v>
      </c>
      <c r="Q1741">
        <v>3.84</v>
      </c>
      <c r="R1741">
        <v>0.37</v>
      </c>
      <c r="S1741">
        <v>0.84</v>
      </c>
      <c r="T1741">
        <v>729</v>
      </c>
      <c r="U1741">
        <v>9.9600000000000009</v>
      </c>
      <c r="V1741">
        <v>11.22</v>
      </c>
      <c r="W1741" s="1">
        <v>42963</v>
      </c>
      <c r="X1741">
        <v>277</v>
      </c>
      <c r="Y1741" s="3">
        <v>44959</v>
      </c>
      <c r="Z1741" t="s">
        <v>991</v>
      </c>
      <c r="AA1741" t="s">
        <v>992</v>
      </c>
      <c r="AC1741" s="1">
        <v>43056</v>
      </c>
      <c r="AD1741">
        <v>1</v>
      </c>
      <c r="AE1741">
        <v>186</v>
      </c>
      <c r="AF1741" s="1">
        <v>43333</v>
      </c>
      <c r="AG1741">
        <v>370</v>
      </c>
      <c r="AH1741">
        <v>506104</v>
      </c>
      <c r="AI1741" t="s">
        <v>739</v>
      </c>
      <c r="AJ1741" t="s">
        <v>993</v>
      </c>
      <c r="AK1741" t="s">
        <v>45</v>
      </c>
      <c r="AL1741" s="1">
        <v>42963</v>
      </c>
    </row>
    <row r="1742" spans="1:38" x14ac:dyDescent="0.25">
      <c r="A1742" t="s">
        <v>38</v>
      </c>
      <c r="B1742" s="1">
        <v>43010</v>
      </c>
      <c r="C1742">
        <v>1</v>
      </c>
      <c r="D1742">
        <v>202</v>
      </c>
      <c r="E1742">
        <v>23</v>
      </c>
      <c r="F1742" t="s">
        <v>39</v>
      </c>
      <c r="G1742" t="s">
        <v>51</v>
      </c>
      <c r="H1742" t="s">
        <v>52</v>
      </c>
      <c r="I1742">
        <v>8</v>
      </c>
      <c r="J1742" t="s">
        <v>42</v>
      </c>
      <c r="K1742">
        <v>31</v>
      </c>
      <c r="L1742">
        <v>28.7</v>
      </c>
      <c r="M1742">
        <v>4.97</v>
      </c>
      <c r="N1742">
        <v>1.43</v>
      </c>
      <c r="O1742">
        <v>4.59</v>
      </c>
      <c r="P1742">
        <v>1.32</v>
      </c>
      <c r="Q1742">
        <v>3.44</v>
      </c>
      <c r="R1742">
        <v>0.99</v>
      </c>
      <c r="S1742">
        <v>2.2999999999999998</v>
      </c>
      <c r="T1742">
        <v>526</v>
      </c>
      <c r="U1742">
        <v>29.79</v>
      </c>
      <c r="V1742">
        <v>31.61</v>
      </c>
      <c r="W1742" s="1">
        <v>42979</v>
      </c>
      <c r="X1742">
        <v>234</v>
      </c>
      <c r="Y1742" s="3">
        <v>44927</v>
      </c>
      <c r="AC1742" s="1">
        <v>43064</v>
      </c>
      <c r="AD1742">
        <v>1</v>
      </c>
      <c r="AE1742">
        <v>267</v>
      </c>
      <c r="AF1742" s="1">
        <v>43344</v>
      </c>
      <c r="AG1742">
        <v>365</v>
      </c>
      <c r="AH1742">
        <v>102069</v>
      </c>
      <c r="AI1742" t="s">
        <v>994</v>
      </c>
      <c r="AJ1742" s="2">
        <v>21916</v>
      </c>
      <c r="AK1742" t="s">
        <v>45</v>
      </c>
      <c r="AL1742" s="1">
        <v>42979</v>
      </c>
    </row>
    <row r="1743" spans="1:38" x14ac:dyDescent="0.25">
      <c r="A1743" t="s">
        <v>38</v>
      </c>
      <c r="B1743" s="1">
        <v>43075</v>
      </c>
      <c r="C1743">
        <v>2</v>
      </c>
      <c r="D1743">
        <v>202</v>
      </c>
      <c r="E1743">
        <v>23</v>
      </c>
      <c r="F1743" t="s">
        <v>39</v>
      </c>
      <c r="G1743" t="s">
        <v>51</v>
      </c>
      <c r="H1743" t="s">
        <v>52</v>
      </c>
      <c r="I1743">
        <v>8</v>
      </c>
      <c r="J1743" t="s">
        <v>42</v>
      </c>
      <c r="K1743">
        <v>96</v>
      </c>
      <c r="L1743">
        <v>22.2</v>
      </c>
      <c r="M1743">
        <v>4.9400000000000004</v>
      </c>
      <c r="N1743">
        <v>1.1000000000000001</v>
      </c>
      <c r="O1743">
        <v>4.38</v>
      </c>
      <c r="P1743">
        <v>0.97</v>
      </c>
      <c r="Q1743">
        <v>3.51</v>
      </c>
      <c r="R1743">
        <v>0.78</v>
      </c>
      <c r="S1743">
        <v>1.75</v>
      </c>
      <c r="T1743">
        <v>312</v>
      </c>
      <c r="U1743">
        <v>23.04</v>
      </c>
      <c r="V1743">
        <v>23.92</v>
      </c>
      <c r="W1743" s="1">
        <v>42979</v>
      </c>
      <c r="X1743">
        <v>234</v>
      </c>
      <c r="Y1743" s="3">
        <v>44959</v>
      </c>
      <c r="AC1743" s="1">
        <v>43064</v>
      </c>
      <c r="AD1743">
        <v>1</v>
      </c>
      <c r="AE1743">
        <v>229</v>
      </c>
      <c r="AF1743" s="1">
        <v>43344</v>
      </c>
      <c r="AG1743">
        <v>365</v>
      </c>
      <c r="AH1743">
        <v>102069</v>
      </c>
      <c r="AI1743" t="s">
        <v>994</v>
      </c>
      <c r="AJ1743" s="2">
        <v>21916</v>
      </c>
      <c r="AK1743" t="s">
        <v>45</v>
      </c>
      <c r="AL1743" s="1">
        <v>42979</v>
      </c>
    </row>
    <row r="1744" spans="1:38" x14ac:dyDescent="0.25">
      <c r="A1744" t="s">
        <v>38</v>
      </c>
      <c r="B1744" s="1">
        <v>43146</v>
      </c>
      <c r="C1744">
        <v>3</v>
      </c>
      <c r="D1744">
        <v>202</v>
      </c>
      <c r="E1744">
        <v>23</v>
      </c>
      <c r="F1744" t="s">
        <v>39</v>
      </c>
      <c r="G1744" t="s">
        <v>51</v>
      </c>
      <c r="H1744" t="s">
        <v>52</v>
      </c>
      <c r="I1744">
        <v>8</v>
      </c>
      <c r="J1744" t="s">
        <v>42</v>
      </c>
      <c r="K1744">
        <v>167</v>
      </c>
      <c r="L1744">
        <v>18.2</v>
      </c>
      <c r="M1744">
        <v>4.96</v>
      </c>
      <c r="N1744">
        <v>0.9</v>
      </c>
      <c r="O1744">
        <v>4.33</v>
      </c>
      <c r="P1744">
        <v>0.79</v>
      </c>
      <c r="Q1744">
        <v>3.97</v>
      </c>
      <c r="R1744">
        <v>0.72</v>
      </c>
      <c r="S1744">
        <v>1.51</v>
      </c>
      <c r="T1744">
        <v>248</v>
      </c>
      <c r="U1744">
        <v>18.89</v>
      </c>
      <c r="V1744">
        <v>20.14</v>
      </c>
      <c r="W1744" s="1">
        <v>42979</v>
      </c>
      <c r="X1744">
        <v>234</v>
      </c>
      <c r="Y1744" s="3">
        <v>44988</v>
      </c>
      <c r="AC1744" s="1">
        <v>43064</v>
      </c>
      <c r="AD1744">
        <v>1</v>
      </c>
      <c r="AE1744">
        <v>193</v>
      </c>
      <c r="AF1744" s="1">
        <v>43344</v>
      </c>
      <c r="AG1744">
        <v>365</v>
      </c>
      <c r="AH1744">
        <v>102069</v>
      </c>
      <c r="AI1744" t="s">
        <v>994</v>
      </c>
      <c r="AJ1744" s="2">
        <v>21916</v>
      </c>
      <c r="AK1744" t="s">
        <v>45</v>
      </c>
      <c r="AL1744" s="1">
        <v>42979</v>
      </c>
    </row>
    <row r="1745" spans="1:38" x14ac:dyDescent="0.25">
      <c r="A1745" t="s">
        <v>38</v>
      </c>
      <c r="B1745" s="1">
        <v>43200</v>
      </c>
      <c r="C1745">
        <v>4</v>
      </c>
      <c r="D1745">
        <v>202</v>
      </c>
      <c r="E1745">
        <v>23</v>
      </c>
      <c r="F1745" t="s">
        <v>39</v>
      </c>
      <c r="G1745" t="s">
        <v>51</v>
      </c>
      <c r="H1745" t="s">
        <v>52</v>
      </c>
      <c r="I1745">
        <v>8</v>
      </c>
      <c r="J1745" t="s">
        <v>42</v>
      </c>
      <c r="K1745">
        <v>221</v>
      </c>
      <c r="L1745">
        <v>9.9</v>
      </c>
      <c r="M1745">
        <v>4.99</v>
      </c>
      <c r="N1745">
        <v>0.49</v>
      </c>
      <c r="O1745">
        <v>5.27</v>
      </c>
      <c r="P1745">
        <v>0.52</v>
      </c>
      <c r="Q1745">
        <v>4.59</v>
      </c>
      <c r="R1745">
        <v>0.45</v>
      </c>
      <c r="S1745">
        <v>0.98</v>
      </c>
      <c r="T1745">
        <v>162</v>
      </c>
      <c r="U1745">
        <v>10.28</v>
      </c>
      <c r="V1745">
        <v>12.52</v>
      </c>
      <c r="W1745" s="1">
        <v>42979</v>
      </c>
      <c r="X1745">
        <v>234</v>
      </c>
      <c r="Y1745" s="3">
        <v>45020</v>
      </c>
      <c r="AC1745" t="s">
        <v>49</v>
      </c>
      <c r="AH1745">
        <v>102069</v>
      </c>
      <c r="AI1745" t="s">
        <v>994</v>
      </c>
      <c r="AJ1745" s="2">
        <v>21916</v>
      </c>
      <c r="AK1745" t="s">
        <v>50</v>
      </c>
      <c r="AL1745" s="1">
        <v>43240</v>
      </c>
    </row>
    <row r="1746" spans="1:38" x14ac:dyDescent="0.25">
      <c r="A1746" t="s">
        <v>40</v>
      </c>
      <c r="B1746" s="1">
        <v>44117</v>
      </c>
      <c r="C1746">
        <v>1</v>
      </c>
      <c r="D1746">
        <v>302</v>
      </c>
      <c r="E1746">
        <v>23</v>
      </c>
      <c r="F1746" t="s">
        <v>39</v>
      </c>
      <c r="G1746" t="s">
        <v>69</v>
      </c>
      <c r="H1746" t="s">
        <v>70</v>
      </c>
      <c r="I1746">
        <v>2</v>
      </c>
      <c r="J1746">
        <v>1</v>
      </c>
      <c r="K1746">
        <v>63</v>
      </c>
      <c r="L1746">
        <v>20.8</v>
      </c>
      <c r="M1746">
        <v>5.23</v>
      </c>
      <c r="N1746">
        <v>1.0900000000000001</v>
      </c>
      <c r="O1746">
        <v>4.6900000000000004</v>
      </c>
      <c r="P1746">
        <v>0.98</v>
      </c>
      <c r="Q1746">
        <v>3.67</v>
      </c>
      <c r="R1746">
        <v>0.76</v>
      </c>
      <c r="S1746">
        <v>1.74</v>
      </c>
      <c r="T1746">
        <v>22</v>
      </c>
      <c r="U1746">
        <v>21.59</v>
      </c>
      <c r="V1746">
        <v>23.52</v>
      </c>
      <c r="W1746" s="1">
        <v>44054</v>
      </c>
      <c r="Y1746" t="s">
        <v>43</v>
      </c>
      <c r="Z1746" t="s">
        <v>995</v>
      </c>
      <c r="AA1746" t="s">
        <v>996</v>
      </c>
      <c r="AB1746">
        <v>286</v>
      </c>
      <c r="AC1746" s="1">
        <v>44157</v>
      </c>
      <c r="AD1746">
        <v>2</v>
      </c>
      <c r="AE1746">
        <v>231</v>
      </c>
      <c r="AF1746" s="1">
        <v>44435</v>
      </c>
      <c r="AG1746">
        <v>381</v>
      </c>
      <c r="AI1746" t="s">
        <v>997</v>
      </c>
      <c r="AJ1746" t="s">
        <v>998</v>
      </c>
      <c r="AK1746" t="s">
        <v>45</v>
      </c>
      <c r="AL1746" s="1">
        <v>44054</v>
      </c>
    </row>
    <row r="1747" spans="1:38" x14ac:dyDescent="0.25">
      <c r="A1747" t="s">
        <v>40</v>
      </c>
      <c r="B1747" s="1">
        <v>44222</v>
      </c>
      <c r="C1747">
        <v>2</v>
      </c>
      <c r="D1747">
        <v>302</v>
      </c>
      <c r="E1747">
        <v>23</v>
      </c>
      <c r="F1747" t="s">
        <v>39</v>
      </c>
      <c r="G1747" t="s">
        <v>69</v>
      </c>
      <c r="H1747" t="s">
        <v>70</v>
      </c>
      <c r="I1747">
        <v>2</v>
      </c>
      <c r="J1747">
        <v>1</v>
      </c>
      <c r="K1747">
        <v>168</v>
      </c>
      <c r="L1747">
        <v>10.8</v>
      </c>
      <c r="M1747">
        <v>4.8</v>
      </c>
      <c r="N1747">
        <v>0.52</v>
      </c>
      <c r="O1747">
        <v>6.23</v>
      </c>
      <c r="P1747">
        <v>0.67</v>
      </c>
      <c r="Q1747">
        <v>4.16</v>
      </c>
      <c r="R1747">
        <v>0.45</v>
      </c>
      <c r="S1747">
        <v>1.1200000000000001</v>
      </c>
      <c r="T1747">
        <v>55</v>
      </c>
      <c r="U1747">
        <v>11.21</v>
      </c>
      <c r="V1747">
        <v>14.64</v>
      </c>
      <c r="W1747" s="1">
        <v>44054</v>
      </c>
      <c r="Y1747" t="s">
        <v>46</v>
      </c>
      <c r="Z1747" t="s">
        <v>995</v>
      </c>
      <c r="AA1747" t="s">
        <v>996</v>
      </c>
      <c r="AB1747">
        <v>286</v>
      </c>
      <c r="AC1747" s="1">
        <v>44157</v>
      </c>
      <c r="AD1747">
        <v>2</v>
      </c>
      <c r="AE1747">
        <v>211</v>
      </c>
      <c r="AF1747" s="1">
        <v>44435</v>
      </c>
      <c r="AG1747">
        <v>381</v>
      </c>
      <c r="AI1747" t="s">
        <v>997</v>
      </c>
      <c r="AJ1747" t="s">
        <v>998</v>
      </c>
      <c r="AK1747" t="s">
        <v>45</v>
      </c>
      <c r="AL1747" s="1">
        <v>44054</v>
      </c>
    </row>
    <row r="1748" spans="1:38" x14ac:dyDescent="0.25">
      <c r="A1748" t="s">
        <v>40</v>
      </c>
      <c r="B1748" s="1">
        <v>44280</v>
      </c>
      <c r="C1748">
        <v>3</v>
      </c>
      <c r="D1748">
        <v>302</v>
      </c>
      <c r="E1748">
        <v>23</v>
      </c>
      <c r="F1748" t="s">
        <v>39</v>
      </c>
      <c r="G1748" t="s">
        <v>69</v>
      </c>
      <c r="H1748" t="s">
        <v>70</v>
      </c>
      <c r="I1748">
        <v>2</v>
      </c>
      <c r="J1748">
        <v>1</v>
      </c>
      <c r="K1748">
        <v>226</v>
      </c>
      <c r="L1748">
        <v>11.3</v>
      </c>
      <c r="M1748">
        <v>5.01</v>
      </c>
      <c r="N1748">
        <v>0.56999999999999995</v>
      </c>
      <c r="O1748">
        <v>5.4</v>
      </c>
      <c r="P1748">
        <v>0.61</v>
      </c>
      <c r="Q1748">
        <v>4.46</v>
      </c>
      <c r="R1748">
        <v>0.5</v>
      </c>
      <c r="S1748">
        <v>1.1100000000000001</v>
      </c>
      <c r="T1748">
        <v>41</v>
      </c>
      <c r="U1748">
        <v>11.73</v>
      </c>
      <c r="V1748">
        <v>14.39</v>
      </c>
      <c r="W1748" s="1">
        <v>44054</v>
      </c>
      <c r="Y1748" t="s">
        <v>47</v>
      </c>
      <c r="Z1748" t="s">
        <v>995</v>
      </c>
      <c r="AA1748" t="s">
        <v>996</v>
      </c>
      <c r="AB1748">
        <v>286</v>
      </c>
      <c r="AC1748" s="1">
        <v>44157</v>
      </c>
      <c r="AD1748">
        <v>2</v>
      </c>
      <c r="AE1748">
        <v>154</v>
      </c>
      <c r="AF1748" s="1">
        <v>44435</v>
      </c>
      <c r="AG1748">
        <v>381</v>
      </c>
      <c r="AI1748" t="s">
        <v>997</v>
      </c>
      <c r="AJ1748" t="s">
        <v>998</v>
      </c>
      <c r="AK1748" t="s">
        <v>45</v>
      </c>
      <c r="AL1748" s="1">
        <v>44054</v>
      </c>
    </row>
    <row r="1749" spans="1:38" x14ac:dyDescent="0.25">
      <c r="A1749" t="s">
        <v>78</v>
      </c>
      <c r="B1749" s="1">
        <v>43012</v>
      </c>
      <c r="C1749">
        <v>1</v>
      </c>
      <c r="D1749">
        <v>16</v>
      </c>
      <c r="E1749">
        <v>23</v>
      </c>
      <c r="F1749" t="s">
        <v>39</v>
      </c>
      <c r="G1749" t="s">
        <v>40</v>
      </c>
      <c r="H1749" t="s">
        <v>41</v>
      </c>
      <c r="I1749">
        <v>6</v>
      </c>
      <c r="J1749" t="s">
        <v>42</v>
      </c>
      <c r="K1749">
        <v>52</v>
      </c>
      <c r="L1749">
        <v>20.100000000000001</v>
      </c>
      <c r="M1749">
        <v>5.26</v>
      </c>
      <c r="N1749">
        <v>1.06</v>
      </c>
      <c r="O1749">
        <v>4.72</v>
      </c>
      <c r="P1749">
        <v>0.95</v>
      </c>
      <c r="Q1749">
        <v>4.09</v>
      </c>
      <c r="R1749">
        <v>0.82</v>
      </c>
      <c r="S1749">
        <v>1.77</v>
      </c>
      <c r="U1749">
        <v>20.86</v>
      </c>
      <c r="V1749">
        <v>23.4</v>
      </c>
      <c r="W1749" s="1">
        <v>42960</v>
      </c>
      <c r="X1749">
        <v>246</v>
      </c>
      <c r="AC1749" t="s">
        <v>49</v>
      </c>
      <c r="AH1749">
        <v>306083</v>
      </c>
      <c r="AI1749" t="s">
        <v>985</v>
      </c>
      <c r="AK1749" t="s">
        <v>45</v>
      </c>
      <c r="AL1749" s="1">
        <v>42960</v>
      </c>
    </row>
    <row r="1750" spans="1:38" x14ac:dyDescent="0.25">
      <c r="A1750" t="s">
        <v>78</v>
      </c>
      <c r="B1750" s="1">
        <v>43072</v>
      </c>
      <c r="C1750">
        <v>2</v>
      </c>
      <c r="D1750">
        <v>16</v>
      </c>
      <c r="E1750">
        <v>23</v>
      </c>
      <c r="F1750" t="s">
        <v>39</v>
      </c>
      <c r="G1750" t="s">
        <v>40</v>
      </c>
      <c r="H1750" t="s">
        <v>41</v>
      </c>
      <c r="I1750">
        <v>6</v>
      </c>
      <c r="J1750" t="s">
        <v>42</v>
      </c>
      <c r="K1750">
        <v>112</v>
      </c>
      <c r="L1750">
        <v>15.3</v>
      </c>
      <c r="M1750">
        <v>5.18</v>
      </c>
      <c r="N1750">
        <v>0.79</v>
      </c>
      <c r="O1750">
        <v>4.87</v>
      </c>
      <c r="P1750">
        <v>0.75</v>
      </c>
      <c r="Q1750">
        <v>3.78</v>
      </c>
      <c r="R1750">
        <v>0.57999999999999996</v>
      </c>
      <c r="S1750">
        <v>1.32</v>
      </c>
      <c r="T1750">
        <v>16</v>
      </c>
      <c r="U1750">
        <v>15.88</v>
      </c>
      <c r="V1750">
        <v>17.82</v>
      </c>
      <c r="W1750" s="1">
        <v>42960</v>
      </c>
      <c r="X1750">
        <v>246</v>
      </c>
      <c r="Y1750" t="s">
        <v>46</v>
      </c>
      <c r="AC1750" s="1">
        <v>43059</v>
      </c>
      <c r="AD1750">
        <v>1</v>
      </c>
      <c r="AE1750">
        <v>215</v>
      </c>
      <c r="AF1750" s="1">
        <v>43341</v>
      </c>
      <c r="AG1750">
        <v>381</v>
      </c>
      <c r="AH1750">
        <v>306083</v>
      </c>
      <c r="AI1750" t="s">
        <v>985</v>
      </c>
      <c r="AK1750" t="s">
        <v>45</v>
      </c>
      <c r="AL1750" s="1">
        <v>42960</v>
      </c>
    </row>
    <row r="1751" spans="1:38" x14ac:dyDescent="0.25">
      <c r="A1751" t="s">
        <v>78</v>
      </c>
      <c r="B1751" s="1">
        <v>43129</v>
      </c>
      <c r="C1751">
        <v>3</v>
      </c>
      <c r="D1751">
        <v>16</v>
      </c>
      <c r="E1751">
        <v>23</v>
      </c>
      <c r="F1751" t="s">
        <v>39</v>
      </c>
      <c r="G1751" t="s">
        <v>40</v>
      </c>
      <c r="H1751" t="s">
        <v>41</v>
      </c>
      <c r="I1751">
        <v>6</v>
      </c>
      <c r="J1751" t="s">
        <v>42</v>
      </c>
      <c r="K1751">
        <v>169</v>
      </c>
      <c r="L1751">
        <v>11.4</v>
      </c>
      <c r="M1751">
        <v>5</v>
      </c>
      <c r="N1751">
        <v>0.56999999999999995</v>
      </c>
      <c r="O1751">
        <v>5.21</v>
      </c>
      <c r="P1751">
        <v>0.59</v>
      </c>
      <c r="Q1751">
        <v>3.8</v>
      </c>
      <c r="R1751">
        <v>0.43</v>
      </c>
      <c r="S1751">
        <v>1.03</v>
      </c>
      <c r="T1751">
        <v>15</v>
      </c>
      <c r="U1751">
        <v>11.83</v>
      </c>
      <c r="V1751">
        <v>13.65</v>
      </c>
      <c r="W1751" s="1">
        <v>42960</v>
      </c>
      <c r="X1751">
        <v>246</v>
      </c>
      <c r="Y1751" t="s">
        <v>47</v>
      </c>
      <c r="AC1751" s="1">
        <v>43059</v>
      </c>
      <c r="AD1751">
        <v>1</v>
      </c>
      <c r="AE1751">
        <v>210</v>
      </c>
      <c r="AF1751" s="1">
        <v>43341</v>
      </c>
      <c r="AG1751">
        <v>381</v>
      </c>
      <c r="AH1751">
        <v>306083</v>
      </c>
      <c r="AI1751" t="s">
        <v>985</v>
      </c>
      <c r="AK1751" t="s">
        <v>45</v>
      </c>
      <c r="AL1751" s="1">
        <v>42960</v>
      </c>
    </row>
    <row r="1752" spans="1:38" x14ac:dyDescent="0.25">
      <c r="A1752" t="s">
        <v>78</v>
      </c>
      <c r="B1752" s="1">
        <v>43193</v>
      </c>
      <c r="C1752">
        <v>4</v>
      </c>
      <c r="D1752">
        <v>16</v>
      </c>
      <c r="E1752">
        <v>23</v>
      </c>
      <c r="F1752" t="s">
        <v>39</v>
      </c>
      <c r="G1752" t="s">
        <v>40</v>
      </c>
      <c r="H1752" t="s">
        <v>41</v>
      </c>
      <c r="I1752">
        <v>6</v>
      </c>
      <c r="J1752" t="s">
        <v>42</v>
      </c>
      <c r="K1752">
        <v>233</v>
      </c>
      <c r="L1752">
        <v>8.8000000000000007</v>
      </c>
      <c r="M1752">
        <v>4.92</v>
      </c>
      <c r="N1752">
        <v>0.43</v>
      </c>
      <c r="O1752">
        <v>5.24</v>
      </c>
      <c r="P1752">
        <v>0.46</v>
      </c>
      <c r="Q1752">
        <v>4.53</v>
      </c>
      <c r="R1752">
        <v>0.4</v>
      </c>
      <c r="S1752">
        <v>0.86</v>
      </c>
      <c r="T1752">
        <v>37</v>
      </c>
      <c r="U1752">
        <v>9.1300000000000008</v>
      </c>
      <c r="V1752">
        <v>11.1</v>
      </c>
      <c r="W1752" s="1">
        <v>42960</v>
      </c>
      <c r="X1752">
        <v>246</v>
      </c>
      <c r="Y1752" t="s">
        <v>48</v>
      </c>
      <c r="AC1752" s="1">
        <v>43059</v>
      </c>
      <c r="AD1752">
        <v>1</v>
      </c>
      <c r="AE1752">
        <v>146</v>
      </c>
      <c r="AF1752" s="1">
        <v>43341</v>
      </c>
      <c r="AG1752">
        <v>381</v>
      </c>
      <c r="AH1752">
        <v>306083</v>
      </c>
      <c r="AI1752" t="s">
        <v>985</v>
      </c>
      <c r="AK1752" t="s">
        <v>45</v>
      </c>
      <c r="AL1752" s="1">
        <v>42960</v>
      </c>
    </row>
    <row r="1753" spans="1:38" x14ac:dyDescent="0.25">
      <c r="A1753" t="s">
        <v>51</v>
      </c>
      <c r="B1753" s="1">
        <v>43048</v>
      </c>
      <c r="C1753">
        <v>2</v>
      </c>
      <c r="D1753">
        <v>125</v>
      </c>
      <c r="E1753">
        <v>24</v>
      </c>
      <c r="F1753" t="s">
        <v>39</v>
      </c>
      <c r="G1753" t="s">
        <v>56</v>
      </c>
      <c r="H1753" t="s">
        <v>41</v>
      </c>
      <c r="I1753">
        <v>2</v>
      </c>
      <c r="J1753">
        <v>1</v>
      </c>
      <c r="K1753">
        <v>92</v>
      </c>
      <c r="L1753">
        <v>14.3</v>
      </c>
      <c r="M1753">
        <v>5.17</v>
      </c>
      <c r="N1753">
        <v>0.74</v>
      </c>
      <c r="O1753">
        <v>6.48</v>
      </c>
      <c r="P1753">
        <v>0.93</v>
      </c>
      <c r="Q1753">
        <v>4.49</v>
      </c>
      <c r="R1753">
        <v>0.64</v>
      </c>
      <c r="S1753">
        <v>1.57</v>
      </c>
      <c r="T1753">
        <v>154</v>
      </c>
      <c r="U1753">
        <v>14.84</v>
      </c>
      <c r="V1753">
        <v>20.25</v>
      </c>
      <c r="W1753" s="1">
        <v>42956</v>
      </c>
      <c r="X1753">
        <v>266</v>
      </c>
      <c r="Y1753" s="3">
        <v>44959</v>
      </c>
      <c r="AC1753" t="s">
        <v>49</v>
      </c>
      <c r="AH1753">
        <v>308103</v>
      </c>
      <c r="AI1753">
        <v>121</v>
      </c>
      <c r="AJ1753" s="2">
        <v>43800</v>
      </c>
      <c r="AK1753" t="s">
        <v>45</v>
      </c>
      <c r="AL1753" s="1">
        <v>42956</v>
      </c>
    </row>
    <row r="1754" spans="1:38" x14ac:dyDescent="0.25">
      <c r="A1754" t="s">
        <v>51</v>
      </c>
      <c r="B1754" s="1">
        <v>42990</v>
      </c>
      <c r="C1754">
        <v>1</v>
      </c>
      <c r="D1754">
        <v>125</v>
      </c>
      <c r="E1754">
        <v>24</v>
      </c>
      <c r="F1754" t="s">
        <v>39</v>
      </c>
      <c r="G1754" t="s">
        <v>56</v>
      </c>
      <c r="H1754" t="s">
        <v>41</v>
      </c>
      <c r="I1754">
        <v>2</v>
      </c>
      <c r="J1754">
        <v>1</v>
      </c>
      <c r="K1754">
        <v>34</v>
      </c>
      <c r="L1754">
        <v>12.7</v>
      </c>
      <c r="M1754">
        <v>5.37</v>
      </c>
      <c r="N1754">
        <v>0.68</v>
      </c>
      <c r="O1754">
        <v>6.51</v>
      </c>
      <c r="P1754">
        <v>0.83</v>
      </c>
      <c r="Q1754">
        <v>4.0599999999999996</v>
      </c>
      <c r="R1754">
        <v>0.52</v>
      </c>
      <c r="S1754">
        <v>1.34</v>
      </c>
      <c r="T1754">
        <v>489</v>
      </c>
      <c r="U1754">
        <v>13.18</v>
      </c>
      <c r="V1754">
        <v>17.68</v>
      </c>
      <c r="W1754" s="1">
        <v>42956</v>
      </c>
      <c r="X1754">
        <v>266</v>
      </c>
      <c r="Y1754" s="3">
        <v>44927</v>
      </c>
      <c r="AC1754" t="s">
        <v>49</v>
      </c>
      <c r="AH1754">
        <v>308103</v>
      </c>
      <c r="AI1754">
        <v>121</v>
      </c>
      <c r="AJ1754" s="2">
        <v>43800</v>
      </c>
      <c r="AK1754" t="s">
        <v>45</v>
      </c>
      <c r="AL1754" s="1">
        <v>42956</v>
      </c>
    </row>
    <row r="1755" spans="1:38" x14ac:dyDescent="0.25">
      <c r="A1755" t="s">
        <v>51</v>
      </c>
      <c r="B1755" s="1">
        <v>43109</v>
      </c>
      <c r="C1755">
        <v>3</v>
      </c>
      <c r="D1755">
        <v>125</v>
      </c>
      <c r="E1755">
        <v>24</v>
      </c>
      <c r="F1755" t="s">
        <v>39</v>
      </c>
      <c r="G1755" t="s">
        <v>56</v>
      </c>
      <c r="H1755" t="s">
        <v>41</v>
      </c>
      <c r="I1755">
        <v>2</v>
      </c>
      <c r="J1755">
        <v>1</v>
      </c>
      <c r="K1755">
        <v>153</v>
      </c>
      <c r="L1755">
        <v>11.4</v>
      </c>
      <c r="M1755">
        <v>5.31</v>
      </c>
      <c r="N1755">
        <v>0.61</v>
      </c>
      <c r="O1755">
        <v>6.3</v>
      </c>
      <c r="P1755">
        <v>0.72</v>
      </c>
      <c r="Q1755">
        <v>4.5</v>
      </c>
      <c r="R1755">
        <v>0.51</v>
      </c>
      <c r="S1755">
        <v>1.23</v>
      </c>
      <c r="T1755">
        <v>15</v>
      </c>
      <c r="U1755">
        <v>11.83</v>
      </c>
      <c r="V1755">
        <v>15.88</v>
      </c>
      <c r="W1755" s="1">
        <v>42956</v>
      </c>
      <c r="X1755">
        <v>266</v>
      </c>
      <c r="Y1755" s="3">
        <v>44987</v>
      </c>
      <c r="AC1755" s="1">
        <v>43061</v>
      </c>
      <c r="AD1755">
        <v>1</v>
      </c>
      <c r="AE1755">
        <v>188</v>
      </c>
      <c r="AF1755" s="1">
        <v>43340</v>
      </c>
      <c r="AG1755">
        <v>384</v>
      </c>
      <c r="AH1755">
        <v>308103</v>
      </c>
      <c r="AI1755">
        <v>121</v>
      </c>
      <c r="AJ1755" s="2">
        <v>43800</v>
      </c>
      <c r="AK1755" t="s">
        <v>45</v>
      </c>
      <c r="AL1755" s="1">
        <v>42956</v>
      </c>
    </row>
    <row r="1756" spans="1:38" x14ac:dyDescent="0.25">
      <c r="A1756" t="s">
        <v>51</v>
      </c>
      <c r="B1756" s="1">
        <v>43209</v>
      </c>
      <c r="C1756">
        <v>5</v>
      </c>
      <c r="D1756">
        <v>125</v>
      </c>
      <c r="E1756">
        <v>24</v>
      </c>
      <c r="F1756" t="s">
        <v>39</v>
      </c>
      <c r="G1756" t="s">
        <v>56</v>
      </c>
      <c r="H1756" t="s">
        <v>41</v>
      </c>
      <c r="I1756">
        <v>2</v>
      </c>
      <c r="J1756">
        <v>1</v>
      </c>
      <c r="K1756">
        <v>253</v>
      </c>
      <c r="L1756">
        <v>7.5</v>
      </c>
      <c r="M1756">
        <v>4.8499999999999996</v>
      </c>
      <c r="N1756">
        <v>0.36</v>
      </c>
      <c r="O1756">
        <v>8.7100000000000009</v>
      </c>
      <c r="P1756">
        <v>0.65</v>
      </c>
      <c r="Q1756">
        <v>5.88</v>
      </c>
      <c r="R1756">
        <v>0.44</v>
      </c>
      <c r="S1756">
        <v>1.0900000000000001</v>
      </c>
      <c r="T1756">
        <v>85</v>
      </c>
      <c r="U1756">
        <v>7.79</v>
      </c>
      <c r="V1756">
        <v>13.43</v>
      </c>
      <c r="W1756" s="1">
        <v>42956</v>
      </c>
      <c r="X1756">
        <v>266</v>
      </c>
      <c r="Y1756" s="3">
        <v>45048</v>
      </c>
      <c r="AC1756" t="s">
        <v>49</v>
      </c>
      <c r="AH1756">
        <v>308103</v>
      </c>
      <c r="AI1756" t="s">
        <v>999</v>
      </c>
      <c r="AJ1756" s="2">
        <v>43800</v>
      </c>
      <c r="AK1756" t="s">
        <v>45</v>
      </c>
      <c r="AL1756" s="1">
        <v>42956</v>
      </c>
    </row>
    <row r="1757" spans="1:38" x14ac:dyDescent="0.25">
      <c r="A1757" t="s">
        <v>51</v>
      </c>
      <c r="B1757" s="1">
        <v>43157</v>
      </c>
      <c r="C1757">
        <v>4</v>
      </c>
      <c r="D1757">
        <v>125</v>
      </c>
      <c r="E1757">
        <v>24</v>
      </c>
      <c r="F1757" t="s">
        <v>39</v>
      </c>
      <c r="G1757" t="s">
        <v>56</v>
      </c>
      <c r="H1757" t="s">
        <v>41</v>
      </c>
      <c r="I1757">
        <v>2</v>
      </c>
      <c r="J1757">
        <v>1</v>
      </c>
      <c r="K1757">
        <v>201</v>
      </c>
      <c r="L1757">
        <v>8.3000000000000007</v>
      </c>
      <c r="M1757">
        <v>5.01</v>
      </c>
      <c r="N1757">
        <v>0.42</v>
      </c>
      <c r="O1757">
        <v>7.29</v>
      </c>
      <c r="P1757">
        <v>0.61</v>
      </c>
      <c r="Q1757">
        <v>4.93</v>
      </c>
      <c r="R1757">
        <v>0.41</v>
      </c>
      <c r="S1757">
        <v>1.01</v>
      </c>
      <c r="T1757">
        <v>42</v>
      </c>
      <c r="U1757">
        <v>8.6199999999999992</v>
      </c>
      <c r="V1757">
        <v>12.92</v>
      </c>
      <c r="W1757" s="1">
        <v>42956</v>
      </c>
      <c r="X1757">
        <v>266</v>
      </c>
      <c r="Y1757" s="3">
        <v>45018</v>
      </c>
      <c r="AC1757" s="1">
        <v>43061</v>
      </c>
      <c r="AD1757">
        <v>1</v>
      </c>
      <c r="AE1757">
        <v>182</v>
      </c>
      <c r="AF1757" s="1">
        <v>43340</v>
      </c>
      <c r="AG1757">
        <v>384</v>
      </c>
      <c r="AH1757">
        <v>308103</v>
      </c>
      <c r="AI1757">
        <v>121</v>
      </c>
      <c r="AJ1757" s="2">
        <v>43800</v>
      </c>
      <c r="AK1757" t="s">
        <v>45</v>
      </c>
      <c r="AL1757" s="1">
        <v>42956</v>
      </c>
    </row>
    <row r="1758" spans="1:38" x14ac:dyDescent="0.25">
      <c r="A1758" t="s">
        <v>68</v>
      </c>
      <c r="B1758" s="1">
        <v>43018</v>
      </c>
      <c r="C1758">
        <v>1</v>
      </c>
      <c r="D1758">
        <v>244</v>
      </c>
      <c r="E1758">
        <v>24</v>
      </c>
      <c r="F1758" t="s">
        <v>39</v>
      </c>
      <c r="G1758" t="s">
        <v>104</v>
      </c>
      <c r="H1758" t="s">
        <v>105</v>
      </c>
      <c r="I1758">
        <v>6</v>
      </c>
      <c r="J1758" t="s">
        <v>42</v>
      </c>
      <c r="K1758">
        <v>68</v>
      </c>
      <c r="L1758">
        <v>23</v>
      </c>
      <c r="M1758">
        <v>4.9000000000000004</v>
      </c>
      <c r="N1758">
        <v>1.1299999999999999</v>
      </c>
      <c r="O1758">
        <v>5.13</v>
      </c>
      <c r="P1758">
        <v>1.18</v>
      </c>
      <c r="Q1758">
        <v>3.38</v>
      </c>
      <c r="R1758">
        <v>0.78</v>
      </c>
      <c r="S1758">
        <v>1.96</v>
      </c>
      <c r="T1758">
        <v>426</v>
      </c>
      <c r="U1758">
        <v>23.87</v>
      </c>
      <c r="V1758">
        <v>26.77</v>
      </c>
      <c r="W1758" s="1">
        <v>42950</v>
      </c>
      <c r="X1758">
        <v>276</v>
      </c>
      <c r="Y1758" s="3">
        <v>44927</v>
      </c>
      <c r="AC1758" t="s">
        <v>49</v>
      </c>
      <c r="AH1758">
        <v>310520</v>
      </c>
      <c r="AI1758" t="s">
        <v>1000</v>
      </c>
      <c r="AJ1758" t="s">
        <v>1001</v>
      </c>
      <c r="AK1758" t="s">
        <v>45</v>
      </c>
      <c r="AL1758" s="1">
        <v>42950</v>
      </c>
    </row>
    <row r="1759" spans="1:38" x14ac:dyDescent="0.25">
      <c r="A1759" t="s">
        <v>68</v>
      </c>
      <c r="B1759" s="1">
        <v>43073</v>
      </c>
      <c r="C1759">
        <v>2</v>
      </c>
      <c r="D1759">
        <v>244</v>
      </c>
      <c r="E1759">
        <v>24</v>
      </c>
      <c r="F1759" t="s">
        <v>39</v>
      </c>
      <c r="G1759" t="s">
        <v>104</v>
      </c>
      <c r="H1759" t="s">
        <v>105</v>
      </c>
      <c r="I1759">
        <v>6</v>
      </c>
      <c r="J1759" t="s">
        <v>42</v>
      </c>
      <c r="K1759">
        <v>123</v>
      </c>
      <c r="L1759">
        <v>21.6</v>
      </c>
      <c r="M1759">
        <v>4.0599999999999996</v>
      </c>
      <c r="N1759">
        <v>0.88</v>
      </c>
      <c r="O1759">
        <v>4.0999999999999996</v>
      </c>
      <c r="P1759">
        <v>0.89</v>
      </c>
      <c r="Q1759">
        <v>2.58</v>
      </c>
      <c r="R1759">
        <v>0.56000000000000005</v>
      </c>
      <c r="S1759">
        <v>1.44</v>
      </c>
      <c r="T1759">
        <v>250</v>
      </c>
      <c r="U1759">
        <v>22.42</v>
      </c>
      <c r="V1759">
        <v>21.13</v>
      </c>
      <c r="W1759" s="1">
        <v>42950</v>
      </c>
      <c r="X1759">
        <v>276</v>
      </c>
      <c r="Y1759" s="3">
        <v>44959</v>
      </c>
      <c r="AC1759" t="s">
        <v>49</v>
      </c>
      <c r="AH1759">
        <v>310520</v>
      </c>
      <c r="AI1759" t="s">
        <v>1000</v>
      </c>
      <c r="AJ1759" t="s">
        <v>1001</v>
      </c>
      <c r="AK1759" t="s">
        <v>45</v>
      </c>
      <c r="AL1759" s="1">
        <v>42950</v>
      </c>
    </row>
    <row r="1760" spans="1:38" x14ac:dyDescent="0.25">
      <c r="A1760" t="s">
        <v>68</v>
      </c>
      <c r="B1760" s="1">
        <v>43144</v>
      </c>
      <c r="C1760">
        <v>3</v>
      </c>
      <c r="D1760">
        <v>244</v>
      </c>
      <c r="E1760">
        <v>24</v>
      </c>
      <c r="F1760" t="s">
        <v>39</v>
      </c>
      <c r="G1760" t="s">
        <v>104</v>
      </c>
      <c r="H1760" t="s">
        <v>105</v>
      </c>
      <c r="I1760">
        <v>6</v>
      </c>
      <c r="J1760" t="s">
        <v>42</v>
      </c>
      <c r="K1760">
        <v>194</v>
      </c>
      <c r="L1760">
        <v>15</v>
      </c>
      <c r="M1760">
        <v>4.99</v>
      </c>
      <c r="N1760">
        <v>0.75</v>
      </c>
      <c r="O1760">
        <v>5.21</v>
      </c>
      <c r="P1760">
        <v>0.78</v>
      </c>
      <c r="Q1760">
        <v>3.6</v>
      </c>
      <c r="R1760">
        <v>0.54</v>
      </c>
      <c r="S1760">
        <v>1.32</v>
      </c>
      <c r="T1760">
        <v>165</v>
      </c>
      <c r="U1760">
        <v>15.57</v>
      </c>
      <c r="V1760">
        <v>17.82</v>
      </c>
      <c r="W1760" s="1">
        <v>42950</v>
      </c>
      <c r="X1760">
        <v>276</v>
      </c>
      <c r="Y1760" s="3">
        <v>44988</v>
      </c>
      <c r="AC1760" t="s">
        <v>49</v>
      </c>
      <c r="AH1760">
        <v>310520</v>
      </c>
      <c r="AI1760" t="s">
        <v>1000</v>
      </c>
      <c r="AJ1760" t="s">
        <v>1001</v>
      </c>
      <c r="AK1760" t="s">
        <v>45</v>
      </c>
    </row>
    <row r="1761" spans="1:38" x14ac:dyDescent="0.25">
      <c r="A1761" t="s">
        <v>68</v>
      </c>
      <c r="B1761" s="1">
        <v>43219</v>
      </c>
      <c r="C1761">
        <v>4</v>
      </c>
      <c r="D1761">
        <v>244</v>
      </c>
      <c r="E1761">
        <v>24</v>
      </c>
      <c r="F1761" t="s">
        <v>39</v>
      </c>
      <c r="G1761" t="s">
        <v>104</v>
      </c>
      <c r="H1761" t="s">
        <v>105</v>
      </c>
      <c r="I1761">
        <v>6</v>
      </c>
      <c r="J1761" t="s">
        <v>42</v>
      </c>
      <c r="K1761">
        <v>269</v>
      </c>
      <c r="L1761">
        <v>10.6</v>
      </c>
      <c r="M1761">
        <v>4.59</v>
      </c>
      <c r="N1761">
        <v>0.49</v>
      </c>
      <c r="O1761">
        <v>7.44</v>
      </c>
      <c r="P1761">
        <v>0.79</v>
      </c>
      <c r="Q1761">
        <v>4.54</v>
      </c>
      <c r="R1761">
        <v>0.48</v>
      </c>
      <c r="S1761">
        <v>1.27</v>
      </c>
      <c r="T1761">
        <v>404</v>
      </c>
      <c r="U1761">
        <v>11</v>
      </c>
      <c r="V1761">
        <v>16.32</v>
      </c>
      <c r="W1761" s="1">
        <v>42950</v>
      </c>
      <c r="X1761">
        <v>276</v>
      </c>
      <c r="Y1761" s="3">
        <v>45020</v>
      </c>
      <c r="AC1761" s="1">
        <v>43406</v>
      </c>
      <c r="AD1761">
        <v>1</v>
      </c>
      <c r="AE1761">
        <v>240</v>
      </c>
      <c r="AF1761" s="1">
        <v>43687</v>
      </c>
      <c r="AG1761">
        <v>737</v>
      </c>
      <c r="AH1761">
        <v>310520</v>
      </c>
      <c r="AI1761" t="s">
        <v>1000</v>
      </c>
      <c r="AJ1761" t="s">
        <v>1001</v>
      </c>
      <c r="AK1761" t="s">
        <v>50</v>
      </c>
      <c r="AL1761" s="1">
        <v>43250</v>
      </c>
    </row>
    <row r="1762" spans="1:38" x14ac:dyDescent="0.25">
      <c r="A1762" t="s">
        <v>40</v>
      </c>
      <c r="B1762" s="1">
        <v>44117</v>
      </c>
      <c r="C1762">
        <v>1</v>
      </c>
      <c r="D1762">
        <v>392</v>
      </c>
      <c r="E1762">
        <v>24</v>
      </c>
      <c r="F1762" t="s">
        <v>39</v>
      </c>
      <c r="G1762" t="s">
        <v>69</v>
      </c>
      <c r="H1762" t="s">
        <v>70</v>
      </c>
      <c r="I1762">
        <v>4</v>
      </c>
      <c r="J1762" t="s">
        <v>42</v>
      </c>
      <c r="K1762">
        <v>27</v>
      </c>
      <c r="L1762">
        <v>29.9</v>
      </c>
      <c r="M1762">
        <v>5.22</v>
      </c>
      <c r="N1762">
        <v>1.56</v>
      </c>
      <c r="O1762">
        <v>5.16</v>
      </c>
      <c r="P1762">
        <v>1.54</v>
      </c>
      <c r="Q1762">
        <v>3.63</v>
      </c>
      <c r="R1762">
        <v>1.0900000000000001</v>
      </c>
      <c r="S1762">
        <v>2.63</v>
      </c>
      <c r="T1762">
        <v>10</v>
      </c>
      <c r="U1762">
        <v>31.04</v>
      </c>
      <c r="V1762">
        <v>35.44</v>
      </c>
      <c r="W1762" s="1">
        <v>44090</v>
      </c>
      <c r="Y1762" t="s">
        <v>43</v>
      </c>
      <c r="Z1762" t="s">
        <v>1002</v>
      </c>
      <c r="AA1762" t="s">
        <v>1003</v>
      </c>
      <c r="AB1762">
        <v>256</v>
      </c>
      <c r="AC1762" s="1">
        <v>44158</v>
      </c>
      <c r="AD1762">
        <v>2</v>
      </c>
      <c r="AE1762">
        <v>232</v>
      </c>
      <c r="AF1762" s="1">
        <v>44436</v>
      </c>
      <c r="AG1762">
        <v>346</v>
      </c>
      <c r="AH1762">
        <v>510048</v>
      </c>
      <c r="AI1762">
        <v>245</v>
      </c>
      <c r="AJ1762" s="2">
        <v>44440</v>
      </c>
      <c r="AK1762" t="s">
        <v>45</v>
      </c>
      <c r="AL1762" s="1">
        <v>44090</v>
      </c>
    </row>
    <row r="1763" spans="1:38" x14ac:dyDescent="0.25">
      <c r="A1763" t="s">
        <v>40</v>
      </c>
      <c r="B1763" s="1">
        <v>44222</v>
      </c>
      <c r="C1763">
        <v>2</v>
      </c>
      <c r="D1763">
        <v>392</v>
      </c>
      <c r="E1763">
        <v>24</v>
      </c>
      <c r="F1763" t="s">
        <v>39</v>
      </c>
      <c r="G1763" t="s">
        <v>69</v>
      </c>
      <c r="H1763" t="s">
        <v>70</v>
      </c>
      <c r="I1763">
        <v>4</v>
      </c>
      <c r="J1763" t="s">
        <v>42</v>
      </c>
      <c r="K1763">
        <v>132</v>
      </c>
      <c r="L1763">
        <v>18.399999999999999</v>
      </c>
      <c r="M1763">
        <v>5.22</v>
      </c>
      <c r="N1763">
        <v>0.96</v>
      </c>
      <c r="O1763">
        <v>5.69</v>
      </c>
      <c r="P1763">
        <v>1.05</v>
      </c>
      <c r="Q1763">
        <v>4.03</v>
      </c>
      <c r="R1763">
        <v>0.74</v>
      </c>
      <c r="S1763">
        <v>1.79</v>
      </c>
      <c r="T1763">
        <v>12</v>
      </c>
      <c r="U1763">
        <v>19.100000000000001</v>
      </c>
      <c r="V1763">
        <v>23.6</v>
      </c>
      <c r="W1763" s="1">
        <v>44090</v>
      </c>
      <c r="Y1763" t="s">
        <v>46</v>
      </c>
      <c r="Z1763" t="s">
        <v>1002</v>
      </c>
      <c r="AA1763" t="s">
        <v>1003</v>
      </c>
      <c r="AB1763">
        <v>256</v>
      </c>
      <c r="AC1763" s="1">
        <v>44158</v>
      </c>
      <c r="AD1763">
        <v>2</v>
      </c>
      <c r="AE1763">
        <v>177</v>
      </c>
      <c r="AF1763" s="1">
        <v>44436</v>
      </c>
      <c r="AG1763">
        <v>346</v>
      </c>
      <c r="AH1763">
        <v>510048</v>
      </c>
      <c r="AI1763">
        <v>245</v>
      </c>
      <c r="AJ1763" s="2">
        <v>44440</v>
      </c>
      <c r="AK1763" t="s">
        <v>45</v>
      </c>
      <c r="AL1763" s="1">
        <v>44090</v>
      </c>
    </row>
    <row r="1764" spans="1:38" x14ac:dyDescent="0.25">
      <c r="A1764" t="s">
        <v>40</v>
      </c>
      <c r="B1764" s="1">
        <v>44280</v>
      </c>
      <c r="C1764">
        <v>3</v>
      </c>
      <c r="D1764">
        <v>392</v>
      </c>
      <c r="E1764">
        <v>24</v>
      </c>
      <c r="F1764" t="s">
        <v>39</v>
      </c>
      <c r="G1764" t="s">
        <v>69</v>
      </c>
      <c r="H1764" t="s">
        <v>70</v>
      </c>
      <c r="I1764">
        <v>4</v>
      </c>
      <c r="J1764" t="s">
        <v>42</v>
      </c>
      <c r="K1764">
        <v>190</v>
      </c>
      <c r="L1764">
        <v>15.6</v>
      </c>
      <c r="M1764">
        <v>5.15</v>
      </c>
      <c r="N1764">
        <v>0.8</v>
      </c>
      <c r="O1764">
        <v>5.87</v>
      </c>
      <c r="P1764">
        <v>0.92</v>
      </c>
      <c r="Q1764">
        <v>4.63</v>
      </c>
      <c r="R1764">
        <v>0.72</v>
      </c>
      <c r="S1764">
        <v>1.64</v>
      </c>
      <c r="T1764">
        <v>10</v>
      </c>
      <c r="U1764">
        <v>16.190000000000001</v>
      </c>
      <c r="V1764">
        <v>21.07</v>
      </c>
      <c r="W1764" s="1">
        <v>44090</v>
      </c>
      <c r="Y1764" t="s">
        <v>47</v>
      </c>
      <c r="Z1764" t="s">
        <v>1002</v>
      </c>
      <c r="AA1764" t="s">
        <v>1003</v>
      </c>
      <c r="AB1764">
        <v>256</v>
      </c>
      <c r="AC1764" s="1">
        <v>44158</v>
      </c>
      <c r="AD1764">
        <v>2</v>
      </c>
      <c r="AE1764">
        <v>155</v>
      </c>
      <c r="AF1764" s="1">
        <v>44436</v>
      </c>
      <c r="AG1764">
        <v>346</v>
      </c>
      <c r="AH1764">
        <v>510048</v>
      </c>
      <c r="AI1764">
        <v>245</v>
      </c>
      <c r="AJ1764" s="2">
        <v>44440</v>
      </c>
      <c r="AK1764" t="s">
        <v>45</v>
      </c>
      <c r="AL1764" s="1">
        <v>44090</v>
      </c>
    </row>
    <row r="1765" spans="1:38" x14ac:dyDescent="0.25">
      <c r="A1765" t="s">
        <v>51</v>
      </c>
      <c r="B1765" s="1">
        <v>43048</v>
      </c>
      <c r="C1765">
        <v>2</v>
      </c>
      <c r="D1765">
        <v>106</v>
      </c>
      <c r="E1765">
        <v>24</v>
      </c>
      <c r="F1765" t="s">
        <v>39</v>
      </c>
      <c r="G1765" t="s">
        <v>56</v>
      </c>
      <c r="H1765" t="s">
        <v>41</v>
      </c>
      <c r="I1765">
        <v>2</v>
      </c>
      <c r="J1765">
        <v>1</v>
      </c>
      <c r="K1765">
        <v>89</v>
      </c>
      <c r="L1765">
        <v>11</v>
      </c>
      <c r="M1765">
        <v>5.19</v>
      </c>
      <c r="N1765">
        <v>0.56999999999999995</v>
      </c>
      <c r="O1765">
        <v>5.53</v>
      </c>
      <c r="P1765">
        <v>0.61</v>
      </c>
      <c r="Q1765">
        <v>3.96</v>
      </c>
      <c r="R1765">
        <v>0.44</v>
      </c>
      <c r="S1765">
        <v>1.04</v>
      </c>
      <c r="T1765">
        <v>61</v>
      </c>
      <c r="U1765">
        <v>11.42</v>
      </c>
      <c r="V1765">
        <v>13.87</v>
      </c>
      <c r="W1765" s="1">
        <v>42959</v>
      </c>
      <c r="X1765">
        <v>263</v>
      </c>
      <c r="Y1765" t="s">
        <v>46</v>
      </c>
      <c r="Z1765" t="s">
        <v>1004</v>
      </c>
      <c r="AA1765" t="s">
        <v>1005</v>
      </c>
      <c r="AC1765" t="s">
        <v>49</v>
      </c>
      <c r="AH1765" t="s">
        <v>96</v>
      </c>
      <c r="AI1765">
        <v>32</v>
      </c>
      <c r="AJ1765" t="s">
        <v>1006</v>
      </c>
      <c r="AK1765" t="s">
        <v>45</v>
      </c>
      <c r="AL1765" s="1">
        <v>42959</v>
      </c>
    </row>
    <row r="1766" spans="1:38" x14ac:dyDescent="0.25">
      <c r="A1766" t="s">
        <v>51</v>
      </c>
      <c r="B1766" s="1">
        <v>43109</v>
      </c>
      <c r="C1766">
        <v>3</v>
      </c>
      <c r="D1766">
        <v>106</v>
      </c>
      <c r="E1766">
        <v>24</v>
      </c>
      <c r="F1766" t="s">
        <v>39</v>
      </c>
      <c r="G1766" t="s">
        <v>56</v>
      </c>
      <c r="H1766" t="s">
        <v>41</v>
      </c>
      <c r="I1766">
        <v>2</v>
      </c>
      <c r="J1766">
        <v>1</v>
      </c>
      <c r="K1766">
        <v>150</v>
      </c>
      <c r="L1766">
        <v>10.9</v>
      </c>
      <c r="M1766">
        <v>5.0199999999999996</v>
      </c>
      <c r="N1766">
        <v>0.55000000000000004</v>
      </c>
      <c r="O1766">
        <v>5.21</v>
      </c>
      <c r="P1766">
        <v>0.56999999999999995</v>
      </c>
      <c r="Q1766">
        <v>3.86</v>
      </c>
      <c r="R1766">
        <v>0.42</v>
      </c>
      <c r="S1766">
        <v>0.99</v>
      </c>
      <c r="T1766">
        <v>27</v>
      </c>
      <c r="U1766">
        <v>11.31</v>
      </c>
      <c r="V1766">
        <v>13.19</v>
      </c>
      <c r="W1766" s="1">
        <v>42959</v>
      </c>
      <c r="X1766">
        <v>263</v>
      </c>
      <c r="Y1766" t="s">
        <v>47</v>
      </c>
      <c r="Z1766" t="s">
        <v>1004</v>
      </c>
      <c r="AA1766" t="s">
        <v>1005</v>
      </c>
      <c r="AC1766" s="1">
        <v>43054</v>
      </c>
      <c r="AD1766">
        <v>1</v>
      </c>
      <c r="AE1766">
        <v>181</v>
      </c>
      <c r="AF1766" s="1">
        <v>43333</v>
      </c>
      <c r="AG1766">
        <v>374</v>
      </c>
      <c r="AH1766" t="s">
        <v>96</v>
      </c>
      <c r="AI1766">
        <v>32</v>
      </c>
      <c r="AJ1766" t="s">
        <v>1006</v>
      </c>
      <c r="AK1766" t="s">
        <v>45</v>
      </c>
      <c r="AL1766" s="1">
        <v>42959</v>
      </c>
    </row>
    <row r="1767" spans="1:38" x14ac:dyDescent="0.25">
      <c r="A1767" t="s">
        <v>51</v>
      </c>
      <c r="B1767" s="1">
        <v>42990</v>
      </c>
      <c r="C1767">
        <v>1</v>
      </c>
      <c r="D1767">
        <v>106</v>
      </c>
      <c r="E1767">
        <v>24</v>
      </c>
      <c r="F1767" t="s">
        <v>39</v>
      </c>
      <c r="G1767" t="s">
        <v>56</v>
      </c>
      <c r="H1767" t="s">
        <v>41</v>
      </c>
      <c r="I1767">
        <v>2</v>
      </c>
      <c r="J1767">
        <v>1</v>
      </c>
      <c r="K1767">
        <v>31</v>
      </c>
      <c r="L1767">
        <v>11.1</v>
      </c>
      <c r="M1767">
        <v>5.0599999999999996</v>
      </c>
      <c r="N1767">
        <v>0.56000000000000005</v>
      </c>
      <c r="O1767">
        <v>4.95</v>
      </c>
      <c r="P1767">
        <v>0.55000000000000004</v>
      </c>
      <c r="Q1767">
        <v>3.91</v>
      </c>
      <c r="R1767">
        <v>0.43</v>
      </c>
      <c r="S1767">
        <v>0.98</v>
      </c>
      <c r="T1767">
        <v>104</v>
      </c>
      <c r="U1767">
        <v>11.52</v>
      </c>
      <c r="V1767">
        <v>13.07</v>
      </c>
      <c r="W1767" s="1">
        <v>42959</v>
      </c>
      <c r="X1767">
        <v>263</v>
      </c>
      <c r="Y1767" t="s">
        <v>43</v>
      </c>
      <c r="Z1767" t="s">
        <v>1004</v>
      </c>
      <c r="AA1767" t="s">
        <v>1005</v>
      </c>
      <c r="AC1767" t="s">
        <v>49</v>
      </c>
      <c r="AH1767" t="s">
        <v>96</v>
      </c>
      <c r="AI1767">
        <v>32</v>
      </c>
      <c r="AJ1767" t="s">
        <v>1006</v>
      </c>
      <c r="AK1767" t="s">
        <v>45</v>
      </c>
      <c r="AL1767" s="1">
        <v>42959</v>
      </c>
    </row>
    <row r="1768" spans="1:38" x14ac:dyDescent="0.25">
      <c r="A1768" t="s">
        <v>51</v>
      </c>
      <c r="B1768" s="1">
        <v>43209</v>
      </c>
      <c r="C1768">
        <v>5</v>
      </c>
      <c r="D1768">
        <v>106</v>
      </c>
      <c r="E1768">
        <v>24</v>
      </c>
      <c r="F1768" t="s">
        <v>39</v>
      </c>
      <c r="G1768" t="s">
        <v>56</v>
      </c>
      <c r="H1768" t="s">
        <v>41</v>
      </c>
      <c r="I1768">
        <v>2</v>
      </c>
      <c r="J1768">
        <v>1</v>
      </c>
      <c r="K1768">
        <v>250</v>
      </c>
      <c r="L1768">
        <v>7.3</v>
      </c>
      <c r="M1768">
        <v>4.9400000000000004</v>
      </c>
      <c r="N1768">
        <v>0.36</v>
      </c>
      <c r="O1768">
        <v>6.06</v>
      </c>
      <c r="P1768">
        <v>0.44</v>
      </c>
      <c r="Q1768">
        <v>4.6100000000000003</v>
      </c>
      <c r="R1768">
        <v>0.34</v>
      </c>
      <c r="S1768">
        <v>0.78</v>
      </c>
      <c r="T1768">
        <v>184</v>
      </c>
      <c r="U1768">
        <v>7.58</v>
      </c>
      <c r="V1768">
        <v>10</v>
      </c>
      <c r="W1768" s="1">
        <v>42959</v>
      </c>
      <c r="X1768">
        <v>263</v>
      </c>
      <c r="Y1768" s="3">
        <v>45048</v>
      </c>
      <c r="Z1768" t="s">
        <v>1004</v>
      </c>
      <c r="AA1768" t="s">
        <v>1005</v>
      </c>
      <c r="AC1768" s="1">
        <v>43054</v>
      </c>
      <c r="AD1768">
        <v>1</v>
      </c>
      <c r="AF1768" s="1">
        <v>43333</v>
      </c>
      <c r="AG1768">
        <v>374</v>
      </c>
      <c r="AH1768" t="s">
        <v>96</v>
      </c>
      <c r="AI1768">
        <v>32</v>
      </c>
      <c r="AJ1768" t="s">
        <v>1006</v>
      </c>
      <c r="AK1768" t="s">
        <v>45</v>
      </c>
      <c r="AL1768" s="1">
        <v>42959</v>
      </c>
    </row>
    <row r="1769" spans="1:38" x14ac:dyDescent="0.25">
      <c r="A1769" t="s">
        <v>51</v>
      </c>
      <c r="B1769" s="1">
        <v>43157</v>
      </c>
      <c r="C1769">
        <v>4</v>
      </c>
      <c r="D1769">
        <v>106</v>
      </c>
      <c r="E1769">
        <v>24</v>
      </c>
      <c r="F1769" t="s">
        <v>39</v>
      </c>
      <c r="G1769" t="s">
        <v>56</v>
      </c>
      <c r="H1769" t="s">
        <v>41</v>
      </c>
      <c r="I1769">
        <v>2</v>
      </c>
      <c r="J1769">
        <v>1</v>
      </c>
      <c r="K1769">
        <v>198</v>
      </c>
      <c r="L1769">
        <v>7.3</v>
      </c>
      <c r="M1769">
        <v>4.9800000000000004</v>
      </c>
      <c r="N1769">
        <v>0.36</v>
      </c>
      <c r="O1769">
        <v>6</v>
      </c>
      <c r="P1769">
        <v>0.44</v>
      </c>
      <c r="Q1769">
        <v>4.03</v>
      </c>
      <c r="R1769">
        <v>0.28999999999999998</v>
      </c>
      <c r="S1769">
        <v>0.73</v>
      </c>
      <c r="T1769">
        <v>151</v>
      </c>
      <c r="U1769">
        <v>7.58</v>
      </c>
      <c r="V1769">
        <v>9.6300000000000008</v>
      </c>
      <c r="W1769" s="1">
        <v>42959</v>
      </c>
      <c r="X1769">
        <v>263</v>
      </c>
      <c r="Y1769" s="3">
        <v>45017</v>
      </c>
      <c r="Z1769" t="s">
        <v>1004</v>
      </c>
      <c r="AA1769" t="s">
        <v>1005</v>
      </c>
      <c r="AC1769" s="1">
        <v>43054</v>
      </c>
      <c r="AD1769">
        <v>1</v>
      </c>
      <c r="AE1769">
        <v>175</v>
      </c>
      <c r="AF1769" s="1">
        <v>43333</v>
      </c>
      <c r="AG1769">
        <v>374</v>
      </c>
      <c r="AH1769" t="s">
        <v>96</v>
      </c>
      <c r="AI1769">
        <v>32</v>
      </c>
      <c r="AJ1769" t="s">
        <v>1006</v>
      </c>
      <c r="AK1769" t="s">
        <v>45</v>
      </c>
      <c r="AL1769" s="1">
        <v>42959</v>
      </c>
    </row>
    <row r="1770" spans="1:38" x14ac:dyDescent="0.25">
      <c r="A1770" t="s">
        <v>51</v>
      </c>
      <c r="B1770" s="1">
        <v>42990</v>
      </c>
      <c r="C1770">
        <v>1</v>
      </c>
      <c r="D1770">
        <v>71</v>
      </c>
      <c r="E1770">
        <v>24</v>
      </c>
      <c r="F1770" t="s">
        <v>39</v>
      </c>
      <c r="G1770" t="s">
        <v>56</v>
      </c>
      <c r="H1770" t="s">
        <v>41</v>
      </c>
      <c r="I1770">
        <v>8</v>
      </c>
      <c r="J1770" t="s">
        <v>42</v>
      </c>
      <c r="K1770">
        <v>23</v>
      </c>
      <c r="L1770">
        <v>17.3</v>
      </c>
      <c r="M1770">
        <v>4.99</v>
      </c>
      <c r="N1770">
        <v>0.86</v>
      </c>
      <c r="O1770">
        <v>5.56</v>
      </c>
      <c r="P1770">
        <v>0.96</v>
      </c>
      <c r="Q1770">
        <v>4.34</v>
      </c>
      <c r="R1770">
        <v>0.75</v>
      </c>
      <c r="S1770">
        <v>1.71</v>
      </c>
      <c r="T1770">
        <v>814</v>
      </c>
      <c r="U1770">
        <v>17.96</v>
      </c>
      <c r="V1770">
        <v>22.25</v>
      </c>
      <c r="W1770" s="1">
        <v>42967</v>
      </c>
      <c r="X1770">
        <v>255</v>
      </c>
      <c r="Y1770" s="3">
        <v>44927</v>
      </c>
      <c r="AC1770" t="s">
        <v>49</v>
      </c>
      <c r="AH1770" t="s">
        <v>1007</v>
      </c>
      <c r="AI1770" t="s">
        <v>1008</v>
      </c>
      <c r="AJ1770" t="s">
        <v>1009</v>
      </c>
      <c r="AK1770" t="s">
        <v>45</v>
      </c>
      <c r="AL1770" s="1">
        <v>42967</v>
      </c>
    </row>
    <row r="1771" spans="1:38" x14ac:dyDescent="0.25">
      <c r="A1771" t="s">
        <v>51</v>
      </c>
      <c r="B1771" s="1">
        <v>43048</v>
      </c>
      <c r="C1771">
        <v>2</v>
      </c>
      <c r="D1771">
        <v>71</v>
      </c>
      <c r="E1771">
        <v>24</v>
      </c>
      <c r="F1771" t="s">
        <v>39</v>
      </c>
      <c r="G1771" t="s">
        <v>56</v>
      </c>
      <c r="H1771" t="s">
        <v>41</v>
      </c>
      <c r="I1771">
        <v>9</v>
      </c>
      <c r="J1771" t="s">
        <v>42</v>
      </c>
      <c r="K1771">
        <v>81</v>
      </c>
      <c r="L1771">
        <v>14.3</v>
      </c>
      <c r="M1771">
        <v>4.7</v>
      </c>
      <c r="N1771">
        <v>0.67</v>
      </c>
      <c r="O1771">
        <v>5.75</v>
      </c>
      <c r="P1771">
        <v>0.82</v>
      </c>
      <c r="Q1771">
        <v>4.33</v>
      </c>
      <c r="R1771">
        <v>0.62</v>
      </c>
      <c r="S1771">
        <v>1.44</v>
      </c>
      <c r="T1771">
        <v>2312</v>
      </c>
      <c r="U1771">
        <v>14.84</v>
      </c>
      <c r="V1771">
        <v>18.72</v>
      </c>
      <c r="W1771" s="1">
        <v>42967</v>
      </c>
      <c r="X1771">
        <v>255</v>
      </c>
      <c r="Y1771" s="3">
        <v>44959</v>
      </c>
      <c r="AC1771" t="s">
        <v>49</v>
      </c>
      <c r="AH1771" t="s">
        <v>1007</v>
      </c>
      <c r="AI1771" t="s">
        <v>1008</v>
      </c>
      <c r="AJ1771" t="s">
        <v>1009</v>
      </c>
      <c r="AK1771" t="s">
        <v>45</v>
      </c>
      <c r="AL1771" s="1">
        <v>42967</v>
      </c>
    </row>
    <row r="1772" spans="1:38" x14ac:dyDescent="0.25">
      <c r="A1772" t="s">
        <v>51</v>
      </c>
      <c r="B1772" s="1">
        <v>43109</v>
      </c>
      <c r="C1772">
        <v>3</v>
      </c>
      <c r="D1772">
        <v>71</v>
      </c>
      <c r="E1772">
        <v>24</v>
      </c>
      <c r="F1772" t="s">
        <v>39</v>
      </c>
      <c r="G1772" t="s">
        <v>56</v>
      </c>
      <c r="H1772" t="s">
        <v>41</v>
      </c>
      <c r="I1772">
        <v>9</v>
      </c>
      <c r="J1772" t="s">
        <v>42</v>
      </c>
      <c r="K1772">
        <v>142</v>
      </c>
      <c r="L1772">
        <v>12.1</v>
      </c>
      <c r="M1772">
        <v>4.9800000000000004</v>
      </c>
      <c r="N1772">
        <v>0.6</v>
      </c>
      <c r="O1772">
        <v>4.71</v>
      </c>
      <c r="P1772">
        <v>0.56999999999999995</v>
      </c>
      <c r="Q1772">
        <v>4.1100000000000003</v>
      </c>
      <c r="R1772">
        <v>0.5</v>
      </c>
      <c r="S1772">
        <v>1.07</v>
      </c>
      <c r="T1772">
        <v>1243</v>
      </c>
      <c r="U1772">
        <v>12.56</v>
      </c>
      <c r="V1772">
        <v>14.11</v>
      </c>
      <c r="W1772" s="1">
        <v>42967</v>
      </c>
      <c r="X1772">
        <v>255</v>
      </c>
      <c r="Y1772" s="3">
        <v>44988</v>
      </c>
      <c r="AC1772" s="1">
        <v>43052</v>
      </c>
      <c r="AD1772">
        <v>1</v>
      </c>
      <c r="AE1772">
        <v>179</v>
      </c>
      <c r="AF1772" s="1">
        <v>43331</v>
      </c>
      <c r="AG1772">
        <v>364</v>
      </c>
      <c r="AH1772" t="s">
        <v>1007</v>
      </c>
      <c r="AI1772" t="s">
        <v>1008</v>
      </c>
      <c r="AJ1772" t="s">
        <v>1009</v>
      </c>
      <c r="AK1772" t="s">
        <v>45</v>
      </c>
      <c r="AL1772" s="1">
        <v>42967</v>
      </c>
    </row>
    <row r="1773" spans="1:38" x14ac:dyDescent="0.25">
      <c r="A1773" t="s">
        <v>51</v>
      </c>
      <c r="B1773" s="1">
        <v>43157</v>
      </c>
      <c r="C1773">
        <v>4</v>
      </c>
      <c r="D1773">
        <v>71</v>
      </c>
      <c r="E1773">
        <v>24</v>
      </c>
      <c r="F1773" t="s">
        <v>39</v>
      </c>
      <c r="G1773" t="s">
        <v>56</v>
      </c>
      <c r="H1773" t="s">
        <v>41</v>
      </c>
      <c r="I1773">
        <v>9</v>
      </c>
      <c r="J1773" t="s">
        <v>42</v>
      </c>
      <c r="K1773">
        <v>190</v>
      </c>
      <c r="L1773">
        <v>8.3000000000000007</v>
      </c>
      <c r="M1773">
        <v>4.78</v>
      </c>
      <c r="N1773">
        <v>0.4</v>
      </c>
      <c r="O1773">
        <v>5.89</v>
      </c>
      <c r="P1773">
        <v>0.49</v>
      </c>
      <c r="Q1773">
        <v>4.38</v>
      </c>
      <c r="R1773">
        <v>0.36</v>
      </c>
      <c r="S1773">
        <v>0.85</v>
      </c>
      <c r="T1773">
        <v>8263</v>
      </c>
      <c r="U1773">
        <v>8.6199999999999992</v>
      </c>
      <c r="V1773">
        <v>11.05</v>
      </c>
      <c r="W1773" s="1">
        <v>42967</v>
      </c>
      <c r="X1773">
        <v>255</v>
      </c>
      <c r="Y1773" s="3">
        <v>45020</v>
      </c>
      <c r="AC1773" s="1">
        <v>43052</v>
      </c>
      <c r="AD1773">
        <v>1</v>
      </c>
      <c r="AE1773">
        <v>173</v>
      </c>
      <c r="AF1773" s="1">
        <v>43331</v>
      </c>
      <c r="AG1773">
        <v>364</v>
      </c>
      <c r="AH1773" t="s">
        <v>1007</v>
      </c>
      <c r="AI1773" t="s">
        <v>1008</v>
      </c>
      <c r="AJ1773" t="s">
        <v>1009</v>
      </c>
      <c r="AK1773" t="s">
        <v>45</v>
      </c>
      <c r="AL1773" s="1">
        <v>42967</v>
      </c>
    </row>
    <row r="1774" spans="1:38" x14ac:dyDescent="0.25">
      <c r="A1774" t="s">
        <v>51</v>
      </c>
      <c r="B1774" s="1">
        <v>43209</v>
      </c>
      <c r="C1774">
        <v>5</v>
      </c>
      <c r="D1774">
        <v>71</v>
      </c>
      <c r="E1774">
        <v>24</v>
      </c>
      <c r="F1774" t="s">
        <v>39</v>
      </c>
      <c r="G1774" t="s">
        <v>56</v>
      </c>
      <c r="H1774" t="s">
        <v>41</v>
      </c>
      <c r="I1774">
        <v>9</v>
      </c>
      <c r="J1774" t="s">
        <v>42</v>
      </c>
      <c r="K1774">
        <v>242</v>
      </c>
      <c r="L1774">
        <v>7.2</v>
      </c>
      <c r="M1774">
        <v>5.0599999999999996</v>
      </c>
      <c r="N1774">
        <v>0.36</v>
      </c>
      <c r="O1774">
        <v>6.15</v>
      </c>
      <c r="P1774">
        <v>0.44</v>
      </c>
      <c r="Q1774">
        <v>5.31</v>
      </c>
      <c r="R1774">
        <v>0.38</v>
      </c>
      <c r="S1774">
        <v>0.83</v>
      </c>
      <c r="T1774">
        <v>1004</v>
      </c>
      <c r="U1774">
        <v>7.47</v>
      </c>
      <c r="V1774">
        <v>10.27</v>
      </c>
      <c r="W1774" s="1">
        <v>42967</v>
      </c>
      <c r="X1774">
        <v>255</v>
      </c>
      <c r="Y1774" s="3">
        <v>45051</v>
      </c>
      <c r="AC1774" s="1">
        <v>43052</v>
      </c>
      <c r="AD1774">
        <v>1</v>
      </c>
      <c r="AF1774" s="1">
        <v>43332</v>
      </c>
      <c r="AH1774" t="s">
        <v>1007</v>
      </c>
      <c r="AI1774" t="s">
        <v>1008</v>
      </c>
      <c r="AJ1774" t="s">
        <v>1009</v>
      </c>
      <c r="AK1774" t="s">
        <v>143</v>
      </c>
      <c r="AL1774" s="1">
        <v>43227</v>
      </c>
    </row>
    <row r="1775" spans="1:38" x14ac:dyDescent="0.25">
      <c r="A1775" t="s">
        <v>129</v>
      </c>
      <c r="B1775" s="1">
        <v>43060</v>
      </c>
      <c r="C1775">
        <v>2</v>
      </c>
      <c r="D1775">
        <v>63</v>
      </c>
      <c r="E1775">
        <v>24</v>
      </c>
      <c r="F1775" t="s">
        <v>39</v>
      </c>
      <c r="G1775" t="s">
        <v>51</v>
      </c>
      <c r="H1775" t="s">
        <v>52</v>
      </c>
      <c r="I1775">
        <v>5</v>
      </c>
      <c r="J1775" t="s">
        <v>42</v>
      </c>
      <c r="K1775">
        <v>92</v>
      </c>
      <c r="L1775">
        <v>21</v>
      </c>
      <c r="M1775">
        <v>5.09</v>
      </c>
      <c r="N1775">
        <v>1.07</v>
      </c>
      <c r="O1775">
        <v>5.62</v>
      </c>
      <c r="P1775">
        <v>1.18</v>
      </c>
      <c r="Q1775">
        <v>3.88</v>
      </c>
      <c r="R1775">
        <v>0.81</v>
      </c>
      <c r="S1775">
        <v>2</v>
      </c>
      <c r="T1775">
        <v>172</v>
      </c>
      <c r="U1775">
        <v>21.8</v>
      </c>
      <c r="V1775">
        <v>26.45</v>
      </c>
      <c r="W1775" s="1">
        <v>42968</v>
      </c>
      <c r="X1775">
        <v>274</v>
      </c>
      <c r="Y1775" s="3">
        <v>44958</v>
      </c>
      <c r="Z1775">
        <f>-8/31</f>
        <v>-0.25806451612903225</v>
      </c>
      <c r="AA1775">
        <f>-76/67</f>
        <v>-1.1343283582089552</v>
      </c>
      <c r="AC1775" s="1">
        <v>43047</v>
      </c>
      <c r="AD1775">
        <v>1</v>
      </c>
      <c r="AE1775">
        <v>183</v>
      </c>
      <c r="AF1775" s="1">
        <v>43330</v>
      </c>
      <c r="AG1775">
        <v>362</v>
      </c>
      <c r="AI1775" t="s">
        <v>516</v>
      </c>
      <c r="AJ1775" t="s">
        <v>1010</v>
      </c>
      <c r="AK1775" t="s">
        <v>45</v>
      </c>
      <c r="AL1775" s="1">
        <v>42968</v>
      </c>
    </row>
    <row r="1776" spans="1:38" x14ac:dyDescent="0.25">
      <c r="A1776" t="s">
        <v>129</v>
      </c>
      <c r="B1776" s="1">
        <v>42997</v>
      </c>
      <c r="C1776">
        <v>1</v>
      </c>
      <c r="D1776">
        <v>63</v>
      </c>
      <c r="E1776">
        <v>24</v>
      </c>
      <c r="F1776" t="s">
        <v>39</v>
      </c>
      <c r="G1776" t="s">
        <v>51</v>
      </c>
      <c r="H1776" t="s">
        <v>52</v>
      </c>
      <c r="I1776">
        <v>5</v>
      </c>
      <c r="J1776" t="s">
        <v>42</v>
      </c>
      <c r="K1776">
        <v>29</v>
      </c>
      <c r="L1776">
        <v>21.1</v>
      </c>
      <c r="M1776">
        <v>5.35</v>
      </c>
      <c r="N1776">
        <v>1.1299999999999999</v>
      </c>
      <c r="O1776">
        <v>3.78</v>
      </c>
      <c r="P1776">
        <v>0.8</v>
      </c>
      <c r="Q1776">
        <v>3.76</v>
      </c>
      <c r="R1776">
        <v>0.79</v>
      </c>
      <c r="S1776">
        <v>1.59</v>
      </c>
      <c r="T1776">
        <v>38</v>
      </c>
      <c r="U1776">
        <v>21.9</v>
      </c>
      <c r="V1776">
        <v>21.56</v>
      </c>
      <c r="W1776" s="1">
        <v>42968</v>
      </c>
      <c r="X1776">
        <v>274</v>
      </c>
      <c r="Y1776" t="s">
        <v>43</v>
      </c>
      <c r="Z1776">
        <v>-0.25806451600000002</v>
      </c>
      <c r="AA1776">
        <v>-1.1343283580000001</v>
      </c>
      <c r="AC1776" s="1">
        <v>43047</v>
      </c>
      <c r="AD1776">
        <v>1</v>
      </c>
      <c r="AE1776">
        <v>281</v>
      </c>
      <c r="AF1776" s="1">
        <v>43329</v>
      </c>
      <c r="AG1776">
        <v>361</v>
      </c>
      <c r="AI1776" t="s">
        <v>516</v>
      </c>
      <c r="AJ1776" t="s">
        <v>1010</v>
      </c>
      <c r="AK1776" t="s">
        <v>45</v>
      </c>
      <c r="AL1776" s="1">
        <v>42968</v>
      </c>
    </row>
    <row r="1777" spans="1:38" x14ac:dyDescent="0.25">
      <c r="A1777" t="s">
        <v>129</v>
      </c>
      <c r="B1777" s="1">
        <v>43229</v>
      </c>
      <c r="C1777">
        <v>4</v>
      </c>
      <c r="D1777">
        <v>63</v>
      </c>
      <c r="E1777">
        <v>24</v>
      </c>
      <c r="F1777" t="s">
        <v>39</v>
      </c>
      <c r="G1777" t="s">
        <v>51</v>
      </c>
      <c r="H1777" t="s">
        <v>52</v>
      </c>
      <c r="I1777">
        <v>5</v>
      </c>
      <c r="J1777" t="s">
        <v>42</v>
      </c>
      <c r="K1777">
        <v>261</v>
      </c>
      <c r="L1777">
        <v>11.2</v>
      </c>
      <c r="M1777">
        <v>4.6900000000000004</v>
      </c>
      <c r="N1777">
        <v>0.53</v>
      </c>
      <c r="O1777">
        <v>7.17</v>
      </c>
      <c r="P1777">
        <v>0.8</v>
      </c>
      <c r="Q1777">
        <v>4.79</v>
      </c>
      <c r="R1777">
        <v>0.54</v>
      </c>
      <c r="S1777">
        <v>1.34</v>
      </c>
      <c r="T1777">
        <v>77</v>
      </c>
      <c r="U1777">
        <v>11.63</v>
      </c>
      <c r="V1777">
        <v>17.05</v>
      </c>
      <c r="W1777" s="1">
        <v>42968</v>
      </c>
      <c r="X1777" t="s">
        <v>1011</v>
      </c>
      <c r="Y1777" s="3">
        <v>45017</v>
      </c>
      <c r="Z1777">
        <f>-8/31</f>
        <v>-0.25806451612903225</v>
      </c>
      <c r="AA1777">
        <f>-76/67</f>
        <v>-1.1343283582089552</v>
      </c>
      <c r="AC1777" t="s">
        <v>49</v>
      </c>
      <c r="AI1777" t="s">
        <v>516</v>
      </c>
      <c r="AJ1777" t="s">
        <v>1010</v>
      </c>
      <c r="AK1777" t="s">
        <v>50</v>
      </c>
      <c r="AL1777" s="1">
        <v>43251</v>
      </c>
    </row>
    <row r="1778" spans="1:38" x14ac:dyDescent="0.25">
      <c r="A1778" t="s">
        <v>78</v>
      </c>
      <c r="B1778" s="1">
        <v>43072</v>
      </c>
      <c r="C1778">
        <v>2</v>
      </c>
      <c r="D1778">
        <v>118</v>
      </c>
      <c r="E1778">
        <v>24</v>
      </c>
      <c r="F1778" t="s">
        <v>39</v>
      </c>
      <c r="G1778" t="s">
        <v>51</v>
      </c>
      <c r="H1778" t="s">
        <v>52</v>
      </c>
      <c r="I1778">
        <v>4</v>
      </c>
      <c r="J1778" t="s">
        <v>42</v>
      </c>
      <c r="K1778">
        <v>85</v>
      </c>
      <c r="L1778">
        <v>21.7</v>
      </c>
      <c r="M1778">
        <v>4.9400000000000004</v>
      </c>
      <c r="N1778">
        <v>1.07</v>
      </c>
      <c r="O1778">
        <v>4.2699999999999996</v>
      </c>
      <c r="P1778">
        <v>0.93</v>
      </c>
      <c r="Q1778">
        <v>3.6</v>
      </c>
      <c r="R1778">
        <v>0.78</v>
      </c>
      <c r="S1778">
        <v>1.71</v>
      </c>
      <c r="T1778">
        <v>21</v>
      </c>
      <c r="U1778">
        <v>22.52</v>
      </c>
      <c r="V1778">
        <v>23.28</v>
      </c>
      <c r="W1778" s="1">
        <v>42987</v>
      </c>
      <c r="X1778">
        <v>228</v>
      </c>
      <c r="Y1778" t="s">
        <v>46</v>
      </c>
      <c r="AC1778" s="1">
        <v>43056</v>
      </c>
      <c r="AD1778">
        <v>1</v>
      </c>
      <c r="AE1778">
        <v>211</v>
      </c>
      <c r="AF1778" s="1">
        <v>43337</v>
      </c>
      <c r="AG1778">
        <v>359</v>
      </c>
      <c r="AH1778">
        <v>112049</v>
      </c>
      <c r="AI1778">
        <v>0</v>
      </c>
      <c r="AJ1778" t="s">
        <v>1012</v>
      </c>
      <c r="AK1778" t="s">
        <v>45</v>
      </c>
      <c r="AL1778" s="1">
        <v>42978</v>
      </c>
    </row>
    <row r="1779" spans="1:38" x14ac:dyDescent="0.25">
      <c r="A1779" t="s">
        <v>78</v>
      </c>
      <c r="B1779" s="1">
        <v>43012</v>
      </c>
      <c r="C1779">
        <v>1</v>
      </c>
      <c r="D1779">
        <v>118</v>
      </c>
      <c r="E1779">
        <v>24</v>
      </c>
      <c r="F1779" t="s">
        <v>39</v>
      </c>
      <c r="G1779" t="s">
        <v>40</v>
      </c>
      <c r="H1779" t="s">
        <v>41</v>
      </c>
      <c r="I1779">
        <v>5</v>
      </c>
      <c r="J1779" t="s">
        <v>42</v>
      </c>
      <c r="K1779">
        <v>25</v>
      </c>
      <c r="L1779">
        <v>17.3</v>
      </c>
      <c r="M1779">
        <v>5.23</v>
      </c>
      <c r="N1779">
        <v>0.9</v>
      </c>
      <c r="O1779">
        <v>4.9400000000000004</v>
      </c>
      <c r="P1779">
        <v>0.85</v>
      </c>
      <c r="Q1779">
        <v>4.3099999999999996</v>
      </c>
      <c r="R1779">
        <v>0.75</v>
      </c>
      <c r="S1779">
        <v>1.6</v>
      </c>
      <c r="U1779">
        <v>17.96</v>
      </c>
      <c r="V1779">
        <v>20.87</v>
      </c>
      <c r="W1779" s="1">
        <v>42987</v>
      </c>
      <c r="X1779">
        <v>219</v>
      </c>
      <c r="Z1779" t="s">
        <v>1013</v>
      </c>
      <c r="AA1779" t="s">
        <v>1014</v>
      </c>
      <c r="AC1779" s="1">
        <v>43052</v>
      </c>
      <c r="AD1779">
        <v>1</v>
      </c>
      <c r="AE1779">
        <v>277</v>
      </c>
      <c r="AF1779" s="1">
        <v>43332</v>
      </c>
      <c r="AG1779">
        <v>345</v>
      </c>
      <c r="AH1779">
        <v>311027</v>
      </c>
      <c r="AI1779" t="s">
        <v>808</v>
      </c>
      <c r="AJ1779" s="3">
        <v>45086</v>
      </c>
      <c r="AK1779" t="s">
        <v>45</v>
      </c>
      <c r="AL1779" s="1">
        <v>42987</v>
      </c>
    </row>
    <row r="1780" spans="1:38" x14ac:dyDescent="0.25">
      <c r="A1780" t="s">
        <v>78</v>
      </c>
      <c r="B1780" s="1">
        <v>43129</v>
      </c>
      <c r="C1780">
        <v>3</v>
      </c>
      <c r="D1780">
        <v>118</v>
      </c>
      <c r="E1780">
        <v>24</v>
      </c>
      <c r="F1780" t="s">
        <v>39</v>
      </c>
      <c r="G1780" t="s">
        <v>40</v>
      </c>
      <c r="H1780" t="s">
        <v>41</v>
      </c>
      <c r="I1780">
        <v>5</v>
      </c>
      <c r="J1780" t="s">
        <v>42</v>
      </c>
      <c r="K1780">
        <v>142</v>
      </c>
      <c r="L1780">
        <v>16.3</v>
      </c>
      <c r="M1780">
        <v>5.03</v>
      </c>
      <c r="N1780">
        <v>0.82</v>
      </c>
      <c r="O1780">
        <v>5.07</v>
      </c>
      <c r="P1780">
        <v>0.83</v>
      </c>
      <c r="Q1780">
        <v>4.2</v>
      </c>
      <c r="R1780">
        <v>0.68</v>
      </c>
      <c r="S1780">
        <v>1.51</v>
      </c>
      <c r="T1780">
        <v>33</v>
      </c>
      <c r="U1780">
        <v>16.920000000000002</v>
      </c>
      <c r="V1780">
        <v>19.829999999999998</v>
      </c>
      <c r="W1780" s="1">
        <v>42987</v>
      </c>
      <c r="X1780">
        <v>219</v>
      </c>
      <c r="Y1780" t="s">
        <v>47</v>
      </c>
      <c r="Z1780" t="s">
        <v>1013</v>
      </c>
      <c r="AA1780" t="s">
        <v>1014</v>
      </c>
      <c r="AC1780" s="1">
        <v>43052</v>
      </c>
      <c r="AD1780">
        <v>1</v>
      </c>
      <c r="AE1780">
        <v>202</v>
      </c>
      <c r="AF1780" s="1">
        <v>43333</v>
      </c>
      <c r="AG1780">
        <v>346</v>
      </c>
      <c r="AH1780">
        <v>311027</v>
      </c>
      <c r="AI1780" t="s">
        <v>808</v>
      </c>
      <c r="AJ1780" s="3">
        <v>45086</v>
      </c>
      <c r="AK1780" t="s">
        <v>45</v>
      </c>
      <c r="AL1780" s="1">
        <v>42987</v>
      </c>
    </row>
    <row r="1781" spans="1:38" x14ac:dyDescent="0.25">
      <c r="A1781" t="s">
        <v>78</v>
      </c>
      <c r="B1781" s="1">
        <v>43193</v>
      </c>
      <c r="C1781">
        <v>4</v>
      </c>
      <c r="D1781">
        <v>118</v>
      </c>
      <c r="E1781">
        <v>24</v>
      </c>
      <c r="F1781" t="s">
        <v>39</v>
      </c>
      <c r="G1781" t="s">
        <v>40</v>
      </c>
      <c r="H1781" t="s">
        <v>41</v>
      </c>
      <c r="I1781">
        <v>5</v>
      </c>
      <c r="J1781" t="s">
        <v>42</v>
      </c>
      <c r="K1781">
        <v>206</v>
      </c>
      <c r="L1781">
        <v>11.4</v>
      </c>
      <c r="M1781">
        <v>4.7300000000000004</v>
      </c>
      <c r="N1781">
        <v>0.54</v>
      </c>
      <c r="O1781">
        <v>5.93</v>
      </c>
      <c r="P1781">
        <v>0.68</v>
      </c>
      <c r="Q1781">
        <v>4.96</v>
      </c>
      <c r="R1781">
        <v>0.56999999999999995</v>
      </c>
      <c r="S1781">
        <v>1.24</v>
      </c>
      <c r="T1781">
        <v>59</v>
      </c>
      <c r="U1781">
        <v>11.83</v>
      </c>
      <c r="V1781">
        <v>15.82</v>
      </c>
      <c r="W1781" s="1">
        <v>42987</v>
      </c>
      <c r="X1781">
        <v>219</v>
      </c>
      <c r="Y1781" t="s">
        <v>48</v>
      </c>
      <c r="Z1781" t="s">
        <v>1013</v>
      </c>
      <c r="AA1781" t="s">
        <v>1014</v>
      </c>
      <c r="AC1781" s="1">
        <v>43052</v>
      </c>
      <c r="AD1781">
        <v>1</v>
      </c>
      <c r="AE1781">
        <v>137</v>
      </c>
      <c r="AF1781" s="1">
        <v>43332</v>
      </c>
      <c r="AG1781">
        <v>345</v>
      </c>
      <c r="AH1781">
        <v>311027</v>
      </c>
      <c r="AI1781" t="s">
        <v>808</v>
      </c>
      <c r="AJ1781" s="3">
        <v>45086</v>
      </c>
      <c r="AK1781" t="s">
        <v>45</v>
      </c>
      <c r="AL1781" s="1">
        <v>42987</v>
      </c>
    </row>
    <row r="1782" spans="1:38" x14ac:dyDescent="0.25">
      <c r="A1782" t="s">
        <v>40</v>
      </c>
      <c r="B1782" s="1">
        <v>44117</v>
      </c>
      <c r="C1782">
        <v>1</v>
      </c>
      <c r="D1782">
        <v>150</v>
      </c>
      <c r="E1782">
        <v>25</v>
      </c>
      <c r="F1782" t="s">
        <v>39</v>
      </c>
      <c r="G1782" t="s">
        <v>104</v>
      </c>
      <c r="H1782" t="s">
        <v>105</v>
      </c>
      <c r="I1782">
        <v>8</v>
      </c>
      <c r="J1782" t="s">
        <v>42</v>
      </c>
      <c r="K1782">
        <v>49</v>
      </c>
      <c r="L1782">
        <v>26.9</v>
      </c>
      <c r="M1782">
        <v>5.29</v>
      </c>
      <c r="N1782">
        <v>1.42</v>
      </c>
      <c r="O1782">
        <v>5.08</v>
      </c>
      <c r="P1782">
        <v>1.37</v>
      </c>
      <c r="Q1782">
        <v>4.46</v>
      </c>
      <c r="R1782">
        <v>1.2</v>
      </c>
      <c r="S1782">
        <v>2.57</v>
      </c>
      <c r="T1782">
        <v>26</v>
      </c>
      <c r="U1782">
        <v>27.92</v>
      </c>
      <c r="V1782">
        <v>33.31</v>
      </c>
      <c r="W1782" s="1">
        <v>44068</v>
      </c>
      <c r="Y1782" t="s">
        <v>43</v>
      </c>
      <c r="Z1782" t="s">
        <v>1015</v>
      </c>
      <c r="AA1782" t="s">
        <v>1016</v>
      </c>
      <c r="AB1782">
        <v>223</v>
      </c>
      <c r="AC1782" s="1">
        <v>44159</v>
      </c>
      <c r="AD1782">
        <v>3</v>
      </c>
      <c r="AE1782">
        <v>236</v>
      </c>
      <c r="AF1782" s="1">
        <v>44440</v>
      </c>
      <c r="AG1782">
        <v>372</v>
      </c>
      <c r="AH1782" t="s">
        <v>1017</v>
      </c>
      <c r="AI1782" t="s">
        <v>985</v>
      </c>
      <c r="AJ1782" t="s">
        <v>1018</v>
      </c>
      <c r="AK1782" t="s">
        <v>45</v>
      </c>
      <c r="AL1782" s="1">
        <v>44068</v>
      </c>
    </row>
    <row r="1783" spans="1:38" x14ac:dyDescent="0.25">
      <c r="A1783" t="s">
        <v>40</v>
      </c>
      <c r="B1783" s="1">
        <v>44222</v>
      </c>
      <c r="C1783">
        <v>2</v>
      </c>
      <c r="D1783">
        <v>150</v>
      </c>
      <c r="E1783">
        <v>25</v>
      </c>
      <c r="F1783" t="s">
        <v>39</v>
      </c>
      <c r="G1783" t="s">
        <v>104</v>
      </c>
      <c r="H1783" t="s">
        <v>105</v>
      </c>
      <c r="I1783">
        <v>8</v>
      </c>
      <c r="J1783" t="s">
        <v>42</v>
      </c>
      <c r="K1783">
        <v>154</v>
      </c>
      <c r="L1783">
        <v>17.100000000000001</v>
      </c>
      <c r="M1783">
        <v>5.16</v>
      </c>
      <c r="N1783">
        <v>0.88</v>
      </c>
      <c r="O1783">
        <v>5.58</v>
      </c>
      <c r="P1783">
        <v>0.95</v>
      </c>
      <c r="Q1783">
        <v>4.6399999999999997</v>
      </c>
      <c r="R1783">
        <v>0.79</v>
      </c>
      <c r="S1783">
        <v>1.75</v>
      </c>
      <c r="T1783">
        <v>40</v>
      </c>
      <c r="U1783">
        <v>17.75</v>
      </c>
      <c r="V1783">
        <v>22.37</v>
      </c>
      <c r="W1783" s="1">
        <v>44068</v>
      </c>
      <c r="Y1783" t="s">
        <v>46</v>
      </c>
      <c r="Z1783" t="s">
        <v>1015</v>
      </c>
      <c r="AA1783" t="s">
        <v>1016</v>
      </c>
      <c r="AB1783">
        <v>223</v>
      </c>
      <c r="AC1783" s="1">
        <v>44159</v>
      </c>
      <c r="AD1783">
        <v>3</v>
      </c>
      <c r="AE1783">
        <v>181</v>
      </c>
      <c r="AF1783" s="1">
        <v>44440</v>
      </c>
      <c r="AG1783">
        <v>372</v>
      </c>
      <c r="AH1783" t="s">
        <v>1017</v>
      </c>
      <c r="AI1783" t="s">
        <v>985</v>
      </c>
      <c r="AJ1783" t="s">
        <v>1018</v>
      </c>
      <c r="AK1783" t="s">
        <v>45</v>
      </c>
      <c r="AL1783" s="1">
        <v>44068</v>
      </c>
    </row>
    <row r="1784" spans="1:38" x14ac:dyDescent="0.25">
      <c r="A1784" t="s">
        <v>40</v>
      </c>
      <c r="B1784" s="1">
        <v>44280</v>
      </c>
      <c r="C1784">
        <v>3</v>
      </c>
      <c r="D1784">
        <v>150</v>
      </c>
      <c r="E1784">
        <v>25</v>
      </c>
      <c r="F1784" t="s">
        <v>39</v>
      </c>
      <c r="G1784" t="s">
        <v>104</v>
      </c>
      <c r="H1784" t="s">
        <v>105</v>
      </c>
      <c r="I1784">
        <v>8</v>
      </c>
      <c r="J1784" t="s">
        <v>42</v>
      </c>
      <c r="K1784">
        <v>212</v>
      </c>
      <c r="L1784">
        <v>13.1</v>
      </c>
      <c r="M1784">
        <v>4.82</v>
      </c>
      <c r="N1784">
        <v>0.63</v>
      </c>
      <c r="O1784">
        <v>6.17</v>
      </c>
      <c r="P1784">
        <v>0.81</v>
      </c>
      <c r="Q1784">
        <v>5.54</v>
      </c>
      <c r="R1784">
        <v>0.73</v>
      </c>
      <c r="S1784">
        <v>1.53</v>
      </c>
      <c r="T1784">
        <v>1345</v>
      </c>
      <c r="U1784">
        <v>13.6</v>
      </c>
      <c r="V1784">
        <v>19.09</v>
      </c>
      <c r="W1784" s="1">
        <v>44068</v>
      </c>
      <c r="Y1784" s="3">
        <v>44986</v>
      </c>
      <c r="Z1784" t="s">
        <v>1015</v>
      </c>
      <c r="AA1784" t="s">
        <v>1016</v>
      </c>
      <c r="AB1784">
        <v>223</v>
      </c>
      <c r="AC1784" s="1">
        <v>44159</v>
      </c>
      <c r="AD1784">
        <v>3</v>
      </c>
      <c r="AE1784">
        <v>159</v>
      </c>
      <c r="AF1784" s="1">
        <v>44440</v>
      </c>
      <c r="AG1784">
        <v>372</v>
      </c>
      <c r="AH1784" t="s">
        <v>1017</v>
      </c>
      <c r="AI1784" t="s">
        <v>985</v>
      </c>
      <c r="AJ1784" t="s">
        <v>1018</v>
      </c>
      <c r="AK1784" t="s">
        <v>45</v>
      </c>
      <c r="AL1784" s="1">
        <v>44068</v>
      </c>
    </row>
    <row r="1785" spans="1:38" x14ac:dyDescent="0.25">
      <c r="A1785" t="s">
        <v>123</v>
      </c>
      <c r="B1785" s="1">
        <v>43005</v>
      </c>
      <c r="C1785">
        <v>1</v>
      </c>
      <c r="D1785">
        <v>770</v>
      </c>
      <c r="E1785">
        <v>25</v>
      </c>
      <c r="F1785" t="s">
        <v>39</v>
      </c>
      <c r="G1785" t="s">
        <v>104</v>
      </c>
      <c r="H1785" t="s">
        <v>105</v>
      </c>
      <c r="I1785">
        <v>3</v>
      </c>
      <c r="J1785">
        <v>2</v>
      </c>
      <c r="K1785">
        <v>13</v>
      </c>
      <c r="L1785">
        <v>25.5</v>
      </c>
      <c r="M1785">
        <v>5.22</v>
      </c>
      <c r="N1785">
        <v>1.33</v>
      </c>
      <c r="O1785">
        <v>4.33</v>
      </c>
      <c r="P1785">
        <v>1.1000000000000001</v>
      </c>
      <c r="Q1785">
        <v>4.21</v>
      </c>
      <c r="R1785">
        <v>1.07</v>
      </c>
      <c r="S1785">
        <v>2.1800000000000002</v>
      </c>
      <c r="T1785">
        <v>19</v>
      </c>
      <c r="U1785">
        <v>26.47</v>
      </c>
      <c r="V1785">
        <v>28.58</v>
      </c>
      <c r="W1785" s="1">
        <v>42992</v>
      </c>
      <c r="X1785">
        <v>219</v>
      </c>
      <c r="Y1785" t="s">
        <v>43</v>
      </c>
      <c r="AC1785" s="1">
        <v>43054</v>
      </c>
      <c r="AD1785">
        <v>1</v>
      </c>
      <c r="AE1785">
        <v>266</v>
      </c>
      <c r="AF1785" s="1">
        <v>43333</v>
      </c>
      <c r="AG1785">
        <v>341</v>
      </c>
      <c r="AH1785" t="s">
        <v>1019</v>
      </c>
      <c r="AI1785">
        <v>725</v>
      </c>
      <c r="AJ1785" t="s">
        <v>1020</v>
      </c>
      <c r="AK1785" t="s">
        <v>45</v>
      </c>
      <c r="AL1785" s="1">
        <v>42992</v>
      </c>
    </row>
    <row r="1786" spans="1:38" x14ac:dyDescent="0.25">
      <c r="A1786" t="s">
        <v>123</v>
      </c>
      <c r="B1786" s="1">
        <v>43074</v>
      </c>
      <c r="C1786">
        <v>2</v>
      </c>
      <c r="D1786">
        <v>770</v>
      </c>
      <c r="E1786">
        <v>25</v>
      </c>
      <c r="F1786" t="s">
        <v>39</v>
      </c>
      <c r="G1786" t="s">
        <v>104</v>
      </c>
      <c r="H1786" t="s">
        <v>105</v>
      </c>
      <c r="I1786">
        <v>3</v>
      </c>
      <c r="J1786">
        <v>2</v>
      </c>
      <c r="K1786">
        <v>82</v>
      </c>
      <c r="L1786">
        <v>21.8</v>
      </c>
      <c r="M1786">
        <v>5.27</v>
      </c>
      <c r="N1786">
        <v>1.1499999999999999</v>
      </c>
      <c r="O1786">
        <v>4.7</v>
      </c>
      <c r="P1786">
        <v>1.02</v>
      </c>
      <c r="Q1786">
        <v>4.12</v>
      </c>
      <c r="R1786">
        <v>0.9</v>
      </c>
      <c r="S1786">
        <v>1.92</v>
      </c>
      <c r="T1786">
        <v>19</v>
      </c>
      <c r="U1786">
        <v>22.63</v>
      </c>
      <c r="V1786">
        <v>25.32</v>
      </c>
      <c r="W1786" s="1">
        <v>42992</v>
      </c>
      <c r="X1786">
        <v>219</v>
      </c>
      <c r="Y1786" t="s">
        <v>46</v>
      </c>
      <c r="AC1786" s="1">
        <v>43054</v>
      </c>
      <c r="AD1786">
        <v>1</v>
      </c>
      <c r="AE1786">
        <v>257</v>
      </c>
      <c r="AF1786" s="1">
        <v>43333</v>
      </c>
      <c r="AG1786">
        <v>341</v>
      </c>
      <c r="AH1786" t="s">
        <v>1019</v>
      </c>
      <c r="AI1786">
        <v>725</v>
      </c>
      <c r="AJ1786" t="s">
        <v>1020</v>
      </c>
      <c r="AK1786" t="s">
        <v>45</v>
      </c>
      <c r="AL1786" s="1">
        <v>42992</v>
      </c>
    </row>
    <row r="1787" spans="1:38" x14ac:dyDescent="0.25">
      <c r="A1787" t="s">
        <v>123</v>
      </c>
      <c r="B1787" s="1">
        <v>43136</v>
      </c>
      <c r="C1787">
        <v>3</v>
      </c>
      <c r="D1787">
        <v>770</v>
      </c>
      <c r="E1787">
        <v>25</v>
      </c>
      <c r="F1787" t="s">
        <v>39</v>
      </c>
      <c r="G1787" t="s">
        <v>69</v>
      </c>
      <c r="H1787" t="s">
        <v>70</v>
      </c>
      <c r="I1787">
        <v>3</v>
      </c>
      <c r="J1787">
        <v>2</v>
      </c>
      <c r="K1787">
        <v>147</v>
      </c>
      <c r="L1787">
        <v>13.1</v>
      </c>
      <c r="M1787">
        <v>4.75</v>
      </c>
      <c r="N1787">
        <v>0.62</v>
      </c>
      <c r="O1787">
        <v>4.0199999999999996</v>
      </c>
      <c r="P1787">
        <v>0.53</v>
      </c>
      <c r="Q1787">
        <v>3.5</v>
      </c>
      <c r="R1787">
        <v>0.46</v>
      </c>
      <c r="S1787">
        <v>0.99</v>
      </c>
      <c r="T1787">
        <v>20</v>
      </c>
      <c r="U1787">
        <v>13.6</v>
      </c>
      <c r="V1787">
        <v>13.58</v>
      </c>
      <c r="W1787" s="1">
        <v>42989</v>
      </c>
      <c r="X1787">
        <v>222</v>
      </c>
      <c r="Y1787" t="s">
        <v>47</v>
      </c>
      <c r="AC1787" s="1">
        <v>43057</v>
      </c>
      <c r="AD1787">
        <v>1</v>
      </c>
      <c r="AE1787">
        <v>201</v>
      </c>
      <c r="AF1787" s="1">
        <v>43339</v>
      </c>
      <c r="AG1787">
        <v>350</v>
      </c>
      <c r="AI1787">
        <v>0</v>
      </c>
      <c r="AJ1787" t="s">
        <v>1021</v>
      </c>
      <c r="AK1787" t="s">
        <v>45</v>
      </c>
      <c r="AL1787" s="1">
        <v>42989</v>
      </c>
    </row>
    <row r="1788" spans="1:38" x14ac:dyDescent="0.25">
      <c r="A1788" t="s">
        <v>123</v>
      </c>
      <c r="B1788" s="1">
        <v>43198</v>
      </c>
      <c r="C1788">
        <v>4</v>
      </c>
      <c r="D1788">
        <v>769</v>
      </c>
      <c r="E1788">
        <v>25</v>
      </c>
      <c r="F1788" t="s">
        <v>39</v>
      </c>
      <c r="G1788" t="s">
        <v>104</v>
      </c>
      <c r="H1788" t="s">
        <v>105</v>
      </c>
      <c r="I1788">
        <v>3</v>
      </c>
      <c r="J1788">
        <v>2</v>
      </c>
      <c r="K1788">
        <v>213</v>
      </c>
      <c r="L1788">
        <v>5.5</v>
      </c>
      <c r="M1788">
        <v>5.1100000000000003</v>
      </c>
      <c r="N1788">
        <v>0.28000000000000003</v>
      </c>
      <c r="O1788">
        <v>4.91</v>
      </c>
      <c r="P1788">
        <v>0.27</v>
      </c>
      <c r="Q1788">
        <v>4.58</v>
      </c>
      <c r="R1788">
        <v>0.25</v>
      </c>
      <c r="S1788">
        <v>0.52</v>
      </c>
      <c r="T1788">
        <v>90</v>
      </c>
      <c r="U1788">
        <v>5.71</v>
      </c>
      <c r="V1788">
        <v>6.72</v>
      </c>
      <c r="W1788" s="1">
        <v>42985</v>
      </c>
      <c r="X1788">
        <v>226</v>
      </c>
      <c r="Y1788" s="3">
        <v>45018</v>
      </c>
      <c r="AC1788" t="s">
        <v>49</v>
      </c>
      <c r="AH1788" t="s">
        <v>1022</v>
      </c>
      <c r="AI1788">
        <v>479</v>
      </c>
      <c r="AJ1788" t="s">
        <v>1023</v>
      </c>
      <c r="AK1788" t="s">
        <v>50</v>
      </c>
      <c r="AL1788" s="1">
        <v>43243</v>
      </c>
    </row>
    <row r="1789" spans="1:38" x14ac:dyDescent="0.25">
      <c r="A1789" t="s">
        <v>129</v>
      </c>
      <c r="B1789" s="1">
        <v>42997</v>
      </c>
      <c r="C1789">
        <v>1</v>
      </c>
      <c r="D1789">
        <v>266</v>
      </c>
      <c r="E1789">
        <v>25</v>
      </c>
      <c r="F1789" t="s">
        <v>39</v>
      </c>
      <c r="G1789" t="s">
        <v>69</v>
      </c>
      <c r="H1789" t="s">
        <v>70</v>
      </c>
      <c r="I1789">
        <v>2</v>
      </c>
      <c r="J1789">
        <v>1</v>
      </c>
      <c r="K1789">
        <v>18</v>
      </c>
      <c r="L1789">
        <v>18.5</v>
      </c>
      <c r="M1789">
        <v>5.28</v>
      </c>
      <c r="N1789">
        <v>0.98</v>
      </c>
      <c r="O1789">
        <v>4.6100000000000003</v>
      </c>
      <c r="P1789">
        <v>0.85</v>
      </c>
      <c r="Q1789">
        <v>3.51</v>
      </c>
      <c r="R1789">
        <v>0.65</v>
      </c>
      <c r="S1789">
        <v>1.5</v>
      </c>
      <c r="T1789">
        <v>12</v>
      </c>
      <c r="U1789">
        <v>19.2</v>
      </c>
      <c r="V1789">
        <v>20.45</v>
      </c>
      <c r="W1789" s="1">
        <v>42979</v>
      </c>
      <c r="X1789">
        <v>263</v>
      </c>
      <c r="Y1789" t="s">
        <v>43</v>
      </c>
      <c r="Z1789" t="s">
        <v>1024</v>
      </c>
      <c r="AA1789" t="s">
        <v>1025</v>
      </c>
      <c r="AC1789" s="1">
        <v>43038</v>
      </c>
      <c r="AD1789">
        <v>1</v>
      </c>
      <c r="AE1789">
        <v>272</v>
      </c>
      <c r="AF1789" s="1">
        <v>43320</v>
      </c>
      <c r="AG1789">
        <v>341</v>
      </c>
      <c r="AH1789">
        <v>508154</v>
      </c>
      <c r="AI1789" t="s">
        <v>75</v>
      </c>
      <c r="AJ1789" t="s">
        <v>1026</v>
      </c>
      <c r="AK1789" t="s">
        <v>45</v>
      </c>
      <c r="AL1789" s="1">
        <v>42979</v>
      </c>
    </row>
    <row r="1790" spans="1:38" x14ac:dyDescent="0.25">
      <c r="A1790" t="s">
        <v>129</v>
      </c>
      <c r="B1790" s="1">
        <v>43060</v>
      </c>
      <c r="C1790">
        <v>2</v>
      </c>
      <c r="D1790">
        <v>266</v>
      </c>
      <c r="E1790">
        <v>25</v>
      </c>
      <c r="F1790" t="s">
        <v>39</v>
      </c>
      <c r="G1790" t="s">
        <v>69</v>
      </c>
      <c r="H1790" t="s">
        <v>70</v>
      </c>
      <c r="I1790">
        <v>2</v>
      </c>
      <c r="J1790">
        <v>1</v>
      </c>
      <c r="K1790">
        <v>81</v>
      </c>
      <c r="L1790">
        <v>16.3</v>
      </c>
      <c r="M1790">
        <v>5.07</v>
      </c>
      <c r="N1790">
        <v>0.83</v>
      </c>
      <c r="O1790">
        <v>4.9400000000000004</v>
      </c>
      <c r="P1790">
        <v>0.81</v>
      </c>
      <c r="Q1790">
        <v>3.69</v>
      </c>
      <c r="R1790">
        <v>0.6</v>
      </c>
      <c r="S1790">
        <v>1.41</v>
      </c>
      <c r="T1790">
        <v>21</v>
      </c>
      <c r="U1790">
        <v>16.920000000000002</v>
      </c>
      <c r="V1790">
        <v>18.989999999999998</v>
      </c>
      <c r="W1790" s="1">
        <v>42979</v>
      </c>
      <c r="X1790">
        <v>263</v>
      </c>
      <c r="Y1790" t="s">
        <v>46</v>
      </c>
      <c r="Z1790" t="s">
        <v>1024</v>
      </c>
      <c r="AA1790" t="s">
        <v>1025</v>
      </c>
      <c r="AC1790" s="1">
        <v>43058</v>
      </c>
      <c r="AD1790">
        <v>2</v>
      </c>
      <c r="AE1790">
        <v>193</v>
      </c>
      <c r="AF1790" s="1">
        <v>43340</v>
      </c>
      <c r="AG1790">
        <v>361</v>
      </c>
      <c r="AH1790">
        <v>508154</v>
      </c>
      <c r="AI1790" t="s">
        <v>75</v>
      </c>
      <c r="AJ1790" t="s">
        <v>1026</v>
      </c>
      <c r="AK1790" t="s">
        <v>45</v>
      </c>
      <c r="AL1790" s="1">
        <v>42979</v>
      </c>
    </row>
    <row r="1791" spans="1:38" x14ac:dyDescent="0.25">
      <c r="A1791" t="s">
        <v>129</v>
      </c>
      <c r="B1791" s="1">
        <v>43156</v>
      </c>
      <c r="C1791">
        <v>3</v>
      </c>
      <c r="D1791">
        <v>266</v>
      </c>
      <c r="E1791">
        <v>25</v>
      </c>
      <c r="F1791" t="s">
        <v>39</v>
      </c>
      <c r="G1791" t="s">
        <v>69</v>
      </c>
      <c r="H1791" t="s">
        <v>70</v>
      </c>
      <c r="I1791">
        <v>2</v>
      </c>
      <c r="J1791">
        <v>1</v>
      </c>
      <c r="K1791">
        <v>177</v>
      </c>
      <c r="L1791">
        <v>10.8</v>
      </c>
      <c r="M1791">
        <v>4.59</v>
      </c>
      <c r="N1791">
        <v>0.5</v>
      </c>
      <c r="O1791">
        <v>4.8</v>
      </c>
      <c r="P1791">
        <v>0.52</v>
      </c>
      <c r="Q1791">
        <v>4.0999999999999996</v>
      </c>
      <c r="R1791">
        <v>0.44</v>
      </c>
      <c r="S1791">
        <v>0.96</v>
      </c>
      <c r="U1791">
        <v>11.21</v>
      </c>
      <c r="V1791">
        <v>12.69</v>
      </c>
      <c r="W1791" s="1">
        <v>42979</v>
      </c>
      <c r="X1791">
        <v>263</v>
      </c>
      <c r="Z1791" t="s">
        <v>1024</v>
      </c>
      <c r="AA1791" t="s">
        <v>1025</v>
      </c>
      <c r="AI1791">
        <v>0</v>
      </c>
    </row>
    <row r="1792" spans="1:38" x14ac:dyDescent="0.25">
      <c r="A1792" t="s">
        <v>129</v>
      </c>
      <c r="B1792" s="1">
        <v>43229</v>
      </c>
      <c r="C1792">
        <v>4</v>
      </c>
      <c r="D1792">
        <v>266</v>
      </c>
      <c r="E1792">
        <v>25</v>
      </c>
      <c r="F1792" t="s">
        <v>39</v>
      </c>
      <c r="G1792" t="s">
        <v>69</v>
      </c>
      <c r="H1792" t="s">
        <v>70</v>
      </c>
      <c r="I1792">
        <v>2</v>
      </c>
      <c r="J1792">
        <v>1</v>
      </c>
      <c r="K1792">
        <v>250</v>
      </c>
      <c r="L1792">
        <v>6.2</v>
      </c>
      <c r="M1792">
        <v>4.41</v>
      </c>
      <c r="N1792">
        <v>0.27</v>
      </c>
      <c r="O1792">
        <v>7.28</v>
      </c>
      <c r="P1792">
        <v>0.45</v>
      </c>
      <c r="Q1792">
        <v>5.2</v>
      </c>
      <c r="R1792">
        <v>0.32</v>
      </c>
      <c r="S1792">
        <v>0.77</v>
      </c>
      <c r="T1792">
        <v>61</v>
      </c>
      <c r="U1792">
        <v>6.44</v>
      </c>
      <c r="V1792">
        <v>9.68</v>
      </c>
      <c r="W1792" s="1">
        <v>42979</v>
      </c>
      <c r="X1792">
        <v>263</v>
      </c>
      <c r="Y1792" t="s">
        <v>48</v>
      </c>
      <c r="Z1792" t="s">
        <v>1024</v>
      </c>
      <c r="AA1792" t="s">
        <v>1025</v>
      </c>
      <c r="AC1792" t="s">
        <v>49</v>
      </c>
      <c r="AH1792">
        <v>508154</v>
      </c>
      <c r="AI1792" t="s">
        <v>75</v>
      </c>
      <c r="AJ1792" t="s">
        <v>1026</v>
      </c>
      <c r="AK1792" t="s">
        <v>50</v>
      </c>
      <c r="AL1792" s="1">
        <v>43250</v>
      </c>
    </row>
    <row r="1793" spans="1:38" x14ac:dyDescent="0.25">
      <c r="A1793" t="s">
        <v>68</v>
      </c>
      <c r="B1793" s="1">
        <v>43018</v>
      </c>
      <c r="C1793">
        <v>1</v>
      </c>
      <c r="D1793">
        <v>77</v>
      </c>
      <c r="E1793">
        <v>25</v>
      </c>
      <c r="F1793" t="s">
        <v>39</v>
      </c>
      <c r="G1793" t="s">
        <v>69</v>
      </c>
      <c r="H1793" t="s">
        <v>70</v>
      </c>
      <c r="I1793">
        <v>3</v>
      </c>
      <c r="J1793">
        <v>2</v>
      </c>
      <c r="K1793">
        <v>41</v>
      </c>
      <c r="L1793">
        <v>32.4</v>
      </c>
      <c r="M1793">
        <v>4.79</v>
      </c>
      <c r="N1793">
        <v>1.55</v>
      </c>
      <c r="O1793">
        <v>3.81</v>
      </c>
      <c r="P1793">
        <v>1.23</v>
      </c>
      <c r="Q1793">
        <v>3.47</v>
      </c>
      <c r="R1793">
        <v>1.1200000000000001</v>
      </c>
      <c r="S1793">
        <v>2.36</v>
      </c>
      <c r="T1793">
        <v>1</v>
      </c>
      <c r="U1793">
        <v>33.630000000000003</v>
      </c>
      <c r="V1793">
        <v>32.44</v>
      </c>
      <c r="W1793" s="1">
        <v>42977</v>
      </c>
      <c r="X1793">
        <v>255</v>
      </c>
      <c r="Y1793" t="s">
        <v>43</v>
      </c>
      <c r="AC1793" s="1">
        <v>43050</v>
      </c>
      <c r="AD1793">
        <v>1</v>
      </c>
      <c r="AE1793">
        <v>264</v>
      </c>
      <c r="AF1793" s="1">
        <v>43331</v>
      </c>
      <c r="AG1793">
        <v>354</v>
      </c>
      <c r="AH1793">
        <v>113567</v>
      </c>
      <c r="AI1793">
        <v>29</v>
      </c>
      <c r="AJ1793" t="s">
        <v>1027</v>
      </c>
      <c r="AK1793" t="s">
        <v>45</v>
      </c>
      <c r="AL1793" s="1">
        <v>42977</v>
      </c>
    </row>
    <row r="1794" spans="1:38" x14ac:dyDescent="0.25">
      <c r="A1794" t="s">
        <v>68</v>
      </c>
      <c r="B1794" s="1">
        <v>43073</v>
      </c>
      <c r="C1794">
        <v>2</v>
      </c>
      <c r="D1794">
        <v>77</v>
      </c>
      <c r="E1794">
        <v>25</v>
      </c>
      <c r="F1794" t="s">
        <v>39</v>
      </c>
      <c r="G1794" t="s">
        <v>69</v>
      </c>
      <c r="H1794" t="s">
        <v>70</v>
      </c>
      <c r="I1794">
        <v>3</v>
      </c>
      <c r="J1794">
        <v>2</v>
      </c>
      <c r="K1794">
        <v>96</v>
      </c>
      <c r="L1794">
        <v>22.8</v>
      </c>
      <c r="M1794">
        <v>4.7</v>
      </c>
      <c r="N1794">
        <v>1.07</v>
      </c>
      <c r="O1794">
        <v>3.96</v>
      </c>
      <c r="P1794">
        <v>0.9</v>
      </c>
      <c r="Q1794">
        <v>3.16</v>
      </c>
      <c r="R1794">
        <v>0.72</v>
      </c>
      <c r="S1794">
        <v>1.62</v>
      </c>
      <c r="T1794">
        <v>8</v>
      </c>
      <c r="U1794">
        <v>23.67</v>
      </c>
      <c r="V1794">
        <v>22.76</v>
      </c>
      <c r="W1794" s="1">
        <v>42977</v>
      </c>
      <c r="X1794">
        <v>255</v>
      </c>
      <c r="Y1794" t="s">
        <v>46</v>
      </c>
      <c r="AC1794" s="1">
        <v>43050</v>
      </c>
      <c r="AD1794">
        <v>1</v>
      </c>
      <c r="AE1794">
        <v>256</v>
      </c>
      <c r="AF1794" s="1">
        <v>43331</v>
      </c>
      <c r="AG1794">
        <v>354</v>
      </c>
      <c r="AH1794">
        <v>113567</v>
      </c>
      <c r="AI1794">
        <v>29</v>
      </c>
      <c r="AJ1794" t="s">
        <v>1027</v>
      </c>
      <c r="AK1794" t="s">
        <v>45</v>
      </c>
      <c r="AL1794" s="1">
        <v>42977</v>
      </c>
    </row>
    <row r="1795" spans="1:38" x14ac:dyDescent="0.25">
      <c r="A1795" t="s">
        <v>68</v>
      </c>
      <c r="B1795" s="1">
        <v>43144</v>
      </c>
      <c r="C1795">
        <v>3</v>
      </c>
      <c r="D1795">
        <v>77</v>
      </c>
      <c r="E1795">
        <v>25</v>
      </c>
      <c r="F1795" t="s">
        <v>39</v>
      </c>
      <c r="G1795" t="s">
        <v>69</v>
      </c>
      <c r="H1795" t="s">
        <v>70</v>
      </c>
      <c r="I1795">
        <v>3</v>
      </c>
      <c r="J1795">
        <v>2</v>
      </c>
      <c r="K1795">
        <v>167</v>
      </c>
      <c r="L1795">
        <v>16.5</v>
      </c>
      <c r="M1795">
        <v>4.95</v>
      </c>
      <c r="N1795">
        <v>0.82</v>
      </c>
      <c r="O1795">
        <v>5.32</v>
      </c>
      <c r="P1795">
        <v>0.88</v>
      </c>
      <c r="Q1795">
        <v>3.69</v>
      </c>
      <c r="R1795">
        <v>0.61</v>
      </c>
      <c r="S1795">
        <v>1.49</v>
      </c>
      <c r="T1795">
        <v>43</v>
      </c>
      <c r="U1795">
        <v>17.13</v>
      </c>
      <c r="V1795">
        <v>20</v>
      </c>
      <c r="W1795" s="1">
        <v>42977</v>
      </c>
      <c r="X1795">
        <v>255</v>
      </c>
      <c r="Y1795" t="s">
        <v>47</v>
      </c>
      <c r="AC1795" s="1">
        <v>43050</v>
      </c>
      <c r="AD1795">
        <v>1</v>
      </c>
      <c r="AE1795">
        <v>185</v>
      </c>
      <c r="AF1795" s="1">
        <v>43331</v>
      </c>
      <c r="AG1795">
        <v>354</v>
      </c>
      <c r="AH1795">
        <v>113567</v>
      </c>
      <c r="AI1795">
        <v>29</v>
      </c>
      <c r="AJ1795" t="s">
        <v>1027</v>
      </c>
      <c r="AK1795" t="s">
        <v>45</v>
      </c>
      <c r="AL1795" s="1">
        <v>42977</v>
      </c>
    </row>
    <row r="1796" spans="1:38" x14ac:dyDescent="0.25">
      <c r="A1796" t="s">
        <v>68</v>
      </c>
      <c r="B1796" s="1">
        <v>43219</v>
      </c>
      <c r="C1796">
        <v>4</v>
      </c>
      <c r="D1796">
        <v>77</v>
      </c>
      <c r="E1796">
        <v>25</v>
      </c>
      <c r="F1796" t="s">
        <v>39</v>
      </c>
      <c r="G1796" t="s">
        <v>69</v>
      </c>
      <c r="H1796" t="s">
        <v>70</v>
      </c>
      <c r="I1796">
        <v>3</v>
      </c>
      <c r="J1796">
        <v>2</v>
      </c>
      <c r="K1796">
        <v>242</v>
      </c>
      <c r="L1796">
        <v>7.7</v>
      </c>
      <c r="M1796">
        <v>4.5999999999999996</v>
      </c>
      <c r="N1796">
        <v>0.35</v>
      </c>
      <c r="O1796">
        <v>8.02</v>
      </c>
      <c r="P1796">
        <v>0.62</v>
      </c>
      <c r="Q1796">
        <v>5.16</v>
      </c>
      <c r="R1796">
        <v>0.4</v>
      </c>
      <c r="S1796">
        <v>1.01</v>
      </c>
      <c r="T1796">
        <v>34</v>
      </c>
      <c r="U1796">
        <v>7.99</v>
      </c>
      <c r="V1796">
        <v>12.81</v>
      </c>
      <c r="W1796" s="1">
        <v>42977</v>
      </c>
      <c r="X1796">
        <v>255</v>
      </c>
      <c r="Y1796" t="s">
        <v>48</v>
      </c>
      <c r="AC1796" s="1">
        <v>43415</v>
      </c>
      <c r="AD1796">
        <v>2</v>
      </c>
      <c r="AE1796">
        <v>250</v>
      </c>
      <c r="AF1796" s="1">
        <v>43697</v>
      </c>
      <c r="AG1796">
        <v>720</v>
      </c>
      <c r="AH1796">
        <v>113567</v>
      </c>
      <c r="AI1796" t="s">
        <v>1028</v>
      </c>
      <c r="AJ1796" t="s">
        <v>1027</v>
      </c>
      <c r="AK1796" t="s">
        <v>50</v>
      </c>
      <c r="AL1796" s="1">
        <v>43250</v>
      </c>
    </row>
    <row r="1797" spans="1:38" x14ac:dyDescent="0.25">
      <c r="A1797" t="s">
        <v>51</v>
      </c>
      <c r="B1797" s="1">
        <v>42990</v>
      </c>
      <c r="C1797">
        <v>1</v>
      </c>
      <c r="D1797">
        <v>137</v>
      </c>
      <c r="E1797">
        <v>26</v>
      </c>
      <c r="F1797" t="s">
        <v>39</v>
      </c>
      <c r="G1797" t="s">
        <v>56</v>
      </c>
      <c r="H1797" t="s">
        <v>41</v>
      </c>
      <c r="I1797">
        <v>5</v>
      </c>
      <c r="J1797" t="s">
        <v>42</v>
      </c>
      <c r="K1797">
        <v>19</v>
      </c>
      <c r="L1797">
        <v>23.3</v>
      </c>
      <c r="M1797">
        <v>5.09</v>
      </c>
      <c r="N1797">
        <v>1.19</v>
      </c>
      <c r="O1797">
        <v>5.5</v>
      </c>
      <c r="P1797">
        <v>1.28</v>
      </c>
      <c r="Q1797">
        <v>3.9</v>
      </c>
      <c r="R1797">
        <v>0.91</v>
      </c>
      <c r="S1797">
        <v>2.19</v>
      </c>
      <c r="T1797">
        <v>22</v>
      </c>
      <c r="U1797">
        <v>24.19</v>
      </c>
      <c r="V1797">
        <v>29.07</v>
      </c>
      <c r="W1797" s="1">
        <v>42971</v>
      </c>
      <c r="X1797">
        <v>251</v>
      </c>
      <c r="Y1797" t="s">
        <v>43</v>
      </c>
      <c r="AC1797" t="s">
        <v>49</v>
      </c>
      <c r="AH1797">
        <v>306549</v>
      </c>
      <c r="AI1797">
        <v>133</v>
      </c>
      <c r="AJ1797" s="2">
        <v>12328</v>
      </c>
      <c r="AK1797" t="s">
        <v>45</v>
      </c>
      <c r="AL1797" s="1">
        <v>42971</v>
      </c>
    </row>
    <row r="1798" spans="1:38" x14ac:dyDescent="0.25">
      <c r="A1798" t="s">
        <v>51</v>
      </c>
      <c r="B1798" s="1">
        <v>43048</v>
      </c>
      <c r="C1798">
        <v>2</v>
      </c>
      <c r="D1798">
        <v>137</v>
      </c>
      <c r="E1798">
        <v>26</v>
      </c>
      <c r="F1798" t="s">
        <v>39</v>
      </c>
      <c r="G1798" t="s">
        <v>56</v>
      </c>
      <c r="H1798" t="s">
        <v>41</v>
      </c>
      <c r="I1798">
        <v>5</v>
      </c>
      <c r="J1798" t="s">
        <v>42</v>
      </c>
      <c r="K1798">
        <v>77</v>
      </c>
      <c r="L1798">
        <v>18.600000000000001</v>
      </c>
      <c r="M1798">
        <v>4.9400000000000004</v>
      </c>
      <c r="N1798">
        <v>0.92</v>
      </c>
      <c r="O1798">
        <v>5.63</v>
      </c>
      <c r="P1798">
        <v>1.05</v>
      </c>
      <c r="Q1798">
        <v>4.3600000000000003</v>
      </c>
      <c r="R1798">
        <v>0.81</v>
      </c>
      <c r="S1798">
        <v>1.86</v>
      </c>
      <c r="T1798">
        <v>175</v>
      </c>
      <c r="U1798">
        <v>19.309999999999999</v>
      </c>
      <c r="V1798">
        <v>24.17</v>
      </c>
      <c r="W1798" s="1">
        <v>42971</v>
      </c>
      <c r="X1798">
        <v>251</v>
      </c>
      <c r="Y1798" s="3">
        <v>44958</v>
      </c>
      <c r="AC1798" t="s">
        <v>49</v>
      </c>
      <c r="AH1798">
        <v>306549</v>
      </c>
      <c r="AI1798">
        <v>133</v>
      </c>
      <c r="AJ1798" s="2">
        <v>12328</v>
      </c>
      <c r="AK1798" t="s">
        <v>45</v>
      </c>
      <c r="AL1798" s="1">
        <v>42971</v>
      </c>
    </row>
    <row r="1799" spans="1:38" x14ac:dyDescent="0.25">
      <c r="A1799" t="s">
        <v>51</v>
      </c>
      <c r="B1799" s="1">
        <v>43109</v>
      </c>
      <c r="C1799">
        <v>3</v>
      </c>
      <c r="D1799">
        <v>137</v>
      </c>
      <c r="E1799">
        <v>26</v>
      </c>
      <c r="F1799" t="s">
        <v>39</v>
      </c>
      <c r="G1799" t="s">
        <v>56</v>
      </c>
      <c r="H1799" t="s">
        <v>41</v>
      </c>
      <c r="I1799">
        <v>5</v>
      </c>
      <c r="J1799" t="s">
        <v>42</v>
      </c>
      <c r="K1799">
        <v>138</v>
      </c>
      <c r="L1799">
        <v>18.899999999999999</v>
      </c>
      <c r="M1799">
        <v>4.91</v>
      </c>
      <c r="N1799">
        <v>0.93</v>
      </c>
      <c r="O1799">
        <v>5.08</v>
      </c>
      <c r="P1799">
        <v>0.96</v>
      </c>
      <c r="Q1799">
        <v>4.0199999999999996</v>
      </c>
      <c r="R1799">
        <v>0.76</v>
      </c>
      <c r="S1799">
        <v>1.72</v>
      </c>
      <c r="T1799">
        <v>258</v>
      </c>
      <c r="U1799">
        <v>19.62</v>
      </c>
      <c r="V1799">
        <v>22.76</v>
      </c>
      <c r="W1799" s="1">
        <v>42971</v>
      </c>
      <c r="X1799">
        <v>251</v>
      </c>
      <c r="Y1799" s="3">
        <v>44987</v>
      </c>
      <c r="AC1799" s="1">
        <v>43061</v>
      </c>
      <c r="AD1799">
        <v>1</v>
      </c>
      <c r="AE1799">
        <v>190</v>
      </c>
      <c r="AF1799" s="1">
        <v>43342</v>
      </c>
      <c r="AG1799">
        <v>371</v>
      </c>
      <c r="AH1799">
        <v>306549</v>
      </c>
      <c r="AI1799">
        <v>133</v>
      </c>
      <c r="AJ1799" s="2">
        <v>12328</v>
      </c>
      <c r="AK1799" t="s">
        <v>45</v>
      </c>
      <c r="AL1799" s="1">
        <v>42971</v>
      </c>
    </row>
    <row r="1800" spans="1:38" x14ac:dyDescent="0.25">
      <c r="A1800" t="s">
        <v>51</v>
      </c>
      <c r="B1800" s="1">
        <v>43157</v>
      </c>
      <c r="C1800">
        <v>4</v>
      </c>
      <c r="D1800">
        <v>137</v>
      </c>
      <c r="E1800">
        <v>26</v>
      </c>
      <c r="F1800" t="s">
        <v>39</v>
      </c>
      <c r="G1800" t="s">
        <v>56</v>
      </c>
      <c r="H1800" t="s">
        <v>41</v>
      </c>
      <c r="I1800">
        <v>5</v>
      </c>
      <c r="J1800" t="s">
        <v>42</v>
      </c>
      <c r="K1800">
        <v>186</v>
      </c>
      <c r="L1800">
        <v>15.5</v>
      </c>
      <c r="M1800">
        <v>4.79</v>
      </c>
      <c r="N1800">
        <v>0.74</v>
      </c>
      <c r="O1800">
        <v>5.72</v>
      </c>
      <c r="P1800">
        <v>0.89</v>
      </c>
      <c r="Q1800">
        <v>4.4800000000000004</v>
      </c>
      <c r="R1800">
        <v>0.69</v>
      </c>
      <c r="S1800">
        <v>1.58</v>
      </c>
      <c r="T1800">
        <v>370</v>
      </c>
      <c r="U1800">
        <v>16.09</v>
      </c>
      <c r="V1800">
        <v>20.440000000000001</v>
      </c>
      <c r="W1800" s="1">
        <v>42971</v>
      </c>
      <c r="X1800">
        <v>251</v>
      </c>
      <c r="Y1800" s="3">
        <v>45019</v>
      </c>
      <c r="AC1800" s="1">
        <v>43061</v>
      </c>
      <c r="AD1800">
        <v>1</v>
      </c>
      <c r="AE1800">
        <v>184</v>
      </c>
      <c r="AF1800" s="1">
        <v>43342</v>
      </c>
      <c r="AG1800">
        <v>371</v>
      </c>
      <c r="AH1800">
        <v>306549</v>
      </c>
      <c r="AI1800">
        <v>133</v>
      </c>
      <c r="AJ1800" s="2">
        <v>12328</v>
      </c>
      <c r="AK1800" t="s">
        <v>45</v>
      </c>
      <c r="AL1800" s="1">
        <v>42971</v>
      </c>
    </row>
    <row r="1801" spans="1:38" x14ac:dyDescent="0.25">
      <c r="A1801" t="s">
        <v>51</v>
      </c>
      <c r="B1801" s="1">
        <v>43209</v>
      </c>
      <c r="C1801">
        <v>5</v>
      </c>
      <c r="D1801">
        <v>137</v>
      </c>
      <c r="E1801">
        <v>26</v>
      </c>
      <c r="F1801" t="s">
        <v>39</v>
      </c>
      <c r="G1801" t="s">
        <v>56</v>
      </c>
      <c r="H1801" t="s">
        <v>41</v>
      </c>
      <c r="I1801">
        <v>5</v>
      </c>
      <c r="J1801" t="s">
        <v>42</v>
      </c>
      <c r="K1801">
        <v>238</v>
      </c>
      <c r="L1801">
        <v>8.9</v>
      </c>
      <c r="M1801">
        <v>4.38</v>
      </c>
      <c r="N1801">
        <v>0.39</v>
      </c>
      <c r="O1801">
        <v>8.48</v>
      </c>
      <c r="P1801">
        <v>0.75</v>
      </c>
      <c r="Q1801">
        <v>5.98</v>
      </c>
      <c r="R1801">
        <v>0.53</v>
      </c>
      <c r="S1801">
        <v>1.29</v>
      </c>
      <c r="T1801">
        <v>517</v>
      </c>
      <c r="U1801">
        <v>9.24</v>
      </c>
      <c r="V1801">
        <v>15.73</v>
      </c>
      <c r="W1801" s="1">
        <v>42971</v>
      </c>
      <c r="X1801">
        <v>251</v>
      </c>
      <c r="Y1801" s="3">
        <v>45050</v>
      </c>
      <c r="AC1801" t="s">
        <v>49</v>
      </c>
      <c r="AH1801">
        <v>306549</v>
      </c>
      <c r="AI1801">
        <v>133</v>
      </c>
      <c r="AJ1801" s="2">
        <v>12328</v>
      </c>
      <c r="AK1801" t="s">
        <v>45</v>
      </c>
      <c r="AL1801" s="1">
        <v>42971</v>
      </c>
    </row>
    <row r="1802" spans="1:38" x14ac:dyDescent="0.25">
      <c r="A1802" t="s">
        <v>78</v>
      </c>
      <c r="B1802" s="1">
        <v>43012</v>
      </c>
      <c r="C1802">
        <v>1</v>
      </c>
      <c r="D1802">
        <v>195</v>
      </c>
      <c r="E1802">
        <v>26</v>
      </c>
      <c r="F1802" t="s">
        <v>39</v>
      </c>
      <c r="G1802" t="s">
        <v>40</v>
      </c>
      <c r="H1802" t="s">
        <v>41</v>
      </c>
      <c r="I1802">
        <v>4</v>
      </c>
      <c r="J1802" t="s">
        <v>42</v>
      </c>
      <c r="K1802">
        <v>25</v>
      </c>
      <c r="L1802">
        <v>29</v>
      </c>
      <c r="M1802">
        <v>5.1100000000000003</v>
      </c>
      <c r="N1802">
        <v>1.48</v>
      </c>
      <c r="O1802">
        <v>5.15</v>
      </c>
      <c r="P1802">
        <v>1.49</v>
      </c>
      <c r="Q1802">
        <v>3.94</v>
      </c>
      <c r="R1802">
        <v>1.1399999999999999</v>
      </c>
      <c r="S1802">
        <v>2.64</v>
      </c>
      <c r="U1802">
        <v>30.1</v>
      </c>
      <c r="V1802">
        <v>34.94</v>
      </c>
      <c r="W1802" s="1">
        <v>42987</v>
      </c>
      <c r="X1802" t="s">
        <v>1029</v>
      </c>
      <c r="Z1802" t="s">
        <v>1030</v>
      </c>
      <c r="AA1802" t="s">
        <v>1031</v>
      </c>
      <c r="AC1802" t="s">
        <v>49</v>
      </c>
      <c r="AH1802">
        <v>311027</v>
      </c>
      <c r="AI1802">
        <v>0</v>
      </c>
      <c r="AJ1802" t="s">
        <v>1032</v>
      </c>
      <c r="AK1802" t="s">
        <v>45</v>
      </c>
      <c r="AL1802" s="1">
        <v>42987</v>
      </c>
    </row>
    <row r="1803" spans="1:38" x14ac:dyDescent="0.25">
      <c r="A1803" t="s">
        <v>78</v>
      </c>
      <c r="B1803" s="1">
        <v>43072</v>
      </c>
      <c r="C1803">
        <v>2</v>
      </c>
      <c r="D1803">
        <v>195</v>
      </c>
      <c r="E1803">
        <v>26</v>
      </c>
      <c r="F1803" t="s">
        <v>39</v>
      </c>
      <c r="G1803" t="s">
        <v>40</v>
      </c>
      <c r="H1803" t="s">
        <v>41</v>
      </c>
      <c r="I1803">
        <v>4</v>
      </c>
      <c r="J1803" t="s">
        <v>42</v>
      </c>
      <c r="K1803">
        <v>85</v>
      </c>
      <c r="L1803">
        <v>16.3</v>
      </c>
      <c r="M1803">
        <v>5.03</v>
      </c>
      <c r="N1803">
        <v>0.82</v>
      </c>
      <c r="O1803">
        <v>5.92</v>
      </c>
      <c r="P1803">
        <v>0.96</v>
      </c>
      <c r="Q1803">
        <v>3.88</v>
      </c>
      <c r="R1803">
        <v>0.63</v>
      </c>
      <c r="S1803">
        <v>1.6</v>
      </c>
      <c r="T1803">
        <v>32</v>
      </c>
      <c r="U1803">
        <v>16.920000000000002</v>
      </c>
      <c r="V1803">
        <v>21.09</v>
      </c>
      <c r="W1803" s="1">
        <v>42987</v>
      </c>
      <c r="X1803">
        <v>227</v>
      </c>
      <c r="Y1803" t="s">
        <v>46</v>
      </c>
      <c r="Z1803" t="s">
        <v>1033</v>
      </c>
      <c r="AA1803" t="s">
        <v>1034</v>
      </c>
      <c r="AC1803" s="1">
        <v>43081</v>
      </c>
      <c r="AD1803">
        <v>2</v>
      </c>
      <c r="AE1803">
        <v>235</v>
      </c>
      <c r="AF1803" s="1">
        <v>43361</v>
      </c>
      <c r="AG1803">
        <v>382</v>
      </c>
      <c r="AH1803">
        <v>308103</v>
      </c>
      <c r="AI1803">
        <v>0</v>
      </c>
      <c r="AJ1803" t="s">
        <v>1035</v>
      </c>
      <c r="AK1803" t="s">
        <v>45</v>
      </c>
      <c r="AL1803" s="1">
        <v>42979</v>
      </c>
    </row>
    <row r="1804" spans="1:38" x14ac:dyDescent="0.25">
      <c r="A1804" t="s">
        <v>78</v>
      </c>
      <c r="B1804" s="1">
        <v>43129</v>
      </c>
      <c r="C1804">
        <v>3</v>
      </c>
      <c r="D1804">
        <v>195</v>
      </c>
      <c r="E1804">
        <v>26</v>
      </c>
      <c r="F1804" t="s">
        <v>39</v>
      </c>
      <c r="G1804" t="s">
        <v>40</v>
      </c>
      <c r="H1804" t="s">
        <v>41</v>
      </c>
      <c r="I1804">
        <v>4</v>
      </c>
      <c r="J1804" t="s">
        <v>42</v>
      </c>
      <c r="K1804">
        <v>142</v>
      </c>
      <c r="L1804">
        <v>18.399999999999999</v>
      </c>
      <c r="M1804">
        <v>5.01</v>
      </c>
      <c r="N1804">
        <v>0.92</v>
      </c>
      <c r="O1804">
        <v>4.3899999999999997</v>
      </c>
      <c r="P1804">
        <v>0.81</v>
      </c>
      <c r="Q1804">
        <v>3.68</v>
      </c>
      <c r="R1804">
        <v>0.68</v>
      </c>
      <c r="S1804">
        <v>1.48</v>
      </c>
      <c r="T1804">
        <v>4</v>
      </c>
      <c r="U1804">
        <v>19.100000000000001</v>
      </c>
      <c r="V1804">
        <v>20.149999999999999</v>
      </c>
      <c r="W1804" s="1">
        <v>42987</v>
      </c>
      <c r="X1804" t="s">
        <v>1029</v>
      </c>
      <c r="Y1804" t="s">
        <v>47</v>
      </c>
      <c r="Z1804" t="s">
        <v>1030</v>
      </c>
      <c r="AA1804" t="s">
        <v>1031</v>
      </c>
      <c r="AC1804" s="1">
        <v>43085</v>
      </c>
      <c r="AD1804">
        <v>1</v>
      </c>
      <c r="AE1804">
        <v>236</v>
      </c>
      <c r="AF1804" s="1">
        <v>43367</v>
      </c>
      <c r="AG1804">
        <v>380</v>
      </c>
      <c r="AH1804">
        <v>311027</v>
      </c>
      <c r="AI1804">
        <v>0</v>
      </c>
      <c r="AJ1804" t="s">
        <v>1032</v>
      </c>
      <c r="AK1804" t="s">
        <v>45</v>
      </c>
      <c r="AL1804" s="1">
        <v>42987</v>
      </c>
    </row>
    <row r="1805" spans="1:38" x14ac:dyDescent="0.25">
      <c r="A1805" t="s">
        <v>78</v>
      </c>
      <c r="B1805" s="1">
        <v>43193</v>
      </c>
      <c r="C1805">
        <v>4</v>
      </c>
      <c r="D1805">
        <v>195</v>
      </c>
      <c r="E1805">
        <v>26</v>
      </c>
      <c r="F1805" t="s">
        <v>39</v>
      </c>
      <c r="G1805" t="s">
        <v>40</v>
      </c>
      <c r="H1805" t="s">
        <v>41</v>
      </c>
      <c r="I1805">
        <v>4</v>
      </c>
      <c r="J1805" t="s">
        <v>42</v>
      </c>
      <c r="K1805">
        <v>206</v>
      </c>
      <c r="L1805">
        <v>13.1</v>
      </c>
      <c r="M1805">
        <v>4.7699999999999996</v>
      </c>
      <c r="N1805">
        <v>0.62</v>
      </c>
      <c r="O1805">
        <v>5.52</v>
      </c>
      <c r="P1805">
        <v>0.72</v>
      </c>
      <c r="Q1805">
        <v>4.63</v>
      </c>
      <c r="R1805">
        <v>0.61</v>
      </c>
      <c r="S1805">
        <v>1.33</v>
      </c>
      <c r="T1805">
        <v>33</v>
      </c>
      <c r="U1805">
        <v>13.6</v>
      </c>
      <c r="V1805">
        <v>17.07</v>
      </c>
      <c r="W1805" s="1">
        <v>42987</v>
      </c>
      <c r="X1805" t="s">
        <v>1029</v>
      </c>
      <c r="Y1805" t="s">
        <v>48</v>
      </c>
      <c r="Z1805" t="s">
        <v>1030</v>
      </c>
      <c r="AA1805" t="s">
        <v>1031</v>
      </c>
      <c r="AC1805" s="1">
        <v>43085</v>
      </c>
      <c r="AD1805">
        <v>1</v>
      </c>
      <c r="AE1805">
        <v>172</v>
      </c>
      <c r="AF1805" s="1">
        <v>43367</v>
      </c>
      <c r="AG1805">
        <v>380</v>
      </c>
      <c r="AH1805">
        <v>311027</v>
      </c>
      <c r="AI1805">
        <v>0</v>
      </c>
      <c r="AJ1805" t="s">
        <v>1032</v>
      </c>
      <c r="AK1805" t="s">
        <v>45</v>
      </c>
      <c r="AL1805" s="1">
        <v>42987</v>
      </c>
    </row>
    <row r="1806" spans="1:38" x14ac:dyDescent="0.25">
      <c r="A1806" t="s">
        <v>40</v>
      </c>
      <c r="B1806" s="1">
        <v>44117</v>
      </c>
      <c r="C1806">
        <v>1</v>
      </c>
      <c r="D1806">
        <v>175</v>
      </c>
      <c r="E1806">
        <v>26</v>
      </c>
      <c r="F1806" t="s">
        <v>39</v>
      </c>
      <c r="G1806" t="s">
        <v>69</v>
      </c>
      <c r="H1806" t="s">
        <v>70</v>
      </c>
      <c r="I1806">
        <v>3</v>
      </c>
      <c r="J1806">
        <v>2</v>
      </c>
      <c r="K1806">
        <v>26</v>
      </c>
      <c r="L1806">
        <v>24.3</v>
      </c>
      <c r="M1806">
        <v>4.9800000000000004</v>
      </c>
      <c r="N1806">
        <v>1.21</v>
      </c>
      <c r="O1806">
        <v>3.58</v>
      </c>
      <c r="P1806">
        <v>0.87</v>
      </c>
      <c r="Q1806">
        <v>4.46</v>
      </c>
      <c r="R1806">
        <v>1.08</v>
      </c>
      <c r="S1806">
        <v>1.95</v>
      </c>
      <c r="T1806">
        <v>213</v>
      </c>
      <c r="U1806">
        <v>25.22</v>
      </c>
      <c r="V1806">
        <v>25.45</v>
      </c>
      <c r="W1806" s="1">
        <v>44091</v>
      </c>
      <c r="Y1806" s="3">
        <v>44927</v>
      </c>
      <c r="Z1806" t="s">
        <v>1036</v>
      </c>
      <c r="AA1806" t="s">
        <v>1037</v>
      </c>
      <c r="AB1806">
        <v>107</v>
      </c>
      <c r="AC1806" s="1">
        <v>44162</v>
      </c>
      <c r="AD1806">
        <v>2</v>
      </c>
      <c r="AE1806">
        <v>236</v>
      </c>
      <c r="AF1806" s="1">
        <v>44440</v>
      </c>
      <c r="AG1806">
        <v>349</v>
      </c>
      <c r="AH1806">
        <v>511026</v>
      </c>
      <c r="AI1806" t="s">
        <v>1038</v>
      </c>
      <c r="AJ1806" s="3">
        <v>45090</v>
      </c>
      <c r="AK1806" t="s">
        <v>45</v>
      </c>
      <c r="AL1806" s="1">
        <v>44091</v>
      </c>
    </row>
    <row r="1807" spans="1:38" x14ac:dyDescent="0.25">
      <c r="A1807" t="s">
        <v>40</v>
      </c>
      <c r="B1807" s="1">
        <v>44222</v>
      </c>
      <c r="C1807">
        <v>2</v>
      </c>
      <c r="D1807">
        <v>175</v>
      </c>
      <c r="E1807">
        <v>26</v>
      </c>
      <c r="F1807" t="s">
        <v>39</v>
      </c>
      <c r="G1807" t="s">
        <v>69</v>
      </c>
      <c r="H1807" t="s">
        <v>70</v>
      </c>
      <c r="I1807">
        <v>3</v>
      </c>
      <c r="J1807">
        <v>2</v>
      </c>
      <c r="K1807">
        <v>131</v>
      </c>
      <c r="L1807">
        <v>17.2</v>
      </c>
      <c r="M1807">
        <v>4.74</v>
      </c>
      <c r="N1807">
        <v>0.82</v>
      </c>
      <c r="O1807">
        <v>5.18</v>
      </c>
      <c r="P1807">
        <v>0.89</v>
      </c>
      <c r="Q1807">
        <v>4.46</v>
      </c>
      <c r="R1807">
        <v>0.77</v>
      </c>
      <c r="S1807">
        <v>1.66</v>
      </c>
      <c r="T1807">
        <v>357</v>
      </c>
      <c r="U1807">
        <v>17.850000000000001</v>
      </c>
      <c r="V1807">
        <v>21.49</v>
      </c>
      <c r="W1807" s="1">
        <v>44091</v>
      </c>
      <c r="Y1807" s="3">
        <v>44959</v>
      </c>
      <c r="Z1807" t="s">
        <v>1036</v>
      </c>
      <c r="AA1807" t="s">
        <v>1037</v>
      </c>
      <c r="AB1807">
        <v>107</v>
      </c>
      <c r="AC1807" s="1">
        <v>44162</v>
      </c>
      <c r="AD1807">
        <v>2</v>
      </c>
      <c r="AE1807">
        <v>181</v>
      </c>
      <c r="AF1807" s="1">
        <v>44440</v>
      </c>
      <c r="AG1807">
        <v>349</v>
      </c>
      <c r="AH1807">
        <v>511026</v>
      </c>
      <c r="AI1807" t="s">
        <v>1038</v>
      </c>
      <c r="AJ1807" s="3">
        <v>45090</v>
      </c>
      <c r="AK1807" t="s">
        <v>45</v>
      </c>
      <c r="AL1807" s="1">
        <v>44091</v>
      </c>
    </row>
    <row r="1808" spans="1:38" x14ac:dyDescent="0.25">
      <c r="A1808" t="s">
        <v>40</v>
      </c>
      <c r="B1808" s="1">
        <v>44280</v>
      </c>
      <c r="C1808">
        <v>3</v>
      </c>
      <c r="D1808">
        <v>175</v>
      </c>
      <c r="E1808">
        <v>26</v>
      </c>
      <c r="F1808" t="s">
        <v>39</v>
      </c>
      <c r="G1808" t="s">
        <v>69</v>
      </c>
      <c r="H1808" t="s">
        <v>70</v>
      </c>
      <c r="I1808">
        <v>3</v>
      </c>
      <c r="J1808">
        <v>2</v>
      </c>
      <c r="K1808">
        <v>189</v>
      </c>
      <c r="L1808">
        <v>11.9</v>
      </c>
      <c r="M1808">
        <v>4.66</v>
      </c>
      <c r="N1808">
        <v>0.55000000000000004</v>
      </c>
      <c r="O1808">
        <v>5.61</v>
      </c>
      <c r="P1808">
        <v>0.67</v>
      </c>
      <c r="Q1808">
        <v>4.8600000000000003</v>
      </c>
      <c r="R1808">
        <v>0.57999999999999996</v>
      </c>
      <c r="S1808">
        <v>1.25</v>
      </c>
      <c r="T1808">
        <v>228</v>
      </c>
      <c r="U1808">
        <v>12.35</v>
      </c>
      <c r="V1808">
        <v>15.9</v>
      </c>
      <c r="W1808" s="1">
        <v>44091</v>
      </c>
      <c r="Y1808" s="3">
        <v>44988</v>
      </c>
      <c r="Z1808" t="s">
        <v>1036</v>
      </c>
      <c r="AA1808" t="s">
        <v>1037</v>
      </c>
      <c r="AB1808">
        <v>107</v>
      </c>
      <c r="AC1808" s="1">
        <v>44162</v>
      </c>
      <c r="AD1808">
        <v>2</v>
      </c>
      <c r="AE1808">
        <v>159</v>
      </c>
      <c r="AF1808" s="1">
        <v>44440</v>
      </c>
      <c r="AG1808">
        <v>349</v>
      </c>
      <c r="AH1808">
        <v>511026</v>
      </c>
      <c r="AI1808" t="s">
        <v>1038</v>
      </c>
      <c r="AJ1808" s="3">
        <v>45090</v>
      </c>
      <c r="AK1808" t="s">
        <v>45</v>
      </c>
      <c r="AL1808" s="1">
        <v>44091</v>
      </c>
    </row>
    <row r="1809" spans="1:38" x14ac:dyDescent="0.25">
      <c r="A1809" t="s">
        <v>51</v>
      </c>
      <c r="B1809" s="1">
        <v>43048</v>
      </c>
      <c r="C1809">
        <v>2</v>
      </c>
      <c r="D1809">
        <v>33</v>
      </c>
      <c r="E1809">
        <v>27</v>
      </c>
      <c r="F1809" t="s">
        <v>39</v>
      </c>
      <c r="G1809" t="s">
        <v>56</v>
      </c>
      <c r="H1809" t="s">
        <v>41</v>
      </c>
      <c r="I1809">
        <v>6</v>
      </c>
      <c r="J1809" t="s">
        <v>42</v>
      </c>
      <c r="K1809">
        <v>82</v>
      </c>
      <c r="L1809">
        <v>17.3</v>
      </c>
      <c r="M1809">
        <v>5.19</v>
      </c>
      <c r="N1809">
        <v>0.9</v>
      </c>
      <c r="O1809">
        <v>5.99</v>
      </c>
      <c r="P1809">
        <v>1.04</v>
      </c>
      <c r="Q1809">
        <v>4.47</v>
      </c>
      <c r="R1809">
        <v>0.77</v>
      </c>
      <c r="S1809">
        <v>1.81</v>
      </c>
      <c r="T1809">
        <v>734</v>
      </c>
      <c r="U1809">
        <v>17.96</v>
      </c>
      <c r="V1809">
        <v>23.4</v>
      </c>
      <c r="W1809" s="1">
        <v>42966</v>
      </c>
      <c r="X1809">
        <v>256</v>
      </c>
      <c r="Y1809" s="3">
        <v>44958</v>
      </c>
      <c r="AC1809" t="s">
        <v>49</v>
      </c>
      <c r="AH1809">
        <v>308103</v>
      </c>
      <c r="AI1809">
        <v>71</v>
      </c>
      <c r="AJ1809" s="2">
        <v>21398</v>
      </c>
      <c r="AK1809" t="s">
        <v>45</v>
      </c>
      <c r="AL1809" s="1">
        <v>42966</v>
      </c>
    </row>
    <row r="1810" spans="1:38" x14ac:dyDescent="0.25">
      <c r="A1810" t="s">
        <v>51</v>
      </c>
      <c r="B1810" s="1">
        <v>42990</v>
      </c>
      <c r="C1810">
        <v>1</v>
      </c>
      <c r="D1810">
        <v>33</v>
      </c>
      <c r="E1810">
        <v>27</v>
      </c>
      <c r="F1810" t="s">
        <v>39</v>
      </c>
      <c r="G1810" t="s">
        <v>56</v>
      </c>
      <c r="H1810" t="s">
        <v>41</v>
      </c>
      <c r="I1810">
        <v>6</v>
      </c>
      <c r="J1810" t="s">
        <v>42</v>
      </c>
      <c r="K1810">
        <v>24</v>
      </c>
      <c r="L1810">
        <v>18</v>
      </c>
      <c r="M1810">
        <v>5.07</v>
      </c>
      <c r="N1810">
        <v>0.91</v>
      </c>
      <c r="O1810">
        <v>5.23</v>
      </c>
      <c r="P1810">
        <v>0.94</v>
      </c>
      <c r="Q1810">
        <v>4.33</v>
      </c>
      <c r="R1810">
        <v>0.78</v>
      </c>
      <c r="S1810">
        <v>1.72</v>
      </c>
      <c r="T1810">
        <v>20</v>
      </c>
      <c r="U1810">
        <v>18.68</v>
      </c>
      <c r="V1810">
        <v>22.41</v>
      </c>
      <c r="W1810" s="1">
        <v>42966</v>
      </c>
      <c r="X1810">
        <v>256</v>
      </c>
      <c r="Y1810" t="s">
        <v>43</v>
      </c>
      <c r="AC1810" t="s">
        <v>49</v>
      </c>
      <c r="AH1810">
        <v>308103</v>
      </c>
      <c r="AI1810">
        <v>71</v>
      </c>
      <c r="AJ1810" s="2">
        <v>21398</v>
      </c>
      <c r="AK1810" t="s">
        <v>45</v>
      </c>
      <c r="AL1810" s="1">
        <v>42966</v>
      </c>
    </row>
    <row r="1811" spans="1:38" x14ac:dyDescent="0.25">
      <c r="A1811" t="s">
        <v>51</v>
      </c>
      <c r="B1811" s="1">
        <v>43109</v>
      </c>
      <c r="C1811">
        <v>3</v>
      </c>
      <c r="D1811">
        <v>33</v>
      </c>
      <c r="E1811">
        <v>27</v>
      </c>
      <c r="F1811" t="s">
        <v>39</v>
      </c>
      <c r="G1811" t="s">
        <v>56</v>
      </c>
      <c r="H1811" t="s">
        <v>41</v>
      </c>
      <c r="I1811">
        <v>6</v>
      </c>
      <c r="J1811" t="s">
        <v>42</v>
      </c>
      <c r="K1811">
        <v>143</v>
      </c>
      <c r="L1811">
        <v>15.6</v>
      </c>
      <c r="M1811">
        <v>5.07</v>
      </c>
      <c r="N1811">
        <v>0.79</v>
      </c>
      <c r="O1811">
        <v>5.63</v>
      </c>
      <c r="P1811">
        <v>0.88</v>
      </c>
      <c r="Q1811">
        <v>4.5</v>
      </c>
      <c r="R1811">
        <v>0.7</v>
      </c>
      <c r="S1811">
        <v>1.58</v>
      </c>
      <c r="T1811">
        <v>414</v>
      </c>
      <c r="U1811">
        <v>16.190000000000001</v>
      </c>
      <c r="V1811">
        <v>20.420000000000002</v>
      </c>
      <c r="W1811" s="1">
        <v>42966</v>
      </c>
      <c r="X1811">
        <v>256</v>
      </c>
      <c r="Y1811" s="3">
        <v>44987</v>
      </c>
      <c r="AC1811" s="1">
        <v>43047</v>
      </c>
      <c r="AD1811">
        <v>1</v>
      </c>
      <c r="AE1811">
        <v>173</v>
      </c>
      <c r="AF1811" s="1">
        <v>43325</v>
      </c>
      <c r="AG1811">
        <v>359</v>
      </c>
      <c r="AH1811">
        <v>308103</v>
      </c>
      <c r="AI1811">
        <v>71</v>
      </c>
      <c r="AJ1811" s="2">
        <v>21398</v>
      </c>
      <c r="AK1811" t="s">
        <v>45</v>
      </c>
      <c r="AL1811" s="1">
        <v>42966</v>
      </c>
    </row>
    <row r="1812" spans="1:38" x14ac:dyDescent="0.25">
      <c r="A1812" t="s">
        <v>51</v>
      </c>
      <c r="B1812" s="1">
        <v>43157</v>
      </c>
      <c r="C1812">
        <v>4</v>
      </c>
      <c r="D1812">
        <v>33</v>
      </c>
      <c r="E1812">
        <v>27</v>
      </c>
      <c r="F1812" t="s">
        <v>39</v>
      </c>
      <c r="G1812" t="s">
        <v>56</v>
      </c>
      <c r="H1812" t="s">
        <v>41</v>
      </c>
      <c r="I1812">
        <v>6</v>
      </c>
      <c r="J1812" t="s">
        <v>42</v>
      </c>
      <c r="K1812">
        <v>191</v>
      </c>
      <c r="L1812">
        <v>13.4</v>
      </c>
      <c r="M1812">
        <v>4.83</v>
      </c>
      <c r="N1812">
        <v>0.65</v>
      </c>
      <c r="O1812">
        <v>6.13</v>
      </c>
      <c r="P1812">
        <v>0.82</v>
      </c>
      <c r="Q1812">
        <v>5</v>
      </c>
      <c r="R1812">
        <v>0.67</v>
      </c>
      <c r="S1812">
        <v>1.49</v>
      </c>
      <c r="T1812">
        <v>1277</v>
      </c>
      <c r="U1812">
        <v>13.91</v>
      </c>
      <c r="V1812">
        <v>18.850000000000001</v>
      </c>
      <c r="W1812" s="1">
        <v>42966</v>
      </c>
      <c r="X1812">
        <v>256</v>
      </c>
      <c r="Y1812" s="3">
        <v>45019</v>
      </c>
      <c r="AC1812" s="1">
        <v>43047</v>
      </c>
      <c r="AD1812">
        <v>1</v>
      </c>
      <c r="AE1812">
        <v>167</v>
      </c>
      <c r="AF1812" s="1">
        <v>43325</v>
      </c>
      <c r="AG1812">
        <v>359</v>
      </c>
      <c r="AH1812">
        <v>308103</v>
      </c>
      <c r="AI1812">
        <v>71</v>
      </c>
      <c r="AJ1812" s="2">
        <v>21398</v>
      </c>
      <c r="AK1812" t="s">
        <v>45</v>
      </c>
      <c r="AL1812" s="1">
        <v>42966</v>
      </c>
    </row>
    <row r="1813" spans="1:38" x14ac:dyDescent="0.25">
      <c r="A1813" t="s">
        <v>51</v>
      </c>
      <c r="B1813" s="1">
        <v>43209</v>
      </c>
      <c r="C1813">
        <v>5</v>
      </c>
      <c r="D1813">
        <v>33</v>
      </c>
      <c r="E1813">
        <v>27</v>
      </c>
      <c r="F1813" t="s">
        <v>39</v>
      </c>
      <c r="G1813" t="s">
        <v>56</v>
      </c>
      <c r="H1813" t="s">
        <v>41</v>
      </c>
      <c r="I1813">
        <v>6</v>
      </c>
      <c r="J1813" t="s">
        <v>42</v>
      </c>
      <c r="K1813">
        <v>243</v>
      </c>
      <c r="L1813">
        <v>8.3000000000000007</v>
      </c>
      <c r="M1813">
        <v>4.74</v>
      </c>
      <c r="N1813">
        <v>0.39</v>
      </c>
      <c r="O1813">
        <v>6.71</v>
      </c>
      <c r="P1813">
        <v>0.56000000000000005</v>
      </c>
      <c r="Q1813">
        <v>5.82</v>
      </c>
      <c r="R1813">
        <v>0.48</v>
      </c>
      <c r="S1813">
        <v>1.04</v>
      </c>
      <c r="T1813">
        <v>564</v>
      </c>
      <c r="U1813">
        <v>8.6199999999999992</v>
      </c>
      <c r="V1813">
        <v>12.81</v>
      </c>
      <c r="W1813" s="1">
        <v>42966</v>
      </c>
      <c r="X1813">
        <v>256</v>
      </c>
      <c r="Y1813" s="3">
        <v>45050</v>
      </c>
      <c r="AC1813" t="s">
        <v>49</v>
      </c>
      <c r="AH1813">
        <v>308103</v>
      </c>
      <c r="AI1813" t="s">
        <v>232</v>
      </c>
      <c r="AJ1813" s="2">
        <v>21398</v>
      </c>
      <c r="AK1813" t="s">
        <v>45</v>
      </c>
      <c r="AL1813" s="1">
        <v>42966</v>
      </c>
    </row>
    <row r="1814" spans="1:38" x14ac:dyDescent="0.25">
      <c r="A1814" t="s">
        <v>78</v>
      </c>
      <c r="B1814" s="1">
        <v>43012</v>
      </c>
      <c r="C1814">
        <v>1</v>
      </c>
      <c r="D1814">
        <v>155</v>
      </c>
      <c r="E1814">
        <v>27</v>
      </c>
      <c r="F1814" t="s">
        <v>39</v>
      </c>
      <c r="G1814" t="s">
        <v>40</v>
      </c>
      <c r="H1814" t="s">
        <v>41</v>
      </c>
      <c r="I1814">
        <v>8</v>
      </c>
      <c r="J1814" t="s">
        <v>42</v>
      </c>
      <c r="K1814">
        <v>33</v>
      </c>
      <c r="L1814">
        <v>21.8</v>
      </c>
      <c r="M1814">
        <v>5.23</v>
      </c>
      <c r="N1814">
        <v>1.1399999999999999</v>
      </c>
      <c r="O1814">
        <v>5.05</v>
      </c>
      <c r="P1814">
        <v>1.1000000000000001</v>
      </c>
      <c r="Q1814">
        <v>3.84</v>
      </c>
      <c r="R1814">
        <v>0.84</v>
      </c>
      <c r="S1814">
        <v>1.94</v>
      </c>
      <c r="U1814">
        <v>22.63</v>
      </c>
      <c r="V1814">
        <v>25.88</v>
      </c>
      <c r="W1814" s="1">
        <v>42979</v>
      </c>
      <c r="X1814">
        <v>227</v>
      </c>
      <c r="Z1814" t="s">
        <v>489</v>
      </c>
      <c r="AA1814" t="s">
        <v>794</v>
      </c>
      <c r="AC1814" s="1">
        <v>43054</v>
      </c>
      <c r="AD1814">
        <v>1</v>
      </c>
      <c r="AE1814">
        <v>279</v>
      </c>
      <c r="AF1814" s="1">
        <v>43334</v>
      </c>
      <c r="AG1814">
        <v>355</v>
      </c>
      <c r="AH1814">
        <v>301025</v>
      </c>
      <c r="AI1814">
        <v>6</v>
      </c>
      <c r="AJ1814" s="3">
        <v>45049</v>
      </c>
      <c r="AK1814" t="s">
        <v>45</v>
      </c>
      <c r="AL1814" s="1">
        <v>42979</v>
      </c>
    </row>
    <row r="1815" spans="1:38" x14ac:dyDescent="0.25">
      <c r="A1815" t="s">
        <v>78</v>
      </c>
      <c r="B1815" s="1">
        <v>43129</v>
      </c>
      <c r="C1815">
        <v>3</v>
      </c>
      <c r="D1815">
        <v>155</v>
      </c>
      <c r="E1815">
        <v>27</v>
      </c>
      <c r="F1815" t="s">
        <v>39</v>
      </c>
      <c r="G1815" t="s">
        <v>40</v>
      </c>
      <c r="H1815" t="s">
        <v>41</v>
      </c>
      <c r="I1815">
        <v>8</v>
      </c>
      <c r="J1815" t="s">
        <v>42</v>
      </c>
      <c r="K1815">
        <v>150</v>
      </c>
      <c r="L1815">
        <v>14.1</v>
      </c>
      <c r="M1815">
        <v>5.07</v>
      </c>
      <c r="N1815">
        <v>0.71</v>
      </c>
      <c r="O1815">
        <v>5.52</v>
      </c>
      <c r="P1815">
        <v>0.78</v>
      </c>
      <c r="Q1815">
        <v>4.34</v>
      </c>
      <c r="R1815">
        <v>0.61</v>
      </c>
      <c r="S1815">
        <v>1.39</v>
      </c>
      <c r="T1815">
        <v>18</v>
      </c>
      <c r="U1815">
        <v>14.64</v>
      </c>
      <c r="V1815">
        <v>18.09</v>
      </c>
      <c r="W1815" s="1">
        <v>42979</v>
      </c>
      <c r="X1815">
        <v>227</v>
      </c>
      <c r="Y1815" t="s">
        <v>47</v>
      </c>
      <c r="Z1815" t="s">
        <v>489</v>
      </c>
      <c r="AA1815" t="s">
        <v>794</v>
      </c>
      <c r="AC1815" s="1">
        <v>43075</v>
      </c>
      <c r="AD1815">
        <v>2</v>
      </c>
      <c r="AE1815">
        <v>226</v>
      </c>
      <c r="AF1815" s="1">
        <v>43357</v>
      </c>
      <c r="AG1815">
        <v>378</v>
      </c>
      <c r="AH1815">
        <v>301025</v>
      </c>
      <c r="AI1815">
        <v>6</v>
      </c>
      <c r="AJ1815" s="3">
        <v>45049</v>
      </c>
      <c r="AK1815" t="s">
        <v>45</v>
      </c>
      <c r="AL1815" s="1">
        <v>42979</v>
      </c>
    </row>
    <row r="1816" spans="1:38" x14ac:dyDescent="0.25">
      <c r="A1816" t="s">
        <v>78</v>
      </c>
      <c r="B1816" s="1">
        <v>43072</v>
      </c>
      <c r="C1816">
        <v>2</v>
      </c>
      <c r="D1816">
        <v>155</v>
      </c>
      <c r="E1816">
        <v>27</v>
      </c>
      <c r="F1816" t="s">
        <v>39</v>
      </c>
      <c r="G1816" t="s">
        <v>40</v>
      </c>
      <c r="H1816" t="s">
        <v>41</v>
      </c>
      <c r="I1816">
        <v>2</v>
      </c>
      <c r="J1816">
        <v>1</v>
      </c>
      <c r="K1816">
        <v>109</v>
      </c>
      <c r="L1816">
        <v>12.5</v>
      </c>
      <c r="M1816">
        <v>5.1100000000000003</v>
      </c>
      <c r="N1816">
        <v>0.64</v>
      </c>
      <c r="O1816">
        <v>5.26</v>
      </c>
      <c r="P1816">
        <v>0.66</v>
      </c>
      <c r="Q1816">
        <v>3.77</v>
      </c>
      <c r="R1816">
        <v>0.47</v>
      </c>
      <c r="S1816">
        <v>1.1299999999999999</v>
      </c>
      <c r="T1816">
        <v>16</v>
      </c>
      <c r="U1816">
        <v>12.98</v>
      </c>
      <c r="V1816">
        <v>15.12</v>
      </c>
      <c r="W1816" s="1">
        <v>42963</v>
      </c>
      <c r="X1816">
        <v>243</v>
      </c>
      <c r="Y1816" t="s">
        <v>46</v>
      </c>
      <c r="Z1816" t="s">
        <v>929</v>
      </c>
      <c r="AA1816" t="s">
        <v>930</v>
      </c>
      <c r="AC1816" s="1">
        <v>43080</v>
      </c>
      <c r="AD1816">
        <v>1</v>
      </c>
      <c r="AE1816">
        <v>235</v>
      </c>
      <c r="AF1816" s="1">
        <v>43361</v>
      </c>
      <c r="AG1816">
        <v>398</v>
      </c>
      <c r="AH1816">
        <v>309012</v>
      </c>
      <c r="AI1816">
        <v>3</v>
      </c>
      <c r="AJ1816" s="3">
        <v>44997</v>
      </c>
      <c r="AK1816" t="s">
        <v>45</v>
      </c>
      <c r="AL1816" s="1">
        <v>42963</v>
      </c>
    </row>
    <row r="1817" spans="1:38" x14ac:dyDescent="0.25">
      <c r="A1817" t="s">
        <v>78</v>
      </c>
      <c r="B1817" s="1">
        <v>43193</v>
      </c>
      <c r="C1817">
        <v>4</v>
      </c>
      <c r="D1817">
        <v>155</v>
      </c>
      <c r="E1817">
        <v>27</v>
      </c>
      <c r="F1817" t="s">
        <v>39</v>
      </c>
      <c r="G1817" t="s">
        <v>40</v>
      </c>
      <c r="H1817" t="s">
        <v>41</v>
      </c>
      <c r="I1817">
        <v>8</v>
      </c>
      <c r="J1817" t="s">
        <v>42</v>
      </c>
      <c r="K1817">
        <v>214</v>
      </c>
      <c r="L1817">
        <v>9.1</v>
      </c>
      <c r="M1817">
        <v>4.59</v>
      </c>
      <c r="N1817">
        <v>0.42</v>
      </c>
      <c r="O1817">
        <v>7.35</v>
      </c>
      <c r="P1817">
        <v>0.67</v>
      </c>
      <c r="Q1817">
        <v>5.58</v>
      </c>
      <c r="R1817">
        <v>0.51</v>
      </c>
      <c r="S1817">
        <v>1.18</v>
      </c>
      <c r="T1817">
        <v>53</v>
      </c>
      <c r="U1817">
        <v>9.4499999999999993</v>
      </c>
      <c r="V1817">
        <v>14.63</v>
      </c>
      <c r="W1817" s="1">
        <v>42979</v>
      </c>
      <c r="X1817">
        <v>227</v>
      </c>
      <c r="Y1817" t="s">
        <v>48</v>
      </c>
      <c r="Z1817" t="s">
        <v>489</v>
      </c>
      <c r="AA1817" t="s">
        <v>794</v>
      </c>
      <c r="AC1817" s="1">
        <v>43075</v>
      </c>
      <c r="AD1817">
        <v>2</v>
      </c>
      <c r="AE1817">
        <v>162</v>
      </c>
      <c r="AF1817" s="1">
        <v>43357</v>
      </c>
      <c r="AG1817">
        <v>378</v>
      </c>
      <c r="AH1817">
        <v>301025</v>
      </c>
      <c r="AI1817">
        <v>6</v>
      </c>
      <c r="AJ1817" s="3">
        <v>45049</v>
      </c>
      <c r="AK1817" t="s">
        <v>45</v>
      </c>
      <c r="AL1817" s="1">
        <v>42979</v>
      </c>
    </row>
    <row r="1818" spans="1:38" x14ac:dyDescent="0.25">
      <c r="A1818" t="s">
        <v>78</v>
      </c>
      <c r="B1818" s="1">
        <v>43012</v>
      </c>
      <c r="C1818">
        <v>1</v>
      </c>
      <c r="D1818">
        <v>153</v>
      </c>
      <c r="E1818">
        <v>27</v>
      </c>
      <c r="F1818" t="s">
        <v>39</v>
      </c>
      <c r="G1818" t="s">
        <v>40</v>
      </c>
      <c r="H1818" t="s">
        <v>41</v>
      </c>
      <c r="I1818">
        <v>7</v>
      </c>
      <c r="J1818" t="s">
        <v>42</v>
      </c>
      <c r="K1818">
        <v>38</v>
      </c>
      <c r="L1818">
        <v>25.3</v>
      </c>
      <c r="M1818">
        <v>5.22</v>
      </c>
      <c r="N1818">
        <v>1.32</v>
      </c>
      <c r="O1818">
        <v>4.92</v>
      </c>
      <c r="P1818">
        <v>1.24</v>
      </c>
      <c r="Q1818">
        <v>3.94</v>
      </c>
      <c r="R1818">
        <v>1</v>
      </c>
      <c r="S1818">
        <v>2.2400000000000002</v>
      </c>
      <c r="U1818">
        <v>26.26</v>
      </c>
      <c r="V1818">
        <v>29.77</v>
      </c>
      <c r="W1818" s="1">
        <v>42974</v>
      </c>
      <c r="X1818" t="s">
        <v>1039</v>
      </c>
      <c r="Z1818" t="s">
        <v>1040</v>
      </c>
      <c r="AA1818" t="s">
        <v>1041</v>
      </c>
      <c r="AB1818">
        <v>118</v>
      </c>
      <c r="AC1818" t="s">
        <v>49</v>
      </c>
      <c r="AH1818">
        <v>306041</v>
      </c>
      <c r="AI1818" t="s">
        <v>925</v>
      </c>
      <c r="AJ1818" s="2">
        <v>43831</v>
      </c>
      <c r="AK1818" t="s">
        <v>45</v>
      </c>
      <c r="AL1818" s="1">
        <v>42974</v>
      </c>
    </row>
    <row r="1819" spans="1:38" x14ac:dyDescent="0.25">
      <c r="A1819" t="s">
        <v>78</v>
      </c>
      <c r="B1819" s="1">
        <v>43129</v>
      </c>
      <c r="C1819">
        <v>3</v>
      </c>
      <c r="D1819">
        <v>153</v>
      </c>
      <c r="E1819">
        <v>27</v>
      </c>
      <c r="F1819" t="s">
        <v>39</v>
      </c>
      <c r="G1819" t="s">
        <v>40</v>
      </c>
      <c r="H1819" t="s">
        <v>41</v>
      </c>
      <c r="I1819">
        <v>7</v>
      </c>
      <c r="J1819" t="s">
        <v>42</v>
      </c>
      <c r="K1819">
        <v>155</v>
      </c>
      <c r="L1819">
        <v>17.100000000000001</v>
      </c>
      <c r="M1819">
        <v>4.91</v>
      </c>
      <c r="N1819">
        <v>0.84</v>
      </c>
      <c r="O1819">
        <v>4.33</v>
      </c>
      <c r="P1819">
        <v>0.74</v>
      </c>
      <c r="Q1819">
        <v>4.1900000000000004</v>
      </c>
      <c r="R1819">
        <v>0.72</v>
      </c>
      <c r="S1819">
        <v>1.46</v>
      </c>
      <c r="T1819">
        <v>176</v>
      </c>
      <c r="U1819">
        <v>17.75</v>
      </c>
      <c r="V1819">
        <v>19.21</v>
      </c>
      <c r="W1819" s="1">
        <v>42974</v>
      </c>
      <c r="X1819" t="s">
        <v>1039</v>
      </c>
      <c r="Y1819" s="3">
        <v>44987</v>
      </c>
      <c r="Z1819" t="s">
        <v>1040</v>
      </c>
      <c r="AA1819" t="s">
        <v>1041</v>
      </c>
      <c r="AB1819">
        <v>118</v>
      </c>
      <c r="AC1819" s="1">
        <v>43059</v>
      </c>
      <c r="AD1819">
        <v>1</v>
      </c>
      <c r="AE1819">
        <v>212</v>
      </c>
      <c r="AF1819" s="1">
        <v>43343</v>
      </c>
      <c r="AG1819">
        <v>369</v>
      </c>
      <c r="AH1819">
        <v>306041</v>
      </c>
      <c r="AI1819" t="s">
        <v>925</v>
      </c>
      <c r="AJ1819" s="2">
        <v>43831</v>
      </c>
      <c r="AK1819" t="s">
        <v>45</v>
      </c>
      <c r="AL1819" s="1">
        <v>42974</v>
      </c>
    </row>
    <row r="1820" spans="1:38" x14ac:dyDescent="0.25">
      <c r="A1820" t="s">
        <v>78</v>
      </c>
      <c r="B1820" s="1">
        <v>43072</v>
      </c>
      <c r="C1820">
        <v>2</v>
      </c>
      <c r="D1820">
        <v>153</v>
      </c>
      <c r="E1820">
        <v>27</v>
      </c>
      <c r="F1820" t="s">
        <v>39</v>
      </c>
      <c r="G1820" t="s">
        <v>40</v>
      </c>
      <c r="H1820" t="s">
        <v>41</v>
      </c>
      <c r="I1820">
        <v>2</v>
      </c>
      <c r="J1820">
        <v>1</v>
      </c>
      <c r="K1820">
        <v>98</v>
      </c>
      <c r="L1820">
        <v>14.3</v>
      </c>
      <c r="M1820">
        <v>5.19</v>
      </c>
      <c r="N1820">
        <v>0.74</v>
      </c>
      <c r="O1820">
        <v>5.63</v>
      </c>
      <c r="P1820">
        <v>0.81</v>
      </c>
      <c r="Q1820">
        <v>4.07</v>
      </c>
      <c r="R1820">
        <v>0.57999999999999996</v>
      </c>
      <c r="S1820">
        <v>1.39</v>
      </c>
      <c r="T1820">
        <v>89</v>
      </c>
      <c r="U1820">
        <v>14.84</v>
      </c>
      <c r="V1820">
        <v>18.3</v>
      </c>
      <c r="W1820" s="1">
        <v>42974</v>
      </c>
      <c r="X1820">
        <v>227</v>
      </c>
      <c r="Y1820" t="s">
        <v>46</v>
      </c>
      <c r="Z1820" t="s">
        <v>1042</v>
      </c>
      <c r="AA1820" t="s">
        <v>1043</v>
      </c>
      <c r="AC1820" s="1">
        <v>43068</v>
      </c>
      <c r="AD1820">
        <v>1</v>
      </c>
      <c r="AE1820">
        <v>223</v>
      </c>
      <c r="AF1820" s="1">
        <v>43349</v>
      </c>
      <c r="AG1820">
        <v>370</v>
      </c>
      <c r="AI1820">
        <v>0</v>
      </c>
      <c r="AK1820" t="s">
        <v>45</v>
      </c>
      <c r="AL1820" s="1">
        <v>42979</v>
      </c>
    </row>
    <row r="1821" spans="1:38" x14ac:dyDescent="0.25">
      <c r="A1821" t="s">
        <v>78</v>
      </c>
      <c r="B1821" s="1">
        <v>43193</v>
      </c>
      <c r="C1821">
        <v>4</v>
      </c>
      <c r="D1821">
        <v>153</v>
      </c>
      <c r="E1821">
        <v>27</v>
      </c>
      <c r="F1821" t="s">
        <v>39</v>
      </c>
      <c r="G1821" t="s">
        <v>40</v>
      </c>
      <c r="H1821" t="s">
        <v>41</v>
      </c>
      <c r="I1821">
        <v>7</v>
      </c>
      <c r="J1821" t="s">
        <v>42</v>
      </c>
      <c r="K1821">
        <v>219</v>
      </c>
      <c r="L1821">
        <v>9.1</v>
      </c>
      <c r="M1821">
        <v>4.62</v>
      </c>
      <c r="N1821">
        <v>0.42</v>
      </c>
      <c r="O1821">
        <v>6.42</v>
      </c>
      <c r="P1821">
        <v>0.57999999999999996</v>
      </c>
      <c r="Q1821">
        <v>5.14</v>
      </c>
      <c r="R1821">
        <v>0.47</v>
      </c>
      <c r="S1821">
        <v>1.05</v>
      </c>
      <c r="T1821">
        <v>436</v>
      </c>
      <c r="U1821">
        <v>9.4499999999999993</v>
      </c>
      <c r="V1821">
        <v>13.2</v>
      </c>
      <c r="W1821" s="1">
        <v>42974</v>
      </c>
      <c r="X1821" t="s">
        <v>1039</v>
      </c>
      <c r="Y1821" s="3">
        <v>45019</v>
      </c>
      <c r="Z1821" t="s">
        <v>1040</v>
      </c>
      <c r="AA1821" t="s">
        <v>1041</v>
      </c>
      <c r="AB1821">
        <v>118</v>
      </c>
      <c r="AC1821" s="1">
        <v>43059</v>
      </c>
      <c r="AD1821">
        <v>1</v>
      </c>
      <c r="AE1821">
        <v>148</v>
      </c>
      <c r="AF1821" s="1">
        <v>43343</v>
      </c>
      <c r="AG1821">
        <v>369</v>
      </c>
      <c r="AH1821">
        <v>306041</v>
      </c>
      <c r="AI1821" t="s">
        <v>925</v>
      </c>
      <c r="AJ1821" s="2">
        <v>43831</v>
      </c>
      <c r="AK1821" t="s">
        <v>45</v>
      </c>
      <c r="AL1821" s="1">
        <v>42974</v>
      </c>
    </row>
    <row r="1822" spans="1:38" x14ac:dyDescent="0.25">
      <c r="A1822" t="s">
        <v>129</v>
      </c>
      <c r="B1822" s="1">
        <v>42997</v>
      </c>
      <c r="C1822">
        <v>1</v>
      </c>
      <c r="D1822">
        <v>246</v>
      </c>
      <c r="E1822">
        <v>28</v>
      </c>
      <c r="F1822" t="s">
        <v>39</v>
      </c>
      <c r="G1822" t="s">
        <v>69</v>
      </c>
      <c r="H1822" t="s">
        <v>70</v>
      </c>
      <c r="I1822">
        <v>8</v>
      </c>
      <c r="J1822" t="s">
        <v>42</v>
      </c>
      <c r="K1822">
        <v>5</v>
      </c>
      <c r="L1822">
        <v>22.8</v>
      </c>
      <c r="M1822">
        <v>5.08</v>
      </c>
      <c r="N1822">
        <v>1.1599999999999999</v>
      </c>
      <c r="O1822">
        <v>5.36</v>
      </c>
      <c r="P1822">
        <v>1.22</v>
      </c>
      <c r="Q1822">
        <v>4.42</v>
      </c>
      <c r="R1822">
        <v>1.01</v>
      </c>
      <c r="S1822">
        <v>2.23</v>
      </c>
      <c r="T1822">
        <v>25</v>
      </c>
      <c r="U1822">
        <v>23.67</v>
      </c>
      <c r="V1822">
        <v>28.92</v>
      </c>
      <c r="W1822" s="1">
        <v>42992</v>
      </c>
      <c r="X1822">
        <v>250</v>
      </c>
      <c r="Y1822" t="s">
        <v>43</v>
      </c>
      <c r="AC1822" s="1">
        <v>43047</v>
      </c>
      <c r="AD1822">
        <v>1</v>
      </c>
      <c r="AE1822">
        <v>278</v>
      </c>
      <c r="AF1822" s="1">
        <v>43326</v>
      </c>
      <c r="AG1822">
        <v>334</v>
      </c>
      <c r="AH1822">
        <v>502031</v>
      </c>
      <c r="AI1822">
        <v>0</v>
      </c>
      <c r="AJ1822" t="s">
        <v>1044</v>
      </c>
      <c r="AK1822" t="s">
        <v>45</v>
      </c>
      <c r="AL1822" s="1">
        <v>42992</v>
      </c>
    </row>
    <row r="1823" spans="1:38" x14ac:dyDescent="0.25">
      <c r="A1823" t="s">
        <v>129</v>
      </c>
      <c r="B1823" s="1">
        <v>43060</v>
      </c>
      <c r="C1823">
        <v>2</v>
      </c>
      <c r="D1823">
        <v>246</v>
      </c>
      <c r="E1823">
        <v>28</v>
      </c>
      <c r="F1823" t="s">
        <v>39</v>
      </c>
      <c r="G1823" t="s">
        <v>69</v>
      </c>
      <c r="H1823" t="s">
        <v>70</v>
      </c>
      <c r="I1823">
        <v>8</v>
      </c>
      <c r="J1823" t="s">
        <v>42</v>
      </c>
      <c r="K1823">
        <v>68</v>
      </c>
      <c r="L1823">
        <v>20.5</v>
      </c>
      <c r="M1823">
        <v>5.1100000000000003</v>
      </c>
      <c r="N1823">
        <v>1.05</v>
      </c>
      <c r="O1823">
        <v>5.04</v>
      </c>
      <c r="P1823">
        <v>1.03</v>
      </c>
      <c r="Q1823">
        <v>4.18</v>
      </c>
      <c r="R1823">
        <v>0.86</v>
      </c>
      <c r="S1823">
        <v>1.89</v>
      </c>
      <c r="T1823">
        <v>21</v>
      </c>
      <c r="U1823">
        <v>21.28</v>
      </c>
      <c r="V1823">
        <v>24.8</v>
      </c>
      <c r="W1823" s="1">
        <v>42992</v>
      </c>
      <c r="X1823">
        <v>250</v>
      </c>
      <c r="Y1823" t="s">
        <v>46</v>
      </c>
      <c r="AC1823" s="1">
        <v>43047</v>
      </c>
      <c r="AD1823">
        <v>1</v>
      </c>
      <c r="AE1823">
        <v>181</v>
      </c>
      <c r="AF1823" s="1">
        <v>43328</v>
      </c>
      <c r="AG1823">
        <v>336</v>
      </c>
      <c r="AH1823">
        <v>502031</v>
      </c>
      <c r="AI1823">
        <v>0</v>
      </c>
      <c r="AJ1823" t="s">
        <v>1044</v>
      </c>
      <c r="AK1823" t="s">
        <v>45</v>
      </c>
      <c r="AL1823" s="1">
        <v>42992</v>
      </c>
    </row>
    <row r="1824" spans="1:38" x14ac:dyDescent="0.25">
      <c r="A1824" t="s">
        <v>129</v>
      </c>
      <c r="B1824" s="1">
        <v>43156</v>
      </c>
      <c r="C1824">
        <v>3</v>
      </c>
      <c r="D1824">
        <v>246</v>
      </c>
      <c r="E1824">
        <v>28</v>
      </c>
      <c r="F1824" t="s">
        <v>39</v>
      </c>
      <c r="G1824" t="s">
        <v>69</v>
      </c>
      <c r="H1824" t="s">
        <v>70</v>
      </c>
      <c r="I1824">
        <v>8</v>
      </c>
      <c r="J1824" t="s">
        <v>42</v>
      </c>
      <c r="K1824">
        <v>164</v>
      </c>
      <c r="L1824">
        <v>17.899999999999999</v>
      </c>
      <c r="M1824">
        <v>5.16</v>
      </c>
      <c r="N1824">
        <v>0.92</v>
      </c>
      <c r="O1824">
        <v>4.8600000000000003</v>
      </c>
      <c r="P1824">
        <v>0.87</v>
      </c>
      <c r="Q1824">
        <v>4.1900000000000004</v>
      </c>
      <c r="R1824">
        <v>0.75</v>
      </c>
      <c r="S1824">
        <v>1.62</v>
      </c>
      <c r="U1824">
        <v>18.579999999999998</v>
      </c>
      <c r="V1824">
        <v>21.28</v>
      </c>
      <c r="W1824" s="1">
        <v>42992</v>
      </c>
      <c r="X1824">
        <v>250</v>
      </c>
      <c r="AI1824">
        <v>0</v>
      </c>
    </row>
    <row r="1825" spans="1:38" x14ac:dyDescent="0.25">
      <c r="A1825" t="s">
        <v>129</v>
      </c>
      <c r="B1825" s="1">
        <v>43229</v>
      </c>
      <c r="C1825">
        <v>4</v>
      </c>
      <c r="D1825">
        <v>246</v>
      </c>
      <c r="E1825">
        <v>28</v>
      </c>
      <c r="F1825" t="s">
        <v>39</v>
      </c>
      <c r="G1825" t="s">
        <v>69</v>
      </c>
      <c r="H1825" t="s">
        <v>70</v>
      </c>
      <c r="I1825">
        <v>8</v>
      </c>
      <c r="J1825" t="s">
        <v>42</v>
      </c>
      <c r="K1825">
        <v>237</v>
      </c>
      <c r="L1825">
        <v>9</v>
      </c>
      <c r="M1825">
        <v>4.72</v>
      </c>
      <c r="N1825">
        <v>0.42</v>
      </c>
      <c r="O1825">
        <v>6.72</v>
      </c>
      <c r="P1825">
        <v>0.6</v>
      </c>
      <c r="Q1825">
        <v>4.6399999999999997</v>
      </c>
      <c r="R1825">
        <v>0.42</v>
      </c>
      <c r="S1825">
        <v>1.02</v>
      </c>
      <c r="T1825">
        <v>39</v>
      </c>
      <c r="U1825">
        <v>9.34</v>
      </c>
      <c r="V1825">
        <v>13.06</v>
      </c>
      <c r="W1825" s="1">
        <v>42992</v>
      </c>
      <c r="X1825">
        <v>250</v>
      </c>
      <c r="Y1825" t="s">
        <v>48</v>
      </c>
      <c r="AC1825" s="1">
        <v>43047</v>
      </c>
      <c r="AD1825">
        <v>1</v>
      </c>
      <c r="AF1825" s="1">
        <v>43328</v>
      </c>
      <c r="AG1825">
        <v>336</v>
      </c>
      <c r="AH1825">
        <v>502031</v>
      </c>
      <c r="AI1825">
        <v>0</v>
      </c>
      <c r="AJ1825" t="s">
        <v>1044</v>
      </c>
      <c r="AK1825" t="s">
        <v>50</v>
      </c>
      <c r="AL1825" s="1">
        <v>43250</v>
      </c>
    </row>
    <row r="1826" spans="1:38" x14ac:dyDescent="0.25">
      <c r="A1826" t="s">
        <v>40</v>
      </c>
      <c r="B1826" s="1">
        <v>44117</v>
      </c>
      <c r="C1826">
        <v>1</v>
      </c>
      <c r="D1826">
        <v>538</v>
      </c>
      <c r="E1826">
        <v>28</v>
      </c>
      <c r="F1826" t="s">
        <v>39</v>
      </c>
      <c r="G1826" t="s">
        <v>69</v>
      </c>
      <c r="H1826" t="s">
        <v>70</v>
      </c>
      <c r="I1826">
        <v>7</v>
      </c>
      <c r="J1826" t="s">
        <v>42</v>
      </c>
      <c r="K1826">
        <v>31</v>
      </c>
      <c r="L1826">
        <v>26.9</v>
      </c>
      <c r="M1826">
        <v>5.24</v>
      </c>
      <c r="N1826">
        <v>1.41</v>
      </c>
      <c r="O1826">
        <v>5.56</v>
      </c>
      <c r="P1826">
        <v>1.5</v>
      </c>
      <c r="Q1826">
        <v>4.5599999999999996</v>
      </c>
      <c r="R1826">
        <v>1.23</v>
      </c>
      <c r="S1826">
        <v>2.72</v>
      </c>
      <c r="T1826">
        <v>10</v>
      </c>
      <c r="U1826">
        <v>27.92</v>
      </c>
      <c r="V1826">
        <v>35.159999999999997</v>
      </c>
      <c r="W1826" s="1">
        <v>44086</v>
      </c>
      <c r="Y1826" t="s">
        <v>43</v>
      </c>
      <c r="Z1826" t="s">
        <v>1045</v>
      </c>
      <c r="AA1826" t="s">
        <v>1046</v>
      </c>
      <c r="AB1826">
        <v>0</v>
      </c>
      <c r="AC1826" s="1">
        <v>44159</v>
      </c>
      <c r="AD1826">
        <v>1</v>
      </c>
      <c r="AE1826">
        <v>236</v>
      </c>
      <c r="AF1826" s="1">
        <v>44440</v>
      </c>
      <c r="AG1826">
        <v>354</v>
      </c>
      <c r="AI1826">
        <v>482</v>
      </c>
      <c r="AJ1826" t="s">
        <v>1047</v>
      </c>
      <c r="AK1826" t="s">
        <v>45</v>
      </c>
      <c r="AL1826" s="1">
        <v>44086</v>
      </c>
    </row>
    <row r="1827" spans="1:38" x14ac:dyDescent="0.25">
      <c r="A1827" t="s">
        <v>40</v>
      </c>
      <c r="B1827" s="1">
        <v>44222</v>
      </c>
      <c r="C1827">
        <v>2</v>
      </c>
      <c r="D1827">
        <v>538</v>
      </c>
      <c r="E1827">
        <v>28</v>
      </c>
      <c r="F1827" t="s">
        <v>39</v>
      </c>
      <c r="G1827" t="s">
        <v>69</v>
      </c>
      <c r="H1827" t="s">
        <v>70</v>
      </c>
      <c r="I1827">
        <v>7</v>
      </c>
      <c r="J1827" t="s">
        <v>42</v>
      </c>
      <c r="K1827">
        <v>136</v>
      </c>
      <c r="L1827">
        <v>19.3</v>
      </c>
      <c r="M1827">
        <v>5.0599999999999996</v>
      </c>
      <c r="N1827">
        <v>0.98</v>
      </c>
      <c r="O1827">
        <v>5.08</v>
      </c>
      <c r="P1827">
        <v>0.98</v>
      </c>
      <c r="Q1827">
        <v>4.2699999999999996</v>
      </c>
      <c r="R1827">
        <v>0.82</v>
      </c>
      <c r="S1827">
        <v>1.8</v>
      </c>
      <c r="T1827">
        <v>22</v>
      </c>
      <c r="U1827">
        <v>20.03</v>
      </c>
      <c r="V1827">
        <v>23.56</v>
      </c>
      <c r="W1827" s="1">
        <v>44086</v>
      </c>
      <c r="Y1827" t="s">
        <v>46</v>
      </c>
      <c r="Z1827" t="s">
        <v>1045</v>
      </c>
      <c r="AA1827" t="s">
        <v>1046</v>
      </c>
      <c r="AB1827">
        <v>0</v>
      </c>
      <c r="AC1827" t="s">
        <v>142</v>
      </c>
      <c r="AI1827">
        <v>482</v>
      </c>
      <c r="AJ1827" t="s">
        <v>1047</v>
      </c>
      <c r="AK1827" t="s">
        <v>45</v>
      </c>
      <c r="AL1827" s="1">
        <v>44086</v>
      </c>
    </row>
    <row r="1828" spans="1:38" x14ac:dyDescent="0.25">
      <c r="A1828" t="s">
        <v>40</v>
      </c>
      <c r="B1828" s="1">
        <v>44280</v>
      </c>
      <c r="C1828">
        <v>3</v>
      </c>
      <c r="D1828">
        <v>538</v>
      </c>
      <c r="E1828">
        <v>28</v>
      </c>
      <c r="F1828" t="s">
        <v>39</v>
      </c>
      <c r="G1828" t="s">
        <v>69</v>
      </c>
      <c r="H1828" t="s">
        <v>70</v>
      </c>
      <c r="I1828">
        <v>7</v>
      </c>
      <c r="J1828" t="s">
        <v>42</v>
      </c>
      <c r="K1828">
        <v>194</v>
      </c>
      <c r="L1828">
        <v>11</v>
      </c>
      <c r="M1828">
        <v>4.8899999999999997</v>
      </c>
      <c r="N1828">
        <v>0.54</v>
      </c>
      <c r="O1828">
        <v>3.08</v>
      </c>
      <c r="P1828">
        <v>0.34</v>
      </c>
      <c r="Q1828">
        <v>4.82</v>
      </c>
      <c r="R1828">
        <v>0.53</v>
      </c>
      <c r="S1828">
        <v>0.87</v>
      </c>
      <c r="T1828">
        <v>45</v>
      </c>
      <c r="U1828">
        <v>11.42</v>
      </c>
      <c r="V1828">
        <v>11.15</v>
      </c>
      <c r="W1828" s="1">
        <v>44086</v>
      </c>
      <c r="Y1828" t="s">
        <v>47</v>
      </c>
      <c r="Z1828" t="s">
        <v>1045</v>
      </c>
      <c r="AA1828" t="s">
        <v>1046</v>
      </c>
      <c r="AB1828">
        <v>0</v>
      </c>
      <c r="AC1828" t="s">
        <v>142</v>
      </c>
      <c r="AI1828">
        <v>482</v>
      </c>
      <c r="AJ1828" t="s">
        <v>1047</v>
      </c>
      <c r="AK1828" t="s">
        <v>45</v>
      </c>
      <c r="AL1828" s="1">
        <v>44086</v>
      </c>
    </row>
    <row r="1829" spans="1:38" x14ac:dyDescent="0.25">
      <c r="A1829" t="s">
        <v>40</v>
      </c>
      <c r="B1829" s="1">
        <v>44117</v>
      </c>
      <c r="C1829">
        <v>1</v>
      </c>
      <c r="D1829">
        <v>477</v>
      </c>
      <c r="E1829">
        <v>28</v>
      </c>
      <c r="F1829" t="s">
        <v>39</v>
      </c>
      <c r="G1829" t="s">
        <v>69</v>
      </c>
      <c r="H1829" t="s">
        <v>70</v>
      </c>
      <c r="I1829">
        <v>3</v>
      </c>
      <c r="J1829">
        <v>2</v>
      </c>
      <c r="K1829">
        <v>21</v>
      </c>
      <c r="L1829">
        <v>15.4</v>
      </c>
      <c r="M1829">
        <v>5.13</v>
      </c>
      <c r="N1829">
        <v>0.79</v>
      </c>
      <c r="O1829">
        <v>6.1</v>
      </c>
      <c r="P1829">
        <v>0.94</v>
      </c>
      <c r="Q1829">
        <v>4.3499999999999996</v>
      </c>
      <c r="R1829">
        <v>0.67</v>
      </c>
      <c r="S1829">
        <v>1.61</v>
      </c>
      <c r="T1829">
        <v>44</v>
      </c>
      <c r="U1829">
        <v>15.99</v>
      </c>
      <c r="V1829">
        <v>20.9</v>
      </c>
      <c r="W1829" s="1">
        <v>44096</v>
      </c>
      <c r="Z1829" t="s">
        <v>1048</v>
      </c>
      <c r="AA1829" t="s">
        <v>1049</v>
      </c>
      <c r="AB1829">
        <v>224</v>
      </c>
      <c r="AC1829" s="1">
        <v>44148</v>
      </c>
      <c r="AD1829">
        <v>1</v>
      </c>
      <c r="AE1829">
        <v>223</v>
      </c>
      <c r="AF1829" s="1">
        <v>44427</v>
      </c>
      <c r="AG1829">
        <v>331</v>
      </c>
      <c r="AH1829">
        <v>512050</v>
      </c>
      <c r="AI1829" t="s">
        <v>1050</v>
      </c>
      <c r="AJ1829" s="3">
        <v>45059</v>
      </c>
      <c r="AK1829" t="s">
        <v>45</v>
      </c>
      <c r="AL1829" s="1">
        <v>44096</v>
      </c>
    </row>
    <row r="1830" spans="1:38" x14ac:dyDescent="0.25">
      <c r="A1830" t="s">
        <v>40</v>
      </c>
      <c r="B1830" s="1">
        <v>44280</v>
      </c>
      <c r="C1830">
        <v>3</v>
      </c>
      <c r="D1830">
        <v>477</v>
      </c>
      <c r="E1830">
        <v>28</v>
      </c>
      <c r="F1830" t="s">
        <v>39</v>
      </c>
      <c r="G1830" t="s">
        <v>69</v>
      </c>
      <c r="H1830" t="s">
        <v>70</v>
      </c>
      <c r="I1830">
        <v>3</v>
      </c>
      <c r="J1830">
        <v>2</v>
      </c>
      <c r="K1830">
        <v>184</v>
      </c>
      <c r="L1830">
        <v>11.7</v>
      </c>
      <c r="M1830">
        <v>4.93</v>
      </c>
      <c r="N1830">
        <v>0.57999999999999996</v>
      </c>
      <c r="O1830">
        <v>6.94</v>
      </c>
      <c r="P1830">
        <v>0.81</v>
      </c>
      <c r="Q1830">
        <v>4.83</v>
      </c>
      <c r="R1830">
        <v>0.56999999999999995</v>
      </c>
      <c r="S1830">
        <v>1.38</v>
      </c>
      <c r="T1830">
        <v>601</v>
      </c>
      <c r="U1830">
        <v>12.14</v>
      </c>
      <c r="V1830">
        <v>17.53</v>
      </c>
      <c r="W1830" s="1">
        <v>44096</v>
      </c>
      <c r="Y1830" s="3">
        <v>44986</v>
      </c>
      <c r="Z1830" t="s">
        <v>1048</v>
      </c>
      <c r="AA1830" t="s">
        <v>1049</v>
      </c>
      <c r="AB1830">
        <v>224</v>
      </c>
      <c r="AC1830" s="1">
        <v>44148</v>
      </c>
      <c r="AD1830">
        <v>1</v>
      </c>
      <c r="AE1830">
        <v>145</v>
      </c>
      <c r="AF1830" s="1">
        <v>44426</v>
      </c>
      <c r="AG1830">
        <v>330</v>
      </c>
      <c r="AH1830">
        <v>512050</v>
      </c>
      <c r="AI1830" t="s">
        <v>1050</v>
      </c>
      <c r="AJ1830" s="3">
        <v>45059</v>
      </c>
      <c r="AK1830" t="s">
        <v>45</v>
      </c>
      <c r="AL1830" s="1">
        <v>44096</v>
      </c>
    </row>
    <row r="1831" spans="1:38" x14ac:dyDescent="0.25">
      <c r="A1831" t="s">
        <v>40</v>
      </c>
      <c r="B1831" s="1">
        <v>44222</v>
      </c>
      <c r="C1831">
        <v>2</v>
      </c>
      <c r="D1831">
        <v>477</v>
      </c>
      <c r="E1831">
        <v>28</v>
      </c>
      <c r="F1831" t="s">
        <v>39</v>
      </c>
      <c r="G1831" t="s">
        <v>69</v>
      </c>
      <c r="H1831" t="s">
        <v>70</v>
      </c>
      <c r="I1831">
        <v>3</v>
      </c>
      <c r="J1831">
        <v>2</v>
      </c>
      <c r="K1831">
        <v>126</v>
      </c>
      <c r="L1831">
        <v>10.3</v>
      </c>
      <c r="M1831">
        <v>4.95</v>
      </c>
      <c r="N1831">
        <v>0.51</v>
      </c>
      <c r="O1831">
        <v>7.15</v>
      </c>
      <c r="P1831">
        <v>0.74</v>
      </c>
      <c r="Q1831">
        <v>4.16</v>
      </c>
      <c r="R1831">
        <v>0.43</v>
      </c>
      <c r="S1831">
        <v>1.1599999999999999</v>
      </c>
      <c r="T1831">
        <v>24</v>
      </c>
      <c r="U1831">
        <v>10.69</v>
      </c>
      <c r="V1831">
        <v>15.24</v>
      </c>
      <c r="W1831" s="1">
        <v>44096</v>
      </c>
      <c r="Y1831" t="s">
        <v>46</v>
      </c>
      <c r="Z1831" t="s">
        <v>1048</v>
      </c>
      <c r="AA1831" t="s">
        <v>1049</v>
      </c>
      <c r="AB1831">
        <v>224</v>
      </c>
      <c r="AC1831" s="1">
        <v>44148</v>
      </c>
      <c r="AD1831">
        <v>1</v>
      </c>
      <c r="AE1831">
        <v>202</v>
      </c>
      <c r="AF1831" s="1">
        <v>44426</v>
      </c>
      <c r="AG1831">
        <v>330</v>
      </c>
      <c r="AH1831">
        <v>512050</v>
      </c>
      <c r="AI1831" t="s">
        <v>1050</v>
      </c>
      <c r="AJ1831" s="3">
        <v>45059</v>
      </c>
      <c r="AK1831" t="s">
        <v>45</v>
      </c>
      <c r="AL1831" s="1">
        <v>44096</v>
      </c>
    </row>
    <row r="1832" spans="1:38" x14ac:dyDescent="0.25">
      <c r="A1832" t="s">
        <v>78</v>
      </c>
      <c r="B1832" s="1">
        <v>43012</v>
      </c>
      <c r="C1832">
        <v>1</v>
      </c>
      <c r="D1832">
        <v>194</v>
      </c>
      <c r="E1832">
        <v>28</v>
      </c>
      <c r="F1832" t="s">
        <v>39</v>
      </c>
      <c r="G1832" t="s">
        <v>40</v>
      </c>
      <c r="H1832" t="s">
        <v>41</v>
      </c>
      <c r="I1832">
        <v>3</v>
      </c>
      <c r="J1832">
        <v>2</v>
      </c>
      <c r="K1832">
        <v>48</v>
      </c>
      <c r="L1832">
        <v>20.5</v>
      </c>
      <c r="M1832">
        <v>5.2</v>
      </c>
      <c r="N1832">
        <v>1.07</v>
      </c>
      <c r="O1832">
        <v>4.17</v>
      </c>
      <c r="P1832">
        <v>0.85</v>
      </c>
      <c r="Q1832">
        <v>3.8</v>
      </c>
      <c r="R1832">
        <v>0.78</v>
      </c>
      <c r="S1832">
        <v>1.63</v>
      </c>
      <c r="U1832">
        <v>21.28</v>
      </c>
      <c r="V1832">
        <v>21.95</v>
      </c>
      <c r="W1832" s="1">
        <v>42964</v>
      </c>
      <c r="X1832" t="s">
        <v>1051</v>
      </c>
      <c r="Z1832" t="s">
        <v>1052</v>
      </c>
      <c r="AA1832">
        <f>-124/69</f>
        <v>-1.7971014492753623</v>
      </c>
      <c r="AC1832" t="s">
        <v>49</v>
      </c>
      <c r="AH1832">
        <v>309073</v>
      </c>
      <c r="AI1832" t="s">
        <v>592</v>
      </c>
      <c r="AJ1832" s="2">
        <v>18902</v>
      </c>
      <c r="AK1832" t="s">
        <v>45</v>
      </c>
      <c r="AL1832" s="1">
        <v>42964</v>
      </c>
    </row>
    <row r="1833" spans="1:38" x14ac:dyDescent="0.25">
      <c r="A1833" t="s">
        <v>78</v>
      </c>
      <c r="B1833" s="1">
        <v>43072</v>
      </c>
      <c r="C1833">
        <v>2</v>
      </c>
      <c r="D1833">
        <v>194</v>
      </c>
      <c r="E1833">
        <v>28</v>
      </c>
      <c r="F1833" t="s">
        <v>39</v>
      </c>
      <c r="G1833" t="s">
        <v>40</v>
      </c>
      <c r="H1833" t="s">
        <v>41</v>
      </c>
      <c r="I1833">
        <v>3</v>
      </c>
      <c r="J1833">
        <v>2</v>
      </c>
      <c r="K1833">
        <v>108</v>
      </c>
      <c r="L1833">
        <v>20.5</v>
      </c>
      <c r="M1833">
        <v>5.2</v>
      </c>
      <c r="N1833">
        <v>1.07</v>
      </c>
      <c r="O1833">
        <v>4.17</v>
      </c>
      <c r="P1833">
        <v>0.85</v>
      </c>
      <c r="Q1833">
        <v>3.8</v>
      </c>
      <c r="R1833">
        <v>0.78</v>
      </c>
      <c r="S1833">
        <v>1.63</v>
      </c>
      <c r="U1833">
        <v>21.28</v>
      </c>
      <c r="V1833">
        <v>21.95</v>
      </c>
      <c r="W1833" s="1">
        <v>42964</v>
      </c>
      <c r="X1833" t="s">
        <v>869</v>
      </c>
      <c r="Y1833" s="3">
        <v>45111</v>
      </c>
      <c r="Z1833" t="s">
        <v>867</v>
      </c>
      <c r="AA1833">
        <f>-4/67</f>
        <v>-5.9701492537313432E-2</v>
      </c>
      <c r="AC1833" s="1">
        <v>43052</v>
      </c>
      <c r="AD1833">
        <v>3</v>
      </c>
      <c r="AE1833">
        <v>204</v>
      </c>
      <c r="AF1833" s="1">
        <v>43330</v>
      </c>
      <c r="AG1833">
        <v>1125</v>
      </c>
      <c r="AH1833">
        <v>112049</v>
      </c>
      <c r="AI1833">
        <v>0</v>
      </c>
      <c r="AJ1833" t="s">
        <v>868</v>
      </c>
      <c r="AK1833" t="s">
        <v>45</v>
      </c>
      <c r="AL1833" s="1">
        <v>42205</v>
      </c>
    </row>
    <row r="1834" spans="1:38" x14ac:dyDescent="0.25">
      <c r="A1834" t="s">
        <v>78</v>
      </c>
      <c r="B1834" s="1">
        <v>43129</v>
      </c>
      <c r="C1834">
        <v>3</v>
      </c>
      <c r="D1834">
        <v>194</v>
      </c>
      <c r="E1834">
        <v>28</v>
      </c>
      <c r="F1834" t="s">
        <v>39</v>
      </c>
      <c r="G1834" t="s">
        <v>40</v>
      </c>
      <c r="H1834" t="s">
        <v>41</v>
      </c>
      <c r="I1834">
        <v>3</v>
      </c>
      <c r="J1834">
        <v>2</v>
      </c>
      <c r="K1834">
        <v>165</v>
      </c>
      <c r="L1834">
        <v>20.5</v>
      </c>
      <c r="M1834">
        <v>5.2</v>
      </c>
      <c r="N1834">
        <v>1.07</v>
      </c>
      <c r="O1834">
        <v>4.17</v>
      </c>
      <c r="P1834">
        <v>0.85</v>
      </c>
      <c r="Q1834">
        <v>3.8</v>
      </c>
      <c r="R1834">
        <v>0.78</v>
      </c>
      <c r="S1834">
        <v>1.63</v>
      </c>
      <c r="U1834">
        <v>21.28</v>
      </c>
      <c r="V1834">
        <v>21.95</v>
      </c>
      <c r="W1834" s="1">
        <v>42964</v>
      </c>
      <c r="X1834" t="s">
        <v>1051</v>
      </c>
      <c r="Y1834" t="s">
        <v>47</v>
      </c>
      <c r="Z1834" t="s">
        <v>1052</v>
      </c>
      <c r="AA1834">
        <f>-124/69</f>
        <v>-1.7971014492753623</v>
      </c>
      <c r="AC1834" s="1">
        <v>43074</v>
      </c>
      <c r="AD1834">
        <v>1</v>
      </c>
      <c r="AE1834">
        <v>222</v>
      </c>
      <c r="AF1834" s="1">
        <v>43353</v>
      </c>
      <c r="AG1834">
        <v>389</v>
      </c>
      <c r="AH1834">
        <v>309073</v>
      </c>
      <c r="AI1834" t="s">
        <v>592</v>
      </c>
      <c r="AJ1834" s="2">
        <v>18902</v>
      </c>
      <c r="AK1834" t="s">
        <v>45</v>
      </c>
      <c r="AL1834" s="1">
        <v>42964</v>
      </c>
    </row>
    <row r="1835" spans="1:38" x14ac:dyDescent="0.25">
      <c r="A1835" t="s">
        <v>78</v>
      </c>
      <c r="B1835" s="1">
        <v>43193</v>
      </c>
      <c r="C1835">
        <v>4</v>
      </c>
      <c r="D1835">
        <v>194</v>
      </c>
      <c r="E1835">
        <v>28</v>
      </c>
      <c r="F1835" t="s">
        <v>39</v>
      </c>
      <c r="G1835" t="s">
        <v>40</v>
      </c>
      <c r="H1835" t="s">
        <v>41</v>
      </c>
      <c r="I1835">
        <v>3</v>
      </c>
      <c r="J1835">
        <v>2</v>
      </c>
      <c r="K1835">
        <v>229</v>
      </c>
      <c r="L1835">
        <v>20.5</v>
      </c>
      <c r="M1835">
        <v>5.2</v>
      </c>
      <c r="N1835">
        <v>1.07</v>
      </c>
      <c r="O1835">
        <v>4.17</v>
      </c>
      <c r="P1835">
        <v>0.85</v>
      </c>
      <c r="Q1835">
        <v>3.8</v>
      </c>
      <c r="R1835">
        <v>0.78</v>
      </c>
      <c r="S1835">
        <v>1.63</v>
      </c>
      <c r="U1835">
        <v>21.28</v>
      </c>
      <c r="V1835">
        <v>21.95</v>
      </c>
      <c r="W1835" s="1">
        <v>42964</v>
      </c>
      <c r="X1835" t="s">
        <v>1051</v>
      </c>
      <c r="Y1835" s="3">
        <v>45017</v>
      </c>
      <c r="Z1835" t="s">
        <v>1052</v>
      </c>
      <c r="AA1835">
        <f>-124/69</f>
        <v>-1.7971014492753623</v>
      </c>
      <c r="AC1835" s="1">
        <v>43074</v>
      </c>
      <c r="AD1835">
        <v>1</v>
      </c>
      <c r="AE1835">
        <v>158</v>
      </c>
      <c r="AF1835" s="1">
        <v>43353</v>
      </c>
      <c r="AG1835">
        <v>389</v>
      </c>
      <c r="AH1835">
        <v>309073</v>
      </c>
      <c r="AI1835" t="s">
        <v>592</v>
      </c>
      <c r="AJ1835" s="2">
        <v>18902</v>
      </c>
      <c r="AK1835" t="s">
        <v>45</v>
      </c>
      <c r="AL1835" s="1">
        <v>42964</v>
      </c>
    </row>
    <row r="1836" spans="1:38" x14ac:dyDescent="0.25">
      <c r="A1836" t="s">
        <v>594</v>
      </c>
      <c r="B1836" s="1">
        <v>43059</v>
      </c>
      <c r="C1836">
        <v>2</v>
      </c>
      <c r="D1836">
        <v>18</v>
      </c>
      <c r="E1836">
        <v>29</v>
      </c>
      <c r="F1836" t="s">
        <v>39</v>
      </c>
      <c r="G1836" t="s">
        <v>104</v>
      </c>
      <c r="H1836" t="s">
        <v>105</v>
      </c>
      <c r="I1836">
        <v>4</v>
      </c>
      <c r="J1836" t="s">
        <v>42</v>
      </c>
      <c r="K1836">
        <v>29</v>
      </c>
      <c r="L1836">
        <v>29.1</v>
      </c>
      <c r="M1836">
        <v>4.97</v>
      </c>
      <c r="N1836">
        <v>1.45</v>
      </c>
      <c r="O1836">
        <v>4.41</v>
      </c>
      <c r="P1836">
        <v>1.28</v>
      </c>
      <c r="Q1836">
        <v>3.46</v>
      </c>
      <c r="R1836">
        <v>1.01</v>
      </c>
      <c r="S1836">
        <v>2.29</v>
      </c>
      <c r="T1836">
        <v>24</v>
      </c>
      <c r="U1836">
        <v>30.21</v>
      </c>
      <c r="V1836">
        <v>31.37</v>
      </c>
      <c r="W1836" s="1">
        <v>43030</v>
      </c>
      <c r="X1836">
        <v>169</v>
      </c>
      <c r="Y1836" t="s">
        <v>43</v>
      </c>
      <c r="Z1836" t="s">
        <v>1053</v>
      </c>
      <c r="AA1836" t="s">
        <v>1054</v>
      </c>
      <c r="AC1836" s="1">
        <v>43052</v>
      </c>
      <c r="AD1836">
        <v>1</v>
      </c>
      <c r="AE1836">
        <v>220</v>
      </c>
      <c r="AF1836" s="1">
        <v>43329</v>
      </c>
      <c r="AG1836">
        <v>299</v>
      </c>
      <c r="AH1836">
        <v>508154</v>
      </c>
      <c r="AI1836" t="s">
        <v>1055</v>
      </c>
      <c r="AJ1836" t="s">
        <v>1056</v>
      </c>
      <c r="AK1836" t="s">
        <v>45</v>
      </c>
      <c r="AL1836" s="1">
        <v>43030</v>
      </c>
    </row>
    <row r="1837" spans="1:38" x14ac:dyDescent="0.25">
      <c r="A1837" t="s">
        <v>594</v>
      </c>
      <c r="B1837" s="1">
        <v>43186</v>
      </c>
      <c r="C1837">
        <v>4</v>
      </c>
      <c r="D1837">
        <v>18</v>
      </c>
      <c r="E1837">
        <v>29</v>
      </c>
      <c r="F1837" t="s">
        <v>39</v>
      </c>
      <c r="G1837" t="s">
        <v>104</v>
      </c>
      <c r="H1837" t="s">
        <v>105</v>
      </c>
      <c r="I1837">
        <v>4</v>
      </c>
      <c r="J1837" t="s">
        <v>42</v>
      </c>
      <c r="K1837">
        <v>156</v>
      </c>
      <c r="L1837">
        <v>14.2</v>
      </c>
      <c r="M1837">
        <v>4.92</v>
      </c>
      <c r="N1837">
        <v>0.7</v>
      </c>
      <c r="O1837">
        <v>4.9800000000000004</v>
      </c>
      <c r="P1837">
        <v>0.71</v>
      </c>
      <c r="Q1837">
        <v>3.83</v>
      </c>
      <c r="R1837">
        <v>0.54</v>
      </c>
      <c r="S1837">
        <v>1.25</v>
      </c>
      <c r="T1837">
        <v>9</v>
      </c>
      <c r="U1837">
        <v>14.74</v>
      </c>
      <c r="V1837">
        <v>16.73</v>
      </c>
      <c r="W1837" s="1">
        <v>43030</v>
      </c>
      <c r="X1837">
        <v>169</v>
      </c>
      <c r="Y1837" t="s">
        <v>47</v>
      </c>
      <c r="Z1837" t="s">
        <v>1057</v>
      </c>
      <c r="AA1837" t="s">
        <v>1058</v>
      </c>
      <c r="AC1837" t="s">
        <v>49</v>
      </c>
      <c r="AH1837">
        <v>508154</v>
      </c>
      <c r="AI1837" t="s">
        <v>1055</v>
      </c>
      <c r="AJ1837" t="s">
        <v>1056</v>
      </c>
      <c r="AK1837" t="s">
        <v>50</v>
      </c>
      <c r="AL1837" s="1">
        <v>43245</v>
      </c>
    </row>
    <row r="1838" spans="1:38" x14ac:dyDescent="0.25">
      <c r="A1838" t="s">
        <v>594</v>
      </c>
      <c r="B1838" s="1">
        <v>43122</v>
      </c>
      <c r="C1838">
        <v>3</v>
      </c>
      <c r="D1838">
        <v>18</v>
      </c>
      <c r="E1838">
        <v>29</v>
      </c>
      <c r="F1838" t="s">
        <v>39</v>
      </c>
      <c r="G1838" t="s">
        <v>104</v>
      </c>
      <c r="H1838" t="s">
        <v>105</v>
      </c>
      <c r="I1838">
        <v>4</v>
      </c>
      <c r="J1838" t="s">
        <v>42</v>
      </c>
      <c r="K1838">
        <v>92</v>
      </c>
      <c r="L1838">
        <v>13.7</v>
      </c>
      <c r="M1838">
        <v>4.7300000000000004</v>
      </c>
      <c r="N1838">
        <v>0.65</v>
      </c>
      <c r="O1838">
        <v>4.33</v>
      </c>
      <c r="P1838">
        <v>0.59</v>
      </c>
      <c r="Q1838">
        <v>3.4</v>
      </c>
      <c r="R1838">
        <v>0.47</v>
      </c>
      <c r="S1838">
        <v>1.06</v>
      </c>
      <c r="T1838">
        <v>35</v>
      </c>
      <c r="U1838">
        <v>14.22</v>
      </c>
      <c r="V1838">
        <v>14.57</v>
      </c>
      <c r="W1838" s="1">
        <v>43030</v>
      </c>
      <c r="X1838">
        <v>169</v>
      </c>
      <c r="Y1838" t="s">
        <v>46</v>
      </c>
      <c r="Z1838" t="s">
        <v>1057</v>
      </c>
      <c r="AA1838" t="s">
        <v>1058</v>
      </c>
      <c r="AC1838" s="1">
        <v>43052</v>
      </c>
      <c r="AD1838">
        <v>1</v>
      </c>
      <c r="AE1838">
        <v>163</v>
      </c>
      <c r="AF1838" s="1">
        <v>43329</v>
      </c>
      <c r="AG1838">
        <v>299</v>
      </c>
      <c r="AH1838">
        <v>508154</v>
      </c>
      <c r="AI1838" t="s">
        <v>1055</v>
      </c>
      <c r="AJ1838" t="s">
        <v>1056</v>
      </c>
      <c r="AK1838" t="s">
        <v>45</v>
      </c>
      <c r="AL1838" s="1">
        <v>43030</v>
      </c>
    </row>
    <row r="1839" spans="1:38" x14ac:dyDescent="0.25">
      <c r="A1839" t="s">
        <v>123</v>
      </c>
      <c r="B1839" s="1">
        <v>43074</v>
      </c>
      <c r="C1839">
        <v>2</v>
      </c>
      <c r="D1839">
        <v>533</v>
      </c>
      <c r="E1839">
        <v>29</v>
      </c>
      <c r="F1839" t="s">
        <v>39</v>
      </c>
      <c r="G1839" t="s">
        <v>104</v>
      </c>
      <c r="H1839" t="s">
        <v>105</v>
      </c>
      <c r="I1839">
        <v>3</v>
      </c>
      <c r="J1839">
        <v>2</v>
      </c>
      <c r="K1839">
        <v>61</v>
      </c>
      <c r="L1839">
        <v>24</v>
      </c>
      <c r="M1839">
        <v>5.29</v>
      </c>
      <c r="N1839">
        <v>1.27</v>
      </c>
      <c r="O1839">
        <v>4.4400000000000004</v>
      </c>
      <c r="P1839">
        <v>1.07</v>
      </c>
      <c r="Q1839">
        <v>3.57</v>
      </c>
      <c r="R1839">
        <v>0.86</v>
      </c>
      <c r="S1839">
        <v>1.92</v>
      </c>
      <c r="T1839">
        <v>9</v>
      </c>
      <c r="U1839">
        <v>24.91</v>
      </c>
      <c r="V1839">
        <v>26.25</v>
      </c>
      <c r="W1839" s="1">
        <v>43013</v>
      </c>
      <c r="X1839">
        <v>198</v>
      </c>
      <c r="Y1839" t="s">
        <v>43</v>
      </c>
      <c r="Z1839" t="s">
        <v>1059</v>
      </c>
      <c r="AA1839" t="s">
        <v>1060</v>
      </c>
      <c r="AC1839" s="1">
        <v>43061</v>
      </c>
      <c r="AD1839">
        <v>1</v>
      </c>
      <c r="AE1839">
        <v>262</v>
      </c>
      <c r="AF1839" s="1">
        <v>43338</v>
      </c>
      <c r="AG1839">
        <v>325</v>
      </c>
      <c r="AH1839" t="s">
        <v>1061</v>
      </c>
      <c r="AI1839">
        <v>408</v>
      </c>
      <c r="AJ1839" t="s">
        <v>1062</v>
      </c>
      <c r="AK1839" t="s">
        <v>45</v>
      </c>
      <c r="AL1839" s="1">
        <v>43013</v>
      </c>
    </row>
    <row r="1840" spans="1:38" x14ac:dyDescent="0.25">
      <c r="A1840" t="s">
        <v>123</v>
      </c>
      <c r="B1840" s="1">
        <v>43136</v>
      </c>
      <c r="C1840">
        <v>3</v>
      </c>
      <c r="D1840">
        <v>533</v>
      </c>
      <c r="E1840">
        <v>29</v>
      </c>
      <c r="F1840" t="s">
        <v>39</v>
      </c>
      <c r="G1840" t="s">
        <v>69</v>
      </c>
      <c r="H1840" t="s">
        <v>70</v>
      </c>
      <c r="I1840">
        <v>3</v>
      </c>
      <c r="J1840">
        <v>2</v>
      </c>
      <c r="K1840">
        <v>165</v>
      </c>
      <c r="L1840">
        <v>15.9</v>
      </c>
      <c r="M1840">
        <v>5.04</v>
      </c>
      <c r="N1840">
        <v>0.8</v>
      </c>
      <c r="O1840">
        <v>4.28</v>
      </c>
      <c r="P1840">
        <v>0.68</v>
      </c>
      <c r="Q1840">
        <v>3.27</v>
      </c>
      <c r="R1840">
        <v>0.52</v>
      </c>
      <c r="S1840">
        <v>1.2</v>
      </c>
      <c r="T1840">
        <v>276</v>
      </c>
      <c r="U1840">
        <v>16.5</v>
      </c>
      <c r="V1840">
        <v>16.66</v>
      </c>
      <c r="W1840" s="1">
        <v>42971</v>
      </c>
      <c r="X1840">
        <v>240</v>
      </c>
      <c r="Y1840" s="3">
        <v>44986</v>
      </c>
      <c r="AC1840" s="1">
        <v>43063</v>
      </c>
      <c r="AD1840">
        <v>2</v>
      </c>
      <c r="AE1840">
        <v>207</v>
      </c>
      <c r="AF1840" s="1">
        <v>43345</v>
      </c>
      <c r="AG1840">
        <v>374</v>
      </c>
      <c r="AI1840">
        <v>0</v>
      </c>
      <c r="AJ1840" t="s">
        <v>1063</v>
      </c>
      <c r="AK1840" t="s">
        <v>45</v>
      </c>
      <c r="AL1840" s="1">
        <v>42971</v>
      </c>
    </row>
    <row r="1841" spans="1:38" x14ac:dyDescent="0.25">
      <c r="A1841" t="s">
        <v>123</v>
      </c>
      <c r="B1841" s="1">
        <v>43198</v>
      </c>
      <c r="C1841">
        <v>4</v>
      </c>
      <c r="D1841">
        <v>524</v>
      </c>
      <c r="E1841">
        <v>29</v>
      </c>
      <c r="F1841" t="s">
        <v>39</v>
      </c>
      <c r="G1841" t="s">
        <v>69</v>
      </c>
      <c r="H1841" t="s">
        <v>70</v>
      </c>
      <c r="I1841">
        <v>3</v>
      </c>
      <c r="J1841">
        <v>2</v>
      </c>
      <c r="K1841">
        <v>227</v>
      </c>
      <c r="L1841">
        <v>12.3</v>
      </c>
      <c r="M1841">
        <v>4.8499999999999996</v>
      </c>
      <c r="N1841">
        <v>0.6</v>
      </c>
      <c r="O1841">
        <v>4.74</v>
      </c>
      <c r="P1841">
        <v>0.57999999999999996</v>
      </c>
      <c r="Q1841">
        <v>3.98</v>
      </c>
      <c r="R1841">
        <v>0.49</v>
      </c>
      <c r="S1841">
        <v>1.07</v>
      </c>
      <c r="T1841">
        <v>45</v>
      </c>
      <c r="U1841">
        <v>12.77</v>
      </c>
      <c r="V1841">
        <v>14.21</v>
      </c>
      <c r="W1841" s="1">
        <v>42971</v>
      </c>
      <c r="X1841">
        <v>240</v>
      </c>
      <c r="Y1841" s="3">
        <v>45017</v>
      </c>
      <c r="AC1841" s="1">
        <v>43043</v>
      </c>
      <c r="AD1841">
        <v>2</v>
      </c>
      <c r="AF1841" s="1">
        <v>43326</v>
      </c>
      <c r="AI1841">
        <v>0</v>
      </c>
      <c r="AJ1841" t="s">
        <v>1063</v>
      </c>
      <c r="AK1841" t="s">
        <v>143</v>
      </c>
      <c r="AL1841" s="1">
        <v>43275</v>
      </c>
    </row>
    <row r="1842" spans="1:38" x14ac:dyDescent="0.25">
      <c r="A1842" t="s">
        <v>123</v>
      </c>
      <c r="B1842" s="1">
        <v>43005</v>
      </c>
      <c r="C1842">
        <v>1</v>
      </c>
      <c r="D1842">
        <v>299</v>
      </c>
      <c r="E1842">
        <v>29</v>
      </c>
      <c r="F1842" t="s">
        <v>39</v>
      </c>
      <c r="G1842" t="s">
        <v>51</v>
      </c>
      <c r="H1842" t="s">
        <v>52</v>
      </c>
      <c r="I1842">
        <v>3</v>
      </c>
      <c r="J1842">
        <v>2</v>
      </c>
      <c r="K1842">
        <v>44</v>
      </c>
      <c r="L1842">
        <v>20.2</v>
      </c>
      <c r="M1842">
        <v>5.18</v>
      </c>
      <c r="N1842">
        <v>1.05</v>
      </c>
      <c r="O1842">
        <v>4.9400000000000004</v>
      </c>
      <c r="P1842">
        <v>1</v>
      </c>
      <c r="Q1842">
        <v>3.98</v>
      </c>
      <c r="R1842">
        <v>0.8</v>
      </c>
      <c r="S1842">
        <v>1.8</v>
      </c>
      <c r="T1842">
        <v>11</v>
      </c>
      <c r="U1842">
        <v>20.97</v>
      </c>
      <c r="V1842">
        <v>23.9</v>
      </c>
      <c r="W1842" s="1">
        <v>42961</v>
      </c>
      <c r="X1842">
        <v>250</v>
      </c>
      <c r="Y1842" t="s">
        <v>43</v>
      </c>
      <c r="AC1842" s="1">
        <v>43060</v>
      </c>
      <c r="AD1842">
        <v>1</v>
      </c>
      <c r="AE1842">
        <v>275</v>
      </c>
      <c r="AF1842" s="1">
        <v>43342</v>
      </c>
      <c r="AG1842">
        <v>381</v>
      </c>
      <c r="AI1842">
        <v>0</v>
      </c>
      <c r="AK1842" t="s">
        <v>45</v>
      </c>
      <c r="AL1842" s="1">
        <v>42961</v>
      </c>
    </row>
    <row r="1843" spans="1:38" x14ac:dyDescent="0.25">
      <c r="A1843" t="s">
        <v>123</v>
      </c>
      <c r="B1843" s="1">
        <v>43074</v>
      </c>
      <c r="C1843">
        <v>2</v>
      </c>
      <c r="D1843">
        <v>299</v>
      </c>
      <c r="E1843">
        <v>29</v>
      </c>
      <c r="F1843" t="s">
        <v>39</v>
      </c>
      <c r="G1843" t="s">
        <v>51</v>
      </c>
      <c r="H1843" t="s">
        <v>52</v>
      </c>
      <c r="I1843">
        <v>3</v>
      </c>
      <c r="J1843">
        <v>2</v>
      </c>
      <c r="K1843">
        <v>113</v>
      </c>
      <c r="L1843">
        <v>16.5</v>
      </c>
      <c r="M1843">
        <v>5.04</v>
      </c>
      <c r="N1843">
        <v>0.83</v>
      </c>
      <c r="O1843">
        <v>4.88</v>
      </c>
      <c r="P1843">
        <v>0.81</v>
      </c>
      <c r="Q1843">
        <v>4.18</v>
      </c>
      <c r="R1843">
        <v>0.69</v>
      </c>
      <c r="S1843">
        <v>1.49</v>
      </c>
      <c r="T1843">
        <v>50</v>
      </c>
      <c r="U1843">
        <v>17.13</v>
      </c>
      <c r="V1843">
        <v>19.71</v>
      </c>
      <c r="W1843" s="1">
        <v>42961</v>
      </c>
      <c r="X1843">
        <v>250</v>
      </c>
      <c r="Y1843" t="s">
        <v>46</v>
      </c>
      <c r="AC1843" s="1">
        <v>43060</v>
      </c>
      <c r="AD1843">
        <v>1</v>
      </c>
      <c r="AE1843">
        <v>266</v>
      </c>
      <c r="AF1843" s="1">
        <v>43342</v>
      </c>
      <c r="AG1843">
        <v>381</v>
      </c>
      <c r="AI1843">
        <v>0</v>
      </c>
      <c r="AK1843" t="s">
        <v>45</v>
      </c>
      <c r="AL1843" s="1">
        <v>42961</v>
      </c>
    </row>
    <row r="1844" spans="1:38" x14ac:dyDescent="0.25">
      <c r="A1844" t="s">
        <v>123</v>
      </c>
      <c r="B1844" s="1">
        <v>43198</v>
      </c>
      <c r="C1844">
        <v>4</v>
      </c>
      <c r="D1844">
        <v>299</v>
      </c>
      <c r="E1844">
        <v>29</v>
      </c>
      <c r="F1844" t="s">
        <v>39</v>
      </c>
      <c r="G1844" t="s">
        <v>51</v>
      </c>
      <c r="H1844" t="s">
        <v>52</v>
      </c>
      <c r="I1844">
        <v>4</v>
      </c>
      <c r="J1844" t="s">
        <v>42</v>
      </c>
      <c r="K1844">
        <v>237</v>
      </c>
      <c r="L1844">
        <v>10.1</v>
      </c>
      <c r="M1844">
        <v>4.8499999999999996</v>
      </c>
      <c r="N1844">
        <v>0.49</v>
      </c>
      <c r="O1844">
        <v>7.05</v>
      </c>
      <c r="P1844">
        <v>0.71</v>
      </c>
      <c r="Q1844">
        <v>4.8</v>
      </c>
      <c r="R1844">
        <v>0.48</v>
      </c>
      <c r="S1844">
        <v>1.2</v>
      </c>
      <c r="T1844">
        <v>124</v>
      </c>
      <c r="U1844">
        <v>10.48</v>
      </c>
      <c r="V1844">
        <v>15.18</v>
      </c>
      <c r="W1844" s="1">
        <v>42961</v>
      </c>
      <c r="X1844">
        <v>250</v>
      </c>
      <c r="Y1844" s="3">
        <v>45017</v>
      </c>
      <c r="AC1844" s="1">
        <v>43060</v>
      </c>
      <c r="AD1844">
        <v>1</v>
      </c>
      <c r="AF1844" s="1">
        <v>43342</v>
      </c>
      <c r="AI1844">
        <v>0</v>
      </c>
      <c r="AK1844" t="s">
        <v>143</v>
      </c>
      <c r="AL1844" s="1">
        <v>43275</v>
      </c>
    </row>
    <row r="1845" spans="1:38" x14ac:dyDescent="0.25">
      <c r="A1845" t="s">
        <v>123</v>
      </c>
      <c r="B1845" s="1">
        <v>43136</v>
      </c>
      <c r="C1845">
        <v>3</v>
      </c>
      <c r="D1845">
        <v>299</v>
      </c>
      <c r="E1845">
        <v>29</v>
      </c>
      <c r="F1845" t="s">
        <v>39</v>
      </c>
      <c r="G1845" t="s">
        <v>51</v>
      </c>
      <c r="H1845" t="s">
        <v>52</v>
      </c>
      <c r="I1845">
        <v>3</v>
      </c>
      <c r="J1845">
        <v>2</v>
      </c>
      <c r="K1845">
        <v>175</v>
      </c>
      <c r="L1845">
        <v>11.2</v>
      </c>
      <c r="M1845">
        <v>4.42</v>
      </c>
      <c r="N1845">
        <v>0.5</v>
      </c>
      <c r="O1845">
        <v>5.89</v>
      </c>
      <c r="P1845">
        <v>0.66</v>
      </c>
      <c r="Q1845">
        <v>4.0199999999999996</v>
      </c>
      <c r="R1845">
        <v>0.45</v>
      </c>
      <c r="S1845">
        <v>1.1100000000000001</v>
      </c>
      <c r="T1845">
        <v>940</v>
      </c>
      <c r="U1845">
        <v>11.63</v>
      </c>
      <c r="V1845">
        <v>14.63</v>
      </c>
      <c r="W1845" s="1">
        <v>42961</v>
      </c>
      <c r="X1845">
        <v>250</v>
      </c>
      <c r="Y1845" s="3">
        <v>44986</v>
      </c>
      <c r="AC1845" s="1">
        <v>43060</v>
      </c>
      <c r="AD1845">
        <v>1</v>
      </c>
      <c r="AE1845">
        <v>204</v>
      </c>
      <c r="AF1845" s="1">
        <v>43342</v>
      </c>
      <c r="AG1845">
        <v>381</v>
      </c>
      <c r="AI1845">
        <v>0</v>
      </c>
      <c r="AK1845" t="s">
        <v>45</v>
      </c>
      <c r="AL1845" s="1">
        <v>42961</v>
      </c>
    </row>
    <row r="1846" spans="1:38" x14ac:dyDescent="0.25">
      <c r="A1846" t="s">
        <v>78</v>
      </c>
      <c r="B1846" s="1">
        <v>43072</v>
      </c>
      <c r="C1846">
        <v>2</v>
      </c>
      <c r="D1846">
        <v>117</v>
      </c>
      <c r="E1846">
        <v>30</v>
      </c>
      <c r="F1846" t="s">
        <v>39</v>
      </c>
      <c r="G1846" t="s">
        <v>40</v>
      </c>
      <c r="H1846" t="s">
        <v>41</v>
      </c>
      <c r="I1846">
        <v>6</v>
      </c>
      <c r="J1846" t="s">
        <v>42</v>
      </c>
      <c r="K1846">
        <v>79</v>
      </c>
      <c r="L1846">
        <v>20.399999999999999</v>
      </c>
      <c r="M1846">
        <v>5.2</v>
      </c>
      <c r="N1846">
        <v>1.06</v>
      </c>
      <c r="O1846">
        <v>6.28</v>
      </c>
      <c r="P1846">
        <v>1.28</v>
      </c>
      <c r="Q1846">
        <v>3.94</v>
      </c>
      <c r="R1846">
        <v>0.8</v>
      </c>
      <c r="S1846">
        <v>2.08</v>
      </c>
      <c r="T1846">
        <v>28</v>
      </c>
      <c r="U1846">
        <v>21.18</v>
      </c>
      <c r="V1846">
        <v>27.47</v>
      </c>
      <c r="W1846" s="1">
        <v>42993</v>
      </c>
      <c r="X1846">
        <v>216</v>
      </c>
      <c r="Y1846" t="s">
        <v>46</v>
      </c>
      <c r="AC1846" s="1">
        <v>43071</v>
      </c>
      <c r="AD1846">
        <v>1</v>
      </c>
      <c r="AE1846">
        <v>227</v>
      </c>
      <c r="AF1846" s="1">
        <v>43353</v>
      </c>
      <c r="AG1846">
        <v>363</v>
      </c>
      <c r="AH1846">
        <v>310003</v>
      </c>
      <c r="AI1846">
        <v>172</v>
      </c>
      <c r="AJ1846" s="2">
        <v>16650</v>
      </c>
      <c r="AK1846" t="s">
        <v>45</v>
      </c>
      <c r="AL1846" s="1">
        <v>42990</v>
      </c>
    </row>
    <row r="1847" spans="1:38" x14ac:dyDescent="0.25">
      <c r="A1847" t="s">
        <v>78</v>
      </c>
      <c r="B1847" s="1">
        <v>43012</v>
      </c>
      <c r="C1847">
        <v>1</v>
      </c>
      <c r="D1847">
        <v>117</v>
      </c>
      <c r="E1847">
        <v>30</v>
      </c>
      <c r="F1847" t="s">
        <v>39</v>
      </c>
      <c r="G1847" t="s">
        <v>40</v>
      </c>
      <c r="H1847" t="s">
        <v>41</v>
      </c>
      <c r="I1847">
        <v>3</v>
      </c>
      <c r="J1847">
        <v>2</v>
      </c>
      <c r="K1847">
        <v>19</v>
      </c>
      <c r="L1847">
        <v>18.100000000000001</v>
      </c>
      <c r="M1847">
        <v>5.3</v>
      </c>
      <c r="N1847">
        <v>0.96</v>
      </c>
      <c r="O1847">
        <v>5.46</v>
      </c>
      <c r="P1847">
        <v>0.99</v>
      </c>
      <c r="Q1847">
        <v>4.17</v>
      </c>
      <c r="R1847">
        <v>0.75</v>
      </c>
      <c r="S1847">
        <v>1.74</v>
      </c>
      <c r="U1847">
        <v>18.79</v>
      </c>
      <c r="V1847">
        <v>22.84</v>
      </c>
      <c r="W1847" s="1">
        <v>42993</v>
      </c>
      <c r="X1847">
        <v>213</v>
      </c>
      <c r="Z1847" t="s">
        <v>864</v>
      </c>
      <c r="AA1847" t="s">
        <v>1064</v>
      </c>
      <c r="AC1847" t="s">
        <v>49</v>
      </c>
      <c r="AH1847">
        <v>309073</v>
      </c>
      <c r="AI1847">
        <v>74</v>
      </c>
      <c r="AJ1847" s="2">
        <v>45231</v>
      </c>
      <c r="AK1847" t="s">
        <v>45</v>
      </c>
      <c r="AL1847" s="1">
        <v>42993</v>
      </c>
    </row>
    <row r="1848" spans="1:38" x14ac:dyDescent="0.25">
      <c r="A1848" t="s">
        <v>78</v>
      </c>
      <c r="B1848" s="1">
        <v>43129</v>
      </c>
      <c r="C1848">
        <v>3</v>
      </c>
      <c r="D1848">
        <v>117</v>
      </c>
      <c r="E1848">
        <v>30</v>
      </c>
      <c r="F1848" t="s">
        <v>39</v>
      </c>
      <c r="G1848" t="s">
        <v>40</v>
      </c>
      <c r="H1848" t="s">
        <v>41</v>
      </c>
      <c r="I1848">
        <v>3</v>
      </c>
      <c r="J1848">
        <v>2</v>
      </c>
      <c r="K1848">
        <v>136</v>
      </c>
      <c r="L1848">
        <v>14.1</v>
      </c>
      <c r="M1848">
        <v>5.13</v>
      </c>
      <c r="N1848">
        <v>0.72</v>
      </c>
      <c r="O1848">
        <v>5.18</v>
      </c>
      <c r="P1848">
        <v>0.73</v>
      </c>
      <c r="Q1848">
        <v>3.94</v>
      </c>
      <c r="R1848">
        <v>0.56000000000000005</v>
      </c>
      <c r="S1848">
        <v>1.29</v>
      </c>
      <c r="T1848">
        <v>24</v>
      </c>
      <c r="U1848">
        <v>14.64</v>
      </c>
      <c r="V1848">
        <v>17.100000000000001</v>
      </c>
      <c r="W1848" s="1">
        <v>42993</v>
      </c>
      <c r="X1848">
        <v>213</v>
      </c>
      <c r="Y1848" t="s">
        <v>47</v>
      </c>
      <c r="Z1848" t="s">
        <v>864</v>
      </c>
      <c r="AA1848" t="s">
        <v>1064</v>
      </c>
      <c r="AC1848" s="1">
        <v>43066</v>
      </c>
      <c r="AD1848">
        <v>1</v>
      </c>
      <c r="AE1848">
        <v>213</v>
      </c>
      <c r="AF1848" s="1">
        <v>43344</v>
      </c>
      <c r="AG1848">
        <v>351</v>
      </c>
      <c r="AH1848">
        <v>309073</v>
      </c>
      <c r="AI1848">
        <v>74</v>
      </c>
      <c r="AJ1848" s="2">
        <v>45231</v>
      </c>
      <c r="AK1848" t="s">
        <v>45</v>
      </c>
      <c r="AL1848" s="1">
        <v>42993</v>
      </c>
    </row>
    <row r="1849" spans="1:38" x14ac:dyDescent="0.25">
      <c r="A1849" t="s">
        <v>78</v>
      </c>
      <c r="B1849" s="1">
        <v>43193</v>
      </c>
      <c r="C1849">
        <v>4</v>
      </c>
      <c r="D1849">
        <v>117</v>
      </c>
      <c r="E1849">
        <v>30</v>
      </c>
      <c r="F1849" t="s">
        <v>39</v>
      </c>
      <c r="G1849" t="s">
        <v>40</v>
      </c>
      <c r="H1849" t="s">
        <v>41</v>
      </c>
      <c r="I1849">
        <v>3</v>
      </c>
      <c r="J1849">
        <v>2</v>
      </c>
      <c r="K1849">
        <v>200</v>
      </c>
      <c r="L1849">
        <v>8.9</v>
      </c>
      <c r="M1849">
        <v>4.87</v>
      </c>
      <c r="N1849">
        <v>0.43</v>
      </c>
      <c r="O1849">
        <v>7.08</v>
      </c>
      <c r="P1849">
        <v>0.63</v>
      </c>
      <c r="Q1849">
        <v>5.42</v>
      </c>
      <c r="R1849">
        <v>0.48</v>
      </c>
      <c r="S1849">
        <v>1.1100000000000001</v>
      </c>
      <c r="T1849">
        <v>83</v>
      </c>
      <c r="U1849">
        <v>9.24</v>
      </c>
      <c r="V1849">
        <v>13.85</v>
      </c>
      <c r="W1849" s="1">
        <v>42993</v>
      </c>
      <c r="X1849">
        <v>213</v>
      </c>
      <c r="Y1849" t="s">
        <v>48</v>
      </c>
      <c r="Z1849" t="s">
        <v>864</v>
      </c>
      <c r="AA1849" t="s">
        <v>1064</v>
      </c>
      <c r="AC1849" s="1">
        <v>43066</v>
      </c>
      <c r="AD1849">
        <v>1</v>
      </c>
      <c r="AE1849">
        <v>149</v>
      </c>
      <c r="AF1849" s="1">
        <v>43344</v>
      </c>
      <c r="AG1849">
        <v>351</v>
      </c>
      <c r="AH1849">
        <v>309073</v>
      </c>
      <c r="AI1849">
        <v>74</v>
      </c>
      <c r="AJ1849" s="2">
        <v>45231</v>
      </c>
      <c r="AK1849" t="s">
        <v>45</v>
      </c>
      <c r="AL1849" s="1">
        <v>42993</v>
      </c>
    </row>
    <row r="1850" spans="1:38" x14ac:dyDescent="0.25">
      <c r="A1850" t="s">
        <v>123</v>
      </c>
      <c r="B1850" s="1">
        <v>43005</v>
      </c>
      <c r="C1850">
        <v>1</v>
      </c>
      <c r="D1850">
        <v>399</v>
      </c>
      <c r="E1850">
        <v>30</v>
      </c>
      <c r="F1850" t="s">
        <v>39</v>
      </c>
      <c r="G1850" t="s">
        <v>51</v>
      </c>
      <c r="H1850" t="s">
        <v>52</v>
      </c>
      <c r="I1850">
        <v>3</v>
      </c>
      <c r="J1850">
        <v>2</v>
      </c>
      <c r="K1850">
        <v>25</v>
      </c>
      <c r="L1850">
        <v>23.8</v>
      </c>
      <c r="M1850">
        <v>5.16</v>
      </c>
      <c r="N1850">
        <v>1.23</v>
      </c>
      <c r="O1850">
        <v>4.04</v>
      </c>
      <c r="P1850">
        <v>0.96</v>
      </c>
      <c r="Q1850">
        <v>4</v>
      </c>
      <c r="R1850">
        <v>0.95</v>
      </c>
      <c r="S1850">
        <v>1.91</v>
      </c>
      <c r="T1850">
        <v>42</v>
      </c>
      <c r="U1850">
        <v>24.7</v>
      </c>
      <c r="V1850">
        <v>25.48</v>
      </c>
      <c r="W1850" s="1">
        <v>42980</v>
      </c>
      <c r="X1850">
        <v>231</v>
      </c>
      <c r="Y1850" t="s">
        <v>43</v>
      </c>
      <c r="Z1850" t="s">
        <v>1065</v>
      </c>
      <c r="AA1850" t="s">
        <v>1066</v>
      </c>
      <c r="AC1850" s="1">
        <v>43060</v>
      </c>
      <c r="AD1850">
        <v>2</v>
      </c>
      <c r="AE1850">
        <v>271</v>
      </c>
      <c r="AF1850" s="1">
        <v>43338</v>
      </c>
      <c r="AG1850">
        <v>358</v>
      </c>
      <c r="AI1850">
        <v>0</v>
      </c>
      <c r="AK1850" t="s">
        <v>45</v>
      </c>
      <c r="AL1850" s="1">
        <v>42980</v>
      </c>
    </row>
    <row r="1851" spans="1:38" x14ac:dyDescent="0.25">
      <c r="A1851" t="s">
        <v>123</v>
      </c>
      <c r="B1851" s="1">
        <v>43074</v>
      </c>
      <c r="C1851">
        <v>2</v>
      </c>
      <c r="D1851">
        <v>399</v>
      </c>
      <c r="E1851">
        <v>30</v>
      </c>
      <c r="F1851" t="s">
        <v>39</v>
      </c>
      <c r="G1851" t="s">
        <v>51</v>
      </c>
      <c r="H1851" t="s">
        <v>52</v>
      </c>
      <c r="I1851">
        <v>3</v>
      </c>
      <c r="J1851">
        <v>2</v>
      </c>
      <c r="K1851">
        <v>94</v>
      </c>
      <c r="L1851">
        <v>20</v>
      </c>
      <c r="M1851">
        <v>5.03</v>
      </c>
      <c r="N1851">
        <v>1.01</v>
      </c>
      <c r="O1851">
        <v>4.25</v>
      </c>
      <c r="P1851">
        <v>0.85</v>
      </c>
      <c r="Q1851">
        <v>4.1399999999999997</v>
      </c>
      <c r="R1851">
        <v>0.83</v>
      </c>
      <c r="S1851">
        <v>1.68</v>
      </c>
      <c r="T1851">
        <v>33</v>
      </c>
      <c r="U1851">
        <v>20.76</v>
      </c>
      <c r="V1851">
        <v>22.19</v>
      </c>
      <c r="W1851" s="1">
        <v>42980</v>
      </c>
      <c r="X1851">
        <v>231</v>
      </c>
      <c r="Y1851" t="s">
        <v>46</v>
      </c>
      <c r="Z1851" t="s">
        <v>1065</v>
      </c>
      <c r="AA1851" t="s">
        <v>1066</v>
      </c>
      <c r="AC1851" s="1">
        <v>43060</v>
      </c>
      <c r="AD1851">
        <v>2</v>
      </c>
      <c r="AE1851">
        <v>262</v>
      </c>
      <c r="AF1851" s="1">
        <v>43338</v>
      </c>
      <c r="AG1851">
        <v>358</v>
      </c>
      <c r="AI1851">
        <v>0</v>
      </c>
      <c r="AK1851" t="s">
        <v>45</v>
      </c>
      <c r="AL1851" s="1">
        <v>42980</v>
      </c>
    </row>
    <row r="1852" spans="1:38" x14ac:dyDescent="0.25">
      <c r="A1852" t="s">
        <v>123</v>
      </c>
      <c r="B1852" s="1">
        <v>43136</v>
      </c>
      <c r="C1852">
        <v>3</v>
      </c>
      <c r="D1852">
        <v>399</v>
      </c>
      <c r="E1852">
        <v>30</v>
      </c>
      <c r="F1852" t="s">
        <v>39</v>
      </c>
      <c r="G1852" t="s">
        <v>69</v>
      </c>
      <c r="H1852" t="s">
        <v>70</v>
      </c>
      <c r="I1852">
        <v>3</v>
      </c>
      <c r="J1852">
        <v>2</v>
      </c>
      <c r="K1852">
        <v>118</v>
      </c>
      <c r="L1852">
        <v>17.8</v>
      </c>
      <c r="M1852">
        <v>4.9800000000000004</v>
      </c>
      <c r="N1852">
        <v>0.89</v>
      </c>
      <c r="O1852">
        <v>3.63</v>
      </c>
      <c r="P1852">
        <v>0.65</v>
      </c>
      <c r="Q1852">
        <v>3.38</v>
      </c>
      <c r="R1852">
        <v>0.6</v>
      </c>
      <c r="S1852">
        <v>1.25</v>
      </c>
      <c r="T1852">
        <v>25</v>
      </c>
      <c r="U1852">
        <v>18.48</v>
      </c>
      <c r="V1852">
        <v>17.39</v>
      </c>
      <c r="W1852" s="1">
        <v>43018</v>
      </c>
      <c r="X1852">
        <v>231</v>
      </c>
      <c r="Y1852" t="s">
        <v>46</v>
      </c>
      <c r="AC1852" t="s">
        <v>49</v>
      </c>
      <c r="AH1852">
        <v>108784</v>
      </c>
      <c r="AI1852">
        <v>0</v>
      </c>
      <c r="AJ1852" t="s">
        <v>1067</v>
      </c>
      <c r="AK1852" t="s">
        <v>45</v>
      </c>
      <c r="AL1852" s="1">
        <v>43018</v>
      </c>
    </row>
    <row r="1853" spans="1:38" x14ac:dyDescent="0.25">
      <c r="A1853" t="s">
        <v>123</v>
      </c>
      <c r="B1853" s="1">
        <v>43198</v>
      </c>
      <c r="C1853">
        <v>4</v>
      </c>
      <c r="D1853">
        <v>399</v>
      </c>
      <c r="E1853">
        <v>30</v>
      </c>
      <c r="F1853" t="s">
        <v>39</v>
      </c>
      <c r="G1853" t="s">
        <v>51</v>
      </c>
      <c r="H1853" t="s">
        <v>52</v>
      </c>
      <c r="I1853">
        <v>4</v>
      </c>
      <c r="J1853" t="s">
        <v>42</v>
      </c>
      <c r="K1853">
        <v>218</v>
      </c>
      <c r="L1853">
        <v>11.6</v>
      </c>
      <c r="M1853">
        <v>4.75</v>
      </c>
      <c r="N1853">
        <v>0.55000000000000004</v>
      </c>
      <c r="O1853">
        <v>5.81</v>
      </c>
      <c r="P1853">
        <v>0.67</v>
      </c>
      <c r="Q1853">
        <v>5.0999999999999996</v>
      </c>
      <c r="R1853">
        <v>0.59</v>
      </c>
      <c r="S1853">
        <v>1.27</v>
      </c>
      <c r="T1853">
        <v>113</v>
      </c>
      <c r="U1853">
        <v>12.04</v>
      </c>
      <c r="V1853">
        <v>15.89</v>
      </c>
      <c r="W1853" s="1">
        <v>42980</v>
      </c>
      <c r="X1853">
        <v>231</v>
      </c>
      <c r="Y1853" t="s">
        <v>48</v>
      </c>
      <c r="Z1853" t="s">
        <v>1065</v>
      </c>
      <c r="AA1853" t="s">
        <v>1066</v>
      </c>
      <c r="AC1853" t="s">
        <v>49</v>
      </c>
      <c r="AI1853">
        <v>0</v>
      </c>
      <c r="AK1853" t="s">
        <v>50</v>
      </c>
      <c r="AL1853" s="1">
        <v>43243</v>
      </c>
    </row>
    <row r="1854" spans="1:38" x14ac:dyDescent="0.25">
      <c r="A1854" t="s">
        <v>123</v>
      </c>
      <c r="B1854" s="1">
        <v>43074</v>
      </c>
      <c r="C1854">
        <v>2</v>
      </c>
      <c r="D1854">
        <v>124</v>
      </c>
      <c r="E1854">
        <v>30</v>
      </c>
      <c r="F1854" t="s">
        <v>39</v>
      </c>
      <c r="G1854" t="s">
        <v>69</v>
      </c>
      <c r="H1854" t="s">
        <v>70</v>
      </c>
      <c r="I1854">
        <v>3</v>
      </c>
      <c r="J1854">
        <v>2</v>
      </c>
      <c r="K1854">
        <v>112</v>
      </c>
      <c r="L1854">
        <v>25.2</v>
      </c>
      <c r="M1854">
        <v>5.08</v>
      </c>
      <c r="N1854">
        <v>1.28</v>
      </c>
      <c r="O1854">
        <v>4.58</v>
      </c>
      <c r="P1854">
        <v>1.1499999999999999</v>
      </c>
      <c r="Q1854">
        <v>3.81</v>
      </c>
      <c r="R1854">
        <v>0.96</v>
      </c>
      <c r="S1854">
        <v>2.11</v>
      </c>
      <c r="T1854">
        <v>6</v>
      </c>
      <c r="U1854">
        <v>26.16</v>
      </c>
      <c r="V1854">
        <v>28.31</v>
      </c>
      <c r="W1854" s="1">
        <v>42962</v>
      </c>
      <c r="X1854">
        <v>249</v>
      </c>
      <c r="Y1854" t="s">
        <v>46</v>
      </c>
      <c r="Z1854" t="s">
        <v>1068</v>
      </c>
      <c r="AA1854" t="s">
        <v>1069</v>
      </c>
      <c r="AC1854" s="1">
        <v>43063</v>
      </c>
      <c r="AD1854">
        <v>2</v>
      </c>
      <c r="AE1854">
        <v>270</v>
      </c>
      <c r="AF1854" s="1">
        <v>43346</v>
      </c>
      <c r="AG1854">
        <v>384</v>
      </c>
      <c r="AH1854" t="s">
        <v>743</v>
      </c>
      <c r="AI1854" t="s">
        <v>1070</v>
      </c>
      <c r="AJ1854" t="s">
        <v>1071</v>
      </c>
      <c r="AK1854" t="s">
        <v>45</v>
      </c>
      <c r="AL1854" s="1">
        <v>42962</v>
      </c>
    </row>
    <row r="1855" spans="1:38" x14ac:dyDescent="0.25">
      <c r="A1855" t="s">
        <v>123</v>
      </c>
      <c r="B1855" s="1">
        <v>43005</v>
      </c>
      <c r="C1855">
        <v>1</v>
      </c>
      <c r="D1855">
        <v>124</v>
      </c>
      <c r="E1855">
        <v>30</v>
      </c>
      <c r="F1855" t="s">
        <v>39</v>
      </c>
      <c r="G1855" t="s">
        <v>69</v>
      </c>
      <c r="H1855" t="s">
        <v>70</v>
      </c>
      <c r="I1855">
        <v>3</v>
      </c>
      <c r="J1855">
        <v>2</v>
      </c>
      <c r="K1855">
        <v>43</v>
      </c>
      <c r="L1855">
        <v>24.7</v>
      </c>
      <c r="M1855">
        <v>5.18</v>
      </c>
      <c r="N1855">
        <v>1.28</v>
      </c>
      <c r="O1855">
        <v>4.47</v>
      </c>
      <c r="P1855">
        <v>1.1000000000000001</v>
      </c>
      <c r="Q1855">
        <v>3.57</v>
      </c>
      <c r="R1855">
        <v>0.88</v>
      </c>
      <c r="S1855">
        <v>1.99</v>
      </c>
      <c r="T1855">
        <v>10</v>
      </c>
      <c r="U1855">
        <v>25.64</v>
      </c>
      <c r="V1855">
        <v>26.96</v>
      </c>
      <c r="W1855" s="1">
        <v>42962</v>
      </c>
      <c r="X1855">
        <v>249</v>
      </c>
      <c r="Y1855" t="s">
        <v>43</v>
      </c>
      <c r="Z1855" t="s">
        <v>1068</v>
      </c>
      <c r="AA1855" t="s">
        <v>1069</v>
      </c>
      <c r="AC1855" s="1">
        <v>43063</v>
      </c>
      <c r="AD1855">
        <v>2</v>
      </c>
      <c r="AE1855">
        <v>279</v>
      </c>
      <c r="AF1855" s="1">
        <v>43346</v>
      </c>
      <c r="AG1855">
        <v>384</v>
      </c>
      <c r="AH1855" t="s">
        <v>743</v>
      </c>
      <c r="AI1855" t="s">
        <v>1070</v>
      </c>
      <c r="AJ1855" t="s">
        <v>1071</v>
      </c>
      <c r="AK1855" t="s">
        <v>45</v>
      </c>
      <c r="AL1855" s="1">
        <v>42962</v>
      </c>
    </row>
    <row r="1856" spans="1:38" x14ac:dyDescent="0.25">
      <c r="A1856" t="s">
        <v>123</v>
      </c>
      <c r="B1856" s="1">
        <v>43198</v>
      </c>
      <c r="C1856">
        <v>4</v>
      </c>
      <c r="D1856">
        <v>124</v>
      </c>
      <c r="E1856">
        <v>30</v>
      </c>
      <c r="F1856" t="s">
        <v>39</v>
      </c>
      <c r="G1856" t="s">
        <v>69</v>
      </c>
      <c r="H1856" t="s">
        <v>70</v>
      </c>
      <c r="I1856">
        <v>3</v>
      </c>
      <c r="J1856">
        <v>2</v>
      </c>
      <c r="K1856">
        <v>236</v>
      </c>
      <c r="L1856">
        <v>12</v>
      </c>
      <c r="M1856">
        <v>4.8</v>
      </c>
      <c r="N1856">
        <v>0.57999999999999996</v>
      </c>
      <c r="O1856">
        <v>6.78</v>
      </c>
      <c r="P1856">
        <v>0.81</v>
      </c>
      <c r="Q1856">
        <v>5.14</v>
      </c>
      <c r="R1856">
        <v>0.62</v>
      </c>
      <c r="S1856">
        <v>1.43</v>
      </c>
      <c r="T1856">
        <v>30</v>
      </c>
      <c r="U1856">
        <v>12.46</v>
      </c>
      <c r="V1856">
        <v>17.98</v>
      </c>
      <c r="W1856" s="1">
        <v>42962</v>
      </c>
      <c r="X1856">
        <v>249</v>
      </c>
      <c r="Y1856" s="3">
        <v>45017</v>
      </c>
      <c r="Z1856" t="s">
        <v>1068</v>
      </c>
      <c r="AA1856" t="s">
        <v>1069</v>
      </c>
      <c r="AC1856" s="1">
        <v>43101</v>
      </c>
      <c r="AD1856">
        <v>2</v>
      </c>
      <c r="AE1856">
        <v>9</v>
      </c>
      <c r="AF1856" s="1">
        <v>43383</v>
      </c>
      <c r="AG1856">
        <v>421</v>
      </c>
      <c r="AH1856" t="s">
        <v>743</v>
      </c>
      <c r="AI1856" t="s">
        <v>1070</v>
      </c>
      <c r="AJ1856" t="s">
        <v>1071</v>
      </c>
      <c r="AK1856" t="s">
        <v>50</v>
      </c>
      <c r="AL1856" s="1">
        <v>43242</v>
      </c>
    </row>
    <row r="1857" spans="1:38" x14ac:dyDescent="0.25">
      <c r="A1857" t="s">
        <v>123</v>
      </c>
      <c r="B1857" s="1">
        <v>43136</v>
      </c>
      <c r="C1857">
        <v>3</v>
      </c>
      <c r="D1857">
        <v>124</v>
      </c>
      <c r="E1857">
        <v>30</v>
      </c>
      <c r="F1857" t="s">
        <v>39</v>
      </c>
      <c r="G1857" t="s">
        <v>69</v>
      </c>
      <c r="H1857" t="s">
        <v>70</v>
      </c>
      <c r="I1857">
        <v>3</v>
      </c>
      <c r="J1857">
        <v>2</v>
      </c>
      <c r="K1857">
        <v>174</v>
      </c>
      <c r="L1857">
        <v>12.5</v>
      </c>
      <c r="M1857">
        <v>5</v>
      </c>
      <c r="N1857">
        <v>0.62</v>
      </c>
      <c r="O1857">
        <v>6.03</v>
      </c>
      <c r="P1857">
        <v>0.75</v>
      </c>
      <c r="Q1857">
        <v>4.16</v>
      </c>
      <c r="R1857">
        <v>0.52</v>
      </c>
      <c r="S1857">
        <v>1.27</v>
      </c>
      <c r="T1857">
        <v>170</v>
      </c>
      <c r="U1857">
        <v>12.98</v>
      </c>
      <c r="V1857">
        <v>16.62</v>
      </c>
      <c r="W1857" s="1">
        <v>42962</v>
      </c>
      <c r="X1857">
        <v>249</v>
      </c>
      <c r="Y1857" s="3">
        <v>44986</v>
      </c>
      <c r="Z1857" t="s">
        <v>1068</v>
      </c>
      <c r="AA1857" t="s">
        <v>1069</v>
      </c>
      <c r="AC1857" s="1">
        <v>43063</v>
      </c>
      <c r="AD1857">
        <v>2</v>
      </c>
      <c r="AE1857">
        <v>208</v>
      </c>
      <c r="AF1857" s="1">
        <v>43346</v>
      </c>
      <c r="AG1857">
        <v>384</v>
      </c>
      <c r="AH1857" t="s">
        <v>743</v>
      </c>
      <c r="AI1857" t="s">
        <v>1070</v>
      </c>
      <c r="AJ1857" t="s">
        <v>1071</v>
      </c>
      <c r="AK1857" t="s">
        <v>45</v>
      </c>
      <c r="AL1857" s="1">
        <v>42962</v>
      </c>
    </row>
    <row r="1858" spans="1:38" x14ac:dyDescent="0.25">
      <c r="A1858" t="s">
        <v>40</v>
      </c>
      <c r="B1858" s="1">
        <v>44117</v>
      </c>
      <c r="C1858">
        <v>1</v>
      </c>
      <c r="D1858">
        <v>36</v>
      </c>
      <c r="E1858">
        <v>31</v>
      </c>
      <c r="F1858" t="s">
        <v>1072</v>
      </c>
      <c r="G1858" t="s">
        <v>963</v>
      </c>
      <c r="H1858" t="s">
        <v>105</v>
      </c>
      <c r="I1858">
        <v>6</v>
      </c>
      <c r="J1858" t="s">
        <v>42</v>
      </c>
      <c r="K1858">
        <v>35</v>
      </c>
      <c r="L1858">
        <v>22.3</v>
      </c>
      <c r="M1858">
        <v>4.9000000000000004</v>
      </c>
      <c r="N1858">
        <v>1.0900000000000001</v>
      </c>
      <c r="O1858">
        <v>4.2699999999999996</v>
      </c>
      <c r="P1858">
        <v>0.95</v>
      </c>
      <c r="Q1858">
        <v>3.7</v>
      </c>
      <c r="R1858">
        <v>0.83</v>
      </c>
      <c r="S1858">
        <v>1.78</v>
      </c>
      <c r="T1858">
        <v>535</v>
      </c>
      <c r="U1858">
        <v>23.15</v>
      </c>
      <c r="V1858">
        <v>24.06</v>
      </c>
      <c r="W1858" s="1">
        <v>44082</v>
      </c>
      <c r="Y1858" s="3">
        <v>44927</v>
      </c>
      <c r="Z1858" t="s">
        <v>1073</v>
      </c>
      <c r="AA1858" t="s">
        <v>1074</v>
      </c>
      <c r="AB1858">
        <v>56</v>
      </c>
      <c r="AC1858" s="1">
        <v>44132</v>
      </c>
      <c r="AD1858">
        <v>1</v>
      </c>
      <c r="AE1858">
        <v>204</v>
      </c>
      <c r="AF1858" s="1">
        <v>44408</v>
      </c>
      <c r="AG1858">
        <v>326</v>
      </c>
      <c r="AH1858">
        <v>506063</v>
      </c>
      <c r="AI1858" t="s">
        <v>1075</v>
      </c>
      <c r="AJ1858" t="s">
        <v>1076</v>
      </c>
      <c r="AK1858" t="s">
        <v>45</v>
      </c>
      <c r="AL1858" s="1">
        <v>44082</v>
      </c>
    </row>
    <row r="1859" spans="1:38" x14ac:dyDescent="0.25">
      <c r="A1859" t="s">
        <v>40</v>
      </c>
      <c r="B1859" s="1">
        <v>44222</v>
      </c>
      <c r="C1859">
        <v>2</v>
      </c>
      <c r="D1859">
        <v>36</v>
      </c>
      <c r="E1859">
        <v>31</v>
      </c>
      <c r="F1859" t="s">
        <v>1072</v>
      </c>
      <c r="G1859" t="s">
        <v>963</v>
      </c>
      <c r="H1859" t="s">
        <v>105</v>
      </c>
      <c r="I1859">
        <v>6</v>
      </c>
      <c r="J1859" t="s">
        <v>42</v>
      </c>
      <c r="K1859">
        <v>140</v>
      </c>
      <c r="L1859">
        <v>19.2</v>
      </c>
      <c r="M1859">
        <v>4.9400000000000004</v>
      </c>
      <c r="N1859">
        <v>0.95</v>
      </c>
      <c r="O1859">
        <v>4.9400000000000004</v>
      </c>
      <c r="P1859">
        <v>0.95</v>
      </c>
      <c r="Q1859">
        <v>4.12</v>
      </c>
      <c r="R1859">
        <v>0.79</v>
      </c>
      <c r="S1859">
        <v>1.74</v>
      </c>
      <c r="T1859">
        <v>602</v>
      </c>
      <c r="U1859">
        <v>19.93</v>
      </c>
      <c r="V1859">
        <v>22.93</v>
      </c>
      <c r="W1859" s="1">
        <v>44082</v>
      </c>
      <c r="Y1859" s="3">
        <v>44959</v>
      </c>
      <c r="Z1859" t="s">
        <v>1073</v>
      </c>
      <c r="AA1859" t="s">
        <v>1074</v>
      </c>
      <c r="AB1859">
        <v>56</v>
      </c>
      <c r="AC1859" s="1">
        <v>44132</v>
      </c>
      <c r="AD1859">
        <v>1</v>
      </c>
      <c r="AE1859">
        <v>149</v>
      </c>
      <c r="AF1859" s="1">
        <v>44408</v>
      </c>
      <c r="AG1859">
        <v>326</v>
      </c>
      <c r="AH1859">
        <v>506063</v>
      </c>
      <c r="AI1859" t="s">
        <v>1075</v>
      </c>
      <c r="AJ1859" t="s">
        <v>1076</v>
      </c>
      <c r="AK1859" t="s">
        <v>45</v>
      </c>
      <c r="AL1859" s="1">
        <v>44082</v>
      </c>
    </row>
    <row r="1860" spans="1:38" x14ac:dyDescent="0.25">
      <c r="A1860" t="s">
        <v>40</v>
      </c>
      <c r="B1860" s="1">
        <v>44280</v>
      </c>
      <c r="C1860">
        <v>3</v>
      </c>
      <c r="D1860">
        <v>36</v>
      </c>
      <c r="E1860">
        <v>31</v>
      </c>
      <c r="F1860" t="s">
        <v>1072</v>
      </c>
      <c r="G1860" t="s">
        <v>963</v>
      </c>
      <c r="H1860" t="s">
        <v>105</v>
      </c>
      <c r="I1860">
        <v>6</v>
      </c>
      <c r="J1860" t="s">
        <v>42</v>
      </c>
      <c r="K1860">
        <v>198</v>
      </c>
      <c r="L1860">
        <v>14.6</v>
      </c>
      <c r="M1860">
        <v>4.6399999999999997</v>
      </c>
      <c r="N1860">
        <v>0.68</v>
      </c>
      <c r="O1860">
        <v>4.21</v>
      </c>
      <c r="P1860">
        <v>0.61</v>
      </c>
      <c r="Q1860">
        <v>4.8499999999999996</v>
      </c>
      <c r="R1860">
        <v>0.71</v>
      </c>
      <c r="S1860">
        <v>1.32</v>
      </c>
      <c r="T1860">
        <v>598</v>
      </c>
      <c r="U1860">
        <v>15.15</v>
      </c>
      <c r="V1860">
        <v>16.84</v>
      </c>
      <c r="W1860" s="1">
        <v>44082</v>
      </c>
      <c r="Y1860" s="3">
        <v>44988</v>
      </c>
      <c r="Z1860" t="s">
        <v>1073</v>
      </c>
      <c r="AA1860" t="s">
        <v>1074</v>
      </c>
      <c r="AB1860">
        <v>56</v>
      </c>
      <c r="AC1860" s="1">
        <v>44132</v>
      </c>
      <c r="AD1860">
        <v>1</v>
      </c>
      <c r="AE1860">
        <v>127</v>
      </c>
      <c r="AF1860" s="1">
        <v>44408</v>
      </c>
      <c r="AG1860">
        <v>326</v>
      </c>
      <c r="AH1860">
        <v>506063</v>
      </c>
      <c r="AI1860" t="s">
        <v>1075</v>
      </c>
      <c r="AJ1860" t="s">
        <v>1076</v>
      </c>
      <c r="AK1860" t="s">
        <v>45</v>
      </c>
      <c r="AL1860" s="1">
        <v>44082</v>
      </c>
    </row>
    <row r="1861" spans="1:38" x14ac:dyDescent="0.25">
      <c r="A1861" t="s">
        <v>78</v>
      </c>
      <c r="B1861" s="1">
        <v>43072</v>
      </c>
      <c r="C1861">
        <v>2</v>
      </c>
      <c r="D1861">
        <v>170</v>
      </c>
      <c r="E1861">
        <v>31</v>
      </c>
      <c r="F1861" t="s">
        <v>1072</v>
      </c>
      <c r="G1861" t="s">
        <v>40</v>
      </c>
      <c r="H1861" t="s">
        <v>41</v>
      </c>
      <c r="I1861">
        <v>5</v>
      </c>
      <c r="J1861" t="s">
        <v>42</v>
      </c>
      <c r="K1861">
        <v>44</v>
      </c>
      <c r="L1861">
        <v>20.9</v>
      </c>
      <c r="M1861">
        <v>5.07</v>
      </c>
      <c r="N1861">
        <v>1.06</v>
      </c>
      <c r="O1861">
        <v>5.55</v>
      </c>
      <c r="P1861">
        <v>1.1599999999999999</v>
      </c>
      <c r="Q1861">
        <v>3.61</v>
      </c>
      <c r="R1861">
        <v>0.75</v>
      </c>
      <c r="S1861">
        <v>1.91</v>
      </c>
      <c r="T1861">
        <v>145</v>
      </c>
      <c r="U1861">
        <v>21.69</v>
      </c>
      <c r="V1861">
        <v>25.73</v>
      </c>
      <c r="W1861" s="1">
        <v>43028</v>
      </c>
      <c r="X1861">
        <v>194</v>
      </c>
      <c r="Y1861" t="s">
        <v>43</v>
      </c>
      <c r="AC1861" s="1">
        <v>43071</v>
      </c>
      <c r="AD1861">
        <v>1</v>
      </c>
      <c r="AE1861">
        <v>226</v>
      </c>
      <c r="AF1861" s="1">
        <v>43352</v>
      </c>
      <c r="AG1861">
        <v>340</v>
      </c>
      <c r="AI1861" t="s">
        <v>480</v>
      </c>
      <c r="AJ1861" s="2">
        <v>12663</v>
      </c>
      <c r="AK1861" t="s">
        <v>45</v>
      </c>
      <c r="AL1861" s="1">
        <v>43012</v>
      </c>
    </row>
    <row r="1862" spans="1:38" x14ac:dyDescent="0.25">
      <c r="A1862" t="s">
        <v>78</v>
      </c>
      <c r="B1862" s="1">
        <v>43129</v>
      </c>
      <c r="C1862">
        <v>3</v>
      </c>
      <c r="D1862">
        <v>170</v>
      </c>
      <c r="E1862">
        <v>31</v>
      </c>
      <c r="F1862" t="s">
        <v>1072</v>
      </c>
      <c r="G1862" t="s">
        <v>40</v>
      </c>
      <c r="H1862" t="s">
        <v>41</v>
      </c>
      <c r="I1862">
        <v>3</v>
      </c>
      <c r="J1862">
        <v>2</v>
      </c>
      <c r="K1862">
        <v>101</v>
      </c>
      <c r="L1862">
        <v>17.3</v>
      </c>
      <c r="M1862">
        <v>5.09</v>
      </c>
      <c r="N1862">
        <v>0.88</v>
      </c>
      <c r="O1862">
        <v>5.34</v>
      </c>
      <c r="P1862">
        <v>0.92</v>
      </c>
      <c r="Q1862">
        <v>3.73</v>
      </c>
      <c r="R1862">
        <v>0.65</v>
      </c>
      <c r="S1862">
        <v>1.57</v>
      </c>
      <c r="T1862">
        <v>6</v>
      </c>
      <c r="U1862">
        <v>17.96</v>
      </c>
      <c r="V1862">
        <v>21.01</v>
      </c>
      <c r="W1862" s="1">
        <v>43028</v>
      </c>
      <c r="X1862" t="s">
        <v>712</v>
      </c>
      <c r="Y1862" t="s">
        <v>46</v>
      </c>
      <c r="AC1862" s="1">
        <v>43060</v>
      </c>
      <c r="AD1862">
        <v>1</v>
      </c>
      <c r="AE1862">
        <v>210</v>
      </c>
      <c r="AF1862" s="1">
        <v>43341</v>
      </c>
      <c r="AG1862">
        <v>313</v>
      </c>
      <c r="AH1862" t="s">
        <v>713</v>
      </c>
      <c r="AI1862" t="s">
        <v>714</v>
      </c>
      <c r="AJ1862" s="3">
        <v>45054</v>
      </c>
      <c r="AK1862" t="s">
        <v>45</v>
      </c>
      <c r="AL1862" s="1">
        <v>43028</v>
      </c>
    </row>
    <row r="1863" spans="1:38" x14ac:dyDescent="0.25">
      <c r="A1863" t="s">
        <v>78</v>
      </c>
      <c r="B1863" s="1">
        <v>43193</v>
      </c>
      <c r="C1863">
        <v>4</v>
      </c>
      <c r="D1863">
        <v>170</v>
      </c>
      <c r="E1863">
        <v>31</v>
      </c>
      <c r="F1863" t="s">
        <v>1072</v>
      </c>
      <c r="G1863" t="s">
        <v>40</v>
      </c>
      <c r="H1863" t="s">
        <v>41</v>
      </c>
      <c r="I1863">
        <v>3</v>
      </c>
      <c r="J1863">
        <v>2</v>
      </c>
      <c r="K1863">
        <v>165</v>
      </c>
      <c r="L1863">
        <v>10.8</v>
      </c>
      <c r="M1863">
        <v>4.8099999999999996</v>
      </c>
      <c r="N1863">
        <v>0.52</v>
      </c>
      <c r="O1863">
        <v>6.13</v>
      </c>
      <c r="P1863">
        <v>0.66</v>
      </c>
      <c r="Q1863">
        <v>4.74</v>
      </c>
      <c r="R1863">
        <v>0.51</v>
      </c>
      <c r="S1863">
        <v>1.17</v>
      </c>
      <c r="T1863">
        <v>60</v>
      </c>
      <c r="U1863">
        <v>11.21</v>
      </c>
      <c r="V1863">
        <v>14.96</v>
      </c>
      <c r="W1863" s="1">
        <v>43028</v>
      </c>
      <c r="X1863" t="s">
        <v>712</v>
      </c>
      <c r="Y1863" t="s">
        <v>47</v>
      </c>
      <c r="AC1863" s="1">
        <v>43060</v>
      </c>
      <c r="AD1863">
        <v>1</v>
      </c>
      <c r="AE1863">
        <v>146</v>
      </c>
      <c r="AF1863" s="1">
        <v>43341</v>
      </c>
      <c r="AG1863">
        <v>313</v>
      </c>
      <c r="AH1863" t="s">
        <v>713</v>
      </c>
      <c r="AI1863" t="s">
        <v>714</v>
      </c>
      <c r="AJ1863" s="3">
        <v>45054</v>
      </c>
      <c r="AK1863" t="s">
        <v>45</v>
      </c>
      <c r="AL1863" s="1">
        <v>43028</v>
      </c>
    </row>
    <row r="1864" spans="1:38" x14ac:dyDescent="0.25">
      <c r="A1864" t="s">
        <v>40</v>
      </c>
      <c r="B1864" s="1">
        <v>44117</v>
      </c>
      <c r="C1864">
        <v>1</v>
      </c>
      <c r="D1864">
        <v>554</v>
      </c>
      <c r="E1864">
        <v>31</v>
      </c>
      <c r="F1864" t="s">
        <v>1072</v>
      </c>
      <c r="G1864" t="s">
        <v>69</v>
      </c>
      <c r="H1864" t="s">
        <v>70</v>
      </c>
      <c r="I1864">
        <v>10</v>
      </c>
      <c r="J1864" t="s">
        <v>42</v>
      </c>
      <c r="K1864">
        <v>12</v>
      </c>
      <c r="L1864">
        <v>21.8</v>
      </c>
      <c r="M1864">
        <v>4.8899999999999997</v>
      </c>
      <c r="N1864">
        <v>1.07</v>
      </c>
      <c r="O1864">
        <v>6.66</v>
      </c>
      <c r="P1864">
        <v>1.45</v>
      </c>
      <c r="Q1864">
        <v>4.1500000000000004</v>
      </c>
      <c r="R1864">
        <v>0.9</v>
      </c>
      <c r="S1864">
        <v>2.36</v>
      </c>
      <c r="T1864">
        <v>6</v>
      </c>
      <c r="U1864">
        <v>22.63</v>
      </c>
      <c r="V1864">
        <v>30.72</v>
      </c>
      <c r="W1864" s="1">
        <v>44105</v>
      </c>
      <c r="Y1864" t="s">
        <v>43</v>
      </c>
      <c r="Z1864" t="s">
        <v>1077</v>
      </c>
      <c r="AA1864" t="s">
        <v>1078</v>
      </c>
      <c r="AB1864">
        <v>131</v>
      </c>
      <c r="AC1864" t="s">
        <v>49</v>
      </c>
      <c r="AI1864" t="s">
        <v>312</v>
      </c>
      <c r="AJ1864" t="s">
        <v>1079</v>
      </c>
      <c r="AK1864" t="s">
        <v>45</v>
      </c>
      <c r="AL1864" s="1">
        <v>44105</v>
      </c>
    </row>
    <row r="1865" spans="1:38" x14ac:dyDescent="0.25">
      <c r="A1865" t="s">
        <v>40</v>
      </c>
      <c r="B1865" s="1">
        <v>44222</v>
      </c>
      <c r="C1865">
        <v>2</v>
      </c>
      <c r="D1865">
        <v>554</v>
      </c>
      <c r="E1865">
        <v>31</v>
      </c>
      <c r="F1865" t="s">
        <v>1072</v>
      </c>
      <c r="G1865" t="s">
        <v>69</v>
      </c>
      <c r="H1865" t="s">
        <v>70</v>
      </c>
      <c r="I1865">
        <v>10</v>
      </c>
      <c r="J1865" t="s">
        <v>42</v>
      </c>
      <c r="K1865">
        <v>117</v>
      </c>
      <c r="L1865">
        <v>15.8</v>
      </c>
      <c r="M1865">
        <v>4.79</v>
      </c>
      <c r="N1865">
        <v>0.76</v>
      </c>
      <c r="O1865">
        <v>5.01</v>
      </c>
      <c r="P1865">
        <v>0.79</v>
      </c>
      <c r="Q1865">
        <v>4.33</v>
      </c>
      <c r="R1865">
        <v>0.68</v>
      </c>
      <c r="S1865">
        <v>1.48</v>
      </c>
      <c r="T1865">
        <v>86</v>
      </c>
      <c r="U1865">
        <v>16.399999999999999</v>
      </c>
      <c r="V1865">
        <v>19.2</v>
      </c>
      <c r="W1865" s="1">
        <v>44105</v>
      </c>
      <c r="Y1865" t="s">
        <v>46</v>
      </c>
      <c r="Z1865" t="s">
        <v>1077</v>
      </c>
      <c r="AA1865" t="s">
        <v>1078</v>
      </c>
      <c r="AB1865">
        <v>131</v>
      </c>
      <c r="AC1865" t="s">
        <v>142</v>
      </c>
      <c r="AI1865" t="s">
        <v>312</v>
      </c>
      <c r="AJ1865" t="s">
        <v>1079</v>
      </c>
      <c r="AK1865" t="s">
        <v>45</v>
      </c>
      <c r="AL1865" s="1">
        <v>44105</v>
      </c>
    </row>
    <row r="1866" spans="1:38" x14ac:dyDescent="0.25">
      <c r="A1866" t="s">
        <v>40</v>
      </c>
      <c r="B1866" s="1">
        <v>44280</v>
      </c>
      <c r="C1866">
        <v>3</v>
      </c>
      <c r="D1866">
        <v>554</v>
      </c>
      <c r="E1866">
        <v>31</v>
      </c>
      <c r="F1866" t="s">
        <v>1072</v>
      </c>
      <c r="G1866" t="s">
        <v>69</v>
      </c>
      <c r="H1866" t="s">
        <v>70</v>
      </c>
      <c r="I1866">
        <v>10</v>
      </c>
      <c r="J1866" t="s">
        <v>42</v>
      </c>
      <c r="K1866">
        <v>175</v>
      </c>
      <c r="L1866">
        <v>13.1</v>
      </c>
      <c r="M1866">
        <v>4.62</v>
      </c>
      <c r="N1866">
        <v>0.61</v>
      </c>
      <c r="O1866">
        <v>5.94</v>
      </c>
      <c r="P1866">
        <v>0.78</v>
      </c>
      <c r="Q1866">
        <v>4.8099999999999996</v>
      </c>
      <c r="R1866">
        <v>0.63</v>
      </c>
      <c r="S1866">
        <v>1.41</v>
      </c>
      <c r="T1866">
        <v>90</v>
      </c>
      <c r="U1866">
        <v>13.6</v>
      </c>
      <c r="V1866">
        <v>17.97</v>
      </c>
      <c r="W1866" s="1">
        <v>44105</v>
      </c>
      <c r="Y1866" t="s">
        <v>47</v>
      </c>
      <c r="Z1866" t="s">
        <v>1077</v>
      </c>
      <c r="AA1866" t="s">
        <v>1078</v>
      </c>
      <c r="AB1866">
        <v>131</v>
      </c>
      <c r="AC1866" t="s">
        <v>142</v>
      </c>
      <c r="AI1866" t="s">
        <v>312</v>
      </c>
      <c r="AJ1866" t="s">
        <v>1079</v>
      </c>
      <c r="AK1866" t="s">
        <v>45</v>
      </c>
      <c r="AL1866" s="1">
        <v>44105</v>
      </c>
    </row>
    <row r="1867" spans="1:38" x14ac:dyDescent="0.25">
      <c r="A1867" t="s">
        <v>78</v>
      </c>
      <c r="B1867" s="1">
        <v>43012</v>
      </c>
      <c r="C1867">
        <v>1</v>
      </c>
      <c r="D1867">
        <v>22</v>
      </c>
      <c r="E1867">
        <v>31</v>
      </c>
      <c r="F1867" t="s">
        <v>1072</v>
      </c>
      <c r="G1867" t="s">
        <v>40</v>
      </c>
      <c r="H1867" t="s">
        <v>41</v>
      </c>
      <c r="I1867">
        <v>3</v>
      </c>
      <c r="J1867">
        <v>2</v>
      </c>
      <c r="K1867">
        <v>31</v>
      </c>
      <c r="L1867">
        <v>22</v>
      </c>
      <c r="M1867">
        <v>5.16</v>
      </c>
      <c r="N1867">
        <v>1.1399999999999999</v>
      </c>
      <c r="O1867">
        <v>5.23</v>
      </c>
      <c r="P1867">
        <v>1.1499999999999999</v>
      </c>
      <c r="Q1867">
        <v>4.03</v>
      </c>
      <c r="R1867">
        <v>0.89</v>
      </c>
      <c r="S1867">
        <v>2.04</v>
      </c>
      <c r="U1867">
        <v>22.84</v>
      </c>
      <c r="V1867">
        <v>26.94</v>
      </c>
      <c r="W1867" s="1">
        <v>42981</v>
      </c>
      <c r="X1867">
        <v>225</v>
      </c>
      <c r="Z1867" t="s">
        <v>1013</v>
      </c>
      <c r="AA1867" t="s">
        <v>1080</v>
      </c>
      <c r="AC1867" s="1">
        <v>43053</v>
      </c>
      <c r="AD1867">
        <v>1</v>
      </c>
      <c r="AE1867">
        <v>278</v>
      </c>
      <c r="AF1867" s="1">
        <v>43333</v>
      </c>
      <c r="AG1867">
        <v>352</v>
      </c>
      <c r="AH1867">
        <v>309012</v>
      </c>
      <c r="AI1867">
        <v>125</v>
      </c>
      <c r="AJ1867" s="2">
        <v>14916</v>
      </c>
      <c r="AK1867" t="s">
        <v>45</v>
      </c>
      <c r="AL1867" s="1">
        <v>42981</v>
      </c>
    </row>
    <row r="1868" spans="1:38" x14ac:dyDescent="0.25">
      <c r="A1868" t="s">
        <v>78</v>
      </c>
      <c r="B1868" s="1">
        <v>43072</v>
      </c>
      <c r="C1868">
        <v>2</v>
      </c>
      <c r="D1868">
        <v>22</v>
      </c>
      <c r="E1868">
        <v>31</v>
      </c>
      <c r="F1868" t="s">
        <v>1072</v>
      </c>
      <c r="G1868" t="s">
        <v>40</v>
      </c>
      <c r="H1868" t="s">
        <v>41</v>
      </c>
      <c r="I1868">
        <v>3</v>
      </c>
      <c r="J1868">
        <v>2</v>
      </c>
      <c r="K1868">
        <v>91</v>
      </c>
      <c r="L1868">
        <v>16.2</v>
      </c>
      <c r="M1868">
        <v>5.19</v>
      </c>
      <c r="N1868">
        <v>0.84</v>
      </c>
      <c r="O1868">
        <v>6.45</v>
      </c>
      <c r="P1868">
        <v>1.04</v>
      </c>
      <c r="Q1868">
        <v>4.16</v>
      </c>
      <c r="R1868">
        <v>0.67</v>
      </c>
      <c r="S1868">
        <v>1.72</v>
      </c>
      <c r="T1868">
        <v>60</v>
      </c>
      <c r="U1868">
        <v>16.82</v>
      </c>
      <c r="V1868">
        <v>22.37</v>
      </c>
      <c r="W1868" s="1">
        <v>42981</v>
      </c>
      <c r="X1868">
        <v>225</v>
      </c>
      <c r="Y1868" t="s">
        <v>46</v>
      </c>
      <c r="Z1868" t="s">
        <v>1013</v>
      </c>
      <c r="AA1868" t="s">
        <v>1080</v>
      </c>
      <c r="AC1868" s="1">
        <v>43072</v>
      </c>
      <c r="AD1868">
        <v>2</v>
      </c>
      <c r="AE1868">
        <v>223</v>
      </c>
      <c r="AF1868" s="1">
        <v>43349</v>
      </c>
      <c r="AG1868">
        <v>368</v>
      </c>
      <c r="AH1868">
        <v>309012</v>
      </c>
      <c r="AI1868">
        <v>125</v>
      </c>
      <c r="AJ1868" s="2">
        <v>14916</v>
      </c>
      <c r="AK1868" t="s">
        <v>45</v>
      </c>
      <c r="AL1868" s="1">
        <v>42981</v>
      </c>
    </row>
    <row r="1869" spans="1:38" x14ac:dyDescent="0.25">
      <c r="A1869" t="s">
        <v>78</v>
      </c>
      <c r="B1869" s="1">
        <v>43129</v>
      </c>
      <c r="C1869">
        <v>3</v>
      </c>
      <c r="D1869">
        <v>22</v>
      </c>
      <c r="E1869">
        <v>31</v>
      </c>
      <c r="F1869" t="s">
        <v>1072</v>
      </c>
      <c r="G1869" t="s">
        <v>40</v>
      </c>
      <c r="H1869" t="s">
        <v>41</v>
      </c>
      <c r="I1869">
        <v>3</v>
      </c>
      <c r="J1869">
        <v>2</v>
      </c>
      <c r="K1869">
        <v>148</v>
      </c>
      <c r="L1869">
        <v>14.2</v>
      </c>
      <c r="M1869">
        <v>5.0599999999999996</v>
      </c>
      <c r="N1869">
        <v>0.72</v>
      </c>
      <c r="O1869">
        <v>5.67</v>
      </c>
      <c r="P1869">
        <v>0.81</v>
      </c>
      <c r="Q1869">
        <v>4.49</v>
      </c>
      <c r="R1869">
        <v>0.64</v>
      </c>
      <c r="S1869">
        <v>1.44</v>
      </c>
      <c r="T1869">
        <v>27</v>
      </c>
      <c r="U1869">
        <v>14.74</v>
      </c>
      <c r="V1869">
        <v>18.72</v>
      </c>
      <c r="W1869" s="1">
        <v>42981</v>
      </c>
      <c r="X1869">
        <v>225</v>
      </c>
      <c r="Y1869" t="s">
        <v>47</v>
      </c>
      <c r="Z1869" t="s">
        <v>1013</v>
      </c>
      <c r="AA1869" t="s">
        <v>1080</v>
      </c>
      <c r="AC1869" s="1">
        <v>43072</v>
      </c>
      <c r="AD1869">
        <v>2</v>
      </c>
      <c r="AE1869">
        <v>218</v>
      </c>
      <c r="AF1869" s="1">
        <v>43349</v>
      </c>
      <c r="AG1869">
        <v>368</v>
      </c>
      <c r="AH1869">
        <v>309012</v>
      </c>
      <c r="AI1869">
        <v>125</v>
      </c>
      <c r="AJ1869" s="2">
        <v>14916</v>
      </c>
      <c r="AK1869" t="s">
        <v>45</v>
      </c>
      <c r="AL1869" s="1">
        <v>42981</v>
      </c>
    </row>
    <row r="1870" spans="1:38" x14ac:dyDescent="0.25">
      <c r="A1870" t="s">
        <v>78</v>
      </c>
      <c r="B1870" s="1">
        <v>43193</v>
      </c>
      <c r="C1870">
        <v>4</v>
      </c>
      <c r="D1870">
        <v>22</v>
      </c>
      <c r="E1870">
        <v>31</v>
      </c>
      <c r="F1870" t="s">
        <v>1072</v>
      </c>
      <c r="G1870" t="s">
        <v>40</v>
      </c>
      <c r="H1870" t="s">
        <v>41</v>
      </c>
      <c r="I1870">
        <v>3</v>
      </c>
      <c r="J1870">
        <v>2</v>
      </c>
      <c r="K1870">
        <v>212</v>
      </c>
      <c r="L1870">
        <v>5.6</v>
      </c>
      <c r="M1870">
        <v>4.4400000000000004</v>
      </c>
      <c r="N1870">
        <v>0.25</v>
      </c>
      <c r="O1870">
        <v>10.49</v>
      </c>
      <c r="P1870">
        <v>0.59</v>
      </c>
      <c r="Q1870">
        <v>6.42</v>
      </c>
      <c r="R1870">
        <v>0.36</v>
      </c>
      <c r="S1870">
        <v>0.95</v>
      </c>
      <c r="T1870">
        <v>96</v>
      </c>
      <c r="U1870">
        <v>5.81</v>
      </c>
      <c r="V1870">
        <v>11.57</v>
      </c>
      <c r="W1870" s="1">
        <v>42981</v>
      </c>
      <c r="X1870">
        <v>225</v>
      </c>
      <c r="Y1870" t="s">
        <v>48</v>
      </c>
      <c r="Z1870" t="s">
        <v>1013</v>
      </c>
      <c r="AA1870" t="s">
        <v>1080</v>
      </c>
      <c r="AC1870" s="1">
        <v>43072</v>
      </c>
      <c r="AD1870">
        <v>2</v>
      </c>
      <c r="AE1870">
        <v>154</v>
      </c>
      <c r="AF1870" s="1">
        <v>43349</v>
      </c>
      <c r="AG1870">
        <v>368</v>
      </c>
      <c r="AH1870">
        <v>309012</v>
      </c>
      <c r="AI1870">
        <v>125</v>
      </c>
      <c r="AJ1870" s="2">
        <v>14916</v>
      </c>
      <c r="AK1870" t="s">
        <v>45</v>
      </c>
      <c r="AL1870" s="1">
        <v>42981</v>
      </c>
    </row>
    <row r="1871" spans="1:38" x14ac:dyDescent="0.25">
      <c r="A1871" t="s">
        <v>78</v>
      </c>
      <c r="B1871" s="1">
        <v>43012</v>
      </c>
      <c r="C1871">
        <v>1</v>
      </c>
      <c r="D1871">
        <v>28</v>
      </c>
      <c r="E1871">
        <v>31</v>
      </c>
      <c r="F1871" t="s">
        <v>1072</v>
      </c>
      <c r="G1871" t="s">
        <v>40</v>
      </c>
      <c r="H1871" t="s">
        <v>41</v>
      </c>
      <c r="I1871">
        <v>6</v>
      </c>
      <c r="J1871" t="s">
        <v>42</v>
      </c>
      <c r="K1871">
        <v>7</v>
      </c>
      <c r="L1871">
        <v>24.2</v>
      </c>
      <c r="M1871">
        <v>4.9400000000000004</v>
      </c>
      <c r="N1871">
        <v>1.2</v>
      </c>
      <c r="O1871">
        <v>4.1900000000000004</v>
      </c>
      <c r="P1871">
        <v>1.01</v>
      </c>
      <c r="Q1871">
        <v>4.34</v>
      </c>
      <c r="R1871">
        <v>1.05</v>
      </c>
      <c r="S1871">
        <v>2.06</v>
      </c>
      <c r="U1871">
        <v>25.12</v>
      </c>
      <c r="V1871">
        <v>26.95</v>
      </c>
      <c r="W1871" s="1">
        <v>43005</v>
      </c>
      <c r="X1871">
        <v>201</v>
      </c>
      <c r="AC1871" s="1">
        <v>43053</v>
      </c>
      <c r="AD1871">
        <v>1</v>
      </c>
      <c r="AE1871">
        <v>278</v>
      </c>
      <c r="AF1871" s="1">
        <v>43333</v>
      </c>
      <c r="AG1871">
        <v>328</v>
      </c>
      <c r="AH1871">
        <v>306120</v>
      </c>
      <c r="AI1871" t="s">
        <v>1081</v>
      </c>
      <c r="AJ1871" s="2">
        <v>14001</v>
      </c>
      <c r="AK1871" t="s">
        <v>45</v>
      </c>
      <c r="AL1871" s="1">
        <v>43005</v>
      </c>
    </row>
    <row r="1872" spans="1:38" x14ac:dyDescent="0.25">
      <c r="A1872" t="s">
        <v>78</v>
      </c>
      <c r="B1872" s="1">
        <v>43072</v>
      </c>
      <c r="C1872">
        <v>2</v>
      </c>
      <c r="D1872">
        <v>28</v>
      </c>
      <c r="E1872">
        <v>31</v>
      </c>
      <c r="F1872" t="s">
        <v>1072</v>
      </c>
      <c r="G1872" t="s">
        <v>40</v>
      </c>
      <c r="H1872" t="s">
        <v>41</v>
      </c>
      <c r="I1872">
        <v>6</v>
      </c>
      <c r="J1872" t="s">
        <v>42</v>
      </c>
      <c r="K1872">
        <v>67</v>
      </c>
      <c r="L1872">
        <v>22</v>
      </c>
      <c r="M1872">
        <v>5.05</v>
      </c>
      <c r="N1872">
        <v>1.1100000000000001</v>
      </c>
      <c r="O1872">
        <v>5.03</v>
      </c>
      <c r="P1872">
        <v>1.1100000000000001</v>
      </c>
      <c r="Q1872">
        <v>3.86</v>
      </c>
      <c r="R1872">
        <v>0.85</v>
      </c>
      <c r="S1872">
        <v>1.96</v>
      </c>
      <c r="T1872">
        <v>173</v>
      </c>
      <c r="U1872">
        <v>22.84</v>
      </c>
      <c r="V1872">
        <v>26.14</v>
      </c>
      <c r="W1872" s="1">
        <v>43005</v>
      </c>
      <c r="X1872">
        <v>201</v>
      </c>
      <c r="Y1872" s="3">
        <v>44958</v>
      </c>
      <c r="AC1872" s="1">
        <v>43053</v>
      </c>
      <c r="AD1872">
        <v>1</v>
      </c>
      <c r="AE1872">
        <v>207</v>
      </c>
      <c r="AF1872" s="1">
        <v>43333</v>
      </c>
      <c r="AG1872">
        <v>328</v>
      </c>
      <c r="AH1872">
        <v>306120</v>
      </c>
      <c r="AI1872" t="s">
        <v>1081</v>
      </c>
      <c r="AJ1872" s="2">
        <v>14001</v>
      </c>
      <c r="AK1872" t="s">
        <v>45</v>
      </c>
      <c r="AL1872" s="1">
        <v>43005</v>
      </c>
    </row>
    <row r="1873" spans="1:38" x14ac:dyDescent="0.25">
      <c r="A1873" t="s">
        <v>78</v>
      </c>
      <c r="B1873" s="1">
        <v>43129</v>
      </c>
      <c r="C1873">
        <v>3</v>
      </c>
      <c r="D1873">
        <v>28</v>
      </c>
      <c r="E1873">
        <v>31</v>
      </c>
      <c r="F1873" t="s">
        <v>1072</v>
      </c>
      <c r="G1873" t="s">
        <v>40</v>
      </c>
      <c r="H1873" t="s">
        <v>41</v>
      </c>
      <c r="I1873">
        <v>6</v>
      </c>
      <c r="J1873" t="s">
        <v>42</v>
      </c>
      <c r="K1873">
        <v>124</v>
      </c>
      <c r="L1873">
        <v>14.8</v>
      </c>
      <c r="M1873">
        <v>5.0599999999999996</v>
      </c>
      <c r="N1873">
        <v>0.75</v>
      </c>
      <c r="O1873">
        <v>5.04</v>
      </c>
      <c r="P1873">
        <v>0.75</v>
      </c>
      <c r="Q1873">
        <v>3.91</v>
      </c>
      <c r="R1873">
        <v>0.57999999999999996</v>
      </c>
      <c r="S1873">
        <v>1.32</v>
      </c>
      <c r="T1873">
        <v>98</v>
      </c>
      <c r="U1873">
        <v>15.36</v>
      </c>
      <c r="V1873">
        <v>17.690000000000001</v>
      </c>
      <c r="W1873" s="1">
        <v>43005</v>
      </c>
      <c r="X1873">
        <v>201</v>
      </c>
      <c r="Y1873" s="3">
        <v>44986</v>
      </c>
      <c r="AC1873" s="1">
        <v>43053</v>
      </c>
      <c r="AD1873">
        <v>1</v>
      </c>
      <c r="AE1873">
        <v>202</v>
      </c>
      <c r="AF1873" s="1">
        <v>43333</v>
      </c>
      <c r="AG1873">
        <v>328</v>
      </c>
      <c r="AH1873">
        <v>306120</v>
      </c>
      <c r="AI1873" t="s">
        <v>1081</v>
      </c>
      <c r="AJ1873" s="2">
        <v>14001</v>
      </c>
      <c r="AK1873" t="s">
        <v>45</v>
      </c>
      <c r="AL1873" s="1">
        <v>43005</v>
      </c>
    </row>
    <row r="1874" spans="1:38" x14ac:dyDescent="0.25">
      <c r="A1874" t="s">
        <v>78</v>
      </c>
      <c r="B1874" s="1">
        <v>43193</v>
      </c>
      <c r="C1874">
        <v>4</v>
      </c>
      <c r="D1874">
        <v>28</v>
      </c>
      <c r="E1874">
        <v>31</v>
      </c>
      <c r="F1874" t="s">
        <v>1072</v>
      </c>
      <c r="G1874" t="s">
        <v>40</v>
      </c>
      <c r="H1874" t="s">
        <v>41</v>
      </c>
      <c r="I1874">
        <v>6</v>
      </c>
      <c r="J1874" t="s">
        <v>42</v>
      </c>
      <c r="K1874">
        <v>188</v>
      </c>
      <c r="L1874">
        <v>11.4</v>
      </c>
      <c r="M1874">
        <v>4.7300000000000004</v>
      </c>
      <c r="N1874">
        <v>0.54</v>
      </c>
      <c r="O1874">
        <v>5.8</v>
      </c>
      <c r="P1874">
        <v>0.66</v>
      </c>
      <c r="Q1874">
        <v>4.72</v>
      </c>
      <c r="R1874">
        <v>0.54</v>
      </c>
      <c r="S1874">
        <v>1.2</v>
      </c>
      <c r="T1874">
        <v>185</v>
      </c>
      <c r="U1874">
        <v>11.83</v>
      </c>
      <c r="V1874">
        <v>15.34</v>
      </c>
      <c r="W1874" s="1">
        <v>43005</v>
      </c>
      <c r="X1874">
        <v>201</v>
      </c>
      <c r="Y1874" s="3">
        <v>45018</v>
      </c>
      <c r="AC1874" s="1">
        <v>43053</v>
      </c>
      <c r="AD1874">
        <v>1</v>
      </c>
      <c r="AE1874">
        <v>138</v>
      </c>
      <c r="AF1874" s="1">
        <v>43333</v>
      </c>
      <c r="AG1874">
        <v>328</v>
      </c>
      <c r="AH1874">
        <v>306120</v>
      </c>
      <c r="AI1874" t="s">
        <v>1081</v>
      </c>
      <c r="AJ1874" s="2">
        <v>14001</v>
      </c>
      <c r="AK1874" t="s">
        <v>45</v>
      </c>
      <c r="AL1874" s="1">
        <v>43005</v>
      </c>
    </row>
    <row r="1875" spans="1:38" x14ac:dyDescent="0.25">
      <c r="A1875" t="s">
        <v>40</v>
      </c>
      <c r="B1875" s="1">
        <v>44117</v>
      </c>
      <c r="C1875">
        <v>1</v>
      </c>
      <c r="D1875">
        <v>338</v>
      </c>
      <c r="E1875">
        <v>31</v>
      </c>
      <c r="F1875" t="s">
        <v>1072</v>
      </c>
      <c r="G1875" t="s">
        <v>51</v>
      </c>
      <c r="H1875" t="s">
        <v>52</v>
      </c>
      <c r="I1875">
        <v>5</v>
      </c>
      <c r="J1875" t="s">
        <v>42</v>
      </c>
      <c r="K1875">
        <v>45</v>
      </c>
      <c r="L1875">
        <v>21.8</v>
      </c>
      <c r="M1875">
        <v>5.21</v>
      </c>
      <c r="N1875">
        <v>1.1399999999999999</v>
      </c>
      <c r="O1875">
        <v>5.64</v>
      </c>
      <c r="P1875">
        <v>1.23</v>
      </c>
      <c r="Q1875">
        <v>4.1100000000000003</v>
      </c>
      <c r="R1875">
        <v>0.9</v>
      </c>
      <c r="S1875">
        <v>2.13</v>
      </c>
      <c r="T1875">
        <v>29</v>
      </c>
      <c r="U1875">
        <v>22.63</v>
      </c>
      <c r="V1875">
        <v>27.96</v>
      </c>
      <c r="W1875" s="1">
        <v>44072</v>
      </c>
      <c r="Y1875" t="s">
        <v>43</v>
      </c>
      <c r="Z1875">
        <f>-68/27</f>
        <v>-2.5185185185185186</v>
      </c>
      <c r="AA1875" t="s">
        <v>1082</v>
      </c>
      <c r="AB1875">
        <v>140</v>
      </c>
      <c r="AC1875" s="1">
        <v>44160</v>
      </c>
      <c r="AD1875">
        <v>3</v>
      </c>
      <c r="AE1875">
        <v>239</v>
      </c>
      <c r="AF1875" s="1">
        <v>44443</v>
      </c>
      <c r="AG1875">
        <v>371</v>
      </c>
      <c r="AH1875">
        <v>707012</v>
      </c>
      <c r="AI1875">
        <v>465</v>
      </c>
      <c r="AJ1875" s="4">
        <v>982124000000000</v>
      </c>
      <c r="AK1875" t="s">
        <v>45</v>
      </c>
      <c r="AL1875" s="1">
        <v>44072</v>
      </c>
    </row>
    <row r="1876" spans="1:38" x14ac:dyDescent="0.25">
      <c r="A1876" t="s">
        <v>40</v>
      </c>
      <c r="B1876" s="1">
        <v>44222</v>
      </c>
      <c r="C1876">
        <v>2</v>
      </c>
      <c r="D1876">
        <v>338</v>
      </c>
      <c r="E1876">
        <v>31</v>
      </c>
      <c r="F1876" t="s">
        <v>1072</v>
      </c>
      <c r="G1876" t="s">
        <v>51</v>
      </c>
      <c r="H1876" t="s">
        <v>52</v>
      </c>
      <c r="I1876">
        <v>5</v>
      </c>
      <c r="J1876" t="s">
        <v>42</v>
      </c>
      <c r="K1876">
        <v>150</v>
      </c>
      <c r="L1876">
        <v>17.899999999999999</v>
      </c>
      <c r="M1876">
        <v>5.07</v>
      </c>
      <c r="N1876">
        <v>0.91</v>
      </c>
      <c r="O1876">
        <v>6.04</v>
      </c>
      <c r="P1876">
        <v>1.08</v>
      </c>
      <c r="Q1876">
        <v>3.91</v>
      </c>
      <c r="R1876">
        <v>0.7</v>
      </c>
      <c r="S1876">
        <v>1.78</v>
      </c>
      <c r="T1876">
        <v>22</v>
      </c>
      <c r="U1876">
        <v>18.579999999999998</v>
      </c>
      <c r="V1876">
        <v>23.55</v>
      </c>
      <c r="W1876" s="1">
        <v>44072</v>
      </c>
      <c r="Y1876" t="s">
        <v>46</v>
      </c>
      <c r="Z1876">
        <f>-68/27</f>
        <v>-2.5185185185185186</v>
      </c>
      <c r="AA1876" t="s">
        <v>1082</v>
      </c>
      <c r="AB1876">
        <v>140</v>
      </c>
      <c r="AC1876" s="1">
        <v>44160</v>
      </c>
      <c r="AD1876">
        <v>3</v>
      </c>
      <c r="AE1876">
        <v>184</v>
      </c>
      <c r="AF1876" s="1">
        <v>44443</v>
      </c>
      <c r="AG1876">
        <v>371</v>
      </c>
      <c r="AH1876">
        <v>707012</v>
      </c>
      <c r="AI1876">
        <v>465</v>
      </c>
      <c r="AJ1876" s="4">
        <v>982124000000000</v>
      </c>
      <c r="AK1876" t="s">
        <v>45</v>
      </c>
      <c r="AL1876" s="1">
        <v>44072</v>
      </c>
    </row>
    <row r="1877" spans="1:38" x14ac:dyDescent="0.25">
      <c r="A1877" t="s">
        <v>40</v>
      </c>
      <c r="B1877" s="1">
        <v>44280</v>
      </c>
      <c r="C1877">
        <v>3</v>
      </c>
      <c r="D1877">
        <v>338</v>
      </c>
      <c r="E1877">
        <v>31</v>
      </c>
      <c r="F1877" t="s">
        <v>1072</v>
      </c>
      <c r="G1877" t="s">
        <v>51</v>
      </c>
      <c r="H1877" t="s">
        <v>52</v>
      </c>
      <c r="I1877">
        <v>5</v>
      </c>
      <c r="J1877" t="s">
        <v>42</v>
      </c>
      <c r="K1877">
        <v>208</v>
      </c>
      <c r="L1877">
        <v>14.9</v>
      </c>
      <c r="M1877">
        <v>5.0599999999999996</v>
      </c>
      <c r="N1877">
        <v>0.75</v>
      </c>
      <c r="O1877">
        <v>5.86</v>
      </c>
      <c r="P1877">
        <v>0.87</v>
      </c>
      <c r="Q1877">
        <v>4.37</v>
      </c>
      <c r="R1877">
        <v>0.65</v>
      </c>
      <c r="S1877">
        <v>1.52</v>
      </c>
      <c r="T1877">
        <v>7</v>
      </c>
      <c r="U1877">
        <v>15.47</v>
      </c>
      <c r="V1877">
        <v>19.739999999999998</v>
      </c>
      <c r="W1877" s="1">
        <v>44072</v>
      </c>
      <c r="Y1877" t="s">
        <v>47</v>
      </c>
      <c r="Z1877">
        <v>-2.5185185190000001</v>
      </c>
      <c r="AA1877" t="s">
        <v>1082</v>
      </c>
      <c r="AB1877">
        <v>140</v>
      </c>
      <c r="AC1877" s="1">
        <v>44160</v>
      </c>
      <c r="AD1877">
        <v>3</v>
      </c>
      <c r="AE1877">
        <v>162</v>
      </c>
      <c r="AF1877" s="1">
        <v>44443</v>
      </c>
      <c r="AG1877">
        <v>371</v>
      </c>
      <c r="AH1877">
        <v>707012</v>
      </c>
      <c r="AI1877">
        <v>465</v>
      </c>
      <c r="AJ1877" s="4">
        <v>982000000000000</v>
      </c>
      <c r="AK1877" t="s">
        <v>45</v>
      </c>
      <c r="AL1877" s="1">
        <v>44072</v>
      </c>
    </row>
    <row r="1878" spans="1:38" x14ac:dyDescent="0.25">
      <c r="A1878" t="s">
        <v>78</v>
      </c>
      <c r="B1878" s="1">
        <v>43072</v>
      </c>
      <c r="C1878">
        <v>2</v>
      </c>
      <c r="D1878">
        <v>167</v>
      </c>
      <c r="E1878">
        <v>32</v>
      </c>
      <c r="F1878" t="s">
        <v>1072</v>
      </c>
      <c r="G1878" t="s">
        <v>40</v>
      </c>
      <c r="H1878" t="s">
        <v>41</v>
      </c>
      <c r="I1878">
        <v>9</v>
      </c>
      <c r="J1878" t="s">
        <v>42</v>
      </c>
      <c r="K1878">
        <v>60</v>
      </c>
      <c r="L1878">
        <v>17.2</v>
      </c>
      <c r="M1878">
        <v>5.16</v>
      </c>
      <c r="N1878">
        <v>0.89</v>
      </c>
      <c r="O1878">
        <v>6.08</v>
      </c>
      <c r="P1878">
        <v>1.05</v>
      </c>
      <c r="Q1878">
        <v>3.86</v>
      </c>
      <c r="R1878">
        <v>0.66</v>
      </c>
      <c r="S1878">
        <v>1.71</v>
      </c>
      <c r="T1878">
        <v>273</v>
      </c>
      <c r="U1878">
        <v>17.850000000000001</v>
      </c>
      <c r="V1878">
        <v>22.69</v>
      </c>
      <c r="W1878" s="1">
        <v>43012</v>
      </c>
      <c r="X1878">
        <v>242</v>
      </c>
      <c r="Y1878" s="3">
        <v>44958</v>
      </c>
      <c r="AC1878" s="1">
        <v>43059</v>
      </c>
      <c r="AD1878">
        <v>1</v>
      </c>
      <c r="AE1878">
        <v>217</v>
      </c>
      <c r="AF1878" s="1">
        <v>43343</v>
      </c>
      <c r="AG1878">
        <v>379</v>
      </c>
      <c r="AH1878">
        <v>301025</v>
      </c>
      <c r="AI1878" t="s">
        <v>332</v>
      </c>
      <c r="AJ1878" s="2">
        <v>18354</v>
      </c>
      <c r="AK1878" t="s">
        <v>45</v>
      </c>
      <c r="AL1878" s="1">
        <v>42964</v>
      </c>
    </row>
    <row r="1879" spans="1:38" x14ac:dyDescent="0.25">
      <c r="A1879" t="s">
        <v>78</v>
      </c>
      <c r="B1879" s="1">
        <v>43129</v>
      </c>
      <c r="C1879">
        <v>3</v>
      </c>
      <c r="D1879">
        <v>167</v>
      </c>
      <c r="E1879">
        <v>32</v>
      </c>
      <c r="F1879" t="s">
        <v>1072</v>
      </c>
      <c r="G1879" t="s">
        <v>40</v>
      </c>
      <c r="H1879" t="s">
        <v>41</v>
      </c>
      <c r="I1879">
        <v>5</v>
      </c>
      <c r="J1879" t="s">
        <v>42</v>
      </c>
      <c r="K1879">
        <v>117</v>
      </c>
      <c r="L1879">
        <v>15.9</v>
      </c>
      <c r="M1879">
        <v>5.21</v>
      </c>
      <c r="N1879">
        <v>0.83</v>
      </c>
      <c r="O1879">
        <v>5.37</v>
      </c>
      <c r="P1879">
        <v>0.85</v>
      </c>
      <c r="Q1879">
        <v>3.81</v>
      </c>
      <c r="R1879">
        <v>0.61</v>
      </c>
      <c r="S1879">
        <v>1.46</v>
      </c>
      <c r="T1879">
        <v>208</v>
      </c>
      <c r="U1879">
        <v>16.5</v>
      </c>
      <c r="V1879">
        <v>19.46</v>
      </c>
      <c r="W1879" s="1">
        <v>43012</v>
      </c>
      <c r="X1879">
        <v>194</v>
      </c>
      <c r="Y1879" s="3">
        <v>44958</v>
      </c>
      <c r="AC1879" s="1">
        <v>43071</v>
      </c>
      <c r="AD1879">
        <v>1</v>
      </c>
      <c r="AE1879">
        <v>221</v>
      </c>
      <c r="AF1879" s="1">
        <v>43352</v>
      </c>
      <c r="AG1879">
        <v>340</v>
      </c>
      <c r="AI1879" t="s">
        <v>480</v>
      </c>
      <c r="AJ1879" s="2">
        <v>12663</v>
      </c>
      <c r="AK1879" t="s">
        <v>45</v>
      </c>
      <c r="AL1879" s="1">
        <v>43012</v>
      </c>
    </row>
    <row r="1880" spans="1:38" x14ac:dyDescent="0.25">
      <c r="A1880" t="s">
        <v>78</v>
      </c>
      <c r="B1880" s="1">
        <v>43193</v>
      </c>
      <c r="C1880">
        <v>4</v>
      </c>
      <c r="D1880">
        <v>167</v>
      </c>
      <c r="E1880">
        <v>32</v>
      </c>
      <c r="F1880" t="s">
        <v>1072</v>
      </c>
      <c r="G1880" t="s">
        <v>40</v>
      </c>
      <c r="H1880" t="s">
        <v>41</v>
      </c>
      <c r="I1880">
        <v>5</v>
      </c>
      <c r="J1880" t="s">
        <v>42</v>
      </c>
      <c r="K1880">
        <v>181</v>
      </c>
      <c r="L1880">
        <v>11.2</v>
      </c>
      <c r="M1880">
        <v>4.8600000000000003</v>
      </c>
      <c r="N1880">
        <v>0.54</v>
      </c>
      <c r="O1880">
        <v>6.19</v>
      </c>
      <c r="P1880">
        <v>0.69</v>
      </c>
      <c r="Q1880">
        <v>4.38</v>
      </c>
      <c r="R1880">
        <v>0.49</v>
      </c>
      <c r="S1880">
        <v>1.18</v>
      </c>
      <c r="T1880">
        <v>82</v>
      </c>
      <c r="U1880">
        <v>11.63</v>
      </c>
      <c r="V1880">
        <v>15.3</v>
      </c>
      <c r="W1880" s="1">
        <v>43012</v>
      </c>
      <c r="X1880">
        <v>194</v>
      </c>
      <c r="Y1880" s="3">
        <v>44986</v>
      </c>
      <c r="AC1880" s="1">
        <v>43071</v>
      </c>
      <c r="AD1880">
        <v>1</v>
      </c>
      <c r="AE1880">
        <v>157</v>
      </c>
      <c r="AF1880" s="1">
        <v>43352</v>
      </c>
      <c r="AG1880">
        <v>340</v>
      </c>
      <c r="AI1880" t="s">
        <v>480</v>
      </c>
      <c r="AJ1880" s="2">
        <v>12663</v>
      </c>
      <c r="AK1880" t="s">
        <v>45</v>
      </c>
      <c r="AL1880" s="1">
        <v>43012</v>
      </c>
    </row>
    <row r="1881" spans="1:38" x14ac:dyDescent="0.25">
      <c r="A1881" t="s">
        <v>40</v>
      </c>
      <c r="B1881" s="1">
        <v>44117</v>
      </c>
      <c r="C1881">
        <v>1</v>
      </c>
      <c r="D1881">
        <v>282</v>
      </c>
      <c r="E1881">
        <v>33</v>
      </c>
      <c r="F1881" t="s">
        <v>1072</v>
      </c>
      <c r="G1881" t="s">
        <v>69</v>
      </c>
      <c r="H1881" t="s">
        <v>70</v>
      </c>
      <c r="I1881">
        <v>5</v>
      </c>
      <c r="J1881" t="s">
        <v>42</v>
      </c>
      <c r="K1881">
        <v>12</v>
      </c>
      <c r="L1881">
        <v>29.8</v>
      </c>
      <c r="M1881">
        <v>5.23</v>
      </c>
      <c r="N1881">
        <v>1.56</v>
      </c>
      <c r="O1881">
        <v>4.6100000000000003</v>
      </c>
      <c r="P1881">
        <v>1.37</v>
      </c>
      <c r="Q1881">
        <v>4.21</v>
      </c>
      <c r="R1881">
        <v>1.25</v>
      </c>
      <c r="S1881">
        <v>2.63</v>
      </c>
      <c r="T1881">
        <v>11</v>
      </c>
      <c r="U1881">
        <v>30.93</v>
      </c>
      <c r="V1881">
        <v>34.46</v>
      </c>
      <c r="W1881" s="1">
        <v>44105</v>
      </c>
      <c r="Y1881" t="s">
        <v>43</v>
      </c>
      <c r="Z1881" t="s">
        <v>1083</v>
      </c>
      <c r="AA1881" t="s">
        <v>1084</v>
      </c>
      <c r="AB1881">
        <v>-73</v>
      </c>
      <c r="AC1881" s="1">
        <v>44157</v>
      </c>
      <c r="AD1881">
        <v>1</v>
      </c>
      <c r="AE1881">
        <v>230</v>
      </c>
      <c r="AF1881" s="1">
        <v>44434</v>
      </c>
      <c r="AG1881">
        <v>329</v>
      </c>
      <c r="AH1881">
        <v>510002</v>
      </c>
      <c r="AI1881">
        <v>312</v>
      </c>
      <c r="AJ1881" t="s">
        <v>139</v>
      </c>
      <c r="AK1881" t="s">
        <v>45</v>
      </c>
      <c r="AL1881" s="1">
        <v>44105</v>
      </c>
    </row>
    <row r="1882" spans="1:38" x14ac:dyDescent="0.25">
      <c r="A1882" t="s">
        <v>40</v>
      </c>
      <c r="B1882" s="1">
        <v>44222</v>
      </c>
      <c r="C1882">
        <v>2</v>
      </c>
      <c r="D1882">
        <v>282</v>
      </c>
      <c r="E1882">
        <v>33</v>
      </c>
      <c r="F1882" t="s">
        <v>1072</v>
      </c>
      <c r="G1882" t="s">
        <v>69</v>
      </c>
      <c r="H1882" t="s">
        <v>70</v>
      </c>
      <c r="I1882">
        <v>5</v>
      </c>
      <c r="J1882" t="s">
        <v>42</v>
      </c>
      <c r="K1882">
        <v>117</v>
      </c>
      <c r="L1882">
        <v>17.7</v>
      </c>
      <c r="M1882">
        <v>4.87</v>
      </c>
      <c r="N1882">
        <v>0.86</v>
      </c>
      <c r="O1882">
        <v>4.22</v>
      </c>
      <c r="P1882">
        <v>0.75</v>
      </c>
      <c r="Q1882">
        <v>3.65</v>
      </c>
      <c r="R1882">
        <v>0.65</v>
      </c>
      <c r="S1882">
        <v>1.39</v>
      </c>
      <c r="T1882">
        <v>7</v>
      </c>
      <c r="U1882">
        <v>18.37</v>
      </c>
      <c r="V1882">
        <v>18.98</v>
      </c>
      <c r="W1882" s="1">
        <v>44105</v>
      </c>
      <c r="Y1882" t="s">
        <v>46</v>
      </c>
      <c r="Z1882" t="s">
        <v>1083</v>
      </c>
      <c r="AA1882" t="s">
        <v>1084</v>
      </c>
      <c r="AB1882">
        <v>-73</v>
      </c>
      <c r="AC1882" s="1">
        <v>44157</v>
      </c>
      <c r="AD1882">
        <v>1</v>
      </c>
      <c r="AE1882">
        <v>175</v>
      </c>
      <c r="AF1882" s="1">
        <v>44434</v>
      </c>
      <c r="AG1882">
        <v>329</v>
      </c>
      <c r="AH1882">
        <v>510002</v>
      </c>
      <c r="AI1882">
        <v>312</v>
      </c>
      <c r="AJ1882" t="s">
        <v>139</v>
      </c>
      <c r="AK1882" t="s">
        <v>45</v>
      </c>
      <c r="AL1882" s="1">
        <v>44105</v>
      </c>
    </row>
    <row r="1883" spans="1:38" x14ac:dyDescent="0.25">
      <c r="A1883" t="s">
        <v>40</v>
      </c>
      <c r="B1883" s="1">
        <v>44280</v>
      </c>
      <c r="C1883">
        <v>3</v>
      </c>
      <c r="D1883">
        <v>282</v>
      </c>
      <c r="E1883">
        <v>33</v>
      </c>
      <c r="F1883" t="s">
        <v>1072</v>
      </c>
      <c r="G1883" t="s">
        <v>69</v>
      </c>
      <c r="H1883" t="s">
        <v>70</v>
      </c>
      <c r="I1883">
        <v>5</v>
      </c>
      <c r="J1883" t="s">
        <v>42</v>
      </c>
      <c r="K1883">
        <v>175</v>
      </c>
      <c r="L1883">
        <v>13.8</v>
      </c>
      <c r="M1883">
        <v>4.8499999999999996</v>
      </c>
      <c r="N1883">
        <v>0.67</v>
      </c>
      <c r="O1883">
        <v>4.76</v>
      </c>
      <c r="P1883">
        <v>0.66</v>
      </c>
      <c r="Q1883">
        <v>4.4000000000000004</v>
      </c>
      <c r="R1883">
        <v>0.61</v>
      </c>
      <c r="S1883">
        <v>1.26</v>
      </c>
      <c r="T1883">
        <v>13</v>
      </c>
      <c r="U1883">
        <v>14.32</v>
      </c>
      <c r="V1883">
        <v>16.510000000000002</v>
      </c>
      <c r="W1883" s="1">
        <v>44105</v>
      </c>
      <c r="Y1883" t="s">
        <v>47</v>
      </c>
      <c r="Z1883" t="s">
        <v>1083</v>
      </c>
      <c r="AA1883" t="s">
        <v>1084</v>
      </c>
      <c r="AB1883">
        <v>-73</v>
      </c>
      <c r="AC1883" s="1">
        <v>44157</v>
      </c>
      <c r="AD1883">
        <v>1</v>
      </c>
      <c r="AE1883">
        <v>153</v>
      </c>
      <c r="AF1883" s="1">
        <v>44434</v>
      </c>
      <c r="AG1883">
        <v>329</v>
      </c>
      <c r="AH1883">
        <v>510002</v>
      </c>
      <c r="AI1883">
        <v>312</v>
      </c>
      <c r="AJ1883" t="s">
        <v>139</v>
      </c>
      <c r="AK1883" t="s">
        <v>45</v>
      </c>
      <c r="AL1883" s="1">
        <v>44105</v>
      </c>
    </row>
    <row r="1884" spans="1:38" x14ac:dyDescent="0.25">
      <c r="A1884" t="s">
        <v>38</v>
      </c>
      <c r="B1884" s="1">
        <v>43010</v>
      </c>
      <c r="C1884">
        <v>1</v>
      </c>
      <c r="D1884">
        <v>19</v>
      </c>
      <c r="E1884">
        <v>34</v>
      </c>
      <c r="F1884" t="s">
        <v>1072</v>
      </c>
      <c r="G1884" t="s">
        <v>104</v>
      </c>
      <c r="H1884" t="s">
        <v>105</v>
      </c>
      <c r="I1884">
        <v>5</v>
      </c>
      <c r="J1884" t="s">
        <v>42</v>
      </c>
      <c r="K1884">
        <v>37</v>
      </c>
      <c r="L1884">
        <v>20</v>
      </c>
      <c r="M1884">
        <v>5.09</v>
      </c>
      <c r="N1884">
        <v>1.02</v>
      </c>
      <c r="O1884">
        <v>5.75</v>
      </c>
      <c r="P1884">
        <v>1.1499999999999999</v>
      </c>
      <c r="Q1884">
        <v>4.24</v>
      </c>
      <c r="R1884">
        <v>0.85</v>
      </c>
      <c r="S1884">
        <v>2</v>
      </c>
      <c r="T1884">
        <v>28</v>
      </c>
      <c r="U1884">
        <v>20.76</v>
      </c>
      <c r="V1884">
        <v>26.1</v>
      </c>
      <c r="W1884" s="1">
        <v>42973</v>
      </c>
      <c r="X1884">
        <v>240</v>
      </c>
      <c r="Y1884" t="s">
        <v>43</v>
      </c>
      <c r="Z1884" t="s">
        <v>1085</v>
      </c>
      <c r="AA1884" t="s">
        <v>393</v>
      </c>
      <c r="AC1884" s="1">
        <v>43052</v>
      </c>
      <c r="AD1884">
        <v>1</v>
      </c>
      <c r="AE1884">
        <v>256</v>
      </c>
      <c r="AF1884" s="1">
        <v>43333</v>
      </c>
      <c r="AG1884">
        <v>360</v>
      </c>
      <c r="AH1884">
        <v>306016</v>
      </c>
      <c r="AI1884" t="s">
        <v>223</v>
      </c>
      <c r="AJ1884" s="2">
        <v>35674</v>
      </c>
      <c r="AK1884" t="s">
        <v>45</v>
      </c>
      <c r="AL1884" s="1">
        <v>42973</v>
      </c>
    </row>
    <row r="1885" spans="1:38" x14ac:dyDescent="0.25">
      <c r="A1885" t="s">
        <v>38</v>
      </c>
      <c r="B1885" s="1">
        <v>43075</v>
      </c>
      <c r="C1885">
        <v>2</v>
      </c>
      <c r="D1885">
        <v>19</v>
      </c>
      <c r="E1885">
        <v>34</v>
      </c>
      <c r="F1885" t="s">
        <v>1072</v>
      </c>
      <c r="G1885" t="s">
        <v>104</v>
      </c>
      <c r="H1885" t="s">
        <v>105</v>
      </c>
      <c r="I1885">
        <v>5</v>
      </c>
      <c r="J1885" t="s">
        <v>42</v>
      </c>
      <c r="K1885">
        <v>102</v>
      </c>
      <c r="L1885">
        <v>15.7</v>
      </c>
      <c r="M1885">
        <v>4.93</v>
      </c>
      <c r="N1885">
        <v>0.77</v>
      </c>
      <c r="O1885">
        <v>5.5</v>
      </c>
      <c r="P1885">
        <v>0.86</v>
      </c>
      <c r="Q1885">
        <v>4.24</v>
      </c>
      <c r="R1885">
        <v>0.67</v>
      </c>
      <c r="S1885">
        <v>1.53</v>
      </c>
      <c r="T1885">
        <v>21</v>
      </c>
      <c r="U1885">
        <v>16.3</v>
      </c>
      <c r="V1885">
        <v>19.97</v>
      </c>
      <c r="W1885" s="1">
        <v>42973</v>
      </c>
      <c r="X1885">
        <v>240</v>
      </c>
      <c r="Y1885" t="s">
        <v>46</v>
      </c>
      <c r="Z1885" t="s">
        <v>1085</v>
      </c>
      <c r="AA1885" t="s">
        <v>393</v>
      </c>
      <c r="AC1885" s="1">
        <v>43052</v>
      </c>
      <c r="AD1885">
        <v>1</v>
      </c>
      <c r="AE1885">
        <v>218</v>
      </c>
      <c r="AF1885" s="1">
        <v>43333</v>
      </c>
      <c r="AG1885">
        <v>360</v>
      </c>
      <c r="AH1885">
        <v>306016</v>
      </c>
      <c r="AI1885" t="s">
        <v>223</v>
      </c>
      <c r="AJ1885" s="2">
        <v>35674</v>
      </c>
      <c r="AK1885" t="s">
        <v>45</v>
      </c>
      <c r="AL1885" s="1">
        <v>42973</v>
      </c>
    </row>
    <row r="1886" spans="1:38" x14ac:dyDescent="0.25">
      <c r="A1886" t="s">
        <v>38</v>
      </c>
      <c r="B1886" s="1">
        <v>43200</v>
      </c>
      <c r="C1886">
        <v>4</v>
      </c>
      <c r="D1886">
        <v>19</v>
      </c>
      <c r="E1886">
        <v>34</v>
      </c>
      <c r="F1886" t="s">
        <v>1072</v>
      </c>
      <c r="G1886" t="s">
        <v>104</v>
      </c>
      <c r="H1886" t="s">
        <v>105</v>
      </c>
      <c r="I1886">
        <v>5</v>
      </c>
      <c r="J1886" t="s">
        <v>42</v>
      </c>
      <c r="K1886">
        <v>227</v>
      </c>
      <c r="L1886">
        <v>13.4</v>
      </c>
      <c r="M1886">
        <v>4.93</v>
      </c>
      <c r="N1886">
        <v>0.66</v>
      </c>
      <c r="O1886">
        <v>6.71</v>
      </c>
      <c r="P1886">
        <v>0.9</v>
      </c>
      <c r="Q1886">
        <v>4.8600000000000003</v>
      </c>
      <c r="R1886">
        <v>0.65</v>
      </c>
      <c r="S1886">
        <v>1.55</v>
      </c>
      <c r="T1886">
        <v>24</v>
      </c>
      <c r="U1886">
        <v>13.91</v>
      </c>
      <c r="V1886">
        <v>19.71</v>
      </c>
      <c r="W1886" s="1">
        <v>42973</v>
      </c>
      <c r="X1886">
        <v>240</v>
      </c>
      <c r="Y1886" t="s">
        <v>48</v>
      </c>
      <c r="Z1886" t="s">
        <v>1085</v>
      </c>
      <c r="AA1886" t="s">
        <v>393</v>
      </c>
      <c r="AC1886" t="s">
        <v>49</v>
      </c>
      <c r="AH1886">
        <v>306016</v>
      </c>
      <c r="AI1886" t="s">
        <v>223</v>
      </c>
      <c r="AJ1886" s="2">
        <v>35674</v>
      </c>
      <c r="AK1886" t="s">
        <v>50</v>
      </c>
      <c r="AL1886" s="1">
        <v>43241</v>
      </c>
    </row>
    <row r="1887" spans="1:38" x14ac:dyDescent="0.25">
      <c r="A1887" t="s">
        <v>38</v>
      </c>
      <c r="B1887" s="1">
        <v>43146</v>
      </c>
      <c r="C1887">
        <v>3</v>
      </c>
      <c r="D1887">
        <v>19</v>
      </c>
      <c r="E1887">
        <v>34</v>
      </c>
      <c r="F1887" t="s">
        <v>1072</v>
      </c>
      <c r="G1887" t="s">
        <v>104</v>
      </c>
      <c r="H1887" t="s">
        <v>105</v>
      </c>
      <c r="I1887">
        <v>5</v>
      </c>
      <c r="J1887" t="s">
        <v>42</v>
      </c>
      <c r="K1887">
        <v>173</v>
      </c>
      <c r="L1887">
        <v>13.3</v>
      </c>
      <c r="M1887">
        <v>4.88</v>
      </c>
      <c r="N1887">
        <v>0.65</v>
      </c>
      <c r="O1887">
        <v>5.97</v>
      </c>
      <c r="P1887">
        <v>0.79</v>
      </c>
      <c r="Q1887">
        <v>4.5</v>
      </c>
      <c r="R1887">
        <v>0.6</v>
      </c>
      <c r="S1887">
        <v>1.39</v>
      </c>
      <c r="T1887">
        <v>42</v>
      </c>
      <c r="U1887">
        <v>13.81</v>
      </c>
      <c r="V1887">
        <v>17.93</v>
      </c>
      <c r="W1887" s="1">
        <v>42973</v>
      </c>
      <c r="X1887">
        <v>240</v>
      </c>
      <c r="Y1887" t="s">
        <v>47</v>
      </c>
      <c r="Z1887" t="s">
        <v>1085</v>
      </c>
      <c r="AA1887" t="s">
        <v>393</v>
      </c>
      <c r="AC1887" s="1">
        <v>43052</v>
      </c>
      <c r="AD1887">
        <v>1</v>
      </c>
      <c r="AE1887">
        <v>182</v>
      </c>
      <c r="AF1887" s="1">
        <v>43333</v>
      </c>
      <c r="AG1887">
        <v>360</v>
      </c>
      <c r="AH1887">
        <v>306016</v>
      </c>
      <c r="AI1887" t="s">
        <v>223</v>
      </c>
      <c r="AJ1887" s="2">
        <v>35674</v>
      </c>
      <c r="AK1887" t="s">
        <v>45</v>
      </c>
      <c r="AL1887" s="1">
        <v>42973</v>
      </c>
    </row>
    <row r="1888" spans="1:38" x14ac:dyDescent="0.25">
      <c r="A1888" t="s">
        <v>78</v>
      </c>
      <c r="B1888" s="1">
        <v>43072</v>
      </c>
      <c r="C1888">
        <v>2</v>
      </c>
      <c r="D1888">
        <v>111</v>
      </c>
      <c r="E1888">
        <v>34</v>
      </c>
      <c r="F1888" t="s">
        <v>1072</v>
      </c>
      <c r="G1888" t="s">
        <v>40</v>
      </c>
      <c r="H1888" t="s">
        <v>41</v>
      </c>
      <c r="I1888">
        <v>3</v>
      </c>
      <c r="J1888">
        <v>2</v>
      </c>
      <c r="K1888">
        <v>60</v>
      </c>
      <c r="L1888">
        <v>21.3</v>
      </c>
      <c r="M1888">
        <v>5.03</v>
      </c>
      <c r="N1888">
        <v>1.07</v>
      </c>
      <c r="O1888">
        <v>4.8</v>
      </c>
      <c r="P1888">
        <v>1.02</v>
      </c>
      <c r="Q1888">
        <v>3.67</v>
      </c>
      <c r="R1888">
        <v>0.78</v>
      </c>
      <c r="S1888">
        <v>1.8</v>
      </c>
      <c r="T1888">
        <v>19</v>
      </c>
      <c r="U1888">
        <v>22.11</v>
      </c>
      <c r="V1888">
        <v>24.3</v>
      </c>
      <c r="W1888" s="1">
        <v>43012</v>
      </c>
      <c r="X1888" t="s">
        <v>1086</v>
      </c>
      <c r="Y1888" t="s">
        <v>43</v>
      </c>
      <c r="Z1888" t="s">
        <v>1087</v>
      </c>
      <c r="AA1888" t="s">
        <v>1088</v>
      </c>
      <c r="AC1888" s="1">
        <v>43076</v>
      </c>
      <c r="AD1888">
        <v>2</v>
      </c>
      <c r="AE1888">
        <v>233</v>
      </c>
      <c r="AF1888" s="1">
        <v>43359</v>
      </c>
      <c r="AG1888">
        <v>347</v>
      </c>
      <c r="AH1888">
        <v>308128</v>
      </c>
      <c r="AI1888">
        <v>87</v>
      </c>
      <c r="AJ1888" s="2">
        <v>46935</v>
      </c>
      <c r="AK1888" t="s">
        <v>45</v>
      </c>
      <c r="AL1888" s="1">
        <v>43012</v>
      </c>
    </row>
    <row r="1889" spans="1:38" x14ac:dyDescent="0.25">
      <c r="A1889" t="s">
        <v>78</v>
      </c>
      <c r="B1889" s="1">
        <v>43129</v>
      </c>
      <c r="C1889">
        <v>3</v>
      </c>
      <c r="D1889">
        <v>111</v>
      </c>
      <c r="E1889">
        <v>34</v>
      </c>
      <c r="F1889" t="s">
        <v>1072</v>
      </c>
      <c r="G1889" t="s">
        <v>69</v>
      </c>
      <c r="H1889" t="s">
        <v>70</v>
      </c>
      <c r="I1889">
        <v>4</v>
      </c>
      <c r="J1889" t="s">
        <v>42</v>
      </c>
      <c r="K1889">
        <v>117</v>
      </c>
      <c r="L1889">
        <v>16.399999999999999</v>
      </c>
      <c r="M1889">
        <v>4.8899999999999997</v>
      </c>
      <c r="N1889">
        <v>0.8</v>
      </c>
      <c r="O1889">
        <v>4.04</v>
      </c>
      <c r="P1889">
        <v>0.66</v>
      </c>
      <c r="Q1889">
        <v>3.29</v>
      </c>
      <c r="R1889">
        <v>0.54</v>
      </c>
      <c r="S1889">
        <v>1.2</v>
      </c>
      <c r="T1889">
        <v>374</v>
      </c>
      <c r="U1889">
        <v>17.02</v>
      </c>
      <c r="V1889">
        <v>16.690000000000001</v>
      </c>
      <c r="W1889" s="1">
        <v>43012</v>
      </c>
      <c r="X1889">
        <v>194</v>
      </c>
      <c r="Y1889" s="3">
        <v>44959</v>
      </c>
      <c r="AC1889" s="1">
        <v>43085</v>
      </c>
      <c r="AD1889">
        <v>1</v>
      </c>
      <c r="AE1889">
        <v>235</v>
      </c>
      <c r="AF1889" s="1">
        <v>43366</v>
      </c>
      <c r="AG1889">
        <v>354</v>
      </c>
      <c r="AH1889" t="s">
        <v>1089</v>
      </c>
      <c r="AI1889">
        <v>0</v>
      </c>
      <c r="AJ1889" t="s">
        <v>1090</v>
      </c>
      <c r="AK1889" t="s">
        <v>45</v>
      </c>
      <c r="AL1889" s="1">
        <v>43012</v>
      </c>
    </row>
    <row r="1890" spans="1:38" x14ac:dyDescent="0.25">
      <c r="A1890" t="s">
        <v>78</v>
      </c>
      <c r="B1890" s="1">
        <v>43193</v>
      </c>
      <c r="C1890">
        <v>4</v>
      </c>
      <c r="D1890">
        <v>111</v>
      </c>
      <c r="E1890">
        <v>34</v>
      </c>
      <c r="F1890" t="s">
        <v>1072</v>
      </c>
      <c r="G1890" t="s">
        <v>69</v>
      </c>
      <c r="H1890" t="s">
        <v>70</v>
      </c>
      <c r="I1890">
        <v>4</v>
      </c>
      <c r="J1890" t="s">
        <v>42</v>
      </c>
      <c r="K1890">
        <v>181</v>
      </c>
      <c r="L1890">
        <v>14.6</v>
      </c>
      <c r="M1890">
        <v>4.93</v>
      </c>
      <c r="N1890">
        <v>0.72</v>
      </c>
      <c r="O1890">
        <v>4.3</v>
      </c>
      <c r="P1890">
        <v>0.63</v>
      </c>
      <c r="Q1890">
        <v>3.93</v>
      </c>
      <c r="R1890">
        <v>0.56999999999999995</v>
      </c>
      <c r="S1890">
        <v>1.2</v>
      </c>
      <c r="T1890">
        <v>690</v>
      </c>
      <c r="U1890">
        <v>15.15</v>
      </c>
      <c r="V1890">
        <v>16.05</v>
      </c>
      <c r="W1890" s="1">
        <v>43012</v>
      </c>
      <c r="X1890">
        <v>194</v>
      </c>
      <c r="Y1890" s="3">
        <v>44988</v>
      </c>
      <c r="AC1890" s="1">
        <v>43085</v>
      </c>
      <c r="AD1890">
        <v>1</v>
      </c>
      <c r="AE1890">
        <v>171</v>
      </c>
      <c r="AF1890" s="1">
        <v>43366</v>
      </c>
      <c r="AG1890">
        <v>354</v>
      </c>
      <c r="AH1890" t="s">
        <v>1089</v>
      </c>
      <c r="AI1890">
        <v>0</v>
      </c>
      <c r="AJ1890" t="s">
        <v>1090</v>
      </c>
      <c r="AK1890" t="s">
        <v>45</v>
      </c>
      <c r="AL1890" s="1">
        <v>43012</v>
      </c>
    </row>
    <row r="1891" spans="1:38" x14ac:dyDescent="0.25">
      <c r="A1891" t="s">
        <v>123</v>
      </c>
      <c r="B1891" s="1">
        <v>43005</v>
      </c>
      <c r="C1891">
        <v>1</v>
      </c>
      <c r="D1891">
        <v>483</v>
      </c>
      <c r="E1891">
        <v>34</v>
      </c>
      <c r="F1891" t="s">
        <v>1072</v>
      </c>
      <c r="G1891" t="s">
        <v>69</v>
      </c>
      <c r="H1891" t="s">
        <v>70</v>
      </c>
      <c r="I1891">
        <v>3</v>
      </c>
      <c r="J1891">
        <v>2</v>
      </c>
      <c r="K1891">
        <v>27</v>
      </c>
      <c r="L1891">
        <v>28.4</v>
      </c>
      <c r="M1891">
        <v>5.07</v>
      </c>
      <c r="N1891">
        <v>1.44</v>
      </c>
      <c r="O1891">
        <v>4.5999999999999996</v>
      </c>
      <c r="P1891">
        <v>1.31</v>
      </c>
      <c r="Q1891">
        <v>3.67</v>
      </c>
      <c r="R1891">
        <v>1.04</v>
      </c>
      <c r="S1891">
        <v>2.35</v>
      </c>
      <c r="T1891">
        <v>20</v>
      </c>
      <c r="U1891">
        <v>29.48</v>
      </c>
      <c r="V1891">
        <v>31.78</v>
      </c>
      <c r="W1891" s="1">
        <v>42978</v>
      </c>
      <c r="X1891">
        <v>233</v>
      </c>
      <c r="Y1891" t="s">
        <v>43</v>
      </c>
      <c r="Z1891" t="s">
        <v>1091</v>
      </c>
      <c r="AA1891" t="s">
        <v>1092</v>
      </c>
      <c r="AB1891">
        <v>128</v>
      </c>
      <c r="AC1891" s="1">
        <v>43043</v>
      </c>
      <c r="AD1891">
        <v>1</v>
      </c>
      <c r="AE1891">
        <v>255</v>
      </c>
      <c r="AF1891" s="1">
        <v>43322</v>
      </c>
      <c r="AG1891">
        <v>344</v>
      </c>
      <c r="AH1891" t="s">
        <v>339</v>
      </c>
      <c r="AI1891">
        <v>165</v>
      </c>
      <c r="AJ1891" t="s">
        <v>1093</v>
      </c>
      <c r="AK1891" t="s">
        <v>45</v>
      </c>
      <c r="AL1891" s="1">
        <v>42978</v>
      </c>
    </row>
    <row r="1892" spans="1:38" x14ac:dyDescent="0.25">
      <c r="A1892" t="s">
        <v>123</v>
      </c>
      <c r="B1892" s="1">
        <v>43074</v>
      </c>
      <c r="C1892">
        <v>2</v>
      </c>
      <c r="D1892">
        <v>483</v>
      </c>
      <c r="E1892">
        <v>34</v>
      </c>
      <c r="F1892" t="s">
        <v>1072</v>
      </c>
      <c r="G1892" t="s">
        <v>69</v>
      </c>
      <c r="H1892" t="s">
        <v>70</v>
      </c>
      <c r="I1892">
        <v>3</v>
      </c>
      <c r="J1892">
        <v>2</v>
      </c>
      <c r="K1892">
        <v>96</v>
      </c>
      <c r="L1892">
        <v>20.9</v>
      </c>
      <c r="M1892">
        <v>4.99</v>
      </c>
      <c r="N1892">
        <v>1.04</v>
      </c>
      <c r="O1892">
        <v>4.5999999999999996</v>
      </c>
      <c r="P1892">
        <v>0.96</v>
      </c>
      <c r="Q1892">
        <v>3.65</v>
      </c>
      <c r="R1892">
        <v>0.76</v>
      </c>
      <c r="S1892">
        <v>1.72</v>
      </c>
      <c r="T1892">
        <v>26</v>
      </c>
      <c r="U1892">
        <v>21.69</v>
      </c>
      <c r="V1892">
        <v>23.29</v>
      </c>
      <c r="W1892" s="1">
        <v>42978</v>
      </c>
      <c r="X1892">
        <v>233</v>
      </c>
      <c r="Y1892" t="s">
        <v>46</v>
      </c>
      <c r="Z1892" t="s">
        <v>1091</v>
      </c>
      <c r="AA1892" t="s">
        <v>1092</v>
      </c>
      <c r="AB1892">
        <v>128</v>
      </c>
      <c r="AC1892" s="1">
        <v>43043</v>
      </c>
      <c r="AD1892">
        <v>1</v>
      </c>
      <c r="AE1892">
        <v>246</v>
      </c>
      <c r="AF1892" s="1">
        <v>43322</v>
      </c>
      <c r="AG1892">
        <v>344</v>
      </c>
      <c r="AH1892" t="s">
        <v>339</v>
      </c>
      <c r="AI1892">
        <v>165</v>
      </c>
      <c r="AJ1892" t="s">
        <v>1093</v>
      </c>
      <c r="AK1892" t="s">
        <v>45</v>
      </c>
      <c r="AL1892" s="1">
        <v>42978</v>
      </c>
    </row>
    <row r="1893" spans="1:38" x14ac:dyDescent="0.25">
      <c r="A1893" t="s">
        <v>123</v>
      </c>
      <c r="B1893" s="1">
        <v>43198</v>
      </c>
      <c r="C1893">
        <v>4</v>
      </c>
      <c r="D1893">
        <v>483</v>
      </c>
      <c r="E1893">
        <v>34</v>
      </c>
      <c r="F1893" t="s">
        <v>1072</v>
      </c>
      <c r="G1893" t="s">
        <v>69</v>
      </c>
      <c r="H1893" t="s">
        <v>70</v>
      </c>
      <c r="I1893">
        <v>3</v>
      </c>
      <c r="J1893">
        <v>2</v>
      </c>
      <c r="K1893">
        <v>220</v>
      </c>
      <c r="L1893">
        <v>13</v>
      </c>
      <c r="M1893">
        <v>4.93</v>
      </c>
      <c r="N1893">
        <v>0.64</v>
      </c>
      <c r="O1893">
        <v>6.16</v>
      </c>
      <c r="P1893">
        <v>0.8</v>
      </c>
      <c r="Q1893">
        <v>4.63</v>
      </c>
      <c r="R1893">
        <v>0.6</v>
      </c>
      <c r="S1893">
        <v>1.4</v>
      </c>
      <c r="T1893">
        <v>46</v>
      </c>
      <c r="U1893">
        <v>13.49</v>
      </c>
      <c r="V1893">
        <v>17.98</v>
      </c>
      <c r="W1893" s="1">
        <v>42978</v>
      </c>
      <c r="X1893">
        <v>233</v>
      </c>
      <c r="Y1893" t="s">
        <v>48</v>
      </c>
      <c r="Z1893" t="s">
        <v>1091</v>
      </c>
      <c r="AA1893" t="s">
        <v>1092</v>
      </c>
      <c r="AB1893">
        <v>128</v>
      </c>
      <c r="AC1893" t="s">
        <v>49</v>
      </c>
      <c r="AH1893" t="s">
        <v>339</v>
      </c>
      <c r="AI1893" t="s">
        <v>795</v>
      </c>
      <c r="AJ1893" t="s">
        <v>1093</v>
      </c>
      <c r="AK1893" t="s">
        <v>50</v>
      </c>
      <c r="AL1893" s="1">
        <v>43243</v>
      </c>
    </row>
    <row r="1894" spans="1:38" x14ac:dyDescent="0.25">
      <c r="A1894" t="s">
        <v>123</v>
      </c>
      <c r="B1894" s="1">
        <v>43136</v>
      </c>
      <c r="C1894">
        <v>3</v>
      </c>
      <c r="D1894">
        <v>483</v>
      </c>
      <c r="E1894">
        <v>34</v>
      </c>
      <c r="F1894" t="s">
        <v>1072</v>
      </c>
      <c r="G1894" t="s">
        <v>51</v>
      </c>
      <c r="H1894" t="s">
        <v>52</v>
      </c>
      <c r="I1894">
        <v>3</v>
      </c>
      <c r="J1894">
        <v>2</v>
      </c>
      <c r="K1894">
        <v>169</v>
      </c>
      <c r="L1894">
        <v>14.3</v>
      </c>
      <c r="M1894">
        <v>4.9000000000000004</v>
      </c>
      <c r="N1894">
        <v>0.7</v>
      </c>
      <c r="O1894">
        <v>4.76</v>
      </c>
      <c r="P1894">
        <v>0.68</v>
      </c>
      <c r="Q1894">
        <v>3.45</v>
      </c>
      <c r="R1894">
        <v>0.49</v>
      </c>
      <c r="S1894">
        <v>1.17</v>
      </c>
      <c r="T1894">
        <v>134</v>
      </c>
      <c r="U1894">
        <v>14.84</v>
      </c>
      <c r="V1894">
        <v>16.010000000000002</v>
      </c>
      <c r="W1894" s="1">
        <v>42967</v>
      </c>
      <c r="X1894">
        <v>199</v>
      </c>
      <c r="Y1894" t="s">
        <v>46</v>
      </c>
      <c r="AC1894" s="1">
        <v>43071</v>
      </c>
      <c r="AD1894">
        <v>1</v>
      </c>
      <c r="AE1894">
        <v>215</v>
      </c>
      <c r="AF1894" s="1">
        <v>43353</v>
      </c>
      <c r="AG1894">
        <v>341</v>
      </c>
      <c r="AI1894">
        <v>0</v>
      </c>
      <c r="AJ1894" t="s">
        <v>1094</v>
      </c>
      <c r="AK1894" t="s">
        <v>45</v>
      </c>
      <c r="AL1894" s="1">
        <v>43012</v>
      </c>
    </row>
    <row r="1895" spans="1:38" x14ac:dyDescent="0.25">
      <c r="A1895" t="s">
        <v>78</v>
      </c>
      <c r="B1895" s="1">
        <v>43072</v>
      </c>
      <c r="C1895">
        <v>2</v>
      </c>
      <c r="D1895">
        <v>136</v>
      </c>
      <c r="E1895">
        <v>34</v>
      </c>
      <c r="F1895" t="s">
        <v>1072</v>
      </c>
      <c r="G1895" t="s">
        <v>40</v>
      </c>
      <c r="H1895" t="s">
        <v>41</v>
      </c>
      <c r="I1895">
        <v>6</v>
      </c>
      <c r="J1895" t="s">
        <v>42</v>
      </c>
      <c r="K1895">
        <v>60</v>
      </c>
      <c r="L1895">
        <v>18</v>
      </c>
      <c r="M1895">
        <v>4.93</v>
      </c>
      <c r="N1895">
        <v>0.89</v>
      </c>
      <c r="O1895">
        <v>6.03</v>
      </c>
      <c r="P1895">
        <v>1.0900000000000001</v>
      </c>
      <c r="Q1895">
        <v>4.1100000000000003</v>
      </c>
      <c r="R1895">
        <v>0.74</v>
      </c>
      <c r="S1895">
        <v>1.83</v>
      </c>
      <c r="T1895">
        <v>20</v>
      </c>
      <c r="U1895">
        <v>18.68</v>
      </c>
      <c r="V1895">
        <v>24</v>
      </c>
      <c r="W1895" s="1">
        <v>43012</v>
      </c>
      <c r="X1895">
        <v>216</v>
      </c>
      <c r="Y1895" t="s">
        <v>46</v>
      </c>
      <c r="Z1895" t="s">
        <v>1095</v>
      </c>
      <c r="AA1895" t="s">
        <v>1096</v>
      </c>
      <c r="AC1895" s="1">
        <v>43063</v>
      </c>
      <c r="AD1895">
        <v>1</v>
      </c>
      <c r="AE1895">
        <v>219</v>
      </c>
      <c r="AF1895" s="1">
        <v>43345</v>
      </c>
      <c r="AG1895">
        <v>355</v>
      </c>
      <c r="AH1895">
        <v>306083</v>
      </c>
      <c r="AI1895" t="s">
        <v>605</v>
      </c>
      <c r="AJ1895" s="2">
        <v>44287</v>
      </c>
      <c r="AK1895" t="s">
        <v>45</v>
      </c>
      <c r="AL1895" s="1">
        <v>42990</v>
      </c>
    </row>
    <row r="1896" spans="1:38" x14ac:dyDescent="0.25">
      <c r="A1896" t="s">
        <v>78</v>
      </c>
      <c r="B1896" s="1">
        <v>43129</v>
      </c>
      <c r="C1896">
        <v>3</v>
      </c>
      <c r="D1896">
        <v>136</v>
      </c>
      <c r="E1896">
        <v>34</v>
      </c>
      <c r="F1896" t="s">
        <v>1072</v>
      </c>
      <c r="G1896" t="s">
        <v>40</v>
      </c>
      <c r="H1896" t="s">
        <v>41</v>
      </c>
      <c r="I1896">
        <v>8</v>
      </c>
      <c r="J1896" t="s">
        <v>42</v>
      </c>
      <c r="K1896">
        <v>117</v>
      </c>
      <c r="L1896">
        <v>15.2</v>
      </c>
      <c r="M1896">
        <v>5.22</v>
      </c>
      <c r="N1896">
        <v>0.79</v>
      </c>
      <c r="O1896">
        <v>5.37</v>
      </c>
      <c r="P1896">
        <v>0.82</v>
      </c>
      <c r="Q1896">
        <v>3.84</v>
      </c>
      <c r="R1896">
        <v>0.57999999999999996</v>
      </c>
      <c r="S1896">
        <v>1.4</v>
      </c>
      <c r="T1896">
        <v>13</v>
      </c>
      <c r="U1896">
        <v>15.78</v>
      </c>
      <c r="V1896">
        <v>18.670000000000002</v>
      </c>
      <c r="W1896" s="1">
        <v>43012</v>
      </c>
      <c r="X1896">
        <v>194</v>
      </c>
      <c r="Y1896" t="s">
        <v>46</v>
      </c>
      <c r="AC1896" s="1">
        <v>43062</v>
      </c>
      <c r="AD1896">
        <v>1</v>
      </c>
      <c r="AE1896">
        <v>213</v>
      </c>
      <c r="AF1896" s="1">
        <v>43344</v>
      </c>
      <c r="AG1896">
        <v>332</v>
      </c>
      <c r="AH1896">
        <v>301048</v>
      </c>
      <c r="AI1896" t="s">
        <v>795</v>
      </c>
      <c r="AJ1896" s="3">
        <v>45200</v>
      </c>
      <c r="AK1896" t="s">
        <v>45</v>
      </c>
      <c r="AL1896" s="1">
        <v>43012</v>
      </c>
    </row>
    <row r="1897" spans="1:38" x14ac:dyDescent="0.25">
      <c r="A1897" t="s">
        <v>78</v>
      </c>
      <c r="B1897" s="1">
        <v>43193</v>
      </c>
      <c r="C1897">
        <v>4</v>
      </c>
      <c r="D1897">
        <v>136</v>
      </c>
      <c r="E1897">
        <v>34</v>
      </c>
      <c r="F1897" t="s">
        <v>1072</v>
      </c>
      <c r="G1897" t="s">
        <v>40</v>
      </c>
      <c r="H1897" t="s">
        <v>41</v>
      </c>
      <c r="I1897">
        <v>8</v>
      </c>
      <c r="J1897" t="s">
        <v>42</v>
      </c>
      <c r="K1897">
        <v>181</v>
      </c>
      <c r="L1897">
        <v>10.4</v>
      </c>
      <c r="M1897">
        <v>4.83</v>
      </c>
      <c r="N1897">
        <v>0.5</v>
      </c>
      <c r="O1897">
        <v>7.14</v>
      </c>
      <c r="P1897">
        <v>0.74</v>
      </c>
      <c r="Q1897">
        <v>5.21</v>
      </c>
      <c r="R1897">
        <v>0.54</v>
      </c>
      <c r="S1897">
        <v>1.28</v>
      </c>
      <c r="T1897">
        <v>41</v>
      </c>
      <c r="U1897">
        <v>10.8</v>
      </c>
      <c r="V1897">
        <v>16.079999999999998</v>
      </c>
      <c r="W1897" s="1">
        <v>43012</v>
      </c>
      <c r="X1897">
        <v>194</v>
      </c>
      <c r="Y1897" t="s">
        <v>47</v>
      </c>
      <c r="AC1897" s="1">
        <v>43062</v>
      </c>
      <c r="AD1897">
        <v>1</v>
      </c>
      <c r="AE1897">
        <v>149</v>
      </c>
      <c r="AF1897" s="1">
        <v>43344</v>
      </c>
      <c r="AG1897">
        <v>332</v>
      </c>
      <c r="AH1897">
        <v>301048</v>
      </c>
      <c r="AI1897" t="s">
        <v>795</v>
      </c>
      <c r="AJ1897" s="3">
        <v>45200</v>
      </c>
      <c r="AK1897" t="s">
        <v>45</v>
      </c>
      <c r="AL1897" s="1">
        <v>43012</v>
      </c>
    </row>
    <row r="1898" spans="1:38" x14ac:dyDescent="0.25">
      <c r="A1898" t="s">
        <v>78</v>
      </c>
      <c r="B1898" s="1">
        <v>43072</v>
      </c>
      <c r="C1898">
        <v>2</v>
      </c>
      <c r="D1898">
        <v>205</v>
      </c>
      <c r="E1898">
        <v>35</v>
      </c>
      <c r="F1898" t="s">
        <v>1072</v>
      </c>
      <c r="G1898" t="s">
        <v>40</v>
      </c>
      <c r="H1898" t="s">
        <v>41</v>
      </c>
      <c r="I1898">
        <v>4</v>
      </c>
      <c r="J1898" t="s">
        <v>42</v>
      </c>
      <c r="K1898">
        <v>60</v>
      </c>
      <c r="L1898">
        <v>16.5</v>
      </c>
      <c r="M1898">
        <v>4.91</v>
      </c>
      <c r="N1898">
        <v>0.81</v>
      </c>
      <c r="O1898">
        <v>6.21</v>
      </c>
      <c r="P1898">
        <v>1.02</v>
      </c>
      <c r="Q1898">
        <v>4.46</v>
      </c>
      <c r="R1898">
        <v>0.74</v>
      </c>
      <c r="S1898">
        <v>1.76</v>
      </c>
      <c r="T1898">
        <v>32</v>
      </c>
      <c r="U1898">
        <v>17.13</v>
      </c>
      <c r="V1898">
        <v>22.71</v>
      </c>
      <c r="W1898" s="1">
        <v>43012</v>
      </c>
      <c r="X1898">
        <v>229</v>
      </c>
      <c r="Y1898" t="s">
        <v>46</v>
      </c>
      <c r="Z1898" t="s">
        <v>1097</v>
      </c>
      <c r="AA1898" t="s">
        <v>1098</v>
      </c>
      <c r="AC1898" s="1">
        <v>43066</v>
      </c>
      <c r="AD1898">
        <v>1</v>
      </c>
      <c r="AE1898">
        <v>220</v>
      </c>
      <c r="AF1898" s="1">
        <v>43346</v>
      </c>
      <c r="AG1898">
        <v>369</v>
      </c>
      <c r="AH1898">
        <v>311005</v>
      </c>
      <c r="AI1898">
        <v>0</v>
      </c>
      <c r="AJ1898" t="s">
        <v>1099</v>
      </c>
      <c r="AK1898" t="s">
        <v>45</v>
      </c>
      <c r="AL1898" s="1">
        <v>42977</v>
      </c>
    </row>
    <row r="1899" spans="1:38" x14ac:dyDescent="0.25">
      <c r="A1899" t="s">
        <v>78</v>
      </c>
      <c r="B1899" s="1">
        <v>43129</v>
      </c>
      <c r="C1899">
        <v>3</v>
      </c>
      <c r="D1899">
        <v>205</v>
      </c>
      <c r="E1899">
        <v>35</v>
      </c>
      <c r="F1899" t="s">
        <v>1072</v>
      </c>
      <c r="G1899" t="s">
        <v>40</v>
      </c>
      <c r="H1899" t="s">
        <v>41</v>
      </c>
      <c r="I1899">
        <v>5</v>
      </c>
      <c r="J1899" t="s">
        <v>42</v>
      </c>
      <c r="K1899">
        <v>117</v>
      </c>
      <c r="L1899">
        <v>19.100000000000001</v>
      </c>
      <c r="M1899">
        <v>5.0199999999999996</v>
      </c>
      <c r="N1899">
        <v>0.96</v>
      </c>
      <c r="O1899">
        <v>4.3899999999999997</v>
      </c>
      <c r="P1899">
        <v>0.84</v>
      </c>
      <c r="Q1899">
        <v>3.67</v>
      </c>
      <c r="R1899">
        <v>0.7</v>
      </c>
      <c r="S1899">
        <v>1.54</v>
      </c>
      <c r="T1899">
        <v>93</v>
      </c>
      <c r="U1899">
        <v>19.829999999999998</v>
      </c>
      <c r="V1899">
        <v>20.86</v>
      </c>
      <c r="W1899" s="1">
        <v>43012</v>
      </c>
      <c r="X1899">
        <v>194</v>
      </c>
      <c r="Y1899" t="s">
        <v>46</v>
      </c>
      <c r="AC1899" s="1">
        <v>43084</v>
      </c>
      <c r="AD1899">
        <v>2</v>
      </c>
      <c r="AE1899">
        <v>233</v>
      </c>
      <c r="AF1899" s="1">
        <v>43364</v>
      </c>
      <c r="AG1899">
        <v>352</v>
      </c>
      <c r="AI1899" t="s">
        <v>461</v>
      </c>
      <c r="AJ1899" s="2">
        <v>13302</v>
      </c>
      <c r="AK1899" t="s">
        <v>45</v>
      </c>
      <c r="AL1899" s="1">
        <v>43012</v>
      </c>
    </row>
    <row r="1900" spans="1:38" x14ac:dyDescent="0.25">
      <c r="A1900" t="s">
        <v>78</v>
      </c>
      <c r="B1900" s="1">
        <v>43193</v>
      </c>
      <c r="C1900">
        <v>4</v>
      </c>
      <c r="D1900">
        <v>205</v>
      </c>
      <c r="E1900">
        <v>35</v>
      </c>
      <c r="F1900" t="s">
        <v>1072</v>
      </c>
      <c r="G1900" t="s">
        <v>40</v>
      </c>
      <c r="H1900" t="s">
        <v>41</v>
      </c>
      <c r="I1900">
        <v>5</v>
      </c>
      <c r="J1900" t="s">
        <v>42</v>
      </c>
      <c r="K1900">
        <v>181</v>
      </c>
      <c r="L1900">
        <v>14.8</v>
      </c>
      <c r="M1900">
        <v>4.92</v>
      </c>
      <c r="N1900">
        <v>0.73</v>
      </c>
      <c r="O1900">
        <v>5.18</v>
      </c>
      <c r="P1900">
        <v>0.77</v>
      </c>
      <c r="Q1900">
        <v>4.18</v>
      </c>
      <c r="R1900">
        <v>0.62</v>
      </c>
      <c r="S1900">
        <v>1.39</v>
      </c>
      <c r="T1900">
        <v>29</v>
      </c>
      <c r="U1900">
        <v>15.36</v>
      </c>
      <c r="V1900">
        <v>18.23</v>
      </c>
      <c r="W1900" s="1">
        <v>43012</v>
      </c>
      <c r="X1900">
        <v>194</v>
      </c>
      <c r="Y1900" t="s">
        <v>47</v>
      </c>
      <c r="AC1900" s="1">
        <v>43084</v>
      </c>
      <c r="AD1900">
        <v>2</v>
      </c>
      <c r="AE1900">
        <v>169</v>
      </c>
      <c r="AF1900" s="1">
        <v>43364</v>
      </c>
      <c r="AG1900">
        <v>352</v>
      </c>
      <c r="AI1900" t="s">
        <v>461</v>
      </c>
      <c r="AJ1900" s="2">
        <v>13302</v>
      </c>
      <c r="AK1900" t="s">
        <v>45</v>
      </c>
      <c r="AL1900" s="1">
        <v>43012</v>
      </c>
    </row>
    <row r="1901" spans="1:38" x14ac:dyDescent="0.25">
      <c r="A1901" t="s">
        <v>38</v>
      </c>
      <c r="B1901" s="1">
        <v>43010</v>
      </c>
      <c r="C1901">
        <v>1</v>
      </c>
      <c r="D1901">
        <v>224</v>
      </c>
      <c r="E1901">
        <v>36</v>
      </c>
      <c r="F1901" t="s">
        <v>1072</v>
      </c>
      <c r="G1901" t="s">
        <v>69</v>
      </c>
      <c r="H1901" t="s">
        <v>70</v>
      </c>
      <c r="I1901">
        <v>5</v>
      </c>
      <c r="J1901" t="s">
        <v>42</v>
      </c>
      <c r="K1901">
        <v>20</v>
      </c>
      <c r="L1901">
        <v>26.6</v>
      </c>
      <c r="M1901">
        <v>4.92</v>
      </c>
      <c r="N1901">
        <v>1.31</v>
      </c>
      <c r="O1901">
        <v>3.8</v>
      </c>
      <c r="P1901">
        <v>1.01</v>
      </c>
      <c r="Q1901">
        <v>3.77</v>
      </c>
      <c r="R1901">
        <v>1</v>
      </c>
      <c r="S1901">
        <v>2.0099999999999998</v>
      </c>
      <c r="T1901">
        <v>26</v>
      </c>
      <c r="U1901">
        <v>27.61</v>
      </c>
      <c r="V1901">
        <v>27.23</v>
      </c>
      <c r="W1901" s="1">
        <v>42990</v>
      </c>
      <c r="X1901">
        <v>223</v>
      </c>
      <c r="Y1901" t="s">
        <v>43</v>
      </c>
      <c r="Z1901" t="s">
        <v>1095</v>
      </c>
      <c r="AA1901" t="s">
        <v>1100</v>
      </c>
      <c r="AC1901" s="1">
        <v>43063</v>
      </c>
      <c r="AD1901">
        <v>1</v>
      </c>
      <c r="AE1901">
        <v>267</v>
      </c>
      <c r="AF1901" s="1">
        <v>43344</v>
      </c>
      <c r="AG1901">
        <v>354</v>
      </c>
      <c r="AH1901">
        <v>110014</v>
      </c>
      <c r="AI1901">
        <v>317</v>
      </c>
      <c r="AJ1901" t="s">
        <v>448</v>
      </c>
      <c r="AK1901" t="s">
        <v>45</v>
      </c>
      <c r="AL1901" s="1">
        <v>42990</v>
      </c>
    </row>
    <row r="1902" spans="1:38" x14ac:dyDescent="0.25">
      <c r="A1902" t="s">
        <v>38</v>
      </c>
      <c r="B1902" s="1">
        <v>43075</v>
      </c>
      <c r="C1902">
        <v>2</v>
      </c>
      <c r="D1902">
        <v>224</v>
      </c>
      <c r="E1902">
        <v>36</v>
      </c>
      <c r="F1902" t="s">
        <v>1072</v>
      </c>
      <c r="G1902" t="s">
        <v>69</v>
      </c>
      <c r="H1902" t="s">
        <v>70</v>
      </c>
      <c r="I1902">
        <v>5</v>
      </c>
      <c r="J1902" t="s">
        <v>42</v>
      </c>
      <c r="K1902">
        <v>85</v>
      </c>
      <c r="L1902">
        <v>24.2</v>
      </c>
      <c r="M1902">
        <v>4.91</v>
      </c>
      <c r="N1902">
        <v>1.19</v>
      </c>
      <c r="O1902">
        <v>3.72</v>
      </c>
      <c r="P1902">
        <v>0.9</v>
      </c>
      <c r="Q1902">
        <v>3.61</v>
      </c>
      <c r="R1902">
        <v>0.87</v>
      </c>
      <c r="S1902">
        <v>1.77</v>
      </c>
      <c r="T1902">
        <v>5</v>
      </c>
      <c r="U1902">
        <v>25.12</v>
      </c>
      <c r="V1902">
        <v>24.24</v>
      </c>
      <c r="W1902" s="1">
        <v>42990</v>
      </c>
      <c r="X1902">
        <v>223</v>
      </c>
      <c r="Y1902" t="s">
        <v>46</v>
      </c>
      <c r="Z1902" t="s">
        <v>1095</v>
      </c>
      <c r="AA1902" t="s">
        <v>1100</v>
      </c>
      <c r="AC1902" s="1">
        <v>43063</v>
      </c>
      <c r="AD1902">
        <v>1</v>
      </c>
      <c r="AE1902">
        <v>229</v>
      </c>
      <c r="AF1902" s="1">
        <v>43344</v>
      </c>
      <c r="AG1902">
        <v>354</v>
      </c>
      <c r="AH1902">
        <v>110014</v>
      </c>
      <c r="AI1902">
        <v>317</v>
      </c>
      <c r="AJ1902" t="s">
        <v>448</v>
      </c>
      <c r="AK1902" t="s">
        <v>45</v>
      </c>
      <c r="AL1902" s="1">
        <v>42990</v>
      </c>
    </row>
    <row r="1903" spans="1:38" x14ac:dyDescent="0.25">
      <c r="A1903" t="s">
        <v>38</v>
      </c>
      <c r="B1903" s="1">
        <v>43146</v>
      </c>
      <c r="C1903">
        <v>3</v>
      </c>
      <c r="D1903">
        <v>224</v>
      </c>
      <c r="E1903">
        <v>36</v>
      </c>
      <c r="F1903" t="s">
        <v>1072</v>
      </c>
      <c r="G1903" t="s">
        <v>69</v>
      </c>
      <c r="H1903" t="s">
        <v>70</v>
      </c>
      <c r="I1903">
        <v>5</v>
      </c>
      <c r="J1903" t="s">
        <v>42</v>
      </c>
      <c r="K1903">
        <v>156</v>
      </c>
      <c r="L1903">
        <v>17.2</v>
      </c>
      <c r="M1903">
        <v>4.74</v>
      </c>
      <c r="N1903">
        <v>0.82</v>
      </c>
      <c r="O1903">
        <v>4.42</v>
      </c>
      <c r="P1903">
        <v>0.76</v>
      </c>
      <c r="Q1903">
        <v>4.08</v>
      </c>
      <c r="R1903">
        <v>0.7</v>
      </c>
      <c r="S1903">
        <v>1.46</v>
      </c>
      <c r="T1903">
        <v>8</v>
      </c>
      <c r="U1903">
        <v>17.850000000000001</v>
      </c>
      <c r="V1903">
        <v>19.34</v>
      </c>
      <c r="W1903" s="1">
        <v>42990</v>
      </c>
      <c r="X1903">
        <v>223</v>
      </c>
      <c r="Y1903" t="s">
        <v>47</v>
      </c>
      <c r="Z1903" t="s">
        <v>1095</v>
      </c>
      <c r="AA1903" t="s">
        <v>1100</v>
      </c>
      <c r="AC1903" s="1">
        <v>43063</v>
      </c>
      <c r="AD1903">
        <v>1</v>
      </c>
      <c r="AE1903">
        <v>193</v>
      </c>
      <c r="AF1903" s="1">
        <v>43344</v>
      </c>
      <c r="AG1903">
        <v>354</v>
      </c>
      <c r="AH1903">
        <v>110014</v>
      </c>
      <c r="AI1903">
        <v>317</v>
      </c>
      <c r="AJ1903" t="s">
        <v>448</v>
      </c>
      <c r="AK1903" t="s">
        <v>45</v>
      </c>
      <c r="AL1903" s="1">
        <v>42990</v>
      </c>
    </row>
    <row r="1904" spans="1:38" x14ac:dyDescent="0.25">
      <c r="A1904" t="s">
        <v>38</v>
      </c>
      <c r="B1904" s="1">
        <v>43200</v>
      </c>
      <c r="C1904">
        <v>4</v>
      </c>
      <c r="D1904">
        <v>224</v>
      </c>
      <c r="E1904">
        <v>36</v>
      </c>
      <c r="F1904" t="s">
        <v>1072</v>
      </c>
      <c r="G1904" t="s">
        <v>69</v>
      </c>
      <c r="H1904" t="s">
        <v>70</v>
      </c>
      <c r="I1904">
        <v>5</v>
      </c>
      <c r="J1904" t="s">
        <v>42</v>
      </c>
      <c r="K1904">
        <v>210</v>
      </c>
      <c r="L1904">
        <v>14.3</v>
      </c>
      <c r="M1904">
        <v>4.96</v>
      </c>
      <c r="N1904">
        <v>0.71</v>
      </c>
      <c r="O1904">
        <v>4.33</v>
      </c>
      <c r="P1904">
        <v>0.62</v>
      </c>
      <c r="Q1904">
        <v>4.66</v>
      </c>
      <c r="R1904">
        <v>0.67</v>
      </c>
      <c r="S1904">
        <v>1.29</v>
      </c>
      <c r="T1904">
        <v>10</v>
      </c>
      <c r="U1904">
        <v>14.84</v>
      </c>
      <c r="V1904">
        <v>16.579999999999998</v>
      </c>
      <c r="W1904" s="1">
        <v>42990</v>
      </c>
      <c r="X1904">
        <v>223</v>
      </c>
      <c r="Y1904" t="s">
        <v>48</v>
      </c>
      <c r="Z1904" t="s">
        <v>1095</v>
      </c>
      <c r="AA1904" t="s">
        <v>1100</v>
      </c>
      <c r="AC1904" t="s">
        <v>49</v>
      </c>
      <c r="AH1904">
        <v>110014</v>
      </c>
      <c r="AI1904" t="s">
        <v>449</v>
      </c>
      <c r="AJ1904" t="s">
        <v>448</v>
      </c>
      <c r="AK1904" t="s">
        <v>50</v>
      </c>
      <c r="AL1904" s="1">
        <v>43241</v>
      </c>
    </row>
    <row r="1905" spans="1:38" x14ac:dyDescent="0.25">
      <c r="A1905" t="s">
        <v>40</v>
      </c>
      <c r="B1905" s="1">
        <v>44117</v>
      </c>
      <c r="C1905">
        <v>1</v>
      </c>
      <c r="D1905">
        <v>355</v>
      </c>
      <c r="E1905">
        <v>36</v>
      </c>
      <c r="F1905" t="s">
        <v>1072</v>
      </c>
      <c r="G1905" t="s">
        <v>104</v>
      </c>
      <c r="H1905" t="s">
        <v>105</v>
      </c>
      <c r="I1905">
        <v>4</v>
      </c>
      <c r="J1905" t="s">
        <v>42</v>
      </c>
      <c r="K1905">
        <v>11</v>
      </c>
      <c r="L1905">
        <v>26</v>
      </c>
      <c r="M1905">
        <v>4.96</v>
      </c>
      <c r="N1905">
        <v>1.29</v>
      </c>
      <c r="O1905">
        <v>5.84</v>
      </c>
      <c r="P1905">
        <v>1.52</v>
      </c>
      <c r="Q1905">
        <v>4.24</v>
      </c>
      <c r="R1905">
        <v>1.1000000000000001</v>
      </c>
      <c r="S1905">
        <v>2.62</v>
      </c>
      <c r="T1905">
        <v>35</v>
      </c>
      <c r="U1905">
        <v>26.99</v>
      </c>
      <c r="V1905">
        <v>34.21</v>
      </c>
      <c r="W1905" s="1">
        <v>44106</v>
      </c>
      <c r="Y1905" t="s">
        <v>43</v>
      </c>
      <c r="Z1905" t="s">
        <v>1101</v>
      </c>
      <c r="AA1905" t="s">
        <v>1102</v>
      </c>
      <c r="AB1905">
        <v>110</v>
      </c>
      <c r="AC1905" s="1">
        <v>44156</v>
      </c>
      <c r="AD1905">
        <v>1</v>
      </c>
      <c r="AE1905">
        <v>231</v>
      </c>
      <c r="AF1905" s="1">
        <v>44435</v>
      </c>
      <c r="AG1905">
        <v>329</v>
      </c>
      <c r="AH1905">
        <v>511051</v>
      </c>
      <c r="AI1905" t="s">
        <v>527</v>
      </c>
      <c r="AJ1905" t="s">
        <v>528</v>
      </c>
      <c r="AK1905" t="s">
        <v>45</v>
      </c>
      <c r="AL1905" s="1">
        <v>44106</v>
      </c>
    </row>
    <row r="1906" spans="1:38" x14ac:dyDescent="0.25">
      <c r="A1906" t="s">
        <v>40</v>
      </c>
      <c r="B1906" s="1">
        <v>44222</v>
      </c>
      <c r="C1906">
        <v>2</v>
      </c>
      <c r="D1906">
        <v>355</v>
      </c>
      <c r="E1906">
        <v>36</v>
      </c>
      <c r="F1906" t="s">
        <v>1072</v>
      </c>
      <c r="G1906" t="s">
        <v>104</v>
      </c>
      <c r="H1906" t="s">
        <v>105</v>
      </c>
      <c r="I1906">
        <v>4</v>
      </c>
      <c r="J1906" t="s">
        <v>42</v>
      </c>
      <c r="K1906">
        <v>116</v>
      </c>
      <c r="L1906">
        <v>18.7</v>
      </c>
      <c r="M1906">
        <v>4.96</v>
      </c>
      <c r="N1906">
        <v>0.93</v>
      </c>
      <c r="O1906">
        <v>4.71</v>
      </c>
      <c r="P1906">
        <v>0.88</v>
      </c>
      <c r="Q1906">
        <v>3.78</v>
      </c>
      <c r="R1906">
        <v>0.71</v>
      </c>
      <c r="S1906">
        <v>1.59</v>
      </c>
      <c r="T1906">
        <v>7</v>
      </c>
      <c r="U1906">
        <v>19.41</v>
      </c>
      <c r="V1906">
        <v>21.33</v>
      </c>
      <c r="W1906" s="1">
        <v>44106</v>
      </c>
      <c r="Y1906" t="s">
        <v>46</v>
      </c>
      <c r="Z1906" t="s">
        <v>1101</v>
      </c>
      <c r="AA1906" t="s">
        <v>1102</v>
      </c>
      <c r="AB1906">
        <v>110</v>
      </c>
      <c r="AC1906" s="1">
        <v>44156</v>
      </c>
      <c r="AD1906">
        <v>1</v>
      </c>
      <c r="AE1906">
        <v>176</v>
      </c>
      <c r="AF1906" s="1">
        <v>44435</v>
      </c>
      <c r="AG1906">
        <v>329</v>
      </c>
      <c r="AH1906">
        <v>511051</v>
      </c>
      <c r="AI1906" t="s">
        <v>527</v>
      </c>
      <c r="AJ1906" t="s">
        <v>528</v>
      </c>
      <c r="AK1906" t="s">
        <v>45</v>
      </c>
      <c r="AL1906" s="1">
        <v>44106</v>
      </c>
    </row>
    <row r="1907" spans="1:38" x14ac:dyDescent="0.25">
      <c r="A1907" t="s">
        <v>40</v>
      </c>
      <c r="B1907" s="1">
        <v>44280</v>
      </c>
      <c r="C1907">
        <v>3</v>
      </c>
      <c r="D1907">
        <v>355</v>
      </c>
      <c r="E1907">
        <v>36</v>
      </c>
      <c r="F1907" t="s">
        <v>1072</v>
      </c>
      <c r="G1907" t="s">
        <v>104</v>
      </c>
      <c r="H1907" t="s">
        <v>105</v>
      </c>
      <c r="I1907">
        <v>4</v>
      </c>
      <c r="J1907" t="s">
        <v>42</v>
      </c>
      <c r="K1907">
        <v>174</v>
      </c>
      <c r="L1907">
        <v>14.4</v>
      </c>
      <c r="M1907">
        <v>4.9800000000000004</v>
      </c>
      <c r="N1907">
        <v>0.72</v>
      </c>
      <c r="O1907">
        <v>5.01</v>
      </c>
      <c r="P1907">
        <v>0.72</v>
      </c>
      <c r="Q1907">
        <v>4.07</v>
      </c>
      <c r="R1907">
        <v>0.59</v>
      </c>
      <c r="S1907">
        <v>1.31</v>
      </c>
      <c r="T1907">
        <v>4</v>
      </c>
      <c r="U1907">
        <v>14.95</v>
      </c>
      <c r="V1907">
        <v>17.27</v>
      </c>
      <c r="W1907" s="1">
        <v>44106</v>
      </c>
      <c r="Y1907" t="s">
        <v>47</v>
      </c>
      <c r="Z1907" t="s">
        <v>1101</v>
      </c>
      <c r="AA1907" t="s">
        <v>1102</v>
      </c>
      <c r="AB1907">
        <v>110</v>
      </c>
      <c r="AC1907" s="1">
        <v>44156</v>
      </c>
      <c r="AD1907">
        <v>1</v>
      </c>
      <c r="AE1907">
        <v>154</v>
      </c>
      <c r="AF1907" s="1">
        <v>44435</v>
      </c>
      <c r="AG1907">
        <v>329</v>
      </c>
      <c r="AH1907">
        <v>511051</v>
      </c>
      <c r="AI1907" t="s">
        <v>527</v>
      </c>
      <c r="AJ1907" t="s">
        <v>528</v>
      </c>
      <c r="AK1907" t="s">
        <v>45</v>
      </c>
      <c r="AL1907" s="1">
        <v>44106</v>
      </c>
    </row>
    <row r="1908" spans="1:38" x14ac:dyDescent="0.25">
      <c r="A1908" t="s">
        <v>40</v>
      </c>
      <c r="B1908" s="1">
        <v>44117</v>
      </c>
      <c r="C1908">
        <v>1</v>
      </c>
      <c r="D1908">
        <v>472</v>
      </c>
      <c r="E1908">
        <v>37</v>
      </c>
      <c r="F1908" t="s">
        <v>1072</v>
      </c>
      <c r="G1908" t="s">
        <v>104</v>
      </c>
      <c r="H1908" t="s">
        <v>105</v>
      </c>
      <c r="I1908">
        <v>3</v>
      </c>
      <c r="J1908">
        <v>2</v>
      </c>
      <c r="K1908">
        <v>59</v>
      </c>
      <c r="L1908">
        <v>24</v>
      </c>
      <c r="M1908">
        <v>5.13</v>
      </c>
      <c r="N1908">
        <v>1.23</v>
      </c>
      <c r="O1908">
        <v>5.26</v>
      </c>
      <c r="P1908">
        <v>1.26</v>
      </c>
      <c r="Q1908">
        <v>4.3499999999999996</v>
      </c>
      <c r="R1908">
        <v>1.04</v>
      </c>
      <c r="S1908">
        <v>2.31</v>
      </c>
      <c r="T1908">
        <v>136</v>
      </c>
      <c r="U1908">
        <v>24.91</v>
      </c>
      <c r="V1908">
        <v>29.96</v>
      </c>
      <c r="W1908" s="1">
        <v>44058</v>
      </c>
      <c r="Y1908" t="s">
        <v>43</v>
      </c>
      <c r="Z1908" t="s">
        <v>1103</v>
      </c>
      <c r="AA1908" t="s">
        <v>1104</v>
      </c>
      <c r="AB1908">
        <v>257</v>
      </c>
      <c r="AC1908" s="1">
        <v>44162</v>
      </c>
      <c r="AD1908">
        <v>2</v>
      </c>
      <c r="AE1908">
        <v>238</v>
      </c>
      <c r="AF1908" s="1">
        <v>44442</v>
      </c>
      <c r="AG1908">
        <v>384</v>
      </c>
      <c r="AH1908">
        <v>511026</v>
      </c>
      <c r="AI1908" t="s">
        <v>1105</v>
      </c>
      <c r="AJ1908" t="s">
        <v>1106</v>
      </c>
      <c r="AK1908" t="s">
        <v>45</v>
      </c>
      <c r="AL1908" s="1">
        <v>44058</v>
      </c>
    </row>
    <row r="1909" spans="1:38" x14ac:dyDescent="0.25">
      <c r="A1909" t="s">
        <v>40</v>
      </c>
      <c r="B1909" s="1">
        <v>44222</v>
      </c>
      <c r="C1909">
        <v>2</v>
      </c>
      <c r="D1909">
        <v>472</v>
      </c>
      <c r="E1909">
        <v>37</v>
      </c>
      <c r="F1909" t="s">
        <v>1072</v>
      </c>
      <c r="G1909" t="s">
        <v>104</v>
      </c>
      <c r="H1909" t="s">
        <v>105</v>
      </c>
      <c r="I1909">
        <v>3</v>
      </c>
      <c r="J1909">
        <v>2</v>
      </c>
      <c r="K1909">
        <v>164</v>
      </c>
      <c r="L1909">
        <v>15.3</v>
      </c>
      <c r="M1909">
        <v>4.99</v>
      </c>
      <c r="N1909">
        <v>0.76</v>
      </c>
      <c r="O1909">
        <v>5.89</v>
      </c>
      <c r="P1909">
        <v>0.9</v>
      </c>
      <c r="Q1909">
        <v>4.38</v>
      </c>
      <c r="R1909">
        <v>0.67</v>
      </c>
      <c r="S1909">
        <v>1.57</v>
      </c>
      <c r="T1909">
        <v>138</v>
      </c>
      <c r="U1909">
        <v>15.88</v>
      </c>
      <c r="V1909">
        <v>20.37</v>
      </c>
      <c r="W1909" s="1">
        <v>44058</v>
      </c>
      <c r="Y1909" t="s">
        <v>46</v>
      </c>
      <c r="Z1909" t="s">
        <v>1103</v>
      </c>
      <c r="AA1909" t="s">
        <v>1104</v>
      </c>
      <c r="AB1909">
        <v>257</v>
      </c>
      <c r="AC1909" s="1">
        <v>44162</v>
      </c>
      <c r="AD1909">
        <v>2</v>
      </c>
      <c r="AE1909">
        <v>183</v>
      </c>
      <c r="AF1909" s="1">
        <v>44442</v>
      </c>
      <c r="AG1909">
        <v>384</v>
      </c>
      <c r="AH1909">
        <v>511026</v>
      </c>
      <c r="AI1909" t="s">
        <v>1105</v>
      </c>
      <c r="AJ1909" t="s">
        <v>1106</v>
      </c>
      <c r="AK1909" t="s">
        <v>45</v>
      </c>
      <c r="AL1909" s="1">
        <v>44058</v>
      </c>
    </row>
    <row r="1910" spans="1:38" x14ac:dyDescent="0.25">
      <c r="A1910" t="s">
        <v>40</v>
      </c>
      <c r="B1910" s="1">
        <v>44280</v>
      </c>
      <c r="C1910">
        <v>3</v>
      </c>
      <c r="D1910">
        <v>472</v>
      </c>
      <c r="E1910">
        <v>37</v>
      </c>
      <c r="F1910" t="s">
        <v>1072</v>
      </c>
      <c r="G1910" t="s">
        <v>104</v>
      </c>
      <c r="H1910" t="s">
        <v>105</v>
      </c>
      <c r="I1910">
        <v>3</v>
      </c>
      <c r="J1910">
        <v>2</v>
      </c>
      <c r="K1910">
        <v>222</v>
      </c>
      <c r="L1910">
        <v>13.7</v>
      </c>
      <c r="M1910">
        <v>4.8499999999999996</v>
      </c>
      <c r="N1910">
        <v>0.66</v>
      </c>
      <c r="O1910">
        <v>5.86</v>
      </c>
      <c r="P1910">
        <v>0.8</v>
      </c>
      <c r="Q1910">
        <v>4.8499999999999996</v>
      </c>
      <c r="R1910">
        <v>0.66</v>
      </c>
      <c r="S1910">
        <v>1.47</v>
      </c>
      <c r="T1910">
        <v>221</v>
      </c>
      <c r="U1910">
        <v>14.22</v>
      </c>
      <c r="V1910">
        <v>18.61</v>
      </c>
      <c r="W1910" s="1">
        <v>44058</v>
      </c>
      <c r="Y1910" s="3">
        <v>44986</v>
      </c>
      <c r="Z1910" t="s">
        <v>1103</v>
      </c>
      <c r="AA1910" t="s">
        <v>1104</v>
      </c>
      <c r="AB1910">
        <v>257</v>
      </c>
      <c r="AC1910" s="1">
        <v>44162</v>
      </c>
      <c r="AD1910">
        <v>2</v>
      </c>
      <c r="AE1910">
        <v>161</v>
      </c>
      <c r="AF1910" s="1">
        <v>44442</v>
      </c>
      <c r="AG1910">
        <v>384</v>
      </c>
      <c r="AH1910">
        <v>511026</v>
      </c>
      <c r="AI1910" t="s">
        <v>1105</v>
      </c>
      <c r="AJ1910" t="s">
        <v>1106</v>
      </c>
      <c r="AK1910" t="s">
        <v>45</v>
      </c>
      <c r="AL1910" s="1">
        <v>44058</v>
      </c>
    </row>
    <row r="1911" spans="1:38" x14ac:dyDescent="0.25">
      <c r="A1911" t="s">
        <v>78</v>
      </c>
      <c r="B1911" s="1">
        <v>43072</v>
      </c>
      <c r="C1911">
        <v>2</v>
      </c>
      <c r="D1911">
        <v>133</v>
      </c>
      <c r="E1911">
        <v>37</v>
      </c>
      <c r="F1911" t="s">
        <v>1072</v>
      </c>
      <c r="G1911" t="s">
        <v>40</v>
      </c>
      <c r="H1911" t="s">
        <v>41</v>
      </c>
      <c r="I1911">
        <v>3</v>
      </c>
      <c r="J1911">
        <v>2</v>
      </c>
      <c r="K1911">
        <v>82</v>
      </c>
      <c r="L1911">
        <v>18.600000000000001</v>
      </c>
      <c r="M1911">
        <v>5.04</v>
      </c>
      <c r="N1911">
        <v>0.94</v>
      </c>
      <c r="O1911">
        <v>6.13</v>
      </c>
      <c r="P1911">
        <v>1.1399999999999999</v>
      </c>
      <c r="Q1911">
        <v>3.71</v>
      </c>
      <c r="R1911">
        <v>0.69</v>
      </c>
      <c r="S1911">
        <v>1.83</v>
      </c>
      <c r="T1911">
        <v>29</v>
      </c>
      <c r="U1911">
        <v>19.309999999999999</v>
      </c>
      <c r="V1911">
        <v>24.42</v>
      </c>
      <c r="W1911" s="1">
        <v>42990</v>
      </c>
      <c r="X1911" t="s">
        <v>574</v>
      </c>
      <c r="Y1911" t="s">
        <v>43</v>
      </c>
      <c r="Z1911" t="s">
        <v>969</v>
      </c>
      <c r="AA1911" t="s">
        <v>191</v>
      </c>
      <c r="AC1911" s="1">
        <v>43074</v>
      </c>
      <c r="AD1911">
        <v>2</v>
      </c>
      <c r="AE1911">
        <v>228</v>
      </c>
      <c r="AF1911" s="1">
        <v>43354</v>
      </c>
      <c r="AG1911">
        <v>326</v>
      </c>
      <c r="AH1911">
        <v>309012</v>
      </c>
      <c r="AI1911" t="s">
        <v>970</v>
      </c>
      <c r="AJ1911" s="2">
        <v>19633</v>
      </c>
      <c r="AK1911" t="s">
        <v>45</v>
      </c>
      <c r="AL1911" s="1">
        <v>43028</v>
      </c>
    </row>
    <row r="1912" spans="1:38" x14ac:dyDescent="0.25">
      <c r="A1912" t="s">
        <v>78</v>
      </c>
      <c r="B1912" s="1">
        <v>43012</v>
      </c>
      <c r="C1912">
        <v>1</v>
      </c>
      <c r="D1912">
        <v>133</v>
      </c>
      <c r="E1912">
        <v>37</v>
      </c>
      <c r="F1912" t="s">
        <v>1072</v>
      </c>
      <c r="G1912" t="s">
        <v>40</v>
      </c>
      <c r="H1912" t="s">
        <v>41</v>
      </c>
      <c r="I1912">
        <v>6</v>
      </c>
      <c r="J1912" t="s">
        <v>42</v>
      </c>
      <c r="K1912">
        <v>22</v>
      </c>
      <c r="L1912">
        <v>18.100000000000001</v>
      </c>
      <c r="M1912">
        <v>5.36</v>
      </c>
      <c r="N1912">
        <v>0.97</v>
      </c>
      <c r="O1912">
        <v>5.29</v>
      </c>
      <c r="P1912">
        <v>0.96</v>
      </c>
      <c r="Q1912">
        <v>3.4</v>
      </c>
      <c r="R1912">
        <v>0.62</v>
      </c>
      <c r="S1912">
        <v>1.57</v>
      </c>
      <c r="U1912">
        <v>18.79</v>
      </c>
      <c r="V1912">
        <v>21.51</v>
      </c>
      <c r="W1912" s="1">
        <v>42990</v>
      </c>
      <c r="X1912">
        <v>216</v>
      </c>
      <c r="Z1912" t="s">
        <v>1095</v>
      </c>
      <c r="AA1912" t="s">
        <v>1096</v>
      </c>
      <c r="AC1912" t="s">
        <v>49</v>
      </c>
      <c r="AH1912">
        <v>306083</v>
      </c>
      <c r="AI1912" t="s">
        <v>605</v>
      </c>
      <c r="AJ1912" s="2">
        <v>44287</v>
      </c>
      <c r="AK1912" t="s">
        <v>45</v>
      </c>
      <c r="AL1912" s="1">
        <v>42990</v>
      </c>
    </row>
    <row r="1913" spans="1:38" x14ac:dyDescent="0.25">
      <c r="A1913" t="s">
        <v>78</v>
      </c>
      <c r="B1913" s="1">
        <v>43193</v>
      </c>
      <c r="C1913">
        <v>4</v>
      </c>
      <c r="D1913">
        <v>133</v>
      </c>
      <c r="E1913">
        <v>37</v>
      </c>
      <c r="F1913" t="s">
        <v>1072</v>
      </c>
      <c r="G1913" t="s">
        <v>40</v>
      </c>
      <c r="H1913" t="s">
        <v>41</v>
      </c>
      <c r="I1913">
        <v>6</v>
      </c>
      <c r="J1913" t="s">
        <v>42</v>
      </c>
      <c r="K1913">
        <v>203</v>
      </c>
      <c r="L1913">
        <v>11.3</v>
      </c>
      <c r="M1913">
        <v>4.84</v>
      </c>
      <c r="N1913">
        <v>0.55000000000000004</v>
      </c>
      <c r="O1913">
        <v>6.55</v>
      </c>
      <c r="P1913">
        <v>0.74</v>
      </c>
      <c r="Q1913">
        <v>4.8099999999999996</v>
      </c>
      <c r="R1913">
        <v>0.54</v>
      </c>
      <c r="S1913">
        <v>1.28</v>
      </c>
      <c r="T1913">
        <v>43</v>
      </c>
      <c r="U1913">
        <v>11.73</v>
      </c>
      <c r="V1913">
        <v>16.32</v>
      </c>
      <c r="W1913" s="1">
        <v>42990</v>
      </c>
      <c r="X1913">
        <v>216</v>
      </c>
      <c r="Y1913" t="s">
        <v>48</v>
      </c>
      <c r="Z1913" t="s">
        <v>1095</v>
      </c>
      <c r="AA1913" t="s">
        <v>1096</v>
      </c>
      <c r="AC1913" s="1">
        <v>43063</v>
      </c>
      <c r="AD1913">
        <v>1</v>
      </c>
      <c r="AE1913">
        <v>150</v>
      </c>
      <c r="AF1913" s="1">
        <v>43345</v>
      </c>
      <c r="AG1913">
        <v>355</v>
      </c>
      <c r="AH1913">
        <v>306083</v>
      </c>
      <c r="AI1913" t="s">
        <v>605</v>
      </c>
      <c r="AJ1913" s="2">
        <v>44287</v>
      </c>
      <c r="AK1913" t="s">
        <v>45</v>
      </c>
      <c r="AL1913" s="1">
        <v>42990</v>
      </c>
    </row>
    <row r="1914" spans="1:38" x14ac:dyDescent="0.25">
      <c r="A1914" t="s">
        <v>78</v>
      </c>
      <c r="B1914" s="1">
        <v>43129</v>
      </c>
      <c r="C1914">
        <v>3</v>
      </c>
      <c r="D1914">
        <v>133</v>
      </c>
      <c r="E1914">
        <v>37</v>
      </c>
      <c r="F1914" t="s">
        <v>1072</v>
      </c>
      <c r="G1914" t="s">
        <v>40</v>
      </c>
      <c r="H1914" t="s">
        <v>41</v>
      </c>
      <c r="I1914">
        <v>6</v>
      </c>
      <c r="J1914" t="s">
        <v>42</v>
      </c>
      <c r="K1914">
        <v>139</v>
      </c>
      <c r="L1914">
        <v>13.3</v>
      </c>
      <c r="M1914">
        <v>5.09</v>
      </c>
      <c r="N1914">
        <v>0.68</v>
      </c>
      <c r="O1914">
        <v>5.08</v>
      </c>
      <c r="P1914">
        <v>0.68</v>
      </c>
      <c r="Q1914">
        <v>4.08</v>
      </c>
      <c r="R1914">
        <v>0.54</v>
      </c>
      <c r="S1914">
        <v>1.22</v>
      </c>
      <c r="T1914">
        <v>13</v>
      </c>
      <c r="U1914">
        <v>13.81</v>
      </c>
      <c r="V1914">
        <v>16.11</v>
      </c>
      <c r="W1914" s="1">
        <v>42990</v>
      </c>
      <c r="X1914">
        <v>216</v>
      </c>
      <c r="Y1914" t="s">
        <v>47</v>
      </c>
      <c r="Z1914" t="s">
        <v>1095</v>
      </c>
      <c r="AA1914" t="s">
        <v>1096</v>
      </c>
      <c r="AC1914" s="1">
        <v>43063</v>
      </c>
      <c r="AD1914">
        <v>1</v>
      </c>
      <c r="AE1914">
        <v>214</v>
      </c>
      <c r="AF1914" s="1">
        <v>43345</v>
      </c>
      <c r="AG1914">
        <v>355</v>
      </c>
      <c r="AH1914">
        <v>306083</v>
      </c>
      <c r="AI1914" t="s">
        <v>605</v>
      </c>
      <c r="AJ1914" s="2">
        <v>44287</v>
      </c>
      <c r="AK1914" t="s">
        <v>45</v>
      </c>
      <c r="AL1914" s="1">
        <v>42990</v>
      </c>
    </row>
    <row r="1915" spans="1:38" x14ac:dyDescent="0.25">
      <c r="A1915" t="s">
        <v>40</v>
      </c>
      <c r="B1915" s="1">
        <v>44117</v>
      </c>
      <c r="C1915">
        <v>1</v>
      </c>
      <c r="D1915">
        <v>399</v>
      </c>
      <c r="E1915">
        <v>38</v>
      </c>
      <c r="F1915" t="s">
        <v>1072</v>
      </c>
      <c r="G1915" t="s">
        <v>69</v>
      </c>
      <c r="H1915" t="s">
        <v>70</v>
      </c>
      <c r="I1915">
        <v>3</v>
      </c>
      <c r="J1915">
        <v>2</v>
      </c>
      <c r="K1915">
        <v>41</v>
      </c>
      <c r="L1915">
        <v>24.3</v>
      </c>
      <c r="M1915">
        <v>5.14</v>
      </c>
      <c r="N1915">
        <v>1.25</v>
      </c>
      <c r="O1915">
        <v>4.5199999999999996</v>
      </c>
      <c r="P1915">
        <v>1.1000000000000001</v>
      </c>
      <c r="Q1915">
        <v>4</v>
      </c>
      <c r="R1915">
        <v>0.97</v>
      </c>
      <c r="S1915">
        <v>2.0699999999999998</v>
      </c>
      <c r="T1915">
        <v>15</v>
      </c>
      <c r="U1915">
        <v>25.22</v>
      </c>
      <c r="V1915">
        <v>27.52</v>
      </c>
      <c r="W1915" s="1">
        <v>44076</v>
      </c>
      <c r="Y1915" t="s">
        <v>43</v>
      </c>
      <c r="Z1915" t="s">
        <v>1107</v>
      </c>
      <c r="AA1915">
        <f>-19/56</f>
        <v>-0.3392857142857143</v>
      </c>
      <c r="AB1915">
        <v>30</v>
      </c>
      <c r="AC1915" s="1">
        <v>44166</v>
      </c>
      <c r="AD1915">
        <v>2</v>
      </c>
      <c r="AE1915">
        <v>245</v>
      </c>
      <c r="AF1915" s="1">
        <v>44449</v>
      </c>
      <c r="AG1915">
        <v>373</v>
      </c>
      <c r="AH1915" t="s">
        <v>325</v>
      </c>
      <c r="AI1915" t="s">
        <v>1108</v>
      </c>
      <c r="AJ1915" t="s">
        <v>1109</v>
      </c>
      <c r="AK1915" t="s">
        <v>45</v>
      </c>
      <c r="AL1915" s="1">
        <v>44076</v>
      </c>
    </row>
    <row r="1916" spans="1:38" x14ac:dyDescent="0.25">
      <c r="A1916" t="s">
        <v>40</v>
      </c>
      <c r="B1916" s="1">
        <v>44222</v>
      </c>
      <c r="C1916">
        <v>2</v>
      </c>
      <c r="D1916">
        <v>399</v>
      </c>
      <c r="E1916">
        <v>38</v>
      </c>
      <c r="F1916" t="s">
        <v>1072</v>
      </c>
      <c r="G1916" t="s">
        <v>69</v>
      </c>
      <c r="H1916" t="s">
        <v>70</v>
      </c>
      <c r="I1916">
        <v>3</v>
      </c>
      <c r="J1916">
        <v>2</v>
      </c>
      <c r="K1916">
        <v>146</v>
      </c>
      <c r="L1916">
        <v>15.4</v>
      </c>
      <c r="M1916">
        <v>5.0199999999999996</v>
      </c>
      <c r="N1916">
        <v>0.77</v>
      </c>
      <c r="O1916">
        <v>4.53</v>
      </c>
      <c r="P1916">
        <v>0.7</v>
      </c>
      <c r="Q1916">
        <v>4.0999999999999996</v>
      </c>
      <c r="R1916">
        <v>0.63</v>
      </c>
      <c r="S1916">
        <v>1.33</v>
      </c>
      <c r="T1916">
        <v>29</v>
      </c>
      <c r="U1916">
        <v>15.99</v>
      </c>
      <c r="V1916">
        <v>17.59</v>
      </c>
      <c r="W1916" s="1">
        <v>44076</v>
      </c>
      <c r="Y1916" t="s">
        <v>46</v>
      </c>
      <c r="Z1916" t="s">
        <v>1107</v>
      </c>
      <c r="AA1916">
        <f>-19/56</f>
        <v>-0.3392857142857143</v>
      </c>
      <c r="AB1916">
        <v>30</v>
      </c>
      <c r="AC1916" s="1">
        <v>44166</v>
      </c>
      <c r="AD1916">
        <v>2</v>
      </c>
      <c r="AE1916">
        <v>190</v>
      </c>
      <c r="AF1916" s="1">
        <v>44449</v>
      </c>
      <c r="AG1916">
        <v>373</v>
      </c>
      <c r="AH1916" t="s">
        <v>325</v>
      </c>
      <c r="AI1916" t="s">
        <v>1108</v>
      </c>
      <c r="AJ1916" t="s">
        <v>1109</v>
      </c>
      <c r="AK1916" t="s">
        <v>45</v>
      </c>
      <c r="AL1916" s="1">
        <v>44076</v>
      </c>
    </row>
    <row r="1917" spans="1:38" x14ac:dyDescent="0.25">
      <c r="A1917" t="s">
        <v>40</v>
      </c>
      <c r="B1917" s="1">
        <v>44280</v>
      </c>
      <c r="C1917">
        <v>3</v>
      </c>
      <c r="D1917">
        <v>399</v>
      </c>
      <c r="E1917">
        <v>38</v>
      </c>
      <c r="F1917" t="s">
        <v>1072</v>
      </c>
      <c r="G1917" t="s">
        <v>69</v>
      </c>
      <c r="H1917" t="s">
        <v>70</v>
      </c>
      <c r="I1917">
        <v>3</v>
      </c>
      <c r="J1917">
        <v>2</v>
      </c>
      <c r="K1917">
        <v>204</v>
      </c>
      <c r="L1917">
        <v>13.2</v>
      </c>
      <c r="M1917">
        <v>4.91</v>
      </c>
      <c r="N1917">
        <v>0.65</v>
      </c>
      <c r="O1917">
        <v>5.6</v>
      </c>
      <c r="P1917">
        <v>0.74</v>
      </c>
      <c r="Q1917">
        <v>4.57</v>
      </c>
      <c r="R1917">
        <v>0.6</v>
      </c>
      <c r="S1917">
        <v>1.34</v>
      </c>
      <c r="T1917">
        <v>28</v>
      </c>
      <c r="U1917">
        <v>13.7</v>
      </c>
      <c r="V1917">
        <v>17.28</v>
      </c>
      <c r="W1917" s="1">
        <v>44076</v>
      </c>
      <c r="Y1917" t="s">
        <v>47</v>
      </c>
      <c r="Z1917" t="s">
        <v>1107</v>
      </c>
      <c r="AA1917">
        <v>-0.33928571400000002</v>
      </c>
      <c r="AB1917">
        <v>30</v>
      </c>
      <c r="AC1917" s="1">
        <v>44166</v>
      </c>
      <c r="AD1917">
        <v>2</v>
      </c>
      <c r="AE1917">
        <v>168</v>
      </c>
      <c r="AF1917" s="1">
        <v>44449</v>
      </c>
      <c r="AG1917">
        <v>373</v>
      </c>
      <c r="AH1917" t="s">
        <v>325</v>
      </c>
      <c r="AI1917" t="s">
        <v>1108</v>
      </c>
      <c r="AJ1917" t="s">
        <v>1109</v>
      </c>
      <c r="AK1917" t="s">
        <v>45</v>
      </c>
      <c r="AL1917" s="1">
        <v>44076</v>
      </c>
    </row>
    <row r="1918" spans="1:38" x14ac:dyDescent="0.25">
      <c r="A1918" t="s">
        <v>78</v>
      </c>
      <c r="B1918" s="1">
        <v>43012</v>
      </c>
      <c r="C1918">
        <v>1</v>
      </c>
      <c r="D1918">
        <v>49</v>
      </c>
      <c r="E1918">
        <v>38</v>
      </c>
      <c r="F1918" t="s">
        <v>1072</v>
      </c>
      <c r="G1918" t="s">
        <v>40</v>
      </c>
      <c r="H1918" t="s">
        <v>41</v>
      </c>
      <c r="I1918">
        <v>10</v>
      </c>
      <c r="J1918" t="s">
        <v>42</v>
      </c>
      <c r="K1918">
        <v>22</v>
      </c>
      <c r="L1918">
        <v>20.8</v>
      </c>
      <c r="M1918">
        <v>5.22</v>
      </c>
      <c r="N1918">
        <v>1.0900000000000001</v>
      </c>
      <c r="O1918">
        <v>5.84</v>
      </c>
      <c r="P1918">
        <v>1.21</v>
      </c>
      <c r="Q1918">
        <v>4.29</v>
      </c>
      <c r="R1918">
        <v>0.89</v>
      </c>
      <c r="S1918">
        <v>2.11</v>
      </c>
      <c r="U1918">
        <v>21.59</v>
      </c>
      <c r="V1918">
        <v>27.37</v>
      </c>
      <c r="W1918" s="1">
        <v>42990</v>
      </c>
      <c r="X1918" t="s">
        <v>591</v>
      </c>
      <c r="AC1918" s="1">
        <v>43052</v>
      </c>
      <c r="AD1918">
        <v>1</v>
      </c>
      <c r="AE1918">
        <v>277</v>
      </c>
      <c r="AF1918" s="1">
        <v>43332</v>
      </c>
      <c r="AG1918">
        <v>342</v>
      </c>
      <c r="AH1918">
        <v>303083</v>
      </c>
      <c r="AI1918" t="s">
        <v>492</v>
      </c>
      <c r="AJ1918" s="2">
        <v>43922</v>
      </c>
      <c r="AK1918" t="s">
        <v>45</v>
      </c>
      <c r="AL1918" s="1">
        <v>42990</v>
      </c>
    </row>
    <row r="1919" spans="1:38" x14ac:dyDescent="0.25">
      <c r="A1919" t="s">
        <v>78</v>
      </c>
      <c r="B1919" s="1">
        <v>43072</v>
      </c>
      <c r="C1919">
        <v>2</v>
      </c>
      <c r="D1919">
        <v>49</v>
      </c>
      <c r="E1919">
        <v>38</v>
      </c>
      <c r="F1919" t="s">
        <v>1072</v>
      </c>
      <c r="G1919" t="s">
        <v>40</v>
      </c>
      <c r="H1919" t="s">
        <v>41</v>
      </c>
      <c r="I1919">
        <v>4</v>
      </c>
      <c r="J1919" t="s">
        <v>42</v>
      </c>
      <c r="K1919">
        <v>82</v>
      </c>
      <c r="L1919">
        <v>15.7</v>
      </c>
      <c r="M1919">
        <v>5.09</v>
      </c>
      <c r="N1919">
        <v>0.8</v>
      </c>
      <c r="O1919">
        <v>6.08</v>
      </c>
      <c r="P1919">
        <v>0.95</v>
      </c>
      <c r="Q1919">
        <v>4.2699999999999996</v>
      </c>
      <c r="R1919">
        <v>0.67</v>
      </c>
      <c r="S1919">
        <v>1.62</v>
      </c>
      <c r="T1919">
        <v>39</v>
      </c>
      <c r="U1919">
        <v>16.3</v>
      </c>
      <c r="V1919">
        <v>21.1</v>
      </c>
      <c r="W1919" s="1">
        <v>42990</v>
      </c>
      <c r="X1919" t="s">
        <v>1110</v>
      </c>
      <c r="Y1919" t="s">
        <v>77</v>
      </c>
      <c r="Z1919" t="s">
        <v>1111</v>
      </c>
      <c r="AA1919" t="s">
        <v>1112</v>
      </c>
      <c r="AC1919" s="1">
        <v>43069</v>
      </c>
      <c r="AD1919">
        <v>3</v>
      </c>
      <c r="AE1919">
        <v>224</v>
      </c>
      <c r="AF1919" s="1">
        <v>43350</v>
      </c>
      <c r="AG1919">
        <v>749</v>
      </c>
      <c r="AH1919">
        <v>308103</v>
      </c>
      <c r="AI1919" t="s">
        <v>985</v>
      </c>
      <c r="AK1919" t="s">
        <v>45</v>
      </c>
      <c r="AL1919" s="1">
        <v>42601</v>
      </c>
    </row>
    <row r="1920" spans="1:38" x14ac:dyDescent="0.25">
      <c r="A1920" t="s">
        <v>78</v>
      </c>
      <c r="B1920" s="1">
        <v>43129</v>
      </c>
      <c r="C1920">
        <v>3</v>
      </c>
      <c r="D1920">
        <v>49</v>
      </c>
      <c r="E1920">
        <v>38</v>
      </c>
      <c r="F1920" t="s">
        <v>1072</v>
      </c>
      <c r="G1920" t="s">
        <v>40</v>
      </c>
      <c r="H1920" t="s">
        <v>41</v>
      </c>
      <c r="I1920">
        <v>10</v>
      </c>
      <c r="J1920" t="s">
        <v>42</v>
      </c>
      <c r="K1920">
        <v>139</v>
      </c>
      <c r="L1920">
        <v>16</v>
      </c>
      <c r="M1920">
        <v>5.19</v>
      </c>
      <c r="N1920">
        <v>0.83</v>
      </c>
      <c r="O1920">
        <v>4.78</v>
      </c>
      <c r="P1920">
        <v>0.76</v>
      </c>
      <c r="Q1920">
        <v>4.13</v>
      </c>
      <c r="R1920">
        <v>0.66</v>
      </c>
      <c r="S1920">
        <v>1.43</v>
      </c>
      <c r="T1920">
        <v>13</v>
      </c>
      <c r="U1920">
        <v>16.61</v>
      </c>
      <c r="V1920">
        <v>18.73</v>
      </c>
      <c r="W1920" s="1">
        <v>42990</v>
      </c>
      <c r="X1920" t="s">
        <v>591</v>
      </c>
      <c r="Y1920" t="s">
        <v>47</v>
      </c>
      <c r="AC1920" s="1">
        <v>43074</v>
      </c>
      <c r="AD1920">
        <v>2</v>
      </c>
      <c r="AE1920">
        <v>225</v>
      </c>
      <c r="AF1920" s="1">
        <v>43356</v>
      </c>
      <c r="AG1920">
        <v>366</v>
      </c>
      <c r="AH1920">
        <v>303083</v>
      </c>
      <c r="AI1920" t="s">
        <v>492</v>
      </c>
      <c r="AJ1920" s="2">
        <v>43922</v>
      </c>
      <c r="AK1920" t="s">
        <v>45</v>
      </c>
      <c r="AL1920" s="1">
        <v>42990</v>
      </c>
    </row>
    <row r="1921" spans="1:38" x14ac:dyDescent="0.25">
      <c r="A1921" t="s">
        <v>78</v>
      </c>
      <c r="B1921" s="1">
        <v>43193</v>
      </c>
      <c r="C1921">
        <v>4</v>
      </c>
      <c r="D1921">
        <v>49</v>
      </c>
      <c r="E1921">
        <v>38</v>
      </c>
      <c r="F1921" t="s">
        <v>1072</v>
      </c>
      <c r="G1921" t="s">
        <v>40</v>
      </c>
      <c r="H1921" t="s">
        <v>41</v>
      </c>
      <c r="I1921">
        <v>10</v>
      </c>
      <c r="J1921" t="s">
        <v>42</v>
      </c>
      <c r="K1921">
        <v>203</v>
      </c>
      <c r="L1921">
        <v>8.1999999999999993</v>
      </c>
      <c r="M1921">
        <v>4.62</v>
      </c>
      <c r="N1921">
        <v>0.38</v>
      </c>
      <c r="O1921">
        <v>7.31</v>
      </c>
      <c r="P1921">
        <v>0.6</v>
      </c>
      <c r="Q1921">
        <v>5.92</v>
      </c>
      <c r="R1921">
        <v>0.49</v>
      </c>
      <c r="S1921">
        <v>1.08</v>
      </c>
      <c r="T1921">
        <v>47</v>
      </c>
      <c r="U1921">
        <v>8.51</v>
      </c>
      <c r="V1921">
        <v>13.36</v>
      </c>
      <c r="W1921" s="1">
        <v>42990</v>
      </c>
      <c r="X1921" t="s">
        <v>591</v>
      </c>
      <c r="Y1921" t="s">
        <v>48</v>
      </c>
      <c r="AC1921" s="1">
        <v>43074</v>
      </c>
      <c r="AD1921">
        <v>2</v>
      </c>
      <c r="AE1921">
        <v>161</v>
      </c>
      <c r="AF1921" s="1">
        <v>43356</v>
      </c>
      <c r="AG1921">
        <v>366</v>
      </c>
      <c r="AH1921">
        <v>303083</v>
      </c>
      <c r="AI1921" t="s">
        <v>492</v>
      </c>
      <c r="AJ1921" s="2">
        <v>43922</v>
      </c>
      <c r="AK1921" t="s">
        <v>45</v>
      </c>
      <c r="AL1921" s="1">
        <v>42990</v>
      </c>
    </row>
    <row r="1922" spans="1:38" x14ac:dyDescent="0.25">
      <c r="A1922" t="s">
        <v>38</v>
      </c>
      <c r="B1922" s="1">
        <v>43146</v>
      </c>
      <c r="C1922">
        <v>3</v>
      </c>
      <c r="D1922">
        <v>88</v>
      </c>
      <c r="E1922">
        <v>39</v>
      </c>
      <c r="F1922" t="s">
        <v>1072</v>
      </c>
      <c r="G1922" t="s">
        <v>51</v>
      </c>
      <c r="H1922" t="s">
        <v>52</v>
      </c>
      <c r="I1922">
        <v>3</v>
      </c>
      <c r="J1922">
        <v>2</v>
      </c>
      <c r="K1922">
        <v>133</v>
      </c>
      <c r="L1922">
        <v>16.8</v>
      </c>
      <c r="M1922">
        <v>5.08</v>
      </c>
      <c r="N1922">
        <v>0.85</v>
      </c>
      <c r="O1922">
        <v>3.62</v>
      </c>
      <c r="P1922">
        <v>0.61</v>
      </c>
      <c r="Q1922">
        <v>3.46</v>
      </c>
      <c r="R1922">
        <v>0.57999999999999996</v>
      </c>
      <c r="S1922">
        <v>1.19</v>
      </c>
      <c r="T1922">
        <v>25</v>
      </c>
      <c r="U1922">
        <v>17.440000000000001</v>
      </c>
      <c r="V1922">
        <v>16.47</v>
      </c>
      <c r="W1922" s="1">
        <v>43013</v>
      </c>
      <c r="X1922">
        <v>200</v>
      </c>
      <c r="Y1922" t="s">
        <v>46</v>
      </c>
      <c r="AC1922" s="1">
        <v>43068</v>
      </c>
      <c r="AD1922">
        <v>2</v>
      </c>
      <c r="AE1922">
        <v>196</v>
      </c>
      <c r="AF1922" s="1">
        <v>43347</v>
      </c>
      <c r="AG1922">
        <v>334</v>
      </c>
      <c r="AH1922" t="s">
        <v>1113</v>
      </c>
      <c r="AI1922" t="s">
        <v>607</v>
      </c>
      <c r="AJ1922" s="2">
        <v>17472</v>
      </c>
      <c r="AK1922" t="s">
        <v>45</v>
      </c>
      <c r="AL1922" s="1">
        <v>43013</v>
      </c>
    </row>
    <row r="1923" spans="1:38" x14ac:dyDescent="0.25">
      <c r="A1923" t="s">
        <v>38</v>
      </c>
      <c r="B1923" s="1">
        <v>43075</v>
      </c>
      <c r="C1923">
        <v>2</v>
      </c>
      <c r="D1923">
        <v>88</v>
      </c>
      <c r="E1923">
        <v>39</v>
      </c>
      <c r="F1923" t="s">
        <v>1072</v>
      </c>
      <c r="G1923" t="s">
        <v>51</v>
      </c>
      <c r="H1923" t="s">
        <v>52</v>
      </c>
      <c r="I1923">
        <v>3</v>
      </c>
      <c r="J1923">
        <v>2</v>
      </c>
      <c r="K1923">
        <v>62</v>
      </c>
      <c r="L1923">
        <v>15.6</v>
      </c>
      <c r="M1923">
        <v>5.23</v>
      </c>
      <c r="N1923">
        <v>0.82</v>
      </c>
      <c r="O1923">
        <v>3.45</v>
      </c>
      <c r="P1923">
        <v>0.54</v>
      </c>
      <c r="Q1923">
        <v>3.43</v>
      </c>
      <c r="R1923">
        <v>0.54</v>
      </c>
      <c r="S1923">
        <v>1.07</v>
      </c>
      <c r="T1923">
        <v>23</v>
      </c>
      <c r="U1923">
        <v>16.190000000000001</v>
      </c>
      <c r="V1923">
        <v>14.97</v>
      </c>
      <c r="W1923" s="1">
        <v>43013</v>
      </c>
      <c r="X1923">
        <v>200</v>
      </c>
      <c r="Y1923" t="s">
        <v>43</v>
      </c>
      <c r="AC1923" s="1">
        <v>43068</v>
      </c>
      <c r="AD1923">
        <v>2</v>
      </c>
      <c r="AE1923">
        <v>232</v>
      </c>
      <c r="AF1923" s="1">
        <v>43347</v>
      </c>
      <c r="AG1923">
        <v>334</v>
      </c>
      <c r="AH1923" t="s">
        <v>1113</v>
      </c>
      <c r="AI1923" t="s">
        <v>607</v>
      </c>
      <c r="AJ1923" s="2">
        <v>17472</v>
      </c>
      <c r="AK1923" t="s">
        <v>45</v>
      </c>
      <c r="AL1923" s="1">
        <v>43013</v>
      </c>
    </row>
    <row r="1924" spans="1:38" x14ac:dyDescent="0.25">
      <c r="A1924" t="s">
        <v>38</v>
      </c>
      <c r="B1924" s="1">
        <v>43200</v>
      </c>
      <c r="C1924">
        <v>4</v>
      </c>
      <c r="D1924">
        <v>88</v>
      </c>
      <c r="E1924">
        <v>39</v>
      </c>
      <c r="F1924" t="s">
        <v>1072</v>
      </c>
      <c r="G1924" t="s">
        <v>51</v>
      </c>
      <c r="H1924" t="s">
        <v>52</v>
      </c>
      <c r="I1924">
        <v>3</v>
      </c>
      <c r="J1924">
        <v>2</v>
      </c>
      <c r="K1924">
        <v>187</v>
      </c>
      <c r="L1924">
        <v>11.2</v>
      </c>
      <c r="M1924">
        <v>5.16</v>
      </c>
      <c r="N1924">
        <v>0.57999999999999996</v>
      </c>
      <c r="O1924">
        <v>3.04</v>
      </c>
      <c r="P1924">
        <v>0.34</v>
      </c>
      <c r="Q1924">
        <v>3.85</v>
      </c>
      <c r="R1924">
        <v>0.43</v>
      </c>
      <c r="S1924">
        <v>0.77</v>
      </c>
      <c r="T1924">
        <v>18</v>
      </c>
      <c r="U1924">
        <v>11.63</v>
      </c>
      <c r="V1924">
        <v>10.46</v>
      </c>
      <c r="W1924" s="1">
        <v>43013</v>
      </c>
      <c r="X1924">
        <v>200</v>
      </c>
      <c r="Y1924" t="s">
        <v>47</v>
      </c>
      <c r="AC1924" t="s">
        <v>49</v>
      </c>
      <c r="AH1924" t="s">
        <v>1113</v>
      </c>
      <c r="AI1924" t="s">
        <v>607</v>
      </c>
      <c r="AJ1924" s="2">
        <v>17472</v>
      </c>
      <c r="AK1924" t="s">
        <v>50</v>
      </c>
      <c r="AL1924" s="1">
        <v>43241</v>
      </c>
    </row>
    <row r="1925" spans="1:38" x14ac:dyDescent="0.25">
      <c r="A1925" t="s">
        <v>40</v>
      </c>
      <c r="B1925" s="1">
        <v>44117</v>
      </c>
      <c r="C1925">
        <v>1</v>
      </c>
      <c r="D1925">
        <v>235</v>
      </c>
      <c r="E1925">
        <v>39</v>
      </c>
      <c r="F1925" t="s">
        <v>1072</v>
      </c>
      <c r="G1925" t="s">
        <v>51</v>
      </c>
      <c r="H1925" t="s">
        <v>52</v>
      </c>
      <c r="I1925">
        <v>11</v>
      </c>
      <c r="J1925" t="s">
        <v>42</v>
      </c>
      <c r="K1925">
        <v>55</v>
      </c>
      <c r="L1925">
        <v>22.2</v>
      </c>
      <c r="M1925">
        <v>5.14</v>
      </c>
      <c r="N1925">
        <v>1.1399999999999999</v>
      </c>
      <c r="O1925">
        <v>5.03</v>
      </c>
      <c r="P1925">
        <v>1.1200000000000001</v>
      </c>
      <c r="Q1925">
        <v>4.05</v>
      </c>
      <c r="R1925">
        <v>0.9</v>
      </c>
      <c r="S1925">
        <v>2.02</v>
      </c>
      <c r="T1925">
        <v>10</v>
      </c>
      <c r="U1925">
        <v>23.04</v>
      </c>
      <c r="V1925">
        <v>26.69</v>
      </c>
      <c r="W1925" s="1">
        <v>44062</v>
      </c>
      <c r="Y1925" t="s">
        <v>43</v>
      </c>
      <c r="Z1925">
        <f>-42/34</f>
        <v>-1.2352941176470589</v>
      </c>
      <c r="AA1925">
        <f>-42/67</f>
        <v>-0.62686567164179108</v>
      </c>
      <c r="AB1925">
        <v>25</v>
      </c>
      <c r="AC1925" s="1">
        <v>44155</v>
      </c>
      <c r="AD1925">
        <v>1</v>
      </c>
      <c r="AE1925">
        <v>234</v>
      </c>
      <c r="AF1925" s="1">
        <v>44438</v>
      </c>
      <c r="AG1925">
        <v>376</v>
      </c>
      <c r="AI1925">
        <v>0</v>
      </c>
      <c r="AK1925" t="s">
        <v>45</v>
      </c>
      <c r="AL1925" s="1">
        <v>44062</v>
      </c>
    </row>
    <row r="1926" spans="1:38" x14ac:dyDescent="0.25">
      <c r="A1926" t="s">
        <v>40</v>
      </c>
      <c r="B1926" s="1">
        <v>44222</v>
      </c>
      <c r="C1926">
        <v>2</v>
      </c>
      <c r="D1926">
        <v>235</v>
      </c>
      <c r="E1926">
        <v>39</v>
      </c>
      <c r="F1926" t="s">
        <v>1072</v>
      </c>
      <c r="G1926" t="s">
        <v>51</v>
      </c>
      <c r="H1926" t="s">
        <v>52</v>
      </c>
      <c r="I1926">
        <v>11</v>
      </c>
      <c r="J1926" t="s">
        <v>42</v>
      </c>
      <c r="K1926">
        <v>160</v>
      </c>
      <c r="L1926">
        <v>13.3</v>
      </c>
      <c r="M1926">
        <v>4.99</v>
      </c>
      <c r="N1926">
        <v>0.66</v>
      </c>
      <c r="O1926">
        <v>5.91</v>
      </c>
      <c r="P1926">
        <v>0.79</v>
      </c>
      <c r="Q1926">
        <v>4.1900000000000004</v>
      </c>
      <c r="R1926">
        <v>0.56000000000000005</v>
      </c>
      <c r="S1926">
        <v>1.34</v>
      </c>
      <c r="T1926">
        <v>123</v>
      </c>
      <c r="U1926">
        <v>13.81</v>
      </c>
      <c r="V1926">
        <v>17.64</v>
      </c>
      <c r="W1926" s="1">
        <v>44062</v>
      </c>
      <c r="Y1926" t="s">
        <v>46</v>
      </c>
      <c r="Z1926">
        <f>-42/34</f>
        <v>-1.2352941176470589</v>
      </c>
      <c r="AA1926">
        <f>-42/67</f>
        <v>-0.62686567164179108</v>
      </c>
      <c r="AB1926">
        <v>25</v>
      </c>
      <c r="AC1926" s="1">
        <v>44155</v>
      </c>
      <c r="AD1926">
        <v>1</v>
      </c>
      <c r="AE1926">
        <v>179</v>
      </c>
      <c r="AF1926" s="1">
        <v>44438</v>
      </c>
      <c r="AG1926">
        <v>376</v>
      </c>
      <c r="AI1926">
        <v>0</v>
      </c>
      <c r="AK1926" t="s">
        <v>45</v>
      </c>
      <c r="AL1926" s="1">
        <v>44062</v>
      </c>
    </row>
    <row r="1927" spans="1:38" x14ac:dyDescent="0.25">
      <c r="A1927" t="s">
        <v>40</v>
      </c>
      <c r="B1927" s="1">
        <v>44280</v>
      </c>
      <c r="C1927">
        <v>3</v>
      </c>
      <c r="D1927">
        <v>235</v>
      </c>
      <c r="E1927">
        <v>39</v>
      </c>
      <c r="F1927" t="s">
        <v>1072</v>
      </c>
      <c r="G1927" t="s">
        <v>51</v>
      </c>
      <c r="H1927" t="s">
        <v>52</v>
      </c>
      <c r="I1927">
        <v>11</v>
      </c>
      <c r="J1927" t="s">
        <v>42</v>
      </c>
      <c r="K1927">
        <v>218</v>
      </c>
      <c r="L1927">
        <v>10.6</v>
      </c>
      <c r="M1927">
        <v>4.88</v>
      </c>
      <c r="N1927">
        <v>0.52</v>
      </c>
      <c r="O1927">
        <v>6.77</v>
      </c>
      <c r="P1927">
        <v>0.72</v>
      </c>
      <c r="Q1927">
        <v>4.76</v>
      </c>
      <c r="R1927">
        <v>0.5</v>
      </c>
      <c r="S1927">
        <v>1.22</v>
      </c>
      <c r="T1927">
        <v>176</v>
      </c>
      <c r="U1927">
        <v>11</v>
      </c>
      <c r="V1927">
        <v>15.59</v>
      </c>
      <c r="W1927" s="1">
        <v>44062</v>
      </c>
      <c r="Y1927" s="3">
        <v>44986</v>
      </c>
      <c r="Z1927">
        <v>-1.2352941180000001</v>
      </c>
      <c r="AA1927">
        <v>-0.62686567199999998</v>
      </c>
      <c r="AB1927">
        <v>25</v>
      </c>
      <c r="AC1927" s="1">
        <v>44155</v>
      </c>
      <c r="AD1927">
        <v>1</v>
      </c>
      <c r="AE1927">
        <v>157</v>
      </c>
      <c r="AF1927" s="1">
        <v>44438</v>
      </c>
      <c r="AG1927">
        <v>376</v>
      </c>
      <c r="AI1927">
        <v>0</v>
      </c>
      <c r="AK1927" t="s">
        <v>45</v>
      </c>
      <c r="AL1927" s="1">
        <v>44062</v>
      </c>
    </row>
    <row r="1928" spans="1:38" x14ac:dyDescent="0.25">
      <c r="A1928" t="s">
        <v>40</v>
      </c>
      <c r="B1928" s="1">
        <v>44117</v>
      </c>
      <c r="C1928">
        <v>1</v>
      </c>
      <c r="D1928">
        <v>262</v>
      </c>
      <c r="E1928">
        <v>40</v>
      </c>
      <c r="F1928" t="s">
        <v>1072</v>
      </c>
      <c r="G1928" t="s">
        <v>104</v>
      </c>
      <c r="H1928" t="s">
        <v>105</v>
      </c>
      <c r="I1928">
        <v>5</v>
      </c>
      <c r="J1928" t="s">
        <v>42</v>
      </c>
      <c r="K1928">
        <v>31</v>
      </c>
      <c r="L1928">
        <v>26.2</v>
      </c>
      <c r="M1928">
        <v>5.35</v>
      </c>
      <c r="N1928">
        <v>1.4</v>
      </c>
      <c r="O1928">
        <v>5.09</v>
      </c>
      <c r="P1928">
        <v>1.33</v>
      </c>
      <c r="Q1928">
        <v>4.01</v>
      </c>
      <c r="R1928">
        <v>1.05</v>
      </c>
      <c r="S1928">
        <v>2.38</v>
      </c>
      <c r="T1928">
        <v>84</v>
      </c>
      <c r="U1928">
        <v>27.2</v>
      </c>
      <c r="V1928">
        <v>31.51</v>
      </c>
      <c r="W1928" s="1">
        <v>44086</v>
      </c>
      <c r="Y1928" t="s">
        <v>43</v>
      </c>
      <c r="Z1928" t="s">
        <v>1114</v>
      </c>
      <c r="AA1928" t="s">
        <v>1115</v>
      </c>
      <c r="AB1928">
        <v>144</v>
      </c>
      <c r="AC1928" s="1">
        <v>44159</v>
      </c>
      <c r="AD1928">
        <v>1</v>
      </c>
      <c r="AE1928">
        <v>237</v>
      </c>
      <c r="AF1928" s="1">
        <v>44441</v>
      </c>
      <c r="AG1928">
        <v>355</v>
      </c>
      <c r="AH1928">
        <v>506104</v>
      </c>
      <c r="AI1928" t="s">
        <v>1116</v>
      </c>
      <c r="AJ1928" t="s">
        <v>1117</v>
      </c>
      <c r="AK1928" t="s">
        <v>45</v>
      </c>
      <c r="AL1928" s="1">
        <v>44086</v>
      </c>
    </row>
    <row r="1929" spans="1:38" x14ac:dyDescent="0.25">
      <c r="A1929" t="s">
        <v>40</v>
      </c>
      <c r="B1929" s="1">
        <v>44222</v>
      </c>
      <c r="C1929">
        <v>2</v>
      </c>
      <c r="D1929">
        <v>262</v>
      </c>
      <c r="E1929">
        <v>40</v>
      </c>
      <c r="F1929" t="s">
        <v>1072</v>
      </c>
      <c r="G1929" t="s">
        <v>104</v>
      </c>
      <c r="H1929" t="s">
        <v>105</v>
      </c>
      <c r="I1929">
        <v>5</v>
      </c>
      <c r="J1929" t="s">
        <v>42</v>
      </c>
      <c r="K1929">
        <v>136</v>
      </c>
      <c r="L1929">
        <v>16.2</v>
      </c>
      <c r="M1929">
        <v>5.1100000000000003</v>
      </c>
      <c r="N1929">
        <v>0.83</v>
      </c>
      <c r="O1929">
        <v>5.58</v>
      </c>
      <c r="P1929">
        <v>0.9</v>
      </c>
      <c r="Q1929">
        <v>4.6100000000000003</v>
      </c>
      <c r="R1929">
        <v>0.75</v>
      </c>
      <c r="S1929">
        <v>1.65</v>
      </c>
      <c r="T1929">
        <v>13</v>
      </c>
      <c r="U1929">
        <v>16.82</v>
      </c>
      <c r="V1929">
        <v>21.2</v>
      </c>
      <c r="W1929" s="1">
        <v>44086</v>
      </c>
      <c r="Y1929" t="s">
        <v>46</v>
      </c>
      <c r="Z1929" t="s">
        <v>1114</v>
      </c>
      <c r="AA1929" t="s">
        <v>1115</v>
      </c>
      <c r="AB1929">
        <v>144</v>
      </c>
      <c r="AC1929" s="1">
        <v>44159</v>
      </c>
      <c r="AD1929">
        <v>1</v>
      </c>
      <c r="AE1929">
        <v>182</v>
      </c>
      <c r="AF1929" s="1">
        <v>44441</v>
      </c>
      <c r="AG1929">
        <v>355</v>
      </c>
      <c r="AH1929">
        <v>506104</v>
      </c>
      <c r="AI1929" t="s">
        <v>1116</v>
      </c>
      <c r="AJ1929" t="s">
        <v>1117</v>
      </c>
      <c r="AK1929" t="s">
        <v>45</v>
      </c>
      <c r="AL1929" s="1">
        <v>44086</v>
      </c>
    </row>
    <row r="1930" spans="1:38" x14ac:dyDescent="0.25">
      <c r="A1930" t="s">
        <v>40</v>
      </c>
      <c r="B1930" s="1">
        <v>44280</v>
      </c>
      <c r="C1930">
        <v>3</v>
      </c>
      <c r="D1930">
        <v>262</v>
      </c>
      <c r="E1930">
        <v>40</v>
      </c>
      <c r="F1930" t="s">
        <v>1072</v>
      </c>
      <c r="G1930" t="s">
        <v>104</v>
      </c>
      <c r="H1930" t="s">
        <v>105</v>
      </c>
      <c r="I1930">
        <v>5</v>
      </c>
      <c r="J1930" t="s">
        <v>42</v>
      </c>
      <c r="K1930">
        <v>194</v>
      </c>
      <c r="L1930">
        <v>13.2</v>
      </c>
      <c r="M1930">
        <v>4.9400000000000004</v>
      </c>
      <c r="N1930">
        <v>0.65</v>
      </c>
      <c r="O1930">
        <v>6.21</v>
      </c>
      <c r="P1930">
        <v>0.82</v>
      </c>
      <c r="Q1930">
        <v>5.49</v>
      </c>
      <c r="R1930">
        <v>0.72</v>
      </c>
      <c r="S1930">
        <v>1.54</v>
      </c>
      <c r="T1930">
        <v>26</v>
      </c>
      <c r="U1930">
        <v>13.7</v>
      </c>
      <c r="V1930">
        <v>19.170000000000002</v>
      </c>
      <c r="W1930" s="1">
        <v>44086</v>
      </c>
      <c r="Y1930" t="s">
        <v>47</v>
      </c>
      <c r="Z1930" t="s">
        <v>1114</v>
      </c>
      <c r="AA1930" t="s">
        <v>1115</v>
      </c>
      <c r="AB1930">
        <v>144</v>
      </c>
      <c r="AC1930" s="1">
        <v>44159</v>
      </c>
      <c r="AD1930">
        <v>1</v>
      </c>
      <c r="AE1930">
        <v>160</v>
      </c>
      <c r="AF1930" s="1">
        <v>44441</v>
      </c>
      <c r="AG1930">
        <v>355</v>
      </c>
      <c r="AH1930">
        <v>506104</v>
      </c>
      <c r="AI1930" t="s">
        <v>1116</v>
      </c>
      <c r="AJ1930" t="s">
        <v>1117</v>
      </c>
      <c r="AK1930" t="s">
        <v>45</v>
      </c>
      <c r="AL1930" s="1">
        <v>44086</v>
      </c>
    </row>
    <row r="1931" spans="1:38" x14ac:dyDescent="0.25">
      <c r="A1931" t="s">
        <v>38</v>
      </c>
      <c r="B1931" s="1">
        <v>43010</v>
      </c>
      <c r="C1931">
        <v>1</v>
      </c>
      <c r="D1931">
        <v>26</v>
      </c>
      <c r="E1931">
        <v>40</v>
      </c>
      <c r="F1931" t="s">
        <v>1072</v>
      </c>
      <c r="G1931" t="s">
        <v>51</v>
      </c>
      <c r="H1931" t="s">
        <v>52</v>
      </c>
      <c r="I1931">
        <v>2</v>
      </c>
      <c r="J1931">
        <v>1</v>
      </c>
      <c r="K1931">
        <v>32</v>
      </c>
      <c r="L1931">
        <v>19.2</v>
      </c>
      <c r="M1931">
        <v>5.27</v>
      </c>
      <c r="N1931">
        <v>1.01</v>
      </c>
      <c r="O1931">
        <v>4.07</v>
      </c>
      <c r="P1931">
        <v>0.78</v>
      </c>
      <c r="Q1931">
        <v>3.43</v>
      </c>
      <c r="R1931">
        <v>0.66</v>
      </c>
      <c r="S1931">
        <v>1.44</v>
      </c>
      <c r="T1931">
        <v>49</v>
      </c>
      <c r="U1931">
        <v>19.93</v>
      </c>
      <c r="V1931">
        <v>19.84</v>
      </c>
      <c r="W1931" s="1">
        <v>42978</v>
      </c>
      <c r="X1931">
        <v>235</v>
      </c>
      <c r="Y1931" t="s">
        <v>43</v>
      </c>
      <c r="AC1931" s="1">
        <v>43062</v>
      </c>
      <c r="AD1931">
        <v>1</v>
      </c>
      <c r="AE1931">
        <v>265</v>
      </c>
      <c r="AF1931" s="1">
        <v>43342</v>
      </c>
      <c r="AG1931">
        <v>364</v>
      </c>
      <c r="AH1931" t="s">
        <v>1118</v>
      </c>
      <c r="AI1931">
        <v>113</v>
      </c>
      <c r="AJ1931" s="3">
        <v>45209</v>
      </c>
      <c r="AK1931" t="s">
        <v>45</v>
      </c>
      <c r="AL1931" s="1">
        <v>42978</v>
      </c>
    </row>
    <row r="1932" spans="1:38" x14ac:dyDescent="0.25">
      <c r="A1932" t="s">
        <v>38</v>
      </c>
      <c r="B1932" s="1">
        <v>43075</v>
      </c>
      <c r="C1932">
        <v>2</v>
      </c>
      <c r="D1932">
        <v>26</v>
      </c>
      <c r="E1932">
        <v>40</v>
      </c>
      <c r="F1932" t="s">
        <v>1072</v>
      </c>
      <c r="G1932" t="s">
        <v>51</v>
      </c>
      <c r="H1932" t="s">
        <v>52</v>
      </c>
      <c r="I1932">
        <v>2</v>
      </c>
      <c r="J1932">
        <v>1</v>
      </c>
      <c r="K1932">
        <v>97</v>
      </c>
      <c r="L1932">
        <v>16.100000000000001</v>
      </c>
      <c r="M1932">
        <v>5.23</v>
      </c>
      <c r="N1932">
        <v>0.84</v>
      </c>
      <c r="O1932">
        <v>3.99</v>
      </c>
      <c r="P1932">
        <v>0.64</v>
      </c>
      <c r="Q1932">
        <v>3.2</v>
      </c>
      <c r="R1932">
        <v>0.52</v>
      </c>
      <c r="S1932">
        <v>1.1599999999999999</v>
      </c>
      <c r="T1932">
        <v>25</v>
      </c>
      <c r="U1932">
        <v>16.71</v>
      </c>
      <c r="V1932">
        <v>16.21</v>
      </c>
      <c r="W1932" s="1">
        <v>42978</v>
      </c>
      <c r="X1932">
        <v>235</v>
      </c>
      <c r="Y1932" t="s">
        <v>46</v>
      </c>
      <c r="AC1932" s="1">
        <v>43081</v>
      </c>
      <c r="AD1932">
        <v>2</v>
      </c>
      <c r="AE1932">
        <v>245</v>
      </c>
      <c r="AF1932" s="1">
        <v>43360</v>
      </c>
      <c r="AG1932">
        <v>382</v>
      </c>
      <c r="AH1932" t="s">
        <v>1118</v>
      </c>
      <c r="AI1932">
        <v>113</v>
      </c>
      <c r="AJ1932" s="3">
        <v>45209</v>
      </c>
      <c r="AK1932" t="s">
        <v>45</v>
      </c>
      <c r="AL1932" s="1">
        <v>42978</v>
      </c>
    </row>
    <row r="1933" spans="1:38" x14ac:dyDescent="0.25">
      <c r="A1933" t="s">
        <v>38</v>
      </c>
      <c r="B1933" s="1">
        <v>43146</v>
      </c>
      <c r="C1933">
        <v>3</v>
      </c>
      <c r="D1933">
        <v>26</v>
      </c>
      <c r="E1933">
        <v>40</v>
      </c>
      <c r="F1933" t="s">
        <v>1072</v>
      </c>
      <c r="G1933" t="s">
        <v>51</v>
      </c>
      <c r="H1933" t="s">
        <v>52</v>
      </c>
      <c r="I1933">
        <v>2</v>
      </c>
      <c r="J1933">
        <v>1</v>
      </c>
      <c r="K1933">
        <v>168</v>
      </c>
      <c r="L1933">
        <v>10.1</v>
      </c>
      <c r="M1933">
        <v>4.97</v>
      </c>
      <c r="N1933">
        <v>0.5</v>
      </c>
      <c r="O1933">
        <v>4.57</v>
      </c>
      <c r="P1933">
        <v>0.46</v>
      </c>
      <c r="Q1933">
        <v>3.81</v>
      </c>
      <c r="R1933">
        <v>0.38</v>
      </c>
      <c r="S1933">
        <v>0.85</v>
      </c>
      <c r="T1933">
        <v>61</v>
      </c>
      <c r="U1933">
        <v>10.48</v>
      </c>
      <c r="V1933">
        <v>11.3</v>
      </c>
      <c r="W1933" s="1">
        <v>42978</v>
      </c>
      <c r="X1933">
        <v>235</v>
      </c>
      <c r="Y1933" t="s">
        <v>47</v>
      </c>
      <c r="AC1933" s="1">
        <v>43081</v>
      </c>
      <c r="AD1933">
        <v>2</v>
      </c>
      <c r="AE1933">
        <v>209</v>
      </c>
      <c r="AF1933" s="1">
        <v>43360</v>
      </c>
      <c r="AG1933">
        <v>382</v>
      </c>
      <c r="AH1933" t="s">
        <v>1118</v>
      </c>
      <c r="AI1933">
        <v>113</v>
      </c>
      <c r="AJ1933" s="3">
        <v>45209</v>
      </c>
      <c r="AK1933" t="s">
        <v>45</v>
      </c>
      <c r="AL1933" s="1">
        <v>42978</v>
      </c>
    </row>
    <row r="1934" spans="1:38" x14ac:dyDescent="0.25">
      <c r="A1934" t="s">
        <v>38</v>
      </c>
      <c r="B1934" s="1">
        <v>43200</v>
      </c>
      <c r="C1934">
        <v>4</v>
      </c>
      <c r="D1934">
        <v>26</v>
      </c>
      <c r="E1934">
        <v>40</v>
      </c>
      <c r="F1934" t="s">
        <v>1072</v>
      </c>
      <c r="G1934" t="s">
        <v>51</v>
      </c>
      <c r="H1934" t="s">
        <v>52</v>
      </c>
      <c r="I1934">
        <v>2</v>
      </c>
      <c r="J1934">
        <v>1</v>
      </c>
      <c r="K1934">
        <v>222</v>
      </c>
      <c r="L1934">
        <v>9.6</v>
      </c>
      <c r="M1934">
        <v>5</v>
      </c>
      <c r="N1934">
        <v>0.48</v>
      </c>
      <c r="O1934">
        <v>4.41</v>
      </c>
      <c r="P1934">
        <v>0.42</v>
      </c>
      <c r="Q1934">
        <v>4.03</v>
      </c>
      <c r="R1934">
        <v>0.39</v>
      </c>
      <c r="S1934">
        <v>0.81</v>
      </c>
      <c r="T1934">
        <v>14</v>
      </c>
      <c r="U1934">
        <v>9.9600000000000009</v>
      </c>
      <c r="V1934">
        <v>10.74</v>
      </c>
      <c r="W1934" s="1">
        <v>42978</v>
      </c>
      <c r="X1934">
        <v>235</v>
      </c>
      <c r="Y1934" t="s">
        <v>48</v>
      </c>
      <c r="AC1934" s="1">
        <v>43101</v>
      </c>
      <c r="AD1934">
        <v>2</v>
      </c>
      <c r="AE1934">
        <v>7</v>
      </c>
      <c r="AF1934" s="1">
        <v>43381</v>
      </c>
      <c r="AG1934">
        <v>403</v>
      </c>
      <c r="AH1934" t="s">
        <v>1118</v>
      </c>
      <c r="AI1934">
        <v>113</v>
      </c>
      <c r="AJ1934" s="3">
        <v>45209</v>
      </c>
      <c r="AK1934" t="s">
        <v>50</v>
      </c>
      <c r="AL1934" s="1">
        <v>43241</v>
      </c>
    </row>
    <row r="1935" spans="1:38" x14ac:dyDescent="0.25">
      <c r="A1935" t="s">
        <v>123</v>
      </c>
      <c r="B1935" s="1">
        <v>43198</v>
      </c>
      <c r="C1935">
        <v>4</v>
      </c>
      <c r="D1935">
        <v>599</v>
      </c>
      <c r="E1935">
        <v>41</v>
      </c>
      <c r="F1935" t="s">
        <v>1072</v>
      </c>
      <c r="G1935" t="s">
        <v>104</v>
      </c>
      <c r="H1935" t="s">
        <v>105</v>
      </c>
      <c r="I1935">
        <v>3</v>
      </c>
      <c r="J1935">
        <v>2</v>
      </c>
      <c r="K1935">
        <v>183</v>
      </c>
      <c r="L1935">
        <v>14.9</v>
      </c>
      <c r="M1935">
        <v>4.8</v>
      </c>
      <c r="N1935">
        <v>0.72</v>
      </c>
      <c r="O1935">
        <v>6.96</v>
      </c>
      <c r="P1935">
        <v>1.04</v>
      </c>
      <c r="Q1935">
        <v>4.6100000000000003</v>
      </c>
      <c r="R1935">
        <v>0.69</v>
      </c>
      <c r="S1935">
        <v>1.72</v>
      </c>
      <c r="T1935">
        <v>10</v>
      </c>
      <c r="U1935">
        <v>15.47</v>
      </c>
      <c r="V1935">
        <v>22.16</v>
      </c>
      <c r="W1935" s="1">
        <v>43015</v>
      </c>
      <c r="X1935">
        <v>196</v>
      </c>
      <c r="Y1935" t="s">
        <v>47</v>
      </c>
      <c r="Z1935" t="s">
        <v>1119</v>
      </c>
      <c r="AA1935" t="s">
        <v>1120</v>
      </c>
      <c r="AC1935" t="s">
        <v>49</v>
      </c>
      <c r="AH1935" t="s">
        <v>335</v>
      </c>
      <c r="AI1935" t="s">
        <v>1121</v>
      </c>
      <c r="AJ1935" t="s">
        <v>1122</v>
      </c>
      <c r="AK1935" t="s">
        <v>50</v>
      </c>
      <c r="AL1935" s="1">
        <v>43242</v>
      </c>
    </row>
    <row r="1936" spans="1:38" x14ac:dyDescent="0.25">
      <c r="A1936" t="s">
        <v>123</v>
      </c>
      <c r="B1936" s="1">
        <v>43005</v>
      </c>
      <c r="C1936">
        <v>1</v>
      </c>
      <c r="D1936">
        <v>602</v>
      </c>
      <c r="E1936">
        <v>41</v>
      </c>
      <c r="F1936" t="s">
        <v>1072</v>
      </c>
      <c r="G1936" t="s">
        <v>104</v>
      </c>
      <c r="H1936" t="s">
        <v>105</v>
      </c>
      <c r="I1936">
        <v>3</v>
      </c>
      <c r="J1936">
        <v>2</v>
      </c>
      <c r="K1936">
        <v>17</v>
      </c>
      <c r="L1936">
        <v>18.3</v>
      </c>
      <c r="M1936">
        <v>5.47</v>
      </c>
      <c r="N1936">
        <v>1</v>
      </c>
      <c r="O1936">
        <v>4.99</v>
      </c>
      <c r="P1936">
        <v>0.91</v>
      </c>
      <c r="Q1936">
        <v>3.89</v>
      </c>
      <c r="R1936">
        <v>0.71</v>
      </c>
      <c r="S1936">
        <v>1.63</v>
      </c>
      <c r="T1936">
        <v>32</v>
      </c>
      <c r="U1936">
        <v>19</v>
      </c>
      <c r="V1936">
        <v>21.6</v>
      </c>
      <c r="W1936" s="1">
        <v>42988</v>
      </c>
      <c r="X1936">
        <v>223</v>
      </c>
      <c r="Y1936" t="s">
        <v>43</v>
      </c>
      <c r="Z1936" t="s">
        <v>1111</v>
      </c>
      <c r="AA1936">
        <f>-53/72</f>
        <v>-0.73611111111111116</v>
      </c>
      <c r="AC1936" s="1">
        <v>43045</v>
      </c>
      <c r="AD1936">
        <v>1</v>
      </c>
      <c r="AE1936">
        <v>254</v>
      </c>
      <c r="AF1936" s="1">
        <v>43321</v>
      </c>
      <c r="AG1936">
        <v>333</v>
      </c>
      <c r="AH1936" t="s">
        <v>833</v>
      </c>
      <c r="AI1936">
        <v>316</v>
      </c>
      <c r="AJ1936" t="s">
        <v>1123</v>
      </c>
      <c r="AK1936" t="s">
        <v>45</v>
      </c>
      <c r="AL1936" s="1">
        <v>42988</v>
      </c>
    </row>
    <row r="1937" spans="1:38" x14ac:dyDescent="0.25">
      <c r="A1937" t="s">
        <v>123</v>
      </c>
      <c r="B1937" s="1">
        <v>43136</v>
      </c>
      <c r="C1937">
        <v>3</v>
      </c>
      <c r="D1937">
        <v>602</v>
      </c>
      <c r="E1937">
        <v>41</v>
      </c>
      <c r="F1937" t="s">
        <v>1072</v>
      </c>
      <c r="G1937" t="s">
        <v>51</v>
      </c>
      <c r="H1937" t="s">
        <v>52</v>
      </c>
      <c r="I1937">
        <v>3</v>
      </c>
      <c r="J1937">
        <v>2</v>
      </c>
      <c r="K1937">
        <v>178</v>
      </c>
      <c r="L1937">
        <v>15.1</v>
      </c>
      <c r="M1937">
        <v>4.9400000000000004</v>
      </c>
      <c r="N1937">
        <v>0.75</v>
      </c>
      <c r="O1937">
        <v>4.8</v>
      </c>
      <c r="P1937">
        <v>0.72</v>
      </c>
      <c r="Q1937">
        <v>3.68</v>
      </c>
      <c r="R1937">
        <v>0.56000000000000005</v>
      </c>
      <c r="S1937">
        <v>1.28</v>
      </c>
      <c r="T1937">
        <v>353</v>
      </c>
      <c r="U1937">
        <v>15.67</v>
      </c>
      <c r="V1937">
        <v>17.239999999999998</v>
      </c>
      <c r="W1937" s="1">
        <v>42958</v>
      </c>
      <c r="X1937">
        <v>253</v>
      </c>
      <c r="Y1937" s="3">
        <v>44988</v>
      </c>
      <c r="AC1937" s="1">
        <v>43051</v>
      </c>
      <c r="AD1937">
        <v>1</v>
      </c>
      <c r="AE1937">
        <v>195</v>
      </c>
      <c r="AF1937" s="1">
        <v>43333</v>
      </c>
      <c r="AG1937">
        <v>375</v>
      </c>
      <c r="AI1937">
        <v>0</v>
      </c>
      <c r="AJ1937" t="s">
        <v>1124</v>
      </c>
      <c r="AK1937" t="s">
        <v>45</v>
      </c>
      <c r="AL1937" s="1">
        <v>42958</v>
      </c>
    </row>
    <row r="1938" spans="1:38" x14ac:dyDescent="0.25">
      <c r="A1938" t="s">
        <v>123</v>
      </c>
      <c r="B1938" s="1">
        <v>43074</v>
      </c>
      <c r="C1938">
        <v>2</v>
      </c>
      <c r="D1938">
        <v>602</v>
      </c>
      <c r="E1938">
        <v>41</v>
      </c>
      <c r="F1938" t="s">
        <v>1072</v>
      </c>
      <c r="G1938" t="s">
        <v>104</v>
      </c>
      <c r="H1938" t="s">
        <v>105</v>
      </c>
      <c r="I1938">
        <v>3</v>
      </c>
      <c r="J1938">
        <v>2</v>
      </c>
      <c r="K1938">
        <v>86</v>
      </c>
      <c r="L1938">
        <v>11.4</v>
      </c>
      <c r="M1938">
        <v>5.39</v>
      </c>
      <c r="N1938">
        <v>0.61</v>
      </c>
      <c r="O1938">
        <v>4.55</v>
      </c>
      <c r="P1938">
        <v>0.52</v>
      </c>
      <c r="Q1938">
        <v>4.18</v>
      </c>
      <c r="R1938">
        <v>0.48</v>
      </c>
      <c r="S1938">
        <v>1</v>
      </c>
      <c r="T1938">
        <v>43</v>
      </c>
      <c r="U1938">
        <v>11.83</v>
      </c>
      <c r="V1938">
        <v>13.14</v>
      </c>
      <c r="W1938" s="1">
        <v>42988</v>
      </c>
      <c r="X1938">
        <v>223</v>
      </c>
      <c r="Y1938" t="s">
        <v>46</v>
      </c>
      <c r="Z1938" t="s">
        <v>1111</v>
      </c>
      <c r="AA1938">
        <f>-53/72</f>
        <v>-0.73611111111111116</v>
      </c>
      <c r="AC1938" s="1">
        <v>43045</v>
      </c>
      <c r="AD1938">
        <v>1</v>
      </c>
      <c r="AE1938">
        <v>245</v>
      </c>
      <c r="AF1938" s="1">
        <v>43321</v>
      </c>
      <c r="AG1938">
        <v>333</v>
      </c>
      <c r="AH1938" t="s">
        <v>833</v>
      </c>
      <c r="AI1938">
        <v>316</v>
      </c>
      <c r="AJ1938" t="s">
        <v>1123</v>
      </c>
      <c r="AK1938" t="s">
        <v>45</v>
      </c>
      <c r="AL1938" s="1">
        <v>42988</v>
      </c>
    </row>
    <row r="1939" spans="1:38" x14ac:dyDescent="0.25">
      <c r="A1939" t="s">
        <v>38</v>
      </c>
      <c r="B1939" s="1">
        <v>43075</v>
      </c>
      <c r="C1939">
        <v>2</v>
      </c>
      <c r="D1939">
        <v>171</v>
      </c>
      <c r="E1939">
        <v>41</v>
      </c>
      <c r="F1939" t="s">
        <v>1072</v>
      </c>
      <c r="G1939" t="s">
        <v>51</v>
      </c>
      <c r="H1939" t="s">
        <v>52</v>
      </c>
      <c r="I1939">
        <v>4</v>
      </c>
      <c r="J1939" t="s">
        <v>42</v>
      </c>
      <c r="K1939">
        <v>87</v>
      </c>
      <c r="L1939">
        <v>27.7</v>
      </c>
      <c r="M1939">
        <v>5.07</v>
      </c>
      <c r="N1939">
        <v>1.4</v>
      </c>
      <c r="O1939">
        <v>3.71</v>
      </c>
      <c r="P1939">
        <v>1.03</v>
      </c>
      <c r="Q1939">
        <v>3.15</v>
      </c>
      <c r="R1939">
        <v>0.87</v>
      </c>
      <c r="S1939">
        <v>1.9</v>
      </c>
      <c r="T1939">
        <v>14</v>
      </c>
      <c r="U1939">
        <v>28.75</v>
      </c>
      <c r="V1939">
        <v>26.82</v>
      </c>
      <c r="W1939" s="1">
        <v>42988</v>
      </c>
      <c r="X1939">
        <v>225</v>
      </c>
      <c r="Y1939" t="s">
        <v>46</v>
      </c>
      <c r="Z1939" t="s">
        <v>568</v>
      </c>
      <c r="AA1939" t="s">
        <v>1125</v>
      </c>
      <c r="AC1939" s="1">
        <v>43084</v>
      </c>
      <c r="AD1939">
        <v>1</v>
      </c>
      <c r="AE1939">
        <v>249</v>
      </c>
      <c r="AF1939" s="1">
        <v>43364</v>
      </c>
      <c r="AG1939">
        <v>376</v>
      </c>
      <c r="AH1939">
        <v>107039</v>
      </c>
      <c r="AI1939">
        <v>77</v>
      </c>
      <c r="AJ1939" t="s">
        <v>1126</v>
      </c>
      <c r="AK1939" t="s">
        <v>45</v>
      </c>
      <c r="AL1939" s="1">
        <v>42988</v>
      </c>
    </row>
    <row r="1940" spans="1:38" x14ac:dyDescent="0.25">
      <c r="A1940" t="s">
        <v>38</v>
      </c>
      <c r="B1940" s="1">
        <v>43010</v>
      </c>
      <c r="C1940">
        <v>1</v>
      </c>
      <c r="D1940">
        <v>171</v>
      </c>
      <c r="E1940">
        <v>41</v>
      </c>
      <c r="F1940" t="s">
        <v>1072</v>
      </c>
      <c r="G1940" t="s">
        <v>51</v>
      </c>
      <c r="H1940" t="s">
        <v>52</v>
      </c>
      <c r="I1940">
        <v>4</v>
      </c>
      <c r="J1940" t="s">
        <v>42</v>
      </c>
      <c r="K1940">
        <v>22</v>
      </c>
      <c r="L1940">
        <v>22.6</v>
      </c>
      <c r="M1940">
        <v>5.23</v>
      </c>
      <c r="N1940">
        <v>1.18</v>
      </c>
      <c r="O1940">
        <v>3.93</v>
      </c>
      <c r="P1940">
        <v>0.89</v>
      </c>
      <c r="Q1940">
        <v>3.46</v>
      </c>
      <c r="R1940">
        <v>0.78</v>
      </c>
      <c r="S1940">
        <v>1.67</v>
      </c>
      <c r="T1940">
        <v>28</v>
      </c>
      <c r="U1940">
        <v>23.46</v>
      </c>
      <c r="V1940">
        <v>23.02</v>
      </c>
      <c r="W1940" s="1">
        <v>42988</v>
      </c>
      <c r="X1940">
        <v>225</v>
      </c>
      <c r="Y1940" t="s">
        <v>43</v>
      </c>
      <c r="Z1940" t="s">
        <v>568</v>
      </c>
      <c r="AA1940" t="s">
        <v>1125</v>
      </c>
      <c r="AC1940" t="s">
        <v>49</v>
      </c>
      <c r="AH1940">
        <v>107039</v>
      </c>
      <c r="AI1940">
        <v>77</v>
      </c>
      <c r="AJ1940" t="s">
        <v>1126</v>
      </c>
      <c r="AK1940" t="s">
        <v>45</v>
      </c>
      <c r="AL1940" s="1">
        <v>42988</v>
      </c>
    </row>
    <row r="1941" spans="1:38" x14ac:dyDescent="0.25">
      <c r="A1941" t="s">
        <v>38</v>
      </c>
      <c r="B1941" s="1">
        <v>43146</v>
      </c>
      <c r="C1941">
        <v>3</v>
      </c>
      <c r="D1941">
        <v>171</v>
      </c>
      <c r="E1941">
        <v>41</v>
      </c>
      <c r="F1941" t="s">
        <v>1072</v>
      </c>
      <c r="G1941" t="s">
        <v>51</v>
      </c>
      <c r="H1941" t="s">
        <v>52</v>
      </c>
      <c r="I1941">
        <v>4</v>
      </c>
      <c r="J1941" t="s">
        <v>42</v>
      </c>
      <c r="K1941">
        <v>158</v>
      </c>
      <c r="L1941">
        <v>16</v>
      </c>
      <c r="M1941">
        <v>5.0599999999999996</v>
      </c>
      <c r="N1941">
        <v>0.81</v>
      </c>
      <c r="O1941">
        <v>4.53</v>
      </c>
      <c r="P1941">
        <v>0.72</v>
      </c>
      <c r="Q1941">
        <v>3.56</v>
      </c>
      <c r="R1941">
        <v>0.56999999999999995</v>
      </c>
      <c r="S1941">
        <v>1.29</v>
      </c>
      <c r="T1941">
        <v>29</v>
      </c>
      <c r="U1941">
        <v>16.61</v>
      </c>
      <c r="V1941">
        <v>17.559999999999999</v>
      </c>
      <c r="W1941" s="1">
        <v>42988</v>
      </c>
      <c r="X1941">
        <v>225</v>
      </c>
      <c r="Y1941" t="s">
        <v>47</v>
      </c>
      <c r="Z1941" t="s">
        <v>568</v>
      </c>
      <c r="AA1941" t="s">
        <v>1125</v>
      </c>
      <c r="AC1941" s="1">
        <v>43084</v>
      </c>
      <c r="AD1941">
        <v>1</v>
      </c>
      <c r="AE1941">
        <v>213</v>
      </c>
      <c r="AF1941" s="1">
        <v>43364</v>
      </c>
      <c r="AG1941">
        <v>376</v>
      </c>
      <c r="AH1941">
        <v>107039</v>
      </c>
      <c r="AI1941">
        <v>77</v>
      </c>
      <c r="AJ1941" t="s">
        <v>1126</v>
      </c>
      <c r="AK1941" t="s">
        <v>45</v>
      </c>
      <c r="AL1941" s="1">
        <v>42988</v>
      </c>
    </row>
    <row r="1942" spans="1:38" x14ac:dyDescent="0.25">
      <c r="A1942" t="s">
        <v>38</v>
      </c>
      <c r="B1942" s="1">
        <v>43200</v>
      </c>
      <c r="C1942">
        <v>4</v>
      </c>
      <c r="D1942">
        <v>171</v>
      </c>
      <c r="E1942">
        <v>41</v>
      </c>
      <c r="F1942" t="s">
        <v>1072</v>
      </c>
      <c r="G1942" t="s">
        <v>51</v>
      </c>
      <c r="H1942" t="s">
        <v>52</v>
      </c>
      <c r="I1942">
        <v>4</v>
      </c>
      <c r="J1942" t="s">
        <v>42</v>
      </c>
      <c r="K1942">
        <v>212</v>
      </c>
      <c r="L1942">
        <v>13.7</v>
      </c>
      <c r="M1942">
        <v>5</v>
      </c>
      <c r="N1942">
        <v>0.68</v>
      </c>
      <c r="O1942">
        <v>4.2300000000000004</v>
      </c>
      <c r="P1942">
        <v>0.57999999999999996</v>
      </c>
      <c r="Q1942">
        <v>3.91</v>
      </c>
      <c r="R1942">
        <v>0.54</v>
      </c>
      <c r="S1942">
        <v>1.1200000000000001</v>
      </c>
      <c r="T1942">
        <v>46</v>
      </c>
      <c r="U1942">
        <v>14.22</v>
      </c>
      <c r="V1942">
        <v>14.96</v>
      </c>
      <c r="W1942" s="1">
        <v>42988</v>
      </c>
      <c r="X1942">
        <v>225</v>
      </c>
      <c r="Y1942" t="s">
        <v>48</v>
      </c>
      <c r="Z1942" t="s">
        <v>568</v>
      </c>
      <c r="AA1942" t="s">
        <v>1125</v>
      </c>
      <c r="AC1942" s="1">
        <v>43101</v>
      </c>
      <c r="AD1942">
        <v>1</v>
      </c>
      <c r="AE1942">
        <v>9</v>
      </c>
      <c r="AF1942" s="1">
        <v>43383</v>
      </c>
      <c r="AG1942">
        <v>395</v>
      </c>
      <c r="AH1942">
        <v>107039</v>
      </c>
      <c r="AI1942">
        <v>77</v>
      </c>
      <c r="AJ1942" t="s">
        <v>1126</v>
      </c>
      <c r="AK1942" t="s">
        <v>50</v>
      </c>
      <c r="AL1942" s="1">
        <v>43241</v>
      </c>
    </row>
    <row r="1943" spans="1:38" x14ac:dyDescent="0.25">
      <c r="A1943" t="s">
        <v>40</v>
      </c>
      <c r="B1943" s="1">
        <v>44117</v>
      </c>
      <c r="C1943">
        <v>1</v>
      </c>
      <c r="D1943">
        <v>343</v>
      </c>
      <c r="E1943">
        <v>41</v>
      </c>
      <c r="F1943" t="s">
        <v>1072</v>
      </c>
      <c r="G1943" t="s">
        <v>963</v>
      </c>
      <c r="H1943" t="s">
        <v>105</v>
      </c>
      <c r="I1943">
        <v>5</v>
      </c>
      <c r="J1943" t="s">
        <v>42</v>
      </c>
      <c r="K1943">
        <v>31</v>
      </c>
      <c r="L1943">
        <v>31.3</v>
      </c>
      <c r="M1943">
        <v>5.14</v>
      </c>
      <c r="N1943">
        <v>1.61</v>
      </c>
      <c r="O1943">
        <v>3.77</v>
      </c>
      <c r="P1943">
        <v>1.18</v>
      </c>
      <c r="Q1943">
        <v>3.4</v>
      </c>
      <c r="R1943">
        <v>1.06</v>
      </c>
      <c r="S1943">
        <v>2.2400000000000002</v>
      </c>
      <c r="T1943">
        <v>3</v>
      </c>
      <c r="U1943">
        <v>32.49</v>
      </c>
      <c r="V1943">
        <v>31.07</v>
      </c>
      <c r="W1943" s="1">
        <v>44086</v>
      </c>
      <c r="Y1943" t="s">
        <v>43</v>
      </c>
      <c r="Z1943" t="s">
        <v>1127</v>
      </c>
      <c r="AA1943" t="s">
        <v>1128</v>
      </c>
      <c r="AB1943">
        <v>121</v>
      </c>
      <c r="AC1943" s="1">
        <v>44166</v>
      </c>
      <c r="AD1943">
        <v>1</v>
      </c>
      <c r="AE1943">
        <v>244</v>
      </c>
      <c r="AF1943" s="1">
        <v>44448</v>
      </c>
      <c r="AG1943">
        <v>362</v>
      </c>
      <c r="AH1943" t="s">
        <v>1017</v>
      </c>
      <c r="AI1943" t="s">
        <v>964</v>
      </c>
      <c r="AJ1943" t="s">
        <v>965</v>
      </c>
      <c r="AK1943" t="s">
        <v>45</v>
      </c>
      <c r="AL1943" s="1">
        <v>44086</v>
      </c>
    </row>
    <row r="1944" spans="1:38" x14ac:dyDescent="0.25">
      <c r="A1944" t="s">
        <v>40</v>
      </c>
      <c r="B1944" s="1">
        <v>44280</v>
      </c>
      <c r="C1944">
        <v>3</v>
      </c>
      <c r="D1944">
        <v>343</v>
      </c>
      <c r="E1944">
        <v>41</v>
      </c>
      <c r="F1944" t="s">
        <v>1072</v>
      </c>
      <c r="G1944" t="s">
        <v>963</v>
      </c>
      <c r="H1944" t="s">
        <v>105</v>
      </c>
      <c r="I1944">
        <v>5</v>
      </c>
      <c r="J1944" t="s">
        <v>42</v>
      </c>
      <c r="K1944">
        <v>194</v>
      </c>
      <c r="L1944">
        <v>18.2</v>
      </c>
      <c r="M1944">
        <v>4.8600000000000003</v>
      </c>
      <c r="N1944">
        <v>0.88</v>
      </c>
      <c r="O1944">
        <v>5.24</v>
      </c>
      <c r="P1944">
        <v>0.95</v>
      </c>
      <c r="Q1944">
        <v>4.2699999999999996</v>
      </c>
      <c r="R1944">
        <v>0.78</v>
      </c>
      <c r="S1944">
        <v>1.73</v>
      </c>
      <c r="T1944">
        <v>372</v>
      </c>
      <c r="U1944">
        <v>18.89</v>
      </c>
      <c r="V1944">
        <v>22.59</v>
      </c>
      <c r="W1944" s="1">
        <v>44086</v>
      </c>
      <c r="Y1944" s="3">
        <v>44987</v>
      </c>
      <c r="Z1944" t="s">
        <v>1127</v>
      </c>
      <c r="AA1944" t="s">
        <v>1128</v>
      </c>
      <c r="AB1944">
        <v>121</v>
      </c>
      <c r="AC1944" s="1">
        <v>44199</v>
      </c>
      <c r="AD1944">
        <v>1</v>
      </c>
      <c r="AE1944">
        <v>200</v>
      </c>
      <c r="AF1944" s="1">
        <v>44481</v>
      </c>
      <c r="AG1944">
        <v>395</v>
      </c>
      <c r="AH1944" t="s">
        <v>1017</v>
      </c>
      <c r="AI1944" t="s">
        <v>964</v>
      </c>
      <c r="AJ1944" t="s">
        <v>965</v>
      </c>
      <c r="AK1944" t="s">
        <v>45</v>
      </c>
      <c r="AL1944" s="1">
        <v>44086</v>
      </c>
    </row>
    <row r="1945" spans="1:38" x14ac:dyDescent="0.25">
      <c r="A1945" t="s">
        <v>40</v>
      </c>
      <c r="B1945" s="1">
        <v>44222</v>
      </c>
      <c r="C1945">
        <v>2</v>
      </c>
      <c r="D1945">
        <v>343</v>
      </c>
      <c r="E1945">
        <v>41</v>
      </c>
      <c r="F1945" t="s">
        <v>1072</v>
      </c>
      <c r="G1945" t="s">
        <v>963</v>
      </c>
      <c r="H1945" t="s">
        <v>105</v>
      </c>
      <c r="I1945">
        <v>5</v>
      </c>
      <c r="J1945" t="s">
        <v>42</v>
      </c>
      <c r="K1945">
        <v>136</v>
      </c>
      <c r="L1945">
        <v>19.7</v>
      </c>
      <c r="M1945">
        <v>4.9800000000000004</v>
      </c>
      <c r="N1945">
        <v>0.98</v>
      </c>
      <c r="O1945">
        <v>4.67</v>
      </c>
      <c r="P1945">
        <v>0.92</v>
      </c>
      <c r="Q1945">
        <v>3.78</v>
      </c>
      <c r="R1945">
        <v>0.74</v>
      </c>
      <c r="S1945">
        <v>1.66</v>
      </c>
      <c r="T1945">
        <v>213</v>
      </c>
      <c r="U1945">
        <v>20.45</v>
      </c>
      <c r="V1945">
        <v>22.32</v>
      </c>
      <c r="W1945" s="1">
        <v>44086</v>
      </c>
      <c r="Y1945" s="3">
        <v>44958</v>
      </c>
      <c r="Z1945" t="s">
        <v>1127</v>
      </c>
      <c r="AA1945" t="s">
        <v>1128</v>
      </c>
      <c r="AB1945">
        <v>121</v>
      </c>
      <c r="AC1945" s="1">
        <v>44199</v>
      </c>
      <c r="AD1945">
        <v>1</v>
      </c>
      <c r="AE1945">
        <v>222</v>
      </c>
      <c r="AF1945" s="1">
        <v>44481</v>
      </c>
      <c r="AG1945">
        <v>395</v>
      </c>
      <c r="AH1945" t="s">
        <v>1017</v>
      </c>
      <c r="AI1945" t="s">
        <v>964</v>
      </c>
      <c r="AJ1945" t="s">
        <v>965</v>
      </c>
      <c r="AK1945" t="s">
        <v>45</v>
      </c>
      <c r="AL1945" s="1">
        <v>44086</v>
      </c>
    </row>
    <row r="1946" spans="1:38" x14ac:dyDescent="0.25">
      <c r="A1946" t="s">
        <v>40</v>
      </c>
      <c r="B1946" s="1">
        <v>44280</v>
      </c>
      <c r="C1946">
        <v>3</v>
      </c>
      <c r="D1946">
        <v>5</v>
      </c>
      <c r="E1946">
        <v>42</v>
      </c>
      <c r="F1946" t="s">
        <v>1072</v>
      </c>
      <c r="G1946" t="s">
        <v>69</v>
      </c>
      <c r="H1946" t="s">
        <v>70</v>
      </c>
      <c r="I1946">
        <v>2</v>
      </c>
      <c r="J1946">
        <v>1</v>
      </c>
      <c r="K1946">
        <v>184</v>
      </c>
      <c r="L1946">
        <v>12.3</v>
      </c>
      <c r="M1946">
        <v>4.83</v>
      </c>
      <c r="N1946">
        <v>0.59</v>
      </c>
      <c r="O1946">
        <v>5.29</v>
      </c>
      <c r="P1946">
        <v>0.65</v>
      </c>
      <c r="Q1946">
        <v>4.1900000000000004</v>
      </c>
      <c r="R1946">
        <v>0.52</v>
      </c>
      <c r="S1946">
        <v>1.17</v>
      </c>
      <c r="T1946">
        <v>85</v>
      </c>
      <c r="U1946">
        <v>12.77</v>
      </c>
      <c r="V1946">
        <v>15.31</v>
      </c>
      <c r="W1946" s="1">
        <v>44096</v>
      </c>
      <c r="Y1946" t="s">
        <v>46</v>
      </c>
      <c r="Z1946" t="s">
        <v>1129</v>
      </c>
      <c r="AA1946" t="s">
        <v>529</v>
      </c>
      <c r="AB1946">
        <v>46</v>
      </c>
      <c r="AC1946" s="1">
        <v>44145</v>
      </c>
      <c r="AD1946">
        <v>2</v>
      </c>
      <c r="AE1946">
        <v>147</v>
      </c>
      <c r="AF1946" s="1">
        <v>44428</v>
      </c>
      <c r="AG1946">
        <v>332</v>
      </c>
      <c r="AH1946">
        <v>516019</v>
      </c>
      <c r="AI1946">
        <v>303</v>
      </c>
      <c r="AJ1946" t="s">
        <v>1130</v>
      </c>
      <c r="AK1946" t="s">
        <v>45</v>
      </c>
      <c r="AL1946" s="1">
        <v>44096</v>
      </c>
    </row>
    <row r="1947" spans="1:38" x14ac:dyDescent="0.25">
      <c r="A1947" t="s">
        <v>40</v>
      </c>
      <c r="B1947" s="1">
        <v>44222</v>
      </c>
      <c r="C1947">
        <v>2</v>
      </c>
      <c r="D1947">
        <v>5</v>
      </c>
      <c r="E1947">
        <v>42</v>
      </c>
      <c r="F1947" t="s">
        <v>1072</v>
      </c>
      <c r="G1947" t="s">
        <v>69</v>
      </c>
      <c r="H1947" t="s">
        <v>70</v>
      </c>
      <c r="I1947">
        <v>2</v>
      </c>
      <c r="J1947">
        <v>1</v>
      </c>
      <c r="K1947">
        <v>126</v>
      </c>
      <c r="L1947">
        <v>12.4</v>
      </c>
      <c r="M1947">
        <v>5.01</v>
      </c>
      <c r="N1947">
        <v>0.62</v>
      </c>
      <c r="O1947">
        <v>4.45</v>
      </c>
      <c r="P1947">
        <v>0.55000000000000004</v>
      </c>
      <c r="Q1947">
        <v>4.0199999999999996</v>
      </c>
      <c r="R1947">
        <v>0.5</v>
      </c>
      <c r="S1947">
        <v>1.05</v>
      </c>
      <c r="T1947">
        <v>32</v>
      </c>
      <c r="U1947">
        <v>12.87</v>
      </c>
      <c r="V1947">
        <v>13.94</v>
      </c>
      <c r="W1947" s="1">
        <v>44096</v>
      </c>
      <c r="Y1947" t="s">
        <v>43</v>
      </c>
      <c r="Z1947" t="s">
        <v>1129</v>
      </c>
      <c r="AA1947" t="s">
        <v>529</v>
      </c>
      <c r="AB1947">
        <v>46</v>
      </c>
      <c r="AC1947" s="1">
        <v>44145</v>
      </c>
      <c r="AD1947">
        <v>2</v>
      </c>
      <c r="AE1947">
        <v>169</v>
      </c>
      <c r="AF1947" s="1">
        <v>44428</v>
      </c>
      <c r="AG1947">
        <v>332</v>
      </c>
      <c r="AH1947">
        <v>516019</v>
      </c>
      <c r="AI1947">
        <v>303</v>
      </c>
      <c r="AJ1947" t="s">
        <v>1130</v>
      </c>
      <c r="AK1947" t="s">
        <v>45</v>
      </c>
      <c r="AL1947" s="1">
        <v>44096</v>
      </c>
    </row>
    <row r="1948" spans="1:38" x14ac:dyDescent="0.25">
      <c r="A1948" t="s">
        <v>129</v>
      </c>
      <c r="B1948" s="1">
        <v>43060</v>
      </c>
      <c r="C1948">
        <v>2</v>
      </c>
      <c r="D1948">
        <v>269</v>
      </c>
      <c r="E1948">
        <v>43</v>
      </c>
      <c r="F1948" t="s">
        <v>1072</v>
      </c>
      <c r="G1948" t="s">
        <v>51</v>
      </c>
      <c r="H1948" t="s">
        <v>52</v>
      </c>
      <c r="I1948">
        <v>9</v>
      </c>
      <c r="J1948" t="s">
        <v>42</v>
      </c>
      <c r="K1948">
        <v>87</v>
      </c>
      <c r="L1948">
        <v>27</v>
      </c>
      <c r="M1948">
        <v>4.92</v>
      </c>
      <c r="N1948">
        <v>1.33</v>
      </c>
      <c r="O1948">
        <v>4.1900000000000004</v>
      </c>
      <c r="P1948">
        <v>1.1299999999999999</v>
      </c>
      <c r="Q1948">
        <v>3.22</v>
      </c>
      <c r="R1948">
        <v>0.87</v>
      </c>
      <c r="S1948">
        <v>2</v>
      </c>
      <c r="T1948">
        <v>14</v>
      </c>
      <c r="U1948">
        <v>28.03</v>
      </c>
      <c r="V1948">
        <v>27.88</v>
      </c>
      <c r="W1948" s="1">
        <v>42973</v>
      </c>
      <c r="X1948">
        <v>269</v>
      </c>
      <c r="Y1948" t="s">
        <v>46</v>
      </c>
      <c r="Z1948">
        <f>-31/39</f>
        <v>-0.79487179487179482</v>
      </c>
      <c r="AA1948">
        <f>-1/68</f>
        <v>-1.4705882352941176E-2</v>
      </c>
      <c r="AC1948" s="1">
        <v>43048</v>
      </c>
      <c r="AD1948">
        <v>1</v>
      </c>
      <c r="AE1948">
        <v>186</v>
      </c>
      <c r="AF1948" s="1">
        <v>43333</v>
      </c>
      <c r="AG1948">
        <v>360</v>
      </c>
      <c r="AI1948">
        <v>0</v>
      </c>
      <c r="AJ1948" t="s">
        <v>1131</v>
      </c>
      <c r="AK1948" t="s">
        <v>45</v>
      </c>
      <c r="AL1948" s="1">
        <v>42973</v>
      </c>
    </row>
    <row r="1949" spans="1:38" x14ac:dyDescent="0.25">
      <c r="A1949" t="s">
        <v>129</v>
      </c>
      <c r="B1949" s="1">
        <v>42997</v>
      </c>
      <c r="C1949">
        <v>1</v>
      </c>
      <c r="D1949">
        <v>269</v>
      </c>
      <c r="E1949">
        <v>43</v>
      </c>
      <c r="F1949" t="s">
        <v>1072</v>
      </c>
      <c r="G1949" t="s">
        <v>51</v>
      </c>
      <c r="H1949" t="s">
        <v>52</v>
      </c>
      <c r="I1949">
        <v>9</v>
      </c>
      <c r="J1949" t="s">
        <v>42</v>
      </c>
      <c r="K1949">
        <v>24</v>
      </c>
      <c r="L1949">
        <v>24.6</v>
      </c>
      <c r="M1949">
        <v>5</v>
      </c>
      <c r="N1949">
        <v>1.23</v>
      </c>
      <c r="O1949">
        <v>4.41</v>
      </c>
      <c r="P1949">
        <v>1.08</v>
      </c>
      <c r="Q1949">
        <v>3.38</v>
      </c>
      <c r="R1949">
        <v>0.83</v>
      </c>
      <c r="S1949">
        <v>1.92</v>
      </c>
      <c r="T1949">
        <v>5</v>
      </c>
      <c r="U1949">
        <v>25.53</v>
      </c>
      <c r="V1949">
        <v>26.31</v>
      </c>
      <c r="W1949" s="1">
        <v>42973</v>
      </c>
      <c r="X1949">
        <v>269</v>
      </c>
      <c r="Y1949" t="s">
        <v>43</v>
      </c>
      <c r="Z1949">
        <v>-0.79487179500000005</v>
      </c>
      <c r="AA1949">
        <v>-1.4705882E-2</v>
      </c>
      <c r="AC1949" s="1">
        <v>43048</v>
      </c>
      <c r="AD1949">
        <v>1</v>
      </c>
      <c r="AE1949">
        <v>285</v>
      </c>
      <c r="AF1949" s="1">
        <v>43333</v>
      </c>
      <c r="AG1949">
        <v>360</v>
      </c>
      <c r="AI1949">
        <v>0</v>
      </c>
      <c r="AJ1949" t="s">
        <v>1131</v>
      </c>
      <c r="AK1949" t="s">
        <v>45</v>
      </c>
      <c r="AL1949" s="1">
        <v>42973</v>
      </c>
    </row>
    <row r="1950" spans="1:38" x14ac:dyDescent="0.25">
      <c r="A1950" t="s">
        <v>129</v>
      </c>
      <c r="B1950" s="1">
        <v>43156</v>
      </c>
      <c r="C1950">
        <v>3</v>
      </c>
      <c r="D1950">
        <v>269</v>
      </c>
      <c r="E1950">
        <v>43</v>
      </c>
      <c r="F1950" t="s">
        <v>1072</v>
      </c>
      <c r="G1950" t="s">
        <v>51</v>
      </c>
      <c r="H1950" t="s">
        <v>52</v>
      </c>
      <c r="I1950">
        <v>9</v>
      </c>
      <c r="J1950" t="s">
        <v>42</v>
      </c>
      <c r="K1950">
        <v>183</v>
      </c>
      <c r="L1950">
        <v>21.5</v>
      </c>
      <c r="M1950">
        <v>4.97</v>
      </c>
      <c r="N1950">
        <v>1.07</v>
      </c>
      <c r="O1950">
        <v>5.03</v>
      </c>
      <c r="P1950">
        <v>1.08</v>
      </c>
      <c r="Q1950">
        <v>3.65</v>
      </c>
      <c r="R1950">
        <v>0.78</v>
      </c>
      <c r="S1950">
        <v>1.87</v>
      </c>
      <c r="U1950">
        <v>22.32</v>
      </c>
      <c r="V1950">
        <v>25.11</v>
      </c>
      <c r="W1950" s="1">
        <v>42973</v>
      </c>
      <c r="X1950">
        <v>269</v>
      </c>
      <c r="Z1950">
        <v>-0.79487179500000005</v>
      </c>
      <c r="AA1950">
        <v>-1.4705882E-2</v>
      </c>
      <c r="AI1950">
        <v>0</v>
      </c>
    </row>
    <row r="1951" spans="1:38" x14ac:dyDescent="0.25">
      <c r="A1951" t="s">
        <v>129</v>
      </c>
      <c r="B1951" s="1">
        <v>43229</v>
      </c>
      <c r="C1951">
        <v>4</v>
      </c>
      <c r="D1951">
        <v>269</v>
      </c>
      <c r="E1951">
        <v>43</v>
      </c>
      <c r="F1951" t="s">
        <v>1072</v>
      </c>
      <c r="G1951" t="s">
        <v>51</v>
      </c>
      <c r="H1951" t="s">
        <v>52</v>
      </c>
      <c r="I1951">
        <v>9</v>
      </c>
      <c r="J1951" t="s">
        <v>42</v>
      </c>
      <c r="K1951">
        <v>256</v>
      </c>
      <c r="L1951">
        <v>10.4</v>
      </c>
      <c r="M1951">
        <v>4.42</v>
      </c>
      <c r="N1951">
        <v>0.46</v>
      </c>
      <c r="O1951">
        <v>6.01</v>
      </c>
      <c r="P1951">
        <v>0.63</v>
      </c>
      <c r="Q1951">
        <v>4.2699999999999996</v>
      </c>
      <c r="R1951">
        <v>0.44</v>
      </c>
      <c r="S1951">
        <v>1.07</v>
      </c>
      <c r="T1951">
        <v>304</v>
      </c>
      <c r="U1951">
        <v>10.8</v>
      </c>
      <c r="V1951">
        <v>13.96</v>
      </c>
      <c r="W1951" s="1">
        <v>42973</v>
      </c>
      <c r="X1951">
        <v>269</v>
      </c>
      <c r="Y1951" s="3">
        <v>45017</v>
      </c>
      <c r="Z1951">
        <f>-31/39</f>
        <v>-0.79487179487179482</v>
      </c>
      <c r="AA1951">
        <f>-1/68</f>
        <v>-1.4705882352941176E-2</v>
      </c>
      <c r="AC1951" t="s">
        <v>49</v>
      </c>
      <c r="AI1951">
        <v>0</v>
      </c>
      <c r="AJ1951" t="s">
        <v>1131</v>
      </c>
      <c r="AK1951" t="s">
        <v>50</v>
      </c>
      <c r="AL1951" s="1">
        <v>43250</v>
      </c>
    </row>
    <row r="1952" spans="1:38" x14ac:dyDescent="0.25">
      <c r="A1952" t="s">
        <v>594</v>
      </c>
      <c r="B1952" s="1">
        <v>42995</v>
      </c>
      <c r="C1952">
        <v>1</v>
      </c>
      <c r="D1952">
        <v>511</v>
      </c>
      <c r="E1952">
        <v>44</v>
      </c>
      <c r="F1952" t="s">
        <v>1072</v>
      </c>
      <c r="G1952" t="s">
        <v>104</v>
      </c>
      <c r="H1952" t="s">
        <v>105</v>
      </c>
      <c r="I1952">
        <v>9</v>
      </c>
      <c r="J1952" t="s">
        <v>42</v>
      </c>
      <c r="K1952">
        <v>22</v>
      </c>
      <c r="L1952">
        <v>28.7</v>
      </c>
      <c r="M1952">
        <v>5.16</v>
      </c>
      <c r="N1952">
        <v>1.48</v>
      </c>
      <c r="O1952">
        <v>5.44</v>
      </c>
      <c r="P1952">
        <v>1.56</v>
      </c>
      <c r="Q1952">
        <v>3.71</v>
      </c>
      <c r="R1952">
        <v>1.06</v>
      </c>
      <c r="S1952">
        <v>2.63</v>
      </c>
      <c r="T1952">
        <v>13</v>
      </c>
      <c r="U1952">
        <v>29.79</v>
      </c>
      <c r="V1952">
        <v>35.14</v>
      </c>
      <c r="W1952" s="1">
        <v>42973</v>
      </c>
      <c r="X1952">
        <v>226</v>
      </c>
      <c r="Y1952" t="s">
        <v>43</v>
      </c>
      <c r="AC1952" t="s">
        <v>49</v>
      </c>
      <c r="AH1952">
        <v>301048</v>
      </c>
      <c r="AI1952">
        <v>0</v>
      </c>
      <c r="AJ1952" t="s">
        <v>1132</v>
      </c>
      <c r="AK1952" t="s">
        <v>45</v>
      </c>
      <c r="AL1952" s="1">
        <v>42973</v>
      </c>
    </row>
    <row r="1953" spans="1:38" x14ac:dyDescent="0.25">
      <c r="A1953" t="s">
        <v>594</v>
      </c>
      <c r="B1953" s="1">
        <v>43059</v>
      </c>
      <c r="C1953">
        <v>2</v>
      </c>
      <c r="D1953">
        <v>511</v>
      </c>
      <c r="E1953">
        <v>44</v>
      </c>
      <c r="F1953" t="s">
        <v>1072</v>
      </c>
      <c r="G1953" t="s">
        <v>104</v>
      </c>
      <c r="H1953" t="s">
        <v>105</v>
      </c>
      <c r="I1953">
        <v>9</v>
      </c>
      <c r="J1953" t="s">
        <v>42</v>
      </c>
      <c r="K1953">
        <v>86</v>
      </c>
      <c r="L1953">
        <v>23.9</v>
      </c>
      <c r="M1953">
        <v>5.15</v>
      </c>
      <c r="N1953">
        <v>1.23</v>
      </c>
      <c r="O1953">
        <v>5.78</v>
      </c>
      <c r="P1953">
        <v>1.38</v>
      </c>
      <c r="Q1953">
        <v>4.12</v>
      </c>
      <c r="R1953">
        <v>0.98</v>
      </c>
      <c r="S1953">
        <v>2.37</v>
      </c>
      <c r="T1953">
        <v>54</v>
      </c>
      <c r="U1953">
        <v>24.81</v>
      </c>
      <c r="V1953">
        <v>31</v>
      </c>
      <c r="W1953" s="1">
        <v>42973</v>
      </c>
      <c r="X1953">
        <v>226</v>
      </c>
      <c r="Y1953" t="s">
        <v>46</v>
      </c>
      <c r="AC1953" s="1">
        <v>43049</v>
      </c>
      <c r="AD1953">
        <v>1</v>
      </c>
      <c r="AE1953">
        <v>221</v>
      </c>
      <c r="AF1953" s="1">
        <v>43330</v>
      </c>
      <c r="AG1953">
        <v>357</v>
      </c>
      <c r="AH1953">
        <v>301048</v>
      </c>
      <c r="AI1953">
        <v>0</v>
      </c>
      <c r="AJ1953" t="s">
        <v>1132</v>
      </c>
      <c r="AK1953" t="s">
        <v>45</v>
      </c>
      <c r="AL1953" s="1">
        <v>42973</v>
      </c>
    </row>
    <row r="1954" spans="1:38" x14ac:dyDescent="0.25">
      <c r="A1954" t="s">
        <v>594</v>
      </c>
      <c r="B1954" s="1">
        <v>43186</v>
      </c>
      <c r="C1954">
        <v>4</v>
      </c>
      <c r="D1954">
        <v>511</v>
      </c>
      <c r="E1954">
        <v>44</v>
      </c>
      <c r="F1954" t="s">
        <v>1072</v>
      </c>
      <c r="G1954" t="s">
        <v>104</v>
      </c>
      <c r="H1954" t="s">
        <v>105</v>
      </c>
      <c r="I1954">
        <v>9</v>
      </c>
      <c r="J1954" t="s">
        <v>42</v>
      </c>
      <c r="K1954">
        <v>213</v>
      </c>
      <c r="L1954">
        <v>17.3</v>
      </c>
      <c r="M1954">
        <v>4.67</v>
      </c>
      <c r="N1954">
        <v>0.81</v>
      </c>
      <c r="O1954">
        <v>5.95</v>
      </c>
      <c r="P1954">
        <v>1.03</v>
      </c>
      <c r="Q1954">
        <v>4.45</v>
      </c>
      <c r="R1954">
        <v>0.77</v>
      </c>
      <c r="S1954">
        <v>1.8</v>
      </c>
      <c r="T1954">
        <v>1157</v>
      </c>
      <c r="U1954">
        <v>17.96</v>
      </c>
      <c r="V1954">
        <v>23.28</v>
      </c>
      <c r="W1954" s="1">
        <v>42973</v>
      </c>
      <c r="X1954" t="s">
        <v>1133</v>
      </c>
      <c r="Y1954" s="3">
        <v>45018</v>
      </c>
      <c r="AC1954" s="1">
        <v>43049</v>
      </c>
      <c r="AD1954">
        <v>1</v>
      </c>
      <c r="AF1954" s="1">
        <v>43330</v>
      </c>
      <c r="AH1954">
        <v>301048</v>
      </c>
      <c r="AI1954">
        <v>0</v>
      </c>
      <c r="AJ1954" t="s">
        <v>1132</v>
      </c>
      <c r="AK1954" t="s">
        <v>143</v>
      </c>
      <c r="AL1954" s="1">
        <v>43233</v>
      </c>
    </row>
    <row r="1955" spans="1:38" x14ac:dyDescent="0.25">
      <c r="A1955" t="s">
        <v>594</v>
      </c>
      <c r="B1955" s="1">
        <v>43122</v>
      </c>
      <c r="C1955">
        <v>3</v>
      </c>
      <c r="D1955">
        <v>511</v>
      </c>
      <c r="E1955">
        <v>44</v>
      </c>
      <c r="F1955" t="s">
        <v>1072</v>
      </c>
      <c r="G1955" t="s">
        <v>104</v>
      </c>
      <c r="H1955" t="s">
        <v>105</v>
      </c>
      <c r="I1955">
        <v>9</v>
      </c>
      <c r="J1955" t="s">
        <v>42</v>
      </c>
      <c r="K1955">
        <v>149</v>
      </c>
      <c r="L1955">
        <v>17.8</v>
      </c>
      <c r="M1955">
        <v>5.01</v>
      </c>
      <c r="N1955">
        <v>0.89</v>
      </c>
      <c r="O1955">
        <v>4.82</v>
      </c>
      <c r="P1955">
        <v>0.86</v>
      </c>
      <c r="Q1955">
        <v>3.82</v>
      </c>
      <c r="R1955">
        <v>0.68</v>
      </c>
      <c r="S1955">
        <v>1.54</v>
      </c>
      <c r="T1955">
        <v>520</v>
      </c>
      <c r="U1955">
        <v>18.48</v>
      </c>
      <c r="V1955">
        <v>20.61</v>
      </c>
      <c r="W1955" s="1">
        <v>42973</v>
      </c>
      <c r="X1955">
        <v>226</v>
      </c>
      <c r="Y1955" s="3">
        <v>44986</v>
      </c>
      <c r="AC1955" s="1">
        <v>43049</v>
      </c>
      <c r="AD1955">
        <v>1</v>
      </c>
      <c r="AE1955">
        <v>164</v>
      </c>
      <c r="AF1955" s="1">
        <v>43330</v>
      </c>
      <c r="AG1955">
        <v>357</v>
      </c>
      <c r="AH1955">
        <v>301048</v>
      </c>
      <c r="AI1955">
        <v>0</v>
      </c>
      <c r="AJ1955" t="s">
        <v>1132</v>
      </c>
      <c r="AK1955" t="s">
        <v>45</v>
      </c>
      <c r="AL1955" s="1">
        <v>42973</v>
      </c>
    </row>
    <row r="1956" spans="1:38" x14ac:dyDescent="0.25">
      <c r="A1956" t="s">
        <v>78</v>
      </c>
      <c r="B1956" s="1">
        <v>43072</v>
      </c>
      <c r="C1956">
        <v>2</v>
      </c>
      <c r="D1956">
        <v>58</v>
      </c>
      <c r="E1956">
        <v>44</v>
      </c>
      <c r="F1956" t="s">
        <v>1072</v>
      </c>
      <c r="G1956" t="s">
        <v>40</v>
      </c>
      <c r="H1956" t="s">
        <v>41</v>
      </c>
      <c r="I1956">
        <v>5</v>
      </c>
      <c r="J1956" t="s">
        <v>42</v>
      </c>
      <c r="K1956">
        <v>79</v>
      </c>
      <c r="L1956">
        <v>16.7</v>
      </c>
      <c r="M1956">
        <v>5.09</v>
      </c>
      <c r="N1956">
        <v>0.85</v>
      </c>
      <c r="O1956">
        <v>5.53</v>
      </c>
      <c r="P1956">
        <v>0.92</v>
      </c>
      <c r="Q1956">
        <v>4.1900000000000004</v>
      </c>
      <c r="R1956">
        <v>0.7</v>
      </c>
      <c r="S1956">
        <v>1.62</v>
      </c>
      <c r="T1956">
        <v>594</v>
      </c>
      <c r="U1956">
        <v>17.329999999999998</v>
      </c>
      <c r="V1956">
        <v>21.22</v>
      </c>
      <c r="W1956" s="1">
        <v>42993</v>
      </c>
      <c r="X1956" t="s">
        <v>1134</v>
      </c>
      <c r="Y1956" s="3">
        <v>45051</v>
      </c>
      <c r="Z1956" t="s">
        <v>379</v>
      </c>
      <c r="AA1956" t="s">
        <v>1135</v>
      </c>
      <c r="AC1956" s="1">
        <v>43071</v>
      </c>
      <c r="AD1956">
        <v>2</v>
      </c>
      <c r="AE1956">
        <v>226</v>
      </c>
      <c r="AF1956" s="1">
        <v>43352</v>
      </c>
      <c r="AG1956">
        <v>758</v>
      </c>
      <c r="AH1956">
        <v>309090</v>
      </c>
      <c r="AI1956" t="s">
        <v>394</v>
      </c>
      <c r="AJ1956" s="2">
        <v>12540</v>
      </c>
      <c r="AK1956" t="s">
        <v>45</v>
      </c>
      <c r="AL1956" s="1">
        <v>42594</v>
      </c>
    </row>
    <row r="1957" spans="1:38" x14ac:dyDescent="0.25">
      <c r="A1957" t="s">
        <v>78</v>
      </c>
      <c r="B1957" s="1">
        <v>43012</v>
      </c>
      <c r="C1957">
        <v>1</v>
      </c>
      <c r="D1957">
        <v>58</v>
      </c>
      <c r="E1957">
        <v>44</v>
      </c>
      <c r="F1957" t="s">
        <v>1072</v>
      </c>
      <c r="G1957" t="s">
        <v>40</v>
      </c>
      <c r="H1957" t="s">
        <v>41</v>
      </c>
      <c r="I1957">
        <v>2</v>
      </c>
      <c r="J1957">
        <v>1</v>
      </c>
      <c r="K1957">
        <v>19</v>
      </c>
      <c r="L1957">
        <v>13.1</v>
      </c>
      <c r="M1957">
        <v>5.13</v>
      </c>
      <c r="N1957">
        <v>0.67</v>
      </c>
      <c r="O1957">
        <v>5.44</v>
      </c>
      <c r="P1957">
        <v>0.71</v>
      </c>
      <c r="Q1957">
        <v>4.5</v>
      </c>
      <c r="R1957">
        <v>0.59</v>
      </c>
      <c r="S1957">
        <v>1.3</v>
      </c>
      <c r="U1957">
        <v>13.6</v>
      </c>
      <c r="V1957">
        <v>16.8</v>
      </c>
      <c r="W1957" s="1">
        <v>42993</v>
      </c>
      <c r="X1957">
        <v>213</v>
      </c>
      <c r="Z1957" t="s">
        <v>1136</v>
      </c>
      <c r="AA1957" t="s">
        <v>1137</v>
      </c>
      <c r="AC1957" t="s">
        <v>49</v>
      </c>
      <c r="AH1957">
        <v>309012</v>
      </c>
      <c r="AI1957">
        <v>124</v>
      </c>
      <c r="AJ1957" s="2">
        <v>13759</v>
      </c>
      <c r="AK1957" t="s">
        <v>45</v>
      </c>
      <c r="AL1957" s="1">
        <v>42993</v>
      </c>
    </row>
    <row r="1958" spans="1:38" x14ac:dyDescent="0.25">
      <c r="A1958" t="s">
        <v>78</v>
      </c>
      <c r="B1958" s="1">
        <v>43129</v>
      </c>
      <c r="C1958">
        <v>3</v>
      </c>
      <c r="D1958">
        <v>58</v>
      </c>
      <c r="E1958">
        <v>44</v>
      </c>
      <c r="F1958" t="s">
        <v>1072</v>
      </c>
      <c r="G1958" t="s">
        <v>40</v>
      </c>
      <c r="H1958" t="s">
        <v>41</v>
      </c>
      <c r="I1958">
        <v>2</v>
      </c>
      <c r="J1958">
        <v>1</v>
      </c>
      <c r="K1958">
        <v>136</v>
      </c>
      <c r="L1958">
        <v>10.7</v>
      </c>
      <c r="M1958">
        <v>5.16</v>
      </c>
      <c r="N1958">
        <v>0.55000000000000004</v>
      </c>
      <c r="O1958">
        <v>5.93</v>
      </c>
      <c r="P1958">
        <v>0.63</v>
      </c>
      <c r="Q1958">
        <v>4.33</v>
      </c>
      <c r="R1958">
        <v>0.46</v>
      </c>
      <c r="S1958">
        <v>1.1000000000000001</v>
      </c>
      <c r="T1958">
        <v>28</v>
      </c>
      <c r="U1958">
        <v>11.11</v>
      </c>
      <c r="V1958">
        <v>14.19</v>
      </c>
      <c r="W1958" s="1">
        <v>42993</v>
      </c>
      <c r="X1958">
        <v>213</v>
      </c>
      <c r="Y1958" t="s">
        <v>47</v>
      </c>
      <c r="Z1958" t="s">
        <v>1136</v>
      </c>
      <c r="AA1958" t="s">
        <v>1137</v>
      </c>
      <c r="AC1958" s="1">
        <v>43070</v>
      </c>
      <c r="AD1958">
        <v>1</v>
      </c>
      <c r="AE1958">
        <v>221</v>
      </c>
      <c r="AF1958" s="1">
        <v>43352</v>
      </c>
      <c r="AG1958">
        <v>359</v>
      </c>
      <c r="AH1958">
        <v>309012</v>
      </c>
      <c r="AI1958">
        <v>124</v>
      </c>
      <c r="AJ1958" s="2">
        <v>13759</v>
      </c>
      <c r="AK1958" t="s">
        <v>45</v>
      </c>
      <c r="AL1958" s="1">
        <v>42993</v>
      </c>
    </row>
    <row r="1959" spans="1:38" x14ac:dyDescent="0.25">
      <c r="A1959" t="s">
        <v>78</v>
      </c>
      <c r="B1959" s="1">
        <v>43193</v>
      </c>
      <c r="C1959">
        <v>4</v>
      </c>
      <c r="D1959">
        <v>58</v>
      </c>
      <c r="E1959">
        <v>44</v>
      </c>
      <c r="F1959" t="s">
        <v>1072</v>
      </c>
      <c r="G1959" t="s">
        <v>40</v>
      </c>
      <c r="H1959" t="s">
        <v>41</v>
      </c>
      <c r="I1959">
        <v>2</v>
      </c>
      <c r="J1959">
        <v>1</v>
      </c>
      <c r="K1959">
        <v>200</v>
      </c>
      <c r="L1959">
        <v>6.3</v>
      </c>
      <c r="M1959">
        <v>4.75</v>
      </c>
      <c r="N1959">
        <v>0.3</v>
      </c>
      <c r="O1959">
        <v>6.5</v>
      </c>
      <c r="P1959">
        <v>0.41</v>
      </c>
      <c r="Q1959">
        <v>5.08</v>
      </c>
      <c r="R1959">
        <v>0.32</v>
      </c>
      <c r="S1959">
        <v>0.73</v>
      </c>
      <c r="T1959">
        <v>29</v>
      </c>
      <c r="U1959">
        <v>6.54</v>
      </c>
      <c r="V1959">
        <v>9.2100000000000009</v>
      </c>
      <c r="W1959" s="1">
        <v>42993</v>
      </c>
      <c r="X1959">
        <v>213</v>
      </c>
      <c r="Y1959" t="s">
        <v>48</v>
      </c>
      <c r="Z1959" t="s">
        <v>1136</v>
      </c>
      <c r="AA1959" t="s">
        <v>1137</v>
      </c>
      <c r="AC1959" s="1">
        <v>43070</v>
      </c>
      <c r="AD1959">
        <v>1</v>
      </c>
      <c r="AE1959">
        <v>157</v>
      </c>
      <c r="AF1959" s="1">
        <v>43352</v>
      </c>
      <c r="AG1959">
        <v>359</v>
      </c>
      <c r="AH1959">
        <v>309012</v>
      </c>
      <c r="AI1959">
        <v>124</v>
      </c>
      <c r="AJ1959" s="2">
        <v>13759</v>
      </c>
      <c r="AK1959" t="s">
        <v>45</v>
      </c>
      <c r="AL1959" s="1">
        <v>42993</v>
      </c>
    </row>
    <row r="1960" spans="1:38" x14ac:dyDescent="0.25">
      <c r="A1960" t="s">
        <v>78</v>
      </c>
      <c r="B1960" s="1">
        <v>43072</v>
      </c>
      <c r="C1960">
        <v>2</v>
      </c>
      <c r="D1960">
        <v>92</v>
      </c>
      <c r="E1960">
        <v>44</v>
      </c>
      <c r="F1960" t="s">
        <v>1072</v>
      </c>
      <c r="G1960" t="s">
        <v>40</v>
      </c>
      <c r="H1960" t="s">
        <v>41</v>
      </c>
      <c r="I1960">
        <v>7</v>
      </c>
      <c r="J1960" t="s">
        <v>42</v>
      </c>
      <c r="K1960">
        <v>44</v>
      </c>
      <c r="L1960">
        <v>24.9</v>
      </c>
      <c r="M1960">
        <v>5.15</v>
      </c>
      <c r="N1960">
        <v>1.28</v>
      </c>
      <c r="O1960">
        <v>4.4400000000000004</v>
      </c>
      <c r="P1960">
        <v>1.1100000000000001</v>
      </c>
      <c r="Q1960">
        <v>3.73</v>
      </c>
      <c r="R1960">
        <v>0.93</v>
      </c>
      <c r="S1960">
        <v>2.0299999999999998</v>
      </c>
      <c r="T1960">
        <v>14</v>
      </c>
      <c r="U1960">
        <v>25.85</v>
      </c>
      <c r="V1960">
        <v>27.51</v>
      </c>
      <c r="W1960" s="1">
        <v>43028</v>
      </c>
      <c r="X1960" t="s">
        <v>622</v>
      </c>
      <c r="Y1960" t="s">
        <v>48</v>
      </c>
      <c r="AC1960" s="1">
        <v>43086</v>
      </c>
      <c r="AD1960">
        <v>1</v>
      </c>
      <c r="AE1960">
        <v>241</v>
      </c>
      <c r="AF1960" s="1">
        <v>43367</v>
      </c>
      <c r="AG1960">
        <v>731</v>
      </c>
      <c r="AH1960">
        <v>306083</v>
      </c>
      <c r="AI1960">
        <v>6</v>
      </c>
      <c r="AJ1960" s="3">
        <v>45049</v>
      </c>
      <c r="AK1960" t="s">
        <v>45</v>
      </c>
      <c r="AL1960" s="1">
        <v>42636</v>
      </c>
    </row>
    <row r="1961" spans="1:38" x14ac:dyDescent="0.25">
      <c r="A1961" t="s">
        <v>78</v>
      </c>
      <c r="B1961" s="1">
        <v>43129</v>
      </c>
      <c r="C1961">
        <v>3</v>
      </c>
      <c r="D1961">
        <v>92</v>
      </c>
      <c r="E1961">
        <v>44</v>
      </c>
      <c r="F1961" t="s">
        <v>1072</v>
      </c>
      <c r="G1961" t="s">
        <v>40</v>
      </c>
      <c r="H1961" t="s">
        <v>41</v>
      </c>
      <c r="I1961">
        <v>3</v>
      </c>
      <c r="J1961">
        <v>2</v>
      </c>
      <c r="K1961">
        <v>101</v>
      </c>
      <c r="L1961">
        <v>17.399999999999999</v>
      </c>
      <c r="M1961">
        <v>5.21</v>
      </c>
      <c r="N1961">
        <v>0.91</v>
      </c>
      <c r="O1961">
        <v>4.3499999999999996</v>
      </c>
      <c r="P1961">
        <v>0.76</v>
      </c>
      <c r="Q1961">
        <v>3.78</v>
      </c>
      <c r="R1961">
        <v>0.66</v>
      </c>
      <c r="S1961">
        <v>1.41</v>
      </c>
      <c r="T1961">
        <v>8</v>
      </c>
      <c r="U1961">
        <v>18.059999999999999</v>
      </c>
      <c r="V1961">
        <v>19.100000000000001</v>
      </c>
      <c r="W1961" s="1">
        <v>43028</v>
      </c>
      <c r="X1961">
        <v>178</v>
      </c>
      <c r="Y1961" t="s">
        <v>46</v>
      </c>
      <c r="Z1961" t="s">
        <v>357</v>
      </c>
      <c r="AA1961" t="s">
        <v>989</v>
      </c>
      <c r="AB1961">
        <v>213</v>
      </c>
      <c r="AC1961" t="s">
        <v>49</v>
      </c>
      <c r="AH1961">
        <v>308103</v>
      </c>
      <c r="AI1961">
        <v>177</v>
      </c>
      <c r="AJ1961" s="2">
        <v>22920</v>
      </c>
      <c r="AK1961" t="s">
        <v>45</v>
      </c>
      <c r="AL1961" s="1">
        <v>43028</v>
      </c>
    </row>
    <row r="1962" spans="1:38" x14ac:dyDescent="0.25">
      <c r="A1962" t="s">
        <v>78</v>
      </c>
      <c r="B1962" s="1">
        <v>43193</v>
      </c>
      <c r="C1962">
        <v>4</v>
      </c>
      <c r="D1962">
        <v>92</v>
      </c>
      <c r="E1962">
        <v>44</v>
      </c>
      <c r="F1962" t="s">
        <v>1072</v>
      </c>
      <c r="G1962" t="s">
        <v>40</v>
      </c>
      <c r="H1962" t="s">
        <v>41</v>
      </c>
      <c r="I1962">
        <v>3</v>
      </c>
      <c r="J1962">
        <v>2</v>
      </c>
      <c r="K1962">
        <v>165</v>
      </c>
      <c r="L1962">
        <v>11.5</v>
      </c>
      <c r="M1962">
        <v>4.8</v>
      </c>
      <c r="N1962">
        <v>0.55000000000000004</v>
      </c>
      <c r="O1962">
        <v>5.92</v>
      </c>
      <c r="P1962">
        <v>0.68</v>
      </c>
      <c r="Q1962">
        <v>5.05</v>
      </c>
      <c r="R1962">
        <v>0.57999999999999996</v>
      </c>
      <c r="S1962">
        <v>1.26</v>
      </c>
      <c r="T1962">
        <v>25</v>
      </c>
      <c r="U1962">
        <v>11.94</v>
      </c>
      <c r="V1962">
        <v>15.92</v>
      </c>
      <c r="W1962" s="1">
        <v>43028</v>
      </c>
      <c r="X1962">
        <v>178</v>
      </c>
      <c r="Y1962" t="s">
        <v>47</v>
      </c>
      <c r="Z1962" t="s">
        <v>357</v>
      </c>
      <c r="AA1962" t="s">
        <v>989</v>
      </c>
      <c r="AB1962">
        <v>213</v>
      </c>
      <c r="AC1962" t="s">
        <v>49</v>
      </c>
      <c r="AH1962">
        <v>308103</v>
      </c>
      <c r="AI1962">
        <v>177</v>
      </c>
      <c r="AJ1962" s="2">
        <v>22920</v>
      </c>
      <c r="AK1962" t="s">
        <v>45</v>
      </c>
      <c r="AL1962" s="1">
        <v>43028</v>
      </c>
    </row>
    <row r="1963" spans="1:38" x14ac:dyDescent="0.25">
      <c r="A1963" t="s">
        <v>40</v>
      </c>
      <c r="B1963" s="1">
        <v>44117</v>
      </c>
      <c r="C1963">
        <v>1</v>
      </c>
      <c r="D1963">
        <v>16</v>
      </c>
      <c r="E1963">
        <v>45</v>
      </c>
      <c r="F1963" t="s">
        <v>1072</v>
      </c>
      <c r="G1963" t="s">
        <v>69</v>
      </c>
      <c r="H1963" t="s">
        <v>70</v>
      </c>
      <c r="I1963">
        <v>4</v>
      </c>
      <c r="J1963" t="s">
        <v>42</v>
      </c>
      <c r="K1963">
        <v>59</v>
      </c>
      <c r="L1963">
        <v>23.6</v>
      </c>
      <c r="M1963">
        <v>5.34</v>
      </c>
      <c r="N1963">
        <v>1.26</v>
      </c>
      <c r="O1963">
        <v>5.13</v>
      </c>
      <c r="P1963">
        <v>1.21</v>
      </c>
      <c r="Q1963">
        <v>4.41</v>
      </c>
      <c r="R1963">
        <v>1.04</v>
      </c>
      <c r="S1963">
        <v>2.25</v>
      </c>
      <c r="T1963">
        <v>31</v>
      </c>
      <c r="U1963">
        <v>24.5</v>
      </c>
      <c r="V1963">
        <v>29.23</v>
      </c>
      <c r="W1963" s="1">
        <v>44058</v>
      </c>
      <c r="Y1963" t="s">
        <v>43</v>
      </c>
      <c r="Z1963" t="s">
        <v>1138</v>
      </c>
      <c r="AA1963" t="s">
        <v>1139</v>
      </c>
      <c r="AB1963">
        <v>243</v>
      </c>
      <c r="AC1963" s="1">
        <v>44134</v>
      </c>
      <c r="AD1963">
        <v>1</v>
      </c>
      <c r="AE1963">
        <v>207</v>
      </c>
      <c r="AF1963" s="1">
        <v>44411</v>
      </c>
      <c r="AG1963">
        <v>353</v>
      </c>
      <c r="AH1963">
        <v>511011</v>
      </c>
      <c r="AI1963" t="s">
        <v>1140</v>
      </c>
      <c r="AJ1963" t="s">
        <v>1141</v>
      </c>
      <c r="AK1963" t="s">
        <v>45</v>
      </c>
      <c r="AL1963" s="1">
        <v>44058</v>
      </c>
    </row>
    <row r="1964" spans="1:38" x14ac:dyDescent="0.25">
      <c r="A1964" t="s">
        <v>40</v>
      </c>
      <c r="B1964" s="1">
        <v>44222</v>
      </c>
      <c r="C1964">
        <v>2</v>
      </c>
      <c r="D1964">
        <v>16</v>
      </c>
      <c r="E1964">
        <v>45</v>
      </c>
      <c r="F1964" t="s">
        <v>1072</v>
      </c>
      <c r="G1964" t="s">
        <v>69</v>
      </c>
      <c r="H1964" t="s">
        <v>70</v>
      </c>
      <c r="I1964">
        <v>4</v>
      </c>
      <c r="J1964" t="s">
        <v>42</v>
      </c>
      <c r="K1964">
        <v>164</v>
      </c>
      <c r="L1964">
        <v>17.7</v>
      </c>
      <c r="M1964">
        <v>5.23</v>
      </c>
      <c r="N1964">
        <v>0.93</v>
      </c>
      <c r="O1964">
        <v>5.47</v>
      </c>
      <c r="P1964">
        <v>0.97</v>
      </c>
      <c r="Q1964">
        <v>4.49</v>
      </c>
      <c r="R1964">
        <v>0.79</v>
      </c>
      <c r="S1964">
        <v>1.76</v>
      </c>
      <c r="T1964">
        <v>15</v>
      </c>
      <c r="U1964">
        <v>18.37</v>
      </c>
      <c r="V1964">
        <v>22.78</v>
      </c>
      <c r="W1964" s="1">
        <v>44058</v>
      </c>
      <c r="Y1964" t="s">
        <v>46</v>
      </c>
      <c r="Z1964" t="s">
        <v>1138</v>
      </c>
      <c r="AA1964" t="s">
        <v>1139</v>
      </c>
      <c r="AB1964">
        <v>243</v>
      </c>
      <c r="AC1964" s="1">
        <v>44134</v>
      </c>
      <c r="AD1964">
        <v>1</v>
      </c>
      <c r="AE1964">
        <v>152</v>
      </c>
      <c r="AF1964" s="1">
        <v>44411</v>
      </c>
      <c r="AG1964">
        <v>353</v>
      </c>
      <c r="AH1964">
        <v>511011</v>
      </c>
      <c r="AI1964" t="s">
        <v>1140</v>
      </c>
      <c r="AJ1964" t="s">
        <v>1141</v>
      </c>
      <c r="AK1964" t="s">
        <v>45</v>
      </c>
      <c r="AL1964" s="1">
        <v>44058</v>
      </c>
    </row>
    <row r="1965" spans="1:38" x14ac:dyDescent="0.25">
      <c r="A1965" t="s">
        <v>40</v>
      </c>
      <c r="B1965" s="1">
        <v>44280</v>
      </c>
      <c r="C1965">
        <v>3</v>
      </c>
      <c r="D1965">
        <v>16</v>
      </c>
      <c r="E1965">
        <v>45</v>
      </c>
      <c r="F1965" t="s">
        <v>1072</v>
      </c>
      <c r="G1965" t="s">
        <v>69</v>
      </c>
      <c r="H1965" t="s">
        <v>70</v>
      </c>
      <c r="I1965">
        <v>4</v>
      </c>
      <c r="J1965" t="s">
        <v>42</v>
      </c>
      <c r="K1965">
        <v>222</v>
      </c>
      <c r="L1965">
        <v>13.3</v>
      </c>
      <c r="M1965">
        <v>5.22</v>
      </c>
      <c r="N1965">
        <v>0.69</v>
      </c>
      <c r="O1965">
        <v>6.39</v>
      </c>
      <c r="P1965">
        <v>0.85</v>
      </c>
      <c r="Q1965">
        <v>5.01</v>
      </c>
      <c r="R1965">
        <v>0.67</v>
      </c>
      <c r="S1965">
        <v>1.52</v>
      </c>
      <c r="T1965">
        <v>22</v>
      </c>
      <c r="U1965">
        <v>13.81</v>
      </c>
      <c r="V1965">
        <v>19.2</v>
      </c>
      <c r="W1965" s="1">
        <v>44058</v>
      </c>
      <c r="Y1965" t="s">
        <v>47</v>
      </c>
      <c r="Z1965" t="s">
        <v>1138</v>
      </c>
      <c r="AA1965" t="s">
        <v>1139</v>
      </c>
      <c r="AB1965">
        <v>243</v>
      </c>
      <c r="AC1965" s="1">
        <v>44134</v>
      </c>
      <c r="AD1965">
        <v>1</v>
      </c>
      <c r="AE1965">
        <v>130</v>
      </c>
      <c r="AF1965" s="1">
        <v>44411</v>
      </c>
      <c r="AG1965">
        <v>353</v>
      </c>
      <c r="AH1965">
        <v>511011</v>
      </c>
      <c r="AI1965" t="s">
        <v>1140</v>
      </c>
      <c r="AJ1965" t="s">
        <v>1141</v>
      </c>
      <c r="AK1965" t="s">
        <v>45</v>
      </c>
      <c r="AL1965" s="1">
        <v>44058</v>
      </c>
    </row>
    <row r="1966" spans="1:38" x14ac:dyDescent="0.25">
      <c r="A1966" t="s">
        <v>40</v>
      </c>
      <c r="B1966" s="1">
        <v>44117</v>
      </c>
      <c r="C1966">
        <v>1</v>
      </c>
      <c r="D1966">
        <v>101</v>
      </c>
      <c r="E1966">
        <v>46</v>
      </c>
      <c r="F1966" t="s">
        <v>1072</v>
      </c>
      <c r="G1966" t="s">
        <v>51</v>
      </c>
      <c r="H1966" t="s">
        <v>52</v>
      </c>
      <c r="I1966">
        <v>11</v>
      </c>
      <c r="J1966" t="s">
        <v>42</v>
      </c>
      <c r="K1966">
        <v>59</v>
      </c>
      <c r="L1966">
        <v>21</v>
      </c>
      <c r="M1966">
        <v>5.03</v>
      </c>
      <c r="N1966">
        <v>1.06</v>
      </c>
      <c r="O1966">
        <v>5.0999999999999996</v>
      </c>
      <c r="P1966">
        <v>1.07</v>
      </c>
      <c r="Q1966">
        <v>4.46</v>
      </c>
      <c r="R1966">
        <v>0.94</v>
      </c>
      <c r="S1966">
        <v>2.0099999999999998</v>
      </c>
      <c r="T1966">
        <v>56</v>
      </c>
      <c r="U1966">
        <v>21.8</v>
      </c>
      <c r="V1966">
        <v>26.03</v>
      </c>
      <c r="W1966" s="1">
        <v>44058</v>
      </c>
      <c r="Y1966" t="s">
        <v>43</v>
      </c>
      <c r="Z1966">
        <f>-64/27</f>
        <v>-2.3703703703703702</v>
      </c>
      <c r="AA1966">
        <f>-195/66</f>
        <v>-2.9545454545454546</v>
      </c>
      <c r="AB1966">
        <v>28</v>
      </c>
      <c r="AC1966" t="s">
        <v>49</v>
      </c>
      <c r="AI1966">
        <v>0</v>
      </c>
      <c r="AK1966" t="s">
        <v>45</v>
      </c>
      <c r="AL1966" s="1">
        <v>44058</v>
      </c>
    </row>
    <row r="1967" spans="1:38" x14ac:dyDescent="0.25">
      <c r="A1967" t="s">
        <v>40</v>
      </c>
      <c r="B1967" s="1">
        <v>44222</v>
      </c>
      <c r="C1967">
        <v>2</v>
      </c>
      <c r="D1967">
        <v>101</v>
      </c>
      <c r="E1967">
        <v>46</v>
      </c>
      <c r="F1967" t="s">
        <v>1072</v>
      </c>
      <c r="G1967" t="s">
        <v>51</v>
      </c>
      <c r="H1967" t="s">
        <v>52</v>
      </c>
      <c r="I1967">
        <v>11</v>
      </c>
      <c r="J1967" t="s">
        <v>42</v>
      </c>
      <c r="K1967">
        <v>164</v>
      </c>
      <c r="L1967">
        <v>12.5</v>
      </c>
      <c r="M1967">
        <v>4.8</v>
      </c>
      <c r="N1967">
        <v>0.6</v>
      </c>
      <c r="O1967">
        <v>6.26</v>
      </c>
      <c r="P1967">
        <v>0.78</v>
      </c>
      <c r="Q1967">
        <v>4.74</v>
      </c>
      <c r="R1967">
        <v>0.59</v>
      </c>
      <c r="S1967">
        <v>1.38</v>
      </c>
      <c r="T1967">
        <v>51</v>
      </c>
      <c r="U1967">
        <v>12.98</v>
      </c>
      <c r="V1967">
        <v>17.52</v>
      </c>
      <c r="W1967" s="1">
        <v>44058</v>
      </c>
      <c r="Y1967" t="s">
        <v>46</v>
      </c>
      <c r="Z1967">
        <f>-64/27</f>
        <v>-2.3703703703703702</v>
      </c>
      <c r="AA1967">
        <f>-195/66</f>
        <v>-2.9545454545454546</v>
      </c>
      <c r="AB1967">
        <v>28</v>
      </c>
      <c r="AC1967" s="1">
        <v>44194</v>
      </c>
      <c r="AD1967">
        <v>0</v>
      </c>
      <c r="AE1967">
        <v>217</v>
      </c>
      <c r="AF1967" s="1">
        <v>44476</v>
      </c>
      <c r="AG1967">
        <v>418</v>
      </c>
      <c r="AI1967">
        <v>0</v>
      </c>
      <c r="AK1967" t="s">
        <v>45</v>
      </c>
      <c r="AL1967" s="1">
        <v>44058</v>
      </c>
    </row>
    <row r="1968" spans="1:38" x14ac:dyDescent="0.25">
      <c r="A1968" t="s">
        <v>40</v>
      </c>
      <c r="B1968" s="1">
        <v>44280</v>
      </c>
      <c r="C1968">
        <v>3</v>
      </c>
      <c r="D1968">
        <v>101</v>
      </c>
      <c r="E1968">
        <v>46</v>
      </c>
      <c r="F1968" t="s">
        <v>1072</v>
      </c>
      <c r="G1968" t="s">
        <v>51</v>
      </c>
      <c r="H1968" t="s">
        <v>52</v>
      </c>
      <c r="I1968">
        <v>11</v>
      </c>
      <c r="J1968" t="s">
        <v>42</v>
      </c>
      <c r="K1968">
        <v>222</v>
      </c>
      <c r="L1968">
        <v>9.6999999999999993</v>
      </c>
      <c r="M1968">
        <v>4.37</v>
      </c>
      <c r="N1968">
        <v>0.42</v>
      </c>
      <c r="O1968">
        <v>6.48</v>
      </c>
      <c r="P1968">
        <v>0.63</v>
      </c>
      <c r="Q1968">
        <v>5.32</v>
      </c>
      <c r="R1968">
        <v>0.52</v>
      </c>
      <c r="S1968">
        <v>1.1399999999999999</v>
      </c>
      <c r="T1968">
        <v>724</v>
      </c>
      <c r="U1968">
        <v>10.07</v>
      </c>
      <c r="V1968">
        <v>14.36</v>
      </c>
      <c r="W1968" s="1">
        <v>44058</v>
      </c>
      <c r="Y1968" s="3">
        <v>44986</v>
      </c>
      <c r="Z1968">
        <v>-2.3703703699999998</v>
      </c>
      <c r="AA1968">
        <v>-2.9545454549999999</v>
      </c>
      <c r="AB1968">
        <v>28</v>
      </c>
      <c r="AC1968" s="1">
        <v>44194</v>
      </c>
      <c r="AD1968">
        <v>0</v>
      </c>
      <c r="AE1968">
        <v>195</v>
      </c>
      <c r="AF1968" s="1">
        <v>44476</v>
      </c>
      <c r="AG1968">
        <v>418</v>
      </c>
      <c r="AI1968">
        <v>0</v>
      </c>
      <c r="AK1968" t="s">
        <v>45</v>
      </c>
      <c r="AL1968" s="1">
        <v>44058</v>
      </c>
    </row>
    <row r="1969" spans="1:38" x14ac:dyDescent="0.25">
      <c r="A1969" t="s">
        <v>123</v>
      </c>
      <c r="B1969" s="1">
        <v>43074</v>
      </c>
      <c r="C1969">
        <v>2</v>
      </c>
      <c r="D1969">
        <v>455</v>
      </c>
      <c r="E1969">
        <v>46</v>
      </c>
      <c r="F1969" t="s">
        <v>1072</v>
      </c>
      <c r="G1969" t="s">
        <v>51</v>
      </c>
      <c r="H1969" t="s">
        <v>52</v>
      </c>
      <c r="I1969">
        <v>3</v>
      </c>
      <c r="J1969">
        <v>2</v>
      </c>
      <c r="K1969">
        <v>83</v>
      </c>
      <c r="L1969">
        <v>21.7</v>
      </c>
      <c r="M1969">
        <v>5.21</v>
      </c>
      <c r="N1969">
        <v>1.1299999999999999</v>
      </c>
      <c r="O1969">
        <v>3.59</v>
      </c>
      <c r="P1969">
        <v>0.78</v>
      </c>
      <c r="Q1969">
        <v>3.76</v>
      </c>
      <c r="R1969">
        <v>0.82</v>
      </c>
      <c r="S1969">
        <v>1.59</v>
      </c>
      <c r="T1969">
        <v>57</v>
      </c>
      <c r="U1969">
        <v>22.52</v>
      </c>
      <c r="V1969">
        <v>21.69</v>
      </c>
      <c r="W1969" s="1">
        <v>42991</v>
      </c>
      <c r="X1969">
        <v>254</v>
      </c>
      <c r="Y1969" s="3">
        <v>44958</v>
      </c>
      <c r="AC1969" s="1">
        <v>43046</v>
      </c>
      <c r="AD1969">
        <v>1</v>
      </c>
      <c r="AE1969">
        <v>252</v>
      </c>
      <c r="AF1969" s="1">
        <v>43328</v>
      </c>
      <c r="AG1969">
        <v>337</v>
      </c>
      <c r="AI1969">
        <v>0</v>
      </c>
      <c r="AJ1969" t="s">
        <v>1142</v>
      </c>
      <c r="AK1969" t="s">
        <v>45</v>
      </c>
      <c r="AL1969" s="1">
        <v>42991</v>
      </c>
    </row>
    <row r="1970" spans="1:38" x14ac:dyDescent="0.25">
      <c r="A1970" t="s">
        <v>123</v>
      </c>
      <c r="B1970" s="1">
        <v>43198</v>
      </c>
      <c r="C1970">
        <v>4</v>
      </c>
      <c r="D1970">
        <v>455</v>
      </c>
      <c r="E1970">
        <v>46</v>
      </c>
      <c r="F1970" t="s">
        <v>1072</v>
      </c>
      <c r="G1970" t="s">
        <v>51</v>
      </c>
      <c r="H1970" t="s">
        <v>52</v>
      </c>
      <c r="I1970">
        <v>3</v>
      </c>
      <c r="J1970">
        <v>2</v>
      </c>
      <c r="K1970">
        <v>207</v>
      </c>
      <c r="L1970">
        <v>12.5</v>
      </c>
      <c r="M1970">
        <v>4.9000000000000004</v>
      </c>
      <c r="N1970">
        <v>0.61</v>
      </c>
      <c r="O1970">
        <v>8.17</v>
      </c>
      <c r="P1970">
        <v>1.02</v>
      </c>
      <c r="Q1970">
        <v>4.78</v>
      </c>
      <c r="R1970">
        <v>0.6</v>
      </c>
      <c r="S1970">
        <v>1.62</v>
      </c>
      <c r="T1970">
        <v>146</v>
      </c>
      <c r="U1970">
        <v>12.98</v>
      </c>
      <c r="V1970">
        <v>20.6</v>
      </c>
      <c r="W1970" s="1">
        <v>42991</v>
      </c>
      <c r="X1970">
        <v>254</v>
      </c>
      <c r="Y1970" s="3">
        <v>45017</v>
      </c>
      <c r="AC1970" s="1">
        <v>43046</v>
      </c>
      <c r="AD1970">
        <v>1</v>
      </c>
      <c r="AF1970" s="1">
        <v>43328</v>
      </c>
      <c r="AI1970">
        <v>0</v>
      </c>
      <c r="AJ1970" t="s">
        <v>1142</v>
      </c>
      <c r="AK1970" t="s">
        <v>143</v>
      </c>
      <c r="AL1970" s="1">
        <v>43275</v>
      </c>
    </row>
    <row r="1971" spans="1:38" x14ac:dyDescent="0.25">
      <c r="A1971" t="s">
        <v>123</v>
      </c>
      <c r="B1971" s="1">
        <v>43136</v>
      </c>
      <c r="C1971">
        <v>3</v>
      </c>
      <c r="D1971">
        <v>455</v>
      </c>
      <c r="E1971">
        <v>46</v>
      </c>
      <c r="F1971" t="s">
        <v>1072</v>
      </c>
      <c r="G1971" t="s">
        <v>69</v>
      </c>
      <c r="H1971" t="s">
        <v>70</v>
      </c>
      <c r="I1971">
        <v>3</v>
      </c>
      <c r="J1971">
        <v>2</v>
      </c>
      <c r="K1971">
        <v>179</v>
      </c>
      <c r="L1971">
        <v>12.4</v>
      </c>
      <c r="M1971">
        <v>5.0999999999999996</v>
      </c>
      <c r="N1971">
        <v>0.63</v>
      </c>
      <c r="O1971">
        <v>5.8</v>
      </c>
      <c r="P1971">
        <v>0.72</v>
      </c>
      <c r="Q1971">
        <v>4.07</v>
      </c>
      <c r="R1971">
        <v>0.5</v>
      </c>
      <c r="S1971">
        <v>1.22</v>
      </c>
      <c r="T1971">
        <v>13</v>
      </c>
      <c r="U1971">
        <v>12.87</v>
      </c>
      <c r="V1971">
        <v>16.07</v>
      </c>
      <c r="W1971" s="1">
        <v>42957</v>
      </c>
      <c r="X1971">
        <v>254</v>
      </c>
      <c r="Y1971" t="s">
        <v>47</v>
      </c>
      <c r="Z1971" t="s">
        <v>1143</v>
      </c>
      <c r="AA1971" t="s">
        <v>1144</v>
      </c>
      <c r="AC1971" s="1">
        <v>43057</v>
      </c>
      <c r="AD1971">
        <v>2</v>
      </c>
      <c r="AE1971">
        <v>202</v>
      </c>
      <c r="AF1971" s="1">
        <v>43340</v>
      </c>
      <c r="AG1971">
        <v>383</v>
      </c>
      <c r="AI1971">
        <v>698</v>
      </c>
      <c r="AJ1971" t="s">
        <v>1145</v>
      </c>
      <c r="AK1971" t="s">
        <v>45</v>
      </c>
      <c r="AL1971" s="1">
        <v>42957</v>
      </c>
    </row>
    <row r="1972" spans="1:38" x14ac:dyDescent="0.25">
      <c r="A1972" t="s">
        <v>123</v>
      </c>
      <c r="B1972" s="1">
        <v>43005</v>
      </c>
      <c r="C1972">
        <v>1</v>
      </c>
      <c r="D1972">
        <v>455</v>
      </c>
      <c r="E1972">
        <v>46</v>
      </c>
      <c r="F1972" t="s">
        <v>1072</v>
      </c>
      <c r="G1972" t="s">
        <v>51</v>
      </c>
      <c r="H1972" t="s">
        <v>52</v>
      </c>
      <c r="I1972">
        <v>3</v>
      </c>
      <c r="J1972">
        <v>2</v>
      </c>
      <c r="K1972">
        <v>14</v>
      </c>
      <c r="L1972">
        <v>9.1</v>
      </c>
      <c r="M1972">
        <v>4.41</v>
      </c>
      <c r="N1972">
        <v>0.4</v>
      </c>
      <c r="O1972">
        <v>5.97</v>
      </c>
      <c r="P1972">
        <v>0.54</v>
      </c>
      <c r="Q1972">
        <v>3.88</v>
      </c>
      <c r="R1972">
        <v>0.35</v>
      </c>
      <c r="S1972">
        <v>0.9</v>
      </c>
      <c r="T1972">
        <v>6164</v>
      </c>
      <c r="U1972">
        <v>9.4499999999999993</v>
      </c>
      <c r="V1972">
        <v>11.81</v>
      </c>
      <c r="W1972" s="1">
        <v>42991</v>
      </c>
      <c r="X1972">
        <v>199</v>
      </c>
      <c r="AC1972" s="1">
        <v>43046</v>
      </c>
      <c r="AD1972">
        <v>1</v>
      </c>
      <c r="AE1972">
        <v>261</v>
      </c>
      <c r="AF1972" s="1">
        <v>43328</v>
      </c>
      <c r="AG1972">
        <v>337</v>
      </c>
      <c r="AI1972">
        <v>0</v>
      </c>
      <c r="AJ1972" t="s">
        <v>1142</v>
      </c>
      <c r="AK1972" t="s">
        <v>45</v>
      </c>
      <c r="AL1972" s="1">
        <v>42991</v>
      </c>
    </row>
    <row r="1973" spans="1:38" x14ac:dyDescent="0.25">
      <c r="A1973" t="s">
        <v>78</v>
      </c>
      <c r="B1973" s="1">
        <v>43072</v>
      </c>
      <c r="C1973">
        <v>2</v>
      </c>
      <c r="D1973">
        <v>42</v>
      </c>
      <c r="E1973">
        <v>47</v>
      </c>
      <c r="F1973" t="s">
        <v>1072</v>
      </c>
      <c r="G1973" t="s">
        <v>40</v>
      </c>
      <c r="H1973" t="s">
        <v>41</v>
      </c>
      <c r="I1973">
        <v>3</v>
      </c>
      <c r="J1973">
        <v>2</v>
      </c>
      <c r="K1973">
        <v>60</v>
      </c>
      <c r="L1973">
        <v>18.7</v>
      </c>
      <c r="M1973">
        <v>5.19</v>
      </c>
      <c r="N1973">
        <v>0.97</v>
      </c>
      <c r="O1973">
        <v>5.2</v>
      </c>
      <c r="P1973">
        <v>0.97</v>
      </c>
      <c r="Q1973">
        <v>3.89</v>
      </c>
      <c r="R1973">
        <v>0.73</v>
      </c>
      <c r="S1973">
        <v>1.7</v>
      </c>
      <c r="T1973">
        <v>57</v>
      </c>
      <c r="U1973">
        <v>19.41</v>
      </c>
      <c r="V1973">
        <v>22.61</v>
      </c>
      <c r="W1973" s="1">
        <v>43012</v>
      </c>
      <c r="X1973">
        <v>194</v>
      </c>
      <c r="Y1973" t="s">
        <v>43</v>
      </c>
      <c r="Z1973" t="s">
        <v>1146</v>
      </c>
      <c r="AA1973" t="s">
        <v>1147</v>
      </c>
      <c r="AC1973" s="1">
        <v>43066</v>
      </c>
      <c r="AD1973">
        <v>1</v>
      </c>
      <c r="AE1973">
        <v>219</v>
      </c>
      <c r="AF1973" s="1">
        <v>43345</v>
      </c>
      <c r="AG1973">
        <v>333</v>
      </c>
      <c r="AH1973">
        <v>308128</v>
      </c>
      <c r="AI1973" t="s">
        <v>1148</v>
      </c>
      <c r="AJ1973" s="2">
        <v>13789</v>
      </c>
      <c r="AK1973" t="s">
        <v>45</v>
      </c>
      <c r="AL1973" s="1">
        <v>43012</v>
      </c>
    </row>
    <row r="1974" spans="1:38" x14ac:dyDescent="0.25">
      <c r="A1974" t="s">
        <v>78</v>
      </c>
      <c r="B1974" s="1">
        <v>43129</v>
      </c>
      <c r="C1974">
        <v>3</v>
      </c>
      <c r="D1974">
        <v>42</v>
      </c>
      <c r="E1974">
        <v>47</v>
      </c>
      <c r="F1974" t="s">
        <v>1072</v>
      </c>
      <c r="G1974" t="s">
        <v>40</v>
      </c>
      <c r="H1974" t="s">
        <v>41</v>
      </c>
      <c r="I1974">
        <v>3</v>
      </c>
      <c r="J1974">
        <v>2</v>
      </c>
      <c r="K1974">
        <v>117</v>
      </c>
      <c r="L1974">
        <v>15.2</v>
      </c>
      <c r="M1974">
        <v>5.08</v>
      </c>
      <c r="N1974">
        <v>0.77</v>
      </c>
      <c r="O1974">
        <v>4.72</v>
      </c>
      <c r="P1974">
        <v>0.72</v>
      </c>
      <c r="Q1974">
        <v>3.88</v>
      </c>
      <c r="R1974">
        <v>0.59</v>
      </c>
      <c r="S1974">
        <v>1.31</v>
      </c>
      <c r="T1974">
        <v>236</v>
      </c>
      <c r="U1974">
        <v>15.78</v>
      </c>
      <c r="V1974">
        <v>17.489999999999998</v>
      </c>
      <c r="W1974" s="1">
        <v>43012</v>
      </c>
      <c r="X1974">
        <v>194</v>
      </c>
      <c r="Y1974" s="3">
        <v>44958</v>
      </c>
      <c r="Z1974" t="s">
        <v>1146</v>
      </c>
      <c r="AA1974" t="s">
        <v>1147</v>
      </c>
      <c r="AC1974" s="1">
        <v>43066</v>
      </c>
      <c r="AD1974">
        <v>1</v>
      </c>
      <c r="AE1974">
        <v>214</v>
      </c>
      <c r="AF1974" s="1">
        <v>43345</v>
      </c>
      <c r="AG1974">
        <v>333</v>
      </c>
      <c r="AH1974">
        <v>308128</v>
      </c>
      <c r="AI1974" t="s">
        <v>1148</v>
      </c>
      <c r="AJ1974" s="2">
        <v>13789</v>
      </c>
      <c r="AK1974" t="s">
        <v>45</v>
      </c>
      <c r="AL1974" s="1">
        <v>43012</v>
      </c>
    </row>
    <row r="1975" spans="1:38" x14ac:dyDescent="0.25">
      <c r="A1975" t="s">
        <v>78</v>
      </c>
      <c r="B1975" s="1">
        <v>43193</v>
      </c>
      <c r="C1975">
        <v>4</v>
      </c>
      <c r="D1975">
        <v>42</v>
      </c>
      <c r="E1975">
        <v>47</v>
      </c>
      <c r="F1975" t="s">
        <v>1072</v>
      </c>
      <c r="G1975" t="s">
        <v>40</v>
      </c>
      <c r="H1975" t="s">
        <v>41</v>
      </c>
      <c r="I1975">
        <v>3</v>
      </c>
      <c r="J1975">
        <v>2</v>
      </c>
      <c r="K1975">
        <v>181</v>
      </c>
      <c r="L1975">
        <v>11.3</v>
      </c>
      <c r="M1975">
        <v>4.87</v>
      </c>
      <c r="N1975">
        <v>0.55000000000000004</v>
      </c>
      <c r="O1975">
        <v>5.87</v>
      </c>
      <c r="P1975">
        <v>0.66</v>
      </c>
      <c r="Q1975">
        <v>4.88</v>
      </c>
      <c r="R1975">
        <v>0.55000000000000004</v>
      </c>
      <c r="S1975">
        <v>1.21</v>
      </c>
      <c r="T1975">
        <v>64</v>
      </c>
      <c r="U1975">
        <v>11.73</v>
      </c>
      <c r="V1975">
        <v>15.39</v>
      </c>
      <c r="W1975" s="1">
        <v>43012</v>
      </c>
      <c r="X1975">
        <v>194</v>
      </c>
      <c r="Y1975" s="3">
        <v>44986</v>
      </c>
      <c r="Z1975" t="s">
        <v>1146</v>
      </c>
      <c r="AA1975" t="s">
        <v>1147</v>
      </c>
      <c r="AC1975" s="1">
        <v>43066</v>
      </c>
      <c r="AD1975">
        <v>1</v>
      </c>
      <c r="AE1975">
        <v>150</v>
      </c>
      <c r="AF1975" s="1">
        <v>43345</v>
      </c>
      <c r="AG1975">
        <v>333</v>
      </c>
      <c r="AH1975">
        <v>308128</v>
      </c>
      <c r="AI1975" t="s">
        <v>1148</v>
      </c>
      <c r="AJ1975" s="2">
        <v>13789</v>
      </c>
      <c r="AK1975" t="s">
        <v>45</v>
      </c>
      <c r="AL1975" s="1">
        <v>43012</v>
      </c>
    </row>
    <row r="1976" spans="1:38" x14ac:dyDescent="0.25">
      <c r="A1976" t="s">
        <v>129</v>
      </c>
      <c r="B1976" s="1">
        <v>43060</v>
      </c>
      <c r="C1976">
        <v>2</v>
      </c>
      <c r="D1976">
        <v>350</v>
      </c>
      <c r="E1976">
        <v>48</v>
      </c>
      <c r="F1976" t="s">
        <v>1072</v>
      </c>
      <c r="G1976" t="s">
        <v>40</v>
      </c>
      <c r="H1976" t="s">
        <v>41</v>
      </c>
      <c r="I1976">
        <v>7</v>
      </c>
      <c r="J1976" t="s">
        <v>42</v>
      </c>
      <c r="K1976">
        <v>39</v>
      </c>
      <c r="L1976">
        <v>21.9</v>
      </c>
      <c r="M1976">
        <v>5.33</v>
      </c>
      <c r="N1976">
        <v>1.17</v>
      </c>
      <c r="O1976">
        <v>3.7</v>
      </c>
      <c r="P1976">
        <v>0.81</v>
      </c>
      <c r="Q1976">
        <v>3.47</v>
      </c>
      <c r="R1976">
        <v>0.76</v>
      </c>
      <c r="S1976">
        <v>1.57</v>
      </c>
      <c r="T1976">
        <v>514</v>
      </c>
      <c r="U1976">
        <v>22.73</v>
      </c>
      <c r="V1976">
        <v>21.68</v>
      </c>
      <c r="W1976" s="1">
        <v>43021</v>
      </c>
      <c r="X1976">
        <v>221</v>
      </c>
      <c r="Y1976" s="3">
        <v>44927</v>
      </c>
      <c r="AC1976" s="1">
        <v>43052</v>
      </c>
      <c r="AD1976">
        <v>1</v>
      </c>
      <c r="AE1976">
        <v>183</v>
      </c>
      <c r="AF1976" s="1">
        <v>43330</v>
      </c>
      <c r="AG1976">
        <v>309</v>
      </c>
      <c r="AI1976">
        <v>302</v>
      </c>
      <c r="AJ1976" t="s">
        <v>1149</v>
      </c>
      <c r="AK1976" t="s">
        <v>45</v>
      </c>
      <c r="AL1976" s="1">
        <v>43021</v>
      </c>
    </row>
    <row r="1977" spans="1:38" x14ac:dyDescent="0.25">
      <c r="A1977" t="s">
        <v>129</v>
      </c>
      <c r="B1977" s="1">
        <v>43156</v>
      </c>
      <c r="C1977">
        <v>3</v>
      </c>
      <c r="D1977">
        <v>350</v>
      </c>
      <c r="E1977">
        <v>48</v>
      </c>
      <c r="F1977" t="s">
        <v>1072</v>
      </c>
      <c r="G1977" t="s">
        <v>40</v>
      </c>
      <c r="H1977" t="s">
        <v>41</v>
      </c>
      <c r="I1977">
        <v>7</v>
      </c>
      <c r="J1977" t="s">
        <v>42</v>
      </c>
      <c r="K1977">
        <v>135</v>
      </c>
      <c r="L1977">
        <v>17.8</v>
      </c>
      <c r="M1977">
        <v>4.99</v>
      </c>
      <c r="N1977">
        <v>0.89</v>
      </c>
      <c r="O1977">
        <v>4.1399999999999997</v>
      </c>
      <c r="P1977">
        <v>0.74</v>
      </c>
      <c r="Q1977">
        <v>3.81</v>
      </c>
      <c r="R1977">
        <v>0.68</v>
      </c>
      <c r="S1977">
        <v>1.42</v>
      </c>
      <c r="U1977">
        <v>18.48</v>
      </c>
      <c r="V1977">
        <v>19.11</v>
      </c>
      <c r="W1977" s="1">
        <v>43021</v>
      </c>
      <c r="X1977">
        <v>221</v>
      </c>
      <c r="AI1977">
        <v>0</v>
      </c>
    </row>
    <row r="1978" spans="1:38" x14ac:dyDescent="0.25">
      <c r="A1978" t="s">
        <v>129</v>
      </c>
      <c r="B1978" s="1">
        <v>43229</v>
      </c>
      <c r="C1978">
        <v>4</v>
      </c>
      <c r="D1978">
        <v>350</v>
      </c>
      <c r="E1978">
        <v>48</v>
      </c>
      <c r="F1978" t="s">
        <v>1072</v>
      </c>
      <c r="G1978" t="s">
        <v>40</v>
      </c>
      <c r="H1978" t="s">
        <v>41</v>
      </c>
      <c r="I1978">
        <v>7</v>
      </c>
      <c r="J1978" t="s">
        <v>42</v>
      </c>
      <c r="K1978">
        <v>208</v>
      </c>
      <c r="L1978">
        <v>12.7</v>
      </c>
      <c r="M1978">
        <v>4.5599999999999996</v>
      </c>
      <c r="N1978">
        <v>0.57999999999999996</v>
      </c>
      <c r="O1978">
        <v>4.58</v>
      </c>
      <c r="P1978">
        <v>0.57999999999999996</v>
      </c>
      <c r="Q1978">
        <v>4.1500000000000004</v>
      </c>
      <c r="R1978">
        <v>0.53</v>
      </c>
      <c r="S1978">
        <v>1.1100000000000001</v>
      </c>
      <c r="T1978">
        <v>474</v>
      </c>
      <c r="U1978">
        <v>13.18</v>
      </c>
      <c r="V1978">
        <v>14.62</v>
      </c>
      <c r="W1978" s="1">
        <v>43021</v>
      </c>
      <c r="X1978">
        <v>221</v>
      </c>
      <c r="Y1978" s="3">
        <v>44988</v>
      </c>
      <c r="AC1978" s="1">
        <v>43052</v>
      </c>
      <c r="AD1978">
        <v>1</v>
      </c>
      <c r="AF1978" s="1">
        <v>43330</v>
      </c>
      <c r="AG1978">
        <v>309</v>
      </c>
      <c r="AI1978">
        <v>302</v>
      </c>
      <c r="AJ1978" t="s">
        <v>1149</v>
      </c>
      <c r="AK1978" t="s">
        <v>50</v>
      </c>
      <c r="AL1978" s="1">
        <v>43251</v>
      </c>
    </row>
    <row r="1979" spans="1:38" x14ac:dyDescent="0.25">
      <c r="A1979" t="s">
        <v>78</v>
      </c>
      <c r="B1979" s="1">
        <v>43012</v>
      </c>
      <c r="C1979">
        <v>1</v>
      </c>
      <c r="D1979">
        <v>10</v>
      </c>
      <c r="E1979">
        <v>48</v>
      </c>
      <c r="F1979" t="s">
        <v>1072</v>
      </c>
      <c r="G1979" t="s">
        <v>40</v>
      </c>
      <c r="H1979" t="s">
        <v>41</v>
      </c>
      <c r="I1979">
        <v>2</v>
      </c>
      <c r="J1979">
        <v>1</v>
      </c>
      <c r="K1979">
        <v>49</v>
      </c>
      <c r="L1979">
        <v>16.399999999999999</v>
      </c>
      <c r="M1979">
        <v>5.19</v>
      </c>
      <c r="N1979">
        <v>0.85</v>
      </c>
      <c r="O1979">
        <v>5.13</v>
      </c>
      <c r="P1979">
        <v>0.84</v>
      </c>
      <c r="Q1979">
        <v>3.9</v>
      </c>
      <c r="R1979">
        <v>0.64</v>
      </c>
      <c r="S1979">
        <v>1.48</v>
      </c>
      <c r="U1979">
        <v>17.02</v>
      </c>
      <c r="V1979">
        <v>19.690000000000001</v>
      </c>
      <c r="W1979" s="1">
        <v>42963</v>
      </c>
      <c r="X1979">
        <v>243</v>
      </c>
      <c r="Z1979" t="s">
        <v>1150</v>
      </c>
      <c r="AA1979" t="s">
        <v>1151</v>
      </c>
      <c r="AC1979" t="s">
        <v>49</v>
      </c>
      <c r="AH1979">
        <v>309012</v>
      </c>
      <c r="AI1979">
        <v>156</v>
      </c>
      <c r="AJ1979" s="2">
        <v>17137</v>
      </c>
      <c r="AK1979" t="s">
        <v>45</v>
      </c>
      <c r="AL1979" s="1">
        <v>42963</v>
      </c>
    </row>
    <row r="1980" spans="1:38" x14ac:dyDescent="0.25">
      <c r="A1980" t="s">
        <v>78</v>
      </c>
      <c r="B1980" s="1">
        <v>43072</v>
      </c>
      <c r="C1980">
        <v>2</v>
      </c>
      <c r="D1980">
        <v>10</v>
      </c>
      <c r="E1980">
        <v>48</v>
      </c>
      <c r="F1980" t="s">
        <v>1072</v>
      </c>
      <c r="G1980" t="s">
        <v>40</v>
      </c>
      <c r="H1980" t="s">
        <v>41</v>
      </c>
      <c r="I1980">
        <v>2</v>
      </c>
      <c r="J1980">
        <v>1</v>
      </c>
      <c r="K1980">
        <v>109</v>
      </c>
      <c r="L1980">
        <v>15</v>
      </c>
      <c r="M1980">
        <v>5.17</v>
      </c>
      <c r="N1980">
        <v>0.78</v>
      </c>
      <c r="O1980">
        <v>5.42</v>
      </c>
      <c r="P1980">
        <v>0.81</v>
      </c>
      <c r="Q1980">
        <v>3.7</v>
      </c>
      <c r="R1980">
        <v>0.56000000000000005</v>
      </c>
      <c r="S1980">
        <v>1.37</v>
      </c>
      <c r="T1980">
        <v>278</v>
      </c>
      <c r="U1980">
        <v>15.57</v>
      </c>
      <c r="V1980">
        <v>18.34</v>
      </c>
      <c r="W1980" s="1">
        <v>42963</v>
      </c>
      <c r="X1980">
        <v>243</v>
      </c>
      <c r="Y1980" s="3">
        <v>44959</v>
      </c>
      <c r="Z1980" t="s">
        <v>1150</v>
      </c>
      <c r="AA1980" t="s">
        <v>1151</v>
      </c>
      <c r="AC1980" s="1">
        <v>43063</v>
      </c>
      <c r="AD1980">
        <v>1</v>
      </c>
      <c r="AE1980">
        <v>217</v>
      </c>
      <c r="AF1980" s="1">
        <v>43343</v>
      </c>
      <c r="AG1980">
        <v>380</v>
      </c>
      <c r="AH1980">
        <v>309012</v>
      </c>
      <c r="AI1980">
        <v>156</v>
      </c>
      <c r="AJ1980" s="2">
        <v>17137</v>
      </c>
      <c r="AK1980" t="s">
        <v>45</v>
      </c>
      <c r="AL1980" s="1">
        <v>42963</v>
      </c>
    </row>
    <row r="1981" spans="1:38" x14ac:dyDescent="0.25">
      <c r="A1981" t="s">
        <v>78</v>
      </c>
      <c r="B1981" s="1">
        <v>43129</v>
      </c>
      <c r="C1981">
        <v>3</v>
      </c>
      <c r="D1981">
        <v>10</v>
      </c>
      <c r="E1981">
        <v>48</v>
      </c>
      <c r="F1981" t="s">
        <v>1072</v>
      </c>
      <c r="G1981" t="s">
        <v>40</v>
      </c>
      <c r="H1981" t="s">
        <v>41</v>
      </c>
      <c r="I1981">
        <v>2</v>
      </c>
      <c r="J1981">
        <v>1</v>
      </c>
      <c r="K1981">
        <v>166</v>
      </c>
      <c r="L1981">
        <v>13.1</v>
      </c>
      <c r="M1981">
        <v>5.04</v>
      </c>
      <c r="N1981">
        <v>0.66</v>
      </c>
      <c r="O1981">
        <v>4.8499999999999996</v>
      </c>
      <c r="P1981">
        <v>0.64</v>
      </c>
      <c r="Q1981">
        <v>3.82</v>
      </c>
      <c r="R1981">
        <v>0.5</v>
      </c>
      <c r="S1981">
        <v>1.1399999999999999</v>
      </c>
      <c r="T1981">
        <v>308</v>
      </c>
      <c r="U1981">
        <v>13.6</v>
      </c>
      <c r="V1981">
        <v>15.26</v>
      </c>
      <c r="W1981" s="1">
        <v>42963</v>
      </c>
      <c r="X1981">
        <v>243</v>
      </c>
      <c r="Y1981" s="3">
        <v>44988</v>
      </c>
      <c r="Z1981" t="s">
        <v>1150</v>
      </c>
      <c r="AA1981" t="s">
        <v>1151</v>
      </c>
      <c r="AC1981" s="1">
        <v>43063</v>
      </c>
      <c r="AD1981">
        <v>1</v>
      </c>
      <c r="AE1981">
        <v>212</v>
      </c>
      <c r="AF1981" s="1">
        <v>43343</v>
      </c>
      <c r="AG1981">
        <v>380</v>
      </c>
      <c r="AH1981">
        <v>309012</v>
      </c>
      <c r="AI1981">
        <v>156</v>
      </c>
      <c r="AJ1981" s="2">
        <v>17137</v>
      </c>
      <c r="AK1981" t="s">
        <v>45</v>
      </c>
      <c r="AL1981" s="1">
        <v>42963</v>
      </c>
    </row>
    <row r="1982" spans="1:38" x14ac:dyDescent="0.25">
      <c r="A1982" t="s">
        <v>78</v>
      </c>
      <c r="B1982" s="1">
        <v>43193</v>
      </c>
      <c r="C1982">
        <v>4</v>
      </c>
      <c r="D1982">
        <v>10</v>
      </c>
      <c r="E1982">
        <v>48</v>
      </c>
      <c r="F1982" t="s">
        <v>1072</v>
      </c>
      <c r="G1982" t="s">
        <v>40</v>
      </c>
      <c r="H1982" t="s">
        <v>41</v>
      </c>
      <c r="I1982">
        <v>2</v>
      </c>
      <c r="J1982">
        <v>1</v>
      </c>
      <c r="K1982">
        <v>230</v>
      </c>
      <c r="L1982">
        <v>11.4</v>
      </c>
      <c r="M1982">
        <v>4.91</v>
      </c>
      <c r="N1982">
        <v>0.56000000000000005</v>
      </c>
      <c r="O1982">
        <v>4.8899999999999997</v>
      </c>
      <c r="P1982">
        <v>0.56000000000000005</v>
      </c>
      <c r="Q1982">
        <v>4.37</v>
      </c>
      <c r="R1982">
        <v>0.5</v>
      </c>
      <c r="S1982">
        <v>1.06</v>
      </c>
      <c r="T1982">
        <v>186</v>
      </c>
      <c r="U1982">
        <v>11.83</v>
      </c>
      <c r="V1982">
        <v>13.79</v>
      </c>
      <c r="W1982" s="1">
        <v>42963</v>
      </c>
      <c r="X1982">
        <v>243</v>
      </c>
      <c r="Y1982" s="3">
        <v>45020</v>
      </c>
      <c r="Z1982" t="s">
        <v>1150</v>
      </c>
      <c r="AA1982" t="s">
        <v>1151</v>
      </c>
      <c r="AC1982" s="1">
        <v>43063</v>
      </c>
      <c r="AD1982">
        <v>1</v>
      </c>
      <c r="AE1982">
        <v>148</v>
      </c>
      <c r="AF1982" s="1">
        <v>43343</v>
      </c>
      <c r="AG1982">
        <v>380</v>
      </c>
      <c r="AH1982">
        <v>309012</v>
      </c>
      <c r="AI1982">
        <v>156</v>
      </c>
      <c r="AJ1982" s="2">
        <v>17137</v>
      </c>
      <c r="AK1982" t="s">
        <v>45</v>
      </c>
      <c r="AL1982" s="1">
        <v>42963</v>
      </c>
    </row>
    <row r="1983" spans="1:38" x14ac:dyDescent="0.25">
      <c r="A1983" t="s">
        <v>284</v>
      </c>
      <c r="B1983" s="1">
        <v>44166</v>
      </c>
      <c r="C1983">
        <v>2</v>
      </c>
      <c r="D1983">
        <v>572</v>
      </c>
      <c r="E1983">
        <v>48</v>
      </c>
      <c r="F1983" t="s">
        <v>1072</v>
      </c>
      <c r="G1983" t="s">
        <v>64</v>
      </c>
      <c r="H1983" t="s">
        <v>64</v>
      </c>
      <c r="I1983">
        <v>2</v>
      </c>
      <c r="J1983">
        <v>1</v>
      </c>
      <c r="K1983">
        <v>119</v>
      </c>
      <c r="L1983">
        <v>10</v>
      </c>
      <c r="M1983">
        <v>5.05</v>
      </c>
      <c r="N1983">
        <v>0.51</v>
      </c>
      <c r="O1983">
        <v>6.9</v>
      </c>
      <c r="P1983">
        <v>0.7</v>
      </c>
      <c r="Q1983">
        <v>4.2</v>
      </c>
      <c r="R1983">
        <v>0.4</v>
      </c>
      <c r="S1983">
        <v>1.1000000000000001</v>
      </c>
      <c r="T1983">
        <v>79</v>
      </c>
      <c r="U1983">
        <v>10.38</v>
      </c>
      <c r="V1983">
        <v>14.43</v>
      </c>
      <c r="W1983" s="1">
        <v>44047</v>
      </c>
      <c r="Z1983">
        <v>188</v>
      </c>
      <c r="AA1983">
        <v>162</v>
      </c>
    </row>
    <row r="1984" spans="1:38" x14ac:dyDescent="0.25">
      <c r="A1984" t="s">
        <v>284</v>
      </c>
      <c r="B1984" s="1">
        <v>44111</v>
      </c>
      <c r="C1984">
        <v>1</v>
      </c>
      <c r="D1984">
        <v>572</v>
      </c>
      <c r="E1984">
        <v>48</v>
      </c>
      <c r="F1984" t="s">
        <v>1072</v>
      </c>
      <c r="G1984" t="s">
        <v>64</v>
      </c>
      <c r="H1984" t="s">
        <v>64</v>
      </c>
      <c r="I1984">
        <v>2</v>
      </c>
      <c r="J1984">
        <v>1</v>
      </c>
      <c r="K1984">
        <v>64</v>
      </c>
      <c r="L1984">
        <v>12</v>
      </c>
      <c r="M1984">
        <v>5.2</v>
      </c>
      <c r="N1984">
        <v>0.62</v>
      </c>
      <c r="O1984">
        <v>5.04</v>
      </c>
      <c r="P1984">
        <v>0.6</v>
      </c>
      <c r="Q1984">
        <v>3.85</v>
      </c>
      <c r="R1984">
        <v>0.46</v>
      </c>
      <c r="S1984">
        <v>1.07</v>
      </c>
      <c r="T1984">
        <v>45</v>
      </c>
      <c r="U1984">
        <v>12.46</v>
      </c>
      <c r="V1984">
        <v>14.24</v>
      </c>
      <c r="W1984" s="1">
        <v>44047</v>
      </c>
    </row>
    <row r="1985" spans="1:38" x14ac:dyDescent="0.25">
      <c r="A1985" t="s">
        <v>284</v>
      </c>
      <c r="B1985" s="1">
        <v>44230</v>
      </c>
      <c r="C1985">
        <v>3</v>
      </c>
      <c r="D1985">
        <v>572</v>
      </c>
      <c r="E1985">
        <v>48</v>
      </c>
      <c r="F1985" t="s">
        <v>1072</v>
      </c>
      <c r="G1985" t="s">
        <v>64</v>
      </c>
      <c r="H1985" t="s">
        <v>64</v>
      </c>
      <c r="I1985">
        <v>2</v>
      </c>
      <c r="J1985">
        <v>1</v>
      </c>
      <c r="K1985">
        <v>183</v>
      </c>
      <c r="L1985">
        <v>9</v>
      </c>
      <c r="M1985">
        <v>5</v>
      </c>
      <c r="N1985">
        <v>0.45</v>
      </c>
      <c r="O1985">
        <v>6.34</v>
      </c>
      <c r="P1985">
        <v>0.56999999999999995</v>
      </c>
      <c r="Q1985">
        <v>4.6500000000000004</v>
      </c>
      <c r="R1985">
        <v>0.42</v>
      </c>
      <c r="S1985">
        <v>0.99</v>
      </c>
      <c r="T1985">
        <v>51</v>
      </c>
      <c r="U1985">
        <v>9.34</v>
      </c>
      <c r="V1985">
        <v>12.68</v>
      </c>
      <c r="W1985" s="1">
        <v>44047</v>
      </c>
    </row>
    <row r="1986" spans="1:38" x14ac:dyDescent="0.25">
      <c r="A1986" t="s">
        <v>284</v>
      </c>
      <c r="B1986" s="1">
        <v>44298</v>
      </c>
      <c r="C1986">
        <v>4</v>
      </c>
      <c r="D1986">
        <v>572</v>
      </c>
      <c r="E1986">
        <v>48</v>
      </c>
      <c r="F1986" t="s">
        <v>1072</v>
      </c>
      <c r="G1986" t="s">
        <v>64</v>
      </c>
      <c r="H1986" t="s">
        <v>64</v>
      </c>
      <c r="I1986">
        <v>2</v>
      </c>
      <c r="J1986">
        <v>1</v>
      </c>
      <c r="K1986">
        <v>251</v>
      </c>
      <c r="L1986">
        <v>8</v>
      </c>
      <c r="M1986">
        <v>4.68</v>
      </c>
      <c r="N1986">
        <v>0.37</v>
      </c>
      <c r="O1986">
        <v>6.57</v>
      </c>
      <c r="P1986">
        <v>0.53</v>
      </c>
      <c r="Q1986">
        <v>5.53</v>
      </c>
      <c r="R1986">
        <v>0.44</v>
      </c>
      <c r="S1986">
        <v>0.97</v>
      </c>
      <c r="T1986">
        <v>115</v>
      </c>
      <c r="U1986">
        <v>8.3000000000000007</v>
      </c>
      <c r="V1986">
        <v>12.02</v>
      </c>
      <c r="W1986" s="1">
        <v>44047</v>
      </c>
    </row>
    <row r="1987" spans="1:38" x14ac:dyDescent="0.25">
      <c r="A1987" t="s">
        <v>78</v>
      </c>
      <c r="B1987" s="1">
        <v>43072</v>
      </c>
      <c r="C1987">
        <v>2</v>
      </c>
      <c r="D1987">
        <v>3</v>
      </c>
      <c r="E1987">
        <v>49</v>
      </c>
      <c r="F1987" t="s">
        <v>1072</v>
      </c>
      <c r="G1987" t="s">
        <v>40</v>
      </c>
      <c r="H1987" t="s">
        <v>41</v>
      </c>
      <c r="I1987">
        <v>5</v>
      </c>
      <c r="J1987" t="s">
        <v>42</v>
      </c>
      <c r="K1987">
        <v>44</v>
      </c>
      <c r="L1987">
        <v>19.899999999999999</v>
      </c>
      <c r="M1987">
        <v>5.33</v>
      </c>
      <c r="N1987">
        <v>1.06</v>
      </c>
      <c r="O1987">
        <v>4.47</v>
      </c>
      <c r="P1987">
        <v>0.89</v>
      </c>
      <c r="Q1987">
        <v>3.33</v>
      </c>
      <c r="R1987">
        <v>0.66</v>
      </c>
      <c r="S1987">
        <v>1.55</v>
      </c>
      <c r="T1987">
        <v>41</v>
      </c>
      <c r="U1987">
        <v>20.66</v>
      </c>
      <c r="V1987">
        <v>21.41</v>
      </c>
      <c r="W1987" s="1">
        <v>43028</v>
      </c>
      <c r="X1987">
        <v>178</v>
      </c>
      <c r="Y1987" t="s">
        <v>43</v>
      </c>
      <c r="Z1987" t="s">
        <v>1152</v>
      </c>
      <c r="AA1987">
        <f>-15/75</f>
        <v>-0.2</v>
      </c>
      <c r="AC1987" t="s">
        <v>49</v>
      </c>
      <c r="AH1987">
        <v>311029</v>
      </c>
      <c r="AI1987" t="s">
        <v>402</v>
      </c>
      <c r="AJ1987" s="3">
        <v>44963</v>
      </c>
      <c r="AK1987" t="s">
        <v>45</v>
      </c>
      <c r="AL1987" s="1">
        <v>43028</v>
      </c>
    </row>
    <row r="1988" spans="1:38" x14ac:dyDescent="0.25">
      <c r="A1988" t="s">
        <v>78</v>
      </c>
      <c r="B1988" s="1">
        <v>43129</v>
      </c>
      <c r="C1988">
        <v>3</v>
      </c>
      <c r="D1988">
        <v>3</v>
      </c>
      <c r="E1988">
        <v>49</v>
      </c>
      <c r="F1988" t="s">
        <v>1072</v>
      </c>
      <c r="G1988" t="s">
        <v>40</v>
      </c>
      <c r="H1988" t="s">
        <v>41</v>
      </c>
      <c r="I1988">
        <v>5</v>
      </c>
      <c r="J1988" t="s">
        <v>42</v>
      </c>
      <c r="K1988">
        <v>101</v>
      </c>
      <c r="L1988">
        <v>17.899999999999999</v>
      </c>
      <c r="M1988">
        <v>5.27</v>
      </c>
      <c r="N1988">
        <v>0.94</v>
      </c>
      <c r="O1988">
        <v>4.16</v>
      </c>
      <c r="P1988">
        <v>0.74</v>
      </c>
      <c r="Q1988">
        <v>3.3</v>
      </c>
      <c r="R1988">
        <v>0.59</v>
      </c>
      <c r="S1988">
        <v>1.34</v>
      </c>
      <c r="T1988">
        <v>40</v>
      </c>
      <c r="U1988">
        <v>18.579999999999998</v>
      </c>
      <c r="V1988">
        <v>18.47</v>
      </c>
      <c r="W1988" s="1">
        <v>43028</v>
      </c>
      <c r="X1988">
        <v>178</v>
      </c>
      <c r="Y1988" t="s">
        <v>46</v>
      </c>
      <c r="Z1988" t="s">
        <v>1152</v>
      </c>
      <c r="AA1988">
        <f>-15/75</f>
        <v>-0.2</v>
      </c>
      <c r="AC1988" t="s">
        <v>49</v>
      </c>
      <c r="AH1988">
        <v>311029</v>
      </c>
      <c r="AI1988" t="s">
        <v>402</v>
      </c>
      <c r="AJ1988" s="3">
        <v>44963</v>
      </c>
      <c r="AK1988" t="s">
        <v>45</v>
      </c>
      <c r="AL1988" s="1">
        <v>43028</v>
      </c>
    </row>
    <row r="1989" spans="1:38" x14ac:dyDescent="0.25">
      <c r="A1989" t="s">
        <v>78</v>
      </c>
      <c r="B1989" s="1">
        <v>43193</v>
      </c>
      <c r="C1989">
        <v>4</v>
      </c>
      <c r="D1989">
        <v>3</v>
      </c>
      <c r="E1989">
        <v>49</v>
      </c>
      <c r="F1989" t="s">
        <v>1072</v>
      </c>
      <c r="G1989" t="s">
        <v>40</v>
      </c>
      <c r="H1989" t="s">
        <v>41</v>
      </c>
      <c r="I1989">
        <v>5</v>
      </c>
      <c r="J1989" t="s">
        <v>42</v>
      </c>
      <c r="K1989">
        <v>165</v>
      </c>
      <c r="L1989">
        <v>10.8</v>
      </c>
      <c r="M1989">
        <v>5.0199999999999996</v>
      </c>
      <c r="N1989">
        <v>0.54</v>
      </c>
      <c r="O1989">
        <v>4.71</v>
      </c>
      <c r="P1989">
        <v>0.51</v>
      </c>
      <c r="Q1989">
        <v>4.09</v>
      </c>
      <c r="R1989">
        <v>0.44</v>
      </c>
      <c r="S1989">
        <v>0.95</v>
      </c>
      <c r="T1989">
        <v>27</v>
      </c>
      <c r="U1989">
        <v>11.21</v>
      </c>
      <c r="V1989">
        <v>12.56</v>
      </c>
      <c r="W1989" s="1">
        <v>43028</v>
      </c>
      <c r="X1989">
        <v>178</v>
      </c>
      <c r="Y1989" t="s">
        <v>47</v>
      </c>
      <c r="Z1989" t="s">
        <v>1152</v>
      </c>
      <c r="AA1989">
        <f>-15/75</f>
        <v>-0.2</v>
      </c>
      <c r="AC1989" t="s">
        <v>49</v>
      </c>
      <c r="AH1989">
        <v>311029</v>
      </c>
      <c r="AI1989" t="s">
        <v>402</v>
      </c>
      <c r="AJ1989" s="3">
        <v>44963</v>
      </c>
      <c r="AK1989" t="s">
        <v>45</v>
      </c>
      <c r="AL1989" s="1">
        <v>43028</v>
      </c>
    </row>
    <row r="1990" spans="1:38" x14ac:dyDescent="0.25">
      <c r="A1990" t="s">
        <v>1153</v>
      </c>
      <c r="B1990" s="1">
        <v>43073</v>
      </c>
      <c r="C1990">
        <v>2</v>
      </c>
      <c r="D1990">
        <v>26</v>
      </c>
      <c r="E1990">
        <v>50</v>
      </c>
      <c r="F1990" t="s">
        <v>1072</v>
      </c>
      <c r="G1990" t="s">
        <v>40</v>
      </c>
      <c r="H1990" t="s">
        <v>41</v>
      </c>
      <c r="I1990">
        <v>3</v>
      </c>
      <c r="J1990">
        <v>2</v>
      </c>
      <c r="K1990">
        <v>82</v>
      </c>
      <c r="L1990">
        <v>13</v>
      </c>
      <c r="M1990">
        <v>5.12</v>
      </c>
      <c r="N1990">
        <v>0.67</v>
      </c>
      <c r="O1990">
        <v>5.32</v>
      </c>
      <c r="P1990">
        <v>0.69</v>
      </c>
      <c r="Q1990">
        <v>4.25</v>
      </c>
      <c r="R1990">
        <v>0.55000000000000004</v>
      </c>
      <c r="S1990">
        <v>1.24</v>
      </c>
      <c r="T1990">
        <v>15</v>
      </c>
      <c r="U1990">
        <v>13.49</v>
      </c>
      <c r="V1990">
        <v>16.23</v>
      </c>
      <c r="W1990" s="1">
        <v>42991</v>
      </c>
      <c r="X1990">
        <v>236</v>
      </c>
      <c r="Y1990" t="s">
        <v>46</v>
      </c>
      <c r="Z1990" t="s">
        <v>1154</v>
      </c>
      <c r="AA1990" t="s">
        <v>1155</v>
      </c>
      <c r="AC1990" s="1">
        <v>43047</v>
      </c>
      <c r="AD1990">
        <v>1</v>
      </c>
      <c r="AE1990">
        <v>251</v>
      </c>
      <c r="AF1990" s="1">
        <v>43326</v>
      </c>
      <c r="AG1990">
        <v>335</v>
      </c>
      <c r="AH1990">
        <v>309012</v>
      </c>
      <c r="AI1990">
        <v>126</v>
      </c>
      <c r="AJ1990" s="2">
        <v>13697</v>
      </c>
      <c r="AK1990" t="s">
        <v>45</v>
      </c>
      <c r="AL1990" s="1">
        <v>42991</v>
      </c>
    </row>
    <row r="1991" spans="1:38" x14ac:dyDescent="0.25">
      <c r="A1991" t="s">
        <v>1153</v>
      </c>
      <c r="B1991" s="1">
        <v>43009</v>
      </c>
      <c r="C1991">
        <v>1</v>
      </c>
      <c r="D1991">
        <v>26</v>
      </c>
      <c r="E1991">
        <v>50</v>
      </c>
      <c r="F1991" t="s">
        <v>1072</v>
      </c>
      <c r="G1991" t="s">
        <v>40</v>
      </c>
      <c r="H1991" t="s">
        <v>41</v>
      </c>
      <c r="I1991">
        <v>3</v>
      </c>
      <c r="J1991">
        <v>2</v>
      </c>
      <c r="K1991">
        <v>18</v>
      </c>
      <c r="L1991">
        <v>14.1</v>
      </c>
      <c r="M1991">
        <v>5.13</v>
      </c>
      <c r="N1991">
        <v>0.72</v>
      </c>
      <c r="O1991">
        <v>4.6500000000000004</v>
      </c>
      <c r="P1991">
        <v>0.66</v>
      </c>
      <c r="Q1991">
        <v>3.93</v>
      </c>
      <c r="R1991">
        <v>0.55000000000000004</v>
      </c>
      <c r="S1991">
        <v>1.21</v>
      </c>
      <c r="T1991">
        <v>17</v>
      </c>
      <c r="U1991">
        <v>14.64</v>
      </c>
      <c r="V1991">
        <v>16.149999999999999</v>
      </c>
      <c r="W1991" s="1">
        <v>42991</v>
      </c>
      <c r="X1991">
        <v>236</v>
      </c>
      <c r="Y1991" t="s">
        <v>43</v>
      </c>
      <c r="Z1991" t="s">
        <v>1154</v>
      </c>
      <c r="AA1991" t="s">
        <v>1155</v>
      </c>
      <c r="AC1991" s="1">
        <v>43047</v>
      </c>
      <c r="AD1991">
        <v>1</v>
      </c>
      <c r="AE1991">
        <v>256</v>
      </c>
      <c r="AF1991" s="1">
        <v>43326</v>
      </c>
      <c r="AG1991">
        <v>335</v>
      </c>
      <c r="AH1991">
        <v>309012</v>
      </c>
      <c r="AI1991">
        <v>126</v>
      </c>
      <c r="AJ1991" s="2">
        <v>13697</v>
      </c>
      <c r="AK1991" t="s">
        <v>45</v>
      </c>
      <c r="AL1991" s="1">
        <v>42991</v>
      </c>
    </row>
    <row r="1992" spans="1:38" x14ac:dyDescent="0.25">
      <c r="A1992" t="s">
        <v>1153</v>
      </c>
      <c r="B1992" s="1">
        <v>43144</v>
      </c>
      <c r="C1992">
        <v>3</v>
      </c>
      <c r="D1992">
        <v>26</v>
      </c>
      <c r="E1992">
        <v>50</v>
      </c>
      <c r="F1992" t="s">
        <v>1072</v>
      </c>
      <c r="G1992" t="s">
        <v>40</v>
      </c>
      <c r="H1992" t="s">
        <v>41</v>
      </c>
      <c r="I1992">
        <v>3</v>
      </c>
      <c r="J1992">
        <v>2</v>
      </c>
      <c r="K1992">
        <v>153</v>
      </c>
      <c r="L1992">
        <v>9.8000000000000007</v>
      </c>
      <c r="M1992">
        <v>5.17</v>
      </c>
      <c r="N1992">
        <v>0.51</v>
      </c>
      <c r="O1992">
        <v>5.96</v>
      </c>
      <c r="P1992">
        <v>0.57999999999999996</v>
      </c>
      <c r="Q1992">
        <v>4.3499999999999996</v>
      </c>
      <c r="R1992">
        <v>0.43</v>
      </c>
      <c r="S1992">
        <v>1.01</v>
      </c>
      <c r="T1992">
        <v>158</v>
      </c>
      <c r="U1992">
        <v>10.17</v>
      </c>
      <c r="V1992">
        <v>13.1</v>
      </c>
      <c r="W1992" s="1">
        <v>42991</v>
      </c>
      <c r="X1992">
        <v>236</v>
      </c>
      <c r="Y1992" s="3">
        <v>44986</v>
      </c>
      <c r="Z1992" t="s">
        <v>1154</v>
      </c>
      <c r="AA1992" t="s">
        <v>1155</v>
      </c>
      <c r="AC1992" s="1">
        <v>43047</v>
      </c>
      <c r="AD1992">
        <v>1</v>
      </c>
      <c r="AE1992">
        <v>112</v>
      </c>
      <c r="AF1992" s="1">
        <v>43326</v>
      </c>
      <c r="AG1992">
        <v>335</v>
      </c>
      <c r="AH1992">
        <v>309012</v>
      </c>
      <c r="AI1992">
        <v>126</v>
      </c>
      <c r="AJ1992" s="2">
        <v>13697</v>
      </c>
      <c r="AK1992" t="s">
        <v>45</v>
      </c>
      <c r="AL1992" s="1">
        <v>42991</v>
      </c>
    </row>
    <row r="1993" spans="1:38" x14ac:dyDescent="0.25">
      <c r="A1993" t="s">
        <v>1153</v>
      </c>
      <c r="B1993" s="1">
        <v>43214</v>
      </c>
      <c r="C1993">
        <v>4</v>
      </c>
      <c r="D1993">
        <v>26</v>
      </c>
      <c r="E1993">
        <v>50</v>
      </c>
      <c r="F1993" t="s">
        <v>1072</v>
      </c>
      <c r="G1993" t="s">
        <v>40</v>
      </c>
      <c r="H1993" t="s">
        <v>41</v>
      </c>
      <c r="I1993">
        <v>3</v>
      </c>
      <c r="J1993">
        <v>2</v>
      </c>
      <c r="K1993">
        <v>223</v>
      </c>
      <c r="L1993">
        <v>6</v>
      </c>
      <c r="M1993">
        <v>4.54</v>
      </c>
      <c r="N1993">
        <v>0.27</v>
      </c>
      <c r="O1993">
        <v>7.83</v>
      </c>
      <c r="P1993">
        <v>0.47</v>
      </c>
      <c r="Q1993">
        <v>5.39</v>
      </c>
      <c r="R1993">
        <v>0.32</v>
      </c>
      <c r="S1993">
        <v>0.79</v>
      </c>
      <c r="T1993">
        <v>89</v>
      </c>
      <c r="U1993">
        <v>6.23</v>
      </c>
      <c r="V1993">
        <v>9.8800000000000008</v>
      </c>
      <c r="W1993" s="1">
        <v>42991</v>
      </c>
      <c r="X1993">
        <v>236</v>
      </c>
      <c r="Y1993" s="3">
        <v>45017</v>
      </c>
      <c r="Z1993" t="s">
        <v>1154</v>
      </c>
      <c r="AA1993" t="s">
        <v>1155</v>
      </c>
      <c r="AC1993" t="s">
        <v>49</v>
      </c>
      <c r="AH1993">
        <v>309012</v>
      </c>
      <c r="AI1993">
        <v>126</v>
      </c>
      <c r="AJ1993" s="2">
        <v>13697</v>
      </c>
      <c r="AK1993" t="s">
        <v>50</v>
      </c>
      <c r="AL1993" s="1">
        <v>43231</v>
      </c>
    </row>
    <row r="1994" spans="1:38" x14ac:dyDescent="0.25">
      <c r="A1994" t="s">
        <v>78</v>
      </c>
      <c r="B1994" s="1">
        <v>43072</v>
      </c>
      <c r="C1994">
        <v>2</v>
      </c>
      <c r="D1994">
        <v>230</v>
      </c>
      <c r="E1994">
        <v>50</v>
      </c>
      <c r="F1994" t="s">
        <v>1072</v>
      </c>
      <c r="G1994" t="s">
        <v>51</v>
      </c>
      <c r="H1994" t="s">
        <v>52</v>
      </c>
      <c r="I1994">
        <v>4</v>
      </c>
      <c r="J1994" t="s">
        <v>42</v>
      </c>
      <c r="K1994">
        <v>93</v>
      </c>
      <c r="L1994">
        <v>25.1</v>
      </c>
      <c r="M1994">
        <v>4.95</v>
      </c>
      <c r="N1994">
        <v>1.24</v>
      </c>
      <c r="O1994">
        <v>3.76</v>
      </c>
      <c r="P1994">
        <v>0.94</v>
      </c>
      <c r="Q1994">
        <v>3.41</v>
      </c>
      <c r="R1994">
        <v>0.86</v>
      </c>
      <c r="S1994">
        <v>1.8</v>
      </c>
      <c r="T1994">
        <v>19</v>
      </c>
      <c r="U1994">
        <v>26.05</v>
      </c>
      <c r="V1994">
        <v>24.91</v>
      </c>
      <c r="W1994" s="1">
        <v>42979</v>
      </c>
      <c r="X1994" t="s">
        <v>1156</v>
      </c>
      <c r="Y1994" t="s">
        <v>46</v>
      </c>
      <c r="Z1994">
        <f>-49/55</f>
        <v>-0.89090909090909087</v>
      </c>
      <c r="AA1994">
        <f>-71/69</f>
        <v>-1.0289855072463767</v>
      </c>
      <c r="AC1994" s="1">
        <v>43055</v>
      </c>
      <c r="AD1994">
        <v>1</v>
      </c>
      <c r="AE1994">
        <v>210</v>
      </c>
      <c r="AF1994" s="1">
        <v>43336</v>
      </c>
      <c r="AG1994">
        <v>359</v>
      </c>
      <c r="AH1994">
        <v>112030</v>
      </c>
      <c r="AI1994">
        <v>0</v>
      </c>
      <c r="AJ1994" t="s">
        <v>1157</v>
      </c>
      <c r="AK1994" t="s">
        <v>45</v>
      </c>
      <c r="AL1994" s="1">
        <v>42977</v>
      </c>
    </row>
    <row r="1995" spans="1:38" x14ac:dyDescent="0.25">
      <c r="A1995" t="s">
        <v>78</v>
      </c>
      <c r="B1995" s="1">
        <v>43129</v>
      </c>
      <c r="C1995">
        <v>3</v>
      </c>
      <c r="D1995">
        <v>230</v>
      </c>
      <c r="E1995">
        <v>50</v>
      </c>
      <c r="F1995" t="s">
        <v>1072</v>
      </c>
      <c r="G1995" t="s">
        <v>40</v>
      </c>
      <c r="H1995" t="s">
        <v>41</v>
      </c>
      <c r="I1995">
        <v>5</v>
      </c>
      <c r="J1995" t="s">
        <v>42</v>
      </c>
      <c r="K1995">
        <v>150</v>
      </c>
      <c r="L1995">
        <v>13.1</v>
      </c>
      <c r="M1995">
        <v>5.04</v>
      </c>
      <c r="N1995">
        <v>0.66</v>
      </c>
      <c r="O1995">
        <v>5.22</v>
      </c>
      <c r="P1995">
        <v>0.68</v>
      </c>
      <c r="Q1995">
        <v>4.3600000000000003</v>
      </c>
      <c r="R1995">
        <v>0.56999999999999995</v>
      </c>
      <c r="S1995">
        <v>1.25</v>
      </c>
      <c r="T1995">
        <v>9</v>
      </c>
      <c r="U1995">
        <v>13.6</v>
      </c>
      <c r="V1995">
        <v>16.27</v>
      </c>
      <c r="W1995" s="1">
        <v>42979</v>
      </c>
      <c r="X1995">
        <v>196</v>
      </c>
      <c r="Y1995" t="s">
        <v>46</v>
      </c>
      <c r="Z1995" t="s">
        <v>1111</v>
      </c>
      <c r="AA1995" t="s">
        <v>1158</v>
      </c>
      <c r="AC1995" s="1">
        <v>43052</v>
      </c>
      <c r="AD1995">
        <v>1</v>
      </c>
      <c r="AE1995">
        <v>201</v>
      </c>
      <c r="AF1995" s="1">
        <v>43332</v>
      </c>
      <c r="AG1995">
        <v>353</v>
      </c>
      <c r="AH1995">
        <v>310044</v>
      </c>
      <c r="AI1995" t="s">
        <v>1159</v>
      </c>
      <c r="AJ1995" s="3">
        <v>45053</v>
      </c>
      <c r="AK1995" t="s">
        <v>45</v>
      </c>
      <c r="AL1995" s="1">
        <v>42979</v>
      </c>
    </row>
    <row r="1996" spans="1:38" x14ac:dyDescent="0.25">
      <c r="A1996" t="s">
        <v>78</v>
      </c>
      <c r="B1996" s="1">
        <v>43193</v>
      </c>
      <c r="C1996">
        <v>4</v>
      </c>
      <c r="D1996">
        <v>230</v>
      </c>
      <c r="E1996">
        <v>50</v>
      </c>
      <c r="F1996" t="s">
        <v>1072</v>
      </c>
      <c r="G1996" t="s">
        <v>40</v>
      </c>
      <c r="H1996" t="s">
        <v>41</v>
      </c>
      <c r="I1996">
        <v>5</v>
      </c>
      <c r="J1996" t="s">
        <v>42</v>
      </c>
      <c r="K1996">
        <v>214</v>
      </c>
      <c r="L1996">
        <v>10.6</v>
      </c>
      <c r="M1996">
        <v>4.8099999999999996</v>
      </c>
      <c r="N1996">
        <v>0.51</v>
      </c>
      <c r="O1996">
        <v>5.14</v>
      </c>
      <c r="P1996">
        <v>0.54</v>
      </c>
      <c r="Q1996">
        <v>5.04</v>
      </c>
      <c r="R1996">
        <v>0.53</v>
      </c>
      <c r="S1996">
        <v>1.08</v>
      </c>
      <c r="T1996">
        <v>22</v>
      </c>
      <c r="U1996">
        <v>11</v>
      </c>
      <c r="V1996">
        <v>13.55</v>
      </c>
      <c r="W1996" s="1">
        <v>42979</v>
      </c>
      <c r="X1996">
        <v>196</v>
      </c>
      <c r="Y1996" t="s">
        <v>47</v>
      </c>
      <c r="Z1996" t="s">
        <v>1111</v>
      </c>
      <c r="AA1996" t="s">
        <v>1158</v>
      </c>
      <c r="AC1996" s="1">
        <v>43052</v>
      </c>
      <c r="AD1996">
        <v>1</v>
      </c>
      <c r="AE1996">
        <v>137</v>
      </c>
      <c r="AF1996" s="1">
        <v>43332</v>
      </c>
      <c r="AG1996">
        <v>353</v>
      </c>
      <c r="AH1996">
        <v>310044</v>
      </c>
      <c r="AI1996" t="s">
        <v>1159</v>
      </c>
      <c r="AJ1996" s="3">
        <v>45053</v>
      </c>
      <c r="AK1996" t="s">
        <v>45</v>
      </c>
      <c r="AL1996" s="1">
        <v>42979</v>
      </c>
    </row>
    <row r="1997" spans="1:38" x14ac:dyDescent="0.25">
      <c r="A1997" t="s">
        <v>594</v>
      </c>
      <c r="B1997" s="1">
        <v>43059</v>
      </c>
      <c r="C1997">
        <v>2</v>
      </c>
      <c r="D1997">
        <v>544</v>
      </c>
      <c r="E1997">
        <v>52</v>
      </c>
      <c r="F1997" t="s">
        <v>1072</v>
      </c>
      <c r="G1997" t="s">
        <v>69</v>
      </c>
      <c r="H1997" t="s">
        <v>70</v>
      </c>
      <c r="I1997">
        <v>5</v>
      </c>
      <c r="J1997" t="s">
        <v>42</v>
      </c>
      <c r="K1997">
        <v>52</v>
      </c>
      <c r="L1997">
        <v>26.4</v>
      </c>
      <c r="M1997">
        <v>5</v>
      </c>
      <c r="N1997">
        <v>1.32</v>
      </c>
      <c r="O1997">
        <v>4.34</v>
      </c>
      <c r="P1997">
        <v>1.1499999999999999</v>
      </c>
      <c r="Q1997">
        <v>3.7</v>
      </c>
      <c r="R1997">
        <v>0.98</v>
      </c>
      <c r="S1997">
        <v>2.12</v>
      </c>
      <c r="T1997">
        <v>224</v>
      </c>
      <c r="U1997">
        <v>27.4</v>
      </c>
      <c r="V1997">
        <v>28.79</v>
      </c>
      <c r="W1997" s="1">
        <v>43007</v>
      </c>
      <c r="X1997">
        <v>192</v>
      </c>
      <c r="Y1997" s="3">
        <v>44927</v>
      </c>
      <c r="Z1997" t="s">
        <v>1160</v>
      </c>
      <c r="AA1997" s="2">
        <v>27242</v>
      </c>
      <c r="AC1997" s="1">
        <v>43068</v>
      </c>
      <c r="AD1997">
        <v>1</v>
      </c>
      <c r="AE1997">
        <v>245</v>
      </c>
      <c r="AF1997" s="1">
        <v>43354</v>
      </c>
      <c r="AG1997">
        <v>347</v>
      </c>
      <c r="AH1997">
        <v>506104</v>
      </c>
      <c r="AI1997">
        <v>0</v>
      </c>
      <c r="AJ1997" t="s">
        <v>1161</v>
      </c>
      <c r="AK1997" t="s">
        <v>45</v>
      </c>
      <c r="AL1997" s="1">
        <v>43007</v>
      </c>
    </row>
    <row r="1998" spans="1:38" x14ac:dyDescent="0.25">
      <c r="A1998" t="s">
        <v>594</v>
      </c>
      <c r="B1998" s="1">
        <v>43122</v>
      </c>
      <c r="C1998">
        <v>3</v>
      </c>
      <c r="D1998">
        <v>544</v>
      </c>
      <c r="E1998">
        <v>52</v>
      </c>
      <c r="F1998" t="s">
        <v>1072</v>
      </c>
      <c r="G1998" t="s">
        <v>69</v>
      </c>
      <c r="H1998" t="s">
        <v>70</v>
      </c>
      <c r="I1998">
        <v>5</v>
      </c>
      <c r="J1998" t="s">
        <v>42</v>
      </c>
      <c r="K1998">
        <v>115</v>
      </c>
      <c r="L1998">
        <v>19.8</v>
      </c>
      <c r="M1998">
        <v>4.83</v>
      </c>
      <c r="N1998">
        <v>0.96</v>
      </c>
      <c r="O1998">
        <v>4.1900000000000004</v>
      </c>
      <c r="P1998">
        <v>0.83</v>
      </c>
      <c r="Q1998">
        <v>3.54</v>
      </c>
      <c r="R1998">
        <v>0.7</v>
      </c>
      <c r="S1998">
        <v>1.53</v>
      </c>
      <c r="T1998">
        <v>348</v>
      </c>
      <c r="U1998">
        <v>20.55</v>
      </c>
      <c r="V1998">
        <v>20.92</v>
      </c>
      <c r="W1998" s="1">
        <v>43007</v>
      </c>
      <c r="X1998" t="s">
        <v>1162</v>
      </c>
      <c r="Y1998" s="3">
        <v>44959</v>
      </c>
      <c r="Z1998" t="s">
        <v>1160</v>
      </c>
      <c r="AA1998" s="2">
        <v>27030</v>
      </c>
      <c r="AC1998" s="1">
        <v>43093</v>
      </c>
      <c r="AD1998">
        <v>1</v>
      </c>
      <c r="AE1998">
        <v>210</v>
      </c>
      <c r="AF1998" s="1">
        <v>43376</v>
      </c>
      <c r="AG1998">
        <v>369</v>
      </c>
      <c r="AH1998">
        <v>506104</v>
      </c>
      <c r="AI1998">
        <v>0</v>
      </c>
      <c r="AJ1998" t="s">
        <v>1161</v>
      </c>
      <c r="AK1998" t="s">
        <v>45</v>
      </c>
      <c r="AL1998" s="1">
        <v>43007</v>
      </c>
    </row>
    <row r="1999" spans="1:38" x14ac:dyDescent="0.25">
      <c r="A1999" t="s">
        <v>594</v>
      </c>
      <c r="B1999" s="1">
        <v>43186</v>
      </c>
      <c r="C1999">
        <v>4</v>
      </c>
      <c r="D1999">
        <v>544</v>
      </c>
      <c r="E1999">
        <v>52</v>
      </c>
      <c r="F1999" t="s">
        <v>1072</v>
      </c>
      <c r="G1999" t="s">
        <v>69</v>
      </c>
      <c r="H1999" t="s">
        <v>70</v>
      </c>
      <c r="I1999">
        <v>5</v>
      </c>
      <c r="J1999" t="s">
        <v>42</v>
      </c>
      <c r="K1999">
        <v>179</v>
      </c>
      <c r="L1999">
        <v>17.100000000000001</v>
      </c>
      <c r="M1999">
        <v>4.82</v>
      </c>
      <c r="N1999">
        <v>0.82</v>
      </c>
      <c r="O1999">
        <v>5.04</v>
      </c>
      <c r="P1999">
        <v>0.86</v>
      </c>
      <c r="Q1999">
        <v>4.07</v>
      </c>
      <c r="R1999">
        <v>0.7</v>
      </c>
      <c r="S1999">
        <v>1.56</v>
      </c>
      <c r="T1999">
        <v>246</v>
      </c>
      <c r="U1999">
        <v>17.75</v>
      </c>
      <c r="V1999">
        <v>20.57</v>
      </c>
      <c r="W1999" s="1">
        <v>43007</v>
      </c>
      <c r="X1999" t="s">
        <v>1162</v>
      </c>
      <c r="Y1999" s="3">
        <v>44988</v>
      </c>
      <c r="Z1999" t="s">
        <v>1160</v>
      </c>
      <c r="AA1999" s="2">
        <v>27030</v>
      </c>
      <c r="AC1999" t="s">
        <v>49</v>
      </c>
      <c r="AH1999">
        <v>506104</v>
      </c>
      <c r="AI1999">
        <v>0</v>
      </c>
      <c r="AJ1999" t="s">
        <v>1161</v>
      </c>
      <c r="AK1999" t="s">
        <v>50</v>
      </c>
      <c r="AL1999" s="1">
        <v>43245</v>
      </c>
    </row>
    <row r="2000" spans="1:38" x14ac:dyDescent="0.25">
      <c r="A2000" t="s">
        <v>68</v>
      </c>
      <c r="B2000" s="1">
        <v>43018</v>
      </c>
      <c r="C2000">
        <v>1</v>
      </c>
      <c r="D2000">
        <v>280</v>
      </c>
      <c r="E2000">
        <v>53</v>
      </c>
      <c r="F2000" t="s">
        <v>1072</v>
      </c>
      <c r="G2000" t="s">
        <v>69</v>
      </c>
      <c r="H2000" t="s">
        <v>70</v>
      </c>
      <c r="I2000">
        <v>3</v>
      </c>
      <c r="J2000">
        <v>2</v>
      </c>
      <c r="K2000">
        <v>68</v>
      </c>
      <c r="L2000">
        <v>22.3</v>
      </c>
      <c r="M2000">
        <v>4.93</v>
      </c>
      <c r="N2000">
        <v>1.1000000000000001</v>
      </c>
      <c r="O2000">
        <v>4.6100000000000003</v>
      </c>
      <c r="P2000">
        <v>1.03</v>
      </c>
      <c r="Q2000">
        <v>3.69</v>
      </c>
      <c r="R2000">
        <v>0.82</v>
      </c>
      <c r="S2000">
        <v>1.85</v>
      </c>
      <c r="T2000">
        <v>13</v>
      </c>
      <c r="U2000">
        <v>23.15</v>
      </c>
      <c r="V2000">
        <v>24.99</v>
      </c>
      <c r="W2000" s="1">
        <v>42950</v>
      </c>
      <c r="X2000">
        <v>276</v>
      </c>
      <c r="Y2000" t="s">
        <v>43</v>
      </c>
      <c r="Z2000" t="s">
        <v>1163</v>
      </c>
      <c r="AA2000" t="s">
        <v>1164</v>
      </c>
      <c r="AC2000" s="1">
        <v>43037</v>
      </c>
      <c r="AD2000">
        <v>1</v>
      </c>
      <c r="AE2000">
        <v>248</v>
      </c>
      <c r="AF2000" s="1">
        <v>43315</v>
      </c>
      <c r="AG2000">
        <v>365</v>
      </c>
      <c r="AH2000">
        <v>113557</v>
      </c>
      <c r="AI2000">
        <v>509</v>
      </c>
      <c r="AJ2000" s="2">
        <v>30895</v>
      </c>
      <c r="AK2000" t="s">
        <v>45</v>
      </c>
      <c r="AL2000" s="1">
        <v>42950</v>
      </c>
    </row>
    <row r="2001" spans="1:38" x14ac:dyDescent="0.25">
      <c r="A2001" t="s">
        <v>68</v>
      </c>
      <c r="B2001" s="1">
        <v>43073</v>
      </c>
      <c r="C2001">
        <v>2</v>
      </c>
      <c r="D2001">
        <v>280</v>
      </c>
      <c r="E2001">
        <v>53</v>
      </c>
      <c r="F2001" t="s">
        <v>1072</v>
      </c>
      <c r="G2001" t="s">
        <v>69</v>
      </c>
      <c r="H2001" t="s">
        <v>70</v>
      </c>
      <c r="I2001">
        <v>3</v>
      </c>
      <c r="J2001">
        <v>2</v>
      </c>
      <c r="K2001">
        <v>123</v>
      </c>
      <c r="L2001">
        <v>18.3</v>
      </c>
      <c r="M2001">
        <v>4.58</v>
      </c>
      <c r="N2001">
        <v>0.84</v>
      </c>
      <c r="O2001">
        <v>4.16</v>
      </c>
      <c r="P2001">
        <v>0.76</v>
      </c>
      <c r="Q2001">
        <v>3.62</v>
      </c>
      <c r="R2001">
        <v>0.66</v>
      </c>
      <c r="S2001">
        <v>1.42</v>
      </c>
      <c r="T2001">
        <v>13</v>
      </c>
      <c r="U2001">
        <v>19</v>
      </c>
      <c r="V2001">
        <v>19.34</v>
      </c>
      <c r="W2001" s="1">
        <v>42950</v>
      </c>
      <c r="X2001">
        <v>276</v>
      </c>
      <c r="Y2001" t="s">
        <v>46</v>
      </c>
      <c r="Z2001" t="s">
        <v>1163</v>
      </c>
      <c r="AA2001" t="s">
        <v>1164</v>
      </c>
      <c r="AC2001" s="1">
        <v>43037</v>
      </c>
      <c r="AD2001">
        <v>1</v>
      </c>
      <c r="AE2001">
        <v>240</v>
      </c>
      <c r="AF2001" s="1">
        <v>43315</v>
      </c>
      <c r="AG2001">
        <v>365</v>
      </c>
      <c r="AH2001">
        <v>113557</v>
      </c>
      <c r="AI2001">
        <v>509</v>
      </c>
      <c r="AJ2001" s="2">
        <v>30895</v>
      </c>
      <c r="AK2001" t="s">
        <v>45</v>
      </c>
      <c r="AL2001" s="1">
        <v>42950</v>
      </c>
    </row>
    <row r="2002" spans="1:38" x14ac:dyDescent="0.25">
      <c r="A2002" t="s">
        <v>68</v>
      </c>
      <c r="B2002" s="1">
        <v>43144</v>
      </c>
      <c r="C2002">
        <v>3</v>
      </c>
      <c r="D2002">
        <v>280</v>
      </c>
      <c r="E2002">
        <v>53</v>
      </c>
      <c r="F2002" t="s">
        <v>1072</v>
      </c>
      <c r="G2002" t="s">
        <v>69</v>
      </c>
      <c r="H2002" t="s">
        <v>70</v>
      </c>
      <c r="I2002">
        <v>3</v>
      </c>
      <c r="J2002">
        <v>2</v>
      </c>
      <c r="K2002">
        <v>194</v>
      </c>
      <c r="L2002">
        <v>14.8</v>
      </c>
      <c r="M2002">
        <v>4.12</v>
      </c>
      <c r="N2002">
        <v>0.61</v>
      </c>
      <c r="O2002">
        <v>4.5599999999999996</v>
      </c>
      <c r="P2002">
        <v>0.67</v>
      </c>
      <c r="Q2002">
        <v>3.57</v>
      </c>
      <c r="R2002">
        <v>0.53</v>
      </c>
      <c r="S2002">
        <v>1.2</v>
      </c>
      <c r="T2002">
        <v>72</v>
      </c>
      <c r="U2002">
        <v>15.36</v>
      </c>
      <c r="V2002">
        <v>16.309999999999999</v>
      </c>
      <c r="W2002" s="1">
        <v>42950</v>
      </c>
      <c r="X2002">
        <v>276</v>
      </c>
      <c r="Y2002" t="s">
        <v>47</v>
      </c>
      <c r="Z2002" t="s">
        <v>1163</v>
      </c>
      <c r="AA2002" t="s">
        <v>1164</v>
      </c>
      <c r="AC2002" s="1">
        <v>43037</v>
      </c>
      <c r="AD2002">
        <v>1</v>
      </c>
      <c r="AE2002">
        <v>169</v>
      </c>
      <c r="AF2002" s="1">
        <v>43315</v>
      </c>
      <c r="AG2002">
        <v>365</v>
      </c>
      <c r="AH2002">
        <v>113557</v>
      </c>
      <c r="AI2002">
        <v>509</v>
      </c>
      <c r="AJ2002" s="2">
        <v>30895</v>
      </c>
      <c r="AK2002" t="s">
        <v>45</v>
      </c>
      <c r="AL2002" s="1">
        <v>42950</v>
      </c>
    </row>
    <row r="2003" spans="1:38" x14ac:dyDescent="0.25">
      <c r="A2003" t="s">
        <v>68</v>
      </c>
      <c r="B2003" s="1">
        <v>43219</v>
      </c>
      <c r="C2003">
        <v>4</v>
      </c>
      <c r="D2003">
        <v>280</v>
      </c>
      <c r="E2003">
        <v>53</v>
      </c>
      <c r="F2003" t="s">
        <v>1072</v>
      </c>
      <c r="G2003" t="s">
        <v>69</v>
      </c>
      <c r="H2003" t="s">
        <v>70</v>
      </c>
      <c r="I2003">
        <v>3</v>
      </c>
      <c r="J2003">
        <v>2</v>
      </c>
      <c r="K2003">
        <v>269</v>
      </c>
      <c r="L2003">
        <v>8.6</v>
      </c>
      <c r="M2003">
        <v>4.47</v>
      </c>
      <c r="N2003">
        <v>0.38</v>
      </c>
      <c r="O2003">
        <v>7.67</v>
      </c>
      <c r="P2003">
        <v>0.66</v>
      </c>
      <c r="Q2003">
        <v>5.92</v>
      </c>
      <c r="R2003">
        <v>0.51</v>
      </c>
      <c r="S2003">
        <v>1.17</v>
      </c>
      <c r="T2003">
        <v>56</v>
      </c>
      <c r="U2003">
        <v>8.93</v>
      </c>
      <c r="V2003">
        <v>14.37</v>
      </c>
      <c r="W2003" s="1">
        <v>42950</v>
      </c>
      <c r="X2003">
        <v>276</v>
      </c>
      <c r="Y2003" t="s">
        <v>48</v>
      </c>
      <c r="Z2003" t="s">
        <v>1163</v>
      </c>
      <c r="AA2003" t="s">
        <v>1165</v>
      </c>
      <c r="AB2003">
        <v>191</v>
      </c>
      <c r="AC2003" s="1">
        <v>43412</v>
      </c>
      <c r="AD2003">
        <v>2</v>
      </c>
      <c r="AE2003">
        <v>242</v>
      </c>
      <c r="AF2003" s="1">
        <v>43689</v>
      </c>
      <c r="AG2003">
        <v>739</v>
      </c>
      <c r="AH2003">
        <v>113557</v>
      </c>
      <c r="AI2003">
        <v>509</v>
      </c>
      <c r="AJ2003" s="2">
        <v>30895</v>
      </c>
      <c r="AK2003" t="s">
        <v>50</v>
      </c>
      <c r="AL2003" s="1">
        <v>43250</v>
      </c>
    </row>
    <row r="2004" spans="1:38" x14ac:dyDescent="0.25">
      <c r="A2004" t="s">
        <v>68</v>
      </c>
      <c r="B2004" s="1">
        <v>43018</v>
      </c>
      <c r="C2004">
        <v>1</v>
      </c>
      <c r="D2004">
        <v>570</v>
      </c>
      <c r="E2004">
        <v>53</v>
      </c>
      <c r="F2004" t="s">
        <v>1072</v>
      </c>
      <c r="G2004" t="s">
        <v>51</v>
      </c>
      <c r="H2004" t="s">
        <v>52</v>
      </c>
      <c r="I2004">
        <v>6</v>
      </c>
      <c r="J2004" t="s">
        <v>42</v>
      </c>
      <c r="K2004">
        <v>61</v>
      </c>
      <c r="L2004">
        <v>26.9</v>
      </c>
      <c r="M2004">
        <v>4.99</v>
      </c>
      <c r="N2004">
        <v>1.34</v>
      </c>
      <c r="O2004">
        <v>5.49</v>
      </c>
      <c r="P2004">
        <v>1.48</v>
      </c>
      <c r="Q2004">
        <v>3.57</v>
      </c>
      <c r="R2004">
        <v>0.96</v>
      </c>
      <c r="S2004">
        <v>2.44</v>
      </c>
      <c r="T2004">
        <v>45</v>
      </c>
      <c r="U2004">
        <v>27.92</v>
      </c>
      <c r="V2004">
        <v>32.909999999999997</v>
      </c>
      <c r="W2004" s="1">
        <v>42957</v>
      </c>
      <c r="X2004">
        <v>275</v>
      </c>
      <c r="Y2004" t="s">
        <v>43</v>
      </c>
      <c r="Z2004" t="s">
        <v>1166</v>
      </c>
      <c r="AA2004" t="s">
        <v>1167</v>
      </c>
      <c r="AC2004" s="1">
        <v>43037</v>
      </c>
      <c r="AD2004">
        <v>1</v>
      </c>
      <c r="AE2004">
        <v>250</v>
      </c>
      <c r="AF2004" s="1">
        <v>43317</v>
      </c>
      <c r="AG2004">
        <v>360</v>
      </c>
      <c r="AI2004">
        <v>0</v>
      </c>
      <c r="AK2004" t="s">
        <v>45</v>
      </c>
      <c r="AL2004" s="1">
        <v>42957</v>
      </c>
    </row>
    <row r="2005" spans="1:38" x14ac:dyDescent="0.25">
      <c r="A2005" t="s">
        <v>68</v>
      </c>
      <c r="B2005" s="1">
        <v>43073</v>
      </c>
      <c r="C2005">
        <v>2</v>
      </c>
      <c r="D2005">
        <v>570</v>
      </c>
      <c r="E2005">
        <v>53</v>
      </c>
      <c r="F2005" t="s">
        <v>1072</v>
      </c>
      <c r="G2005" t="s">
        <v>51</v>
      </c>
      <c r="H2005" t="s">
        <v>52</v>
      </c>
      <c r="I2005">
        <v>6</v>
      </c>
      <c r="J2005" t="s">
        <v>42</v>
      </c>
      <c r="K2005">
        <v>116</v>
      </c>
      <c r="L2005">
        <v>21</v>
      </c>
      <c r="M2005">
        <v>4.42</v>
      </c>
      <c r="N2005">
        <v>0.93</v>
      </c>
      <c r="O2005">
        <v>4.1399999999999997</v>
      </c>
      <c r="P2005">
        <v>0.87</v>
      </c>
      <c r="Q2005">
        <v>3.12</v>
      </c>
      <c r="R2005">
        <v>0.66</v>
      </c>
      <c r="S2005">
        <v>1.52</v>
      </c>
      <c r="T2005">
        <v>56</v>
      </c>
      <c r="U2005">
        <v>21.8</v>
      </c>
      <c r="V2005">
        <v>21.45</v>
      </c>
      <c r="W2005" s="1">
        <v>42957</v>
      </c>
      <c r="X2005">
        <v>275</v>
      </c>
      <c r="Y2005" t="s">
        <v>46</v>
      </c>
      <c r="Z2005" t="s">
        <v>1166</v>
      </c>
      <c r="AA2005" t="s">
        <v>1167</v>
      </c>
      <c r="AC2005" s="1">
        <v>43037</v>
      </c>
      <c r="AD2005">
        <v>1</v>
      </c>
      <c r="AE2005">
        <v>242</v>
      </c>
      <c r="AF2005" s="1">
        <v>43317</v>
      </c>
      <c r="AG2005">
        <v>360</v>
      </c>
      <c r="AI2005">
        <v>0</v>
      </c>
      <c r="AK2005" t="s">
        <v>45</v>
      </c>
      <c r="AL2005" s="1">
        <v>42957</v>
      </c>
    </row>
    <row r="2006" spans="1:38" x14ac:dyDescent="0.25">
      <c r="A2006" t="s">
        <v>68</v>
      </c>
      <c r="B2006" s="1">
        <v>43144</v>
      </c>
      <c r="C2006">
        <v>3</v>
      </c>
      <c r="D2006">
        <v>570</v>
      </c>
      <c r="E2006">
        <v>53</v>
      </c>
      <c r="F2006" t="s">
        <v>1072</v>
      </c>
      <c r="G2006" t="s">
        <v>51</v>
      </c>
      <c r="H2006" t="s">
        <v>52</v>
      </c>
      <c r="I2006">
        <v>6</v>
      </c>
      <c r="J2006" t="s">
        <v>42</v>
      </c>
      <c r="K2006">
        <v>187</v>
      </c>
      <c r="L2006">
        <v>15.5</v>
      </c>
      <c r="M2006">
        <v>4.8899999999999997</v>
      </c>
      <c r="N2006">
        <v>0.76</v>
      </c>
      <c r="O2006">
        <v>5.89</v>
      </c>
      <c r="P2006">
        <v>0.91</v>
      </c>
      <c r="Q2006">
        <v>3.45</v>
      </c>
      <c r="R2006">
        <v>0.53</v>
      </c>
      <c r="S2006">
        <v>1.45</v>
      </c>
      <c r="T2006">
        <v>70</v>
      </c>
      <c r="U2006">
        <v>16.09</v>
      </c>
      <c r="V2006">
        <v>19.510000000000002</v>
      </c>
      <c r="W2006" s="1">
        <v>42957</v>
      </c>
      <c r="X2006">
        <v>275</v>
      </c>
      <c r="Y2006" t="s">
        <v>47</v>
      </c>
      <c r="Z2006" t="s">
        <v>1166</v>
      </c>
      <c r="AA2006" t="s">
        <v>1167</v>
      </c>
      <c r="AC2006" s="1">
        <v>43037</v>
      </c>
      <c r="AD2006">
        <v>1</v>
      </c>
      <c r="AE2006">
        <v>171</v>
      </c>
      <c r="AF2006" s="1">
        <v>43317</v>
      </c>
      <c r="AG2006">
        <v>360</v>
      </c>
      <c r="AI2006">
        <v>0</v>
      </c>
      <c r="AK2006" t="s">
        <v>45</v>
      </c>
      <c r="AL2006" s="1">
        <v>42957</v>
      </c>
    </row>
    <row r="2007" spans="1:38" x14ac:dyDescent="0.25">
      <c r="A2007" t="s">
        <v>68</v>
      </c>
      <c r="B2007" s="1">
        <v>43219</v>
      </c>
      <c r="C2007">
        <v>4</v>
      </c>
      <c r="D2007">
        <v>570</v>
      </c>
      <c r="E2007">
        <v>53</v>
      </c>
      <c r="F2007" t="s">
        <v>1072</v>
      </c>
      <c r="G2007" t="s">
        <v>51</v>
      </c>
      <c r="H2007" t="s">
        <v>52</v>
      </c>
      <c r="I2007">
        <v>6</v>
      </c>
      <c r="J2007" t="s">
        <v>42</v>
      </c>
      <c r="K2007">
        <v>262</v>
      </c>
      <c r="L2007">
        <v>9.1</v>
      </c>
      <c r="M2007">
        <v>4.59</v>
      </c>
      <c r="N2007">
        <v>0.42</v>
      </c>
      <c r="O2007">
        <v>7.49</v>
      </c>
      <c r="P2007">
        <v>0.68</v>
      </c>
      <c r="Q2007">
        <v>4.7699999999999996</v>
      </c>
      <c r="R2007">
        <v>0.43</v>
      </c>
      <c r="S2007">
        <v>1.1200000000000001</v>
      </c>
      <c r="T2007">
        <v>136</v>
      </c>
      <c r="U2007">
        <v>9.4499999999999993</v>
      </c>
      <c r="V2007">
        <v>14.16</v>
      </c>
      <c r="W2007" s="1">
        <v>42957</v>
      </c>
      <c r="X2007">
        <v>275</v>
      </c>
      <c r="Y2007" t="s">
        <v>48</v>
      </c>
      <c r="Z2007" t="s">
        <v>1166</v>
      </c>
      <c r="AA2007" t="s">
        <v>1167</v>
      </c>
      <c r="AB2007">
        <v>186</v>
      </c>
      <c r="AC2007" s="1">
        <v>43402</v>
      </c>
      <c r="AD2007">
        <v>2</v>
      </c>
      <c r="AE2007">
        <v>234</v>
      </c>
      <c r="AF2007" s="1">
        <v>43681</v>
      </c>
      <c r="AG2007">
        <v>724</v>
      </c>
      <c r="AI2007">
        <v>0</v>
      </c>
      <c r="AK2007" t="s">
        <v>50</v>
      </c>
      <c r="AL2007" s="1">
        <v>43250</v>
      </c>
    </row>
    <row r="2008" spans="1:38" x14ac:dyDescent="0.25">
      <c r="A2008" t="s">
        <v>129</v>
      </c>
      <c r="B2008" s="1">
        <v>43060</v>
      </c>
      <c r="C2008">
        <v>2</v>
      </c>
      <c r="D2008">
        <v>255</v>
      </c>
      <c r="E2008">
        <v>56</v>
      </c>
      <c r="F2008" t="s">
        <v>1072</v>
      </c>
      <c r="G2008" t="s">
        <v>69</v>
      </c>
      <c r="H2008" t="s">
        <v>70</v>
      </c>
      <c r="I2008">
        <v>2</v>
      </c>
      <c r="J2008">
        <v>1</v>
      </c>
      <c r="K2008">
        <v>96</v>
      </c>
      <c r="L2008">
        <v>18.600000000000001</v>
      </c>
      <c r="M2008">
        <v>5.21</v>
      </c>
      <c r="N2008">
        <v>0.97</v>
      </c>
      <c r="O2008">
        <v>4.63</v>
      </c>
      <c r="P2008">
        <v>0.86</v>
      </c>
      <c r="Q2008">
        <v>3.56</v>
      </c>
      <c r="R2008">
        <v>0.66</v>
      </c>
      <c r="S2008">
        <v>1.52</v>
      </c>
      <c r="T2008">
        <v>35</v>
      </c>
      <c r="U2008">
        <v>19.309999999999999</v>
      </c>
      <c r="V2008">
        <v>20.68</v>
      </c>
      <c r="W2008" s="1">
        <v>42964</v>
      </c>
      <c r="X2008">
        <v>278</v>
      </c>
      <c r="Y2008" t="s">
        <v>46</v>
      </c>
      <c r="AC2008" s="1">
        <v>43073</v>
      </c>
      <c r="AD2008">
        <v>2</v>
      </c>
      <c r="AE2008">
        <v>208</v>
      </c>
      <c r="AF2008" s="1">
        <v>43355</v>
      </c>
      <c r="AG2008">
        <v>391</v>
      </c>
      <c r="AH2008">
        <v>510048</v>
      </c>
      <c r="AI2008">
        <v>390</v>
      </c>
      <c r="AJ2008" s="2">
        <v>29921</v>
      </c>
      <c r="AK2008" t="s">
        <v>45</v>
      </c>
      <c r="AL2008" s="1">
        <v>42964</v>
      </c>
    </row>
    <row r="2009" spans="1:38" x14ac:dyDescent="0.25">
      <c r="A2009" t="s">
        <v>129</v>
      </c>
      <c r="B2009" s="1">
        <v>43156</v>
      </c>
      <c r="C2009">
        <v>3</v>
      </c>
      <c r="D2009">
        <v>255</v>
      </c>
      <c r="E2009">
        <v>56</v>
      </c>
      <c r="F2009" t="s">
        <v>1072</v>
      </c>
      <c r="G2009" t="s">
        <v>69</v>
      </c>
      <c r="H2009" t="s">
        <v>70</v>
      </c>
      <c r="I2009">
        <v>2</v>
      </c>
      <c r="J2009">
        <v>1</v>
      </c>
      <c r="K2009">
        <v>192</v>
      </c>
      <c r="L2009">
        <v>14.6</v>
      </c>
      <c r="M2009">
        <v>4.9400000000000004</v>
      </c>
      <c r="N2009">
        <v>0.72</v>
      </c>
      <c r="O2009">
        <v>4.38</v>
      </c>
      <c r="P2009">
        <v>0.64</v>
      </c>
      <c r="Q2009">
        <v>3.91</v>
      </c>
      <c r="R2009">
        <v>0.56999999999999995</v>
      </c>
      <c r="S2009">
        <v>1.21</v>
      </c>
      <c r="U2009">
        <v>15.15</v>
      </c>
      <c r="V2009">
        <v>16.18</v>
      </c>
      <c r="W2009" s="1">
        <v>42964</v>
      </c>
      <c r="X2009">
        <v>278</v>
      </c>
      <c r="AI2009">
        <v>0</v>
      </c>
    </row>
    <row r="2010" spans="1:38" x14ac:dyDescent="0.25">
      <c r="A2010" t="s">
        <v>129</v>
      </c>
      <c r="B2010" s="1">
        <v>42997</v>
      </c>
      <c r="C2010">
        <v>1</v>
      </c>
      <c r="D2010">
        <v>255</v>
      </c>
      <c r="E2010">
        <v>56</v>
      </c>
      <c r="F2010" t="s">
        <v>1072</v>
      </c>
      <c r="G2010" t="s">
        <v>69</v>
      </c>
      <c r="H2010" t="s">
        <v>70</v>
      </c>
      <c r="I2010">
        <v>2</v>
      </c>
      <c r="J2010">
        <v>1</v>
      </c>
      <c r="K2010">
        <v>33</v>
      </c>
      <c r="L2010">
        <v>14</v>
      </c>
      <c r="M2010">
        <v>5.13</v>
      </c>
      <c r="N2010">
        <v>0.72</v>
      </c>
      <c r="O2010">
        <v>4.95</v>
      </c>
      <c r="P2010">
        <v>0.69</v>
      </c>
      <c r="Q2010">
        <v>3.55</v>
      </c>
      <c r="R2010">
        <v>0.5</v>
      </c>
      <c r="S2010">
        <v>1.19</v>
      </c>
      <c r="T2010">
        <v>86</v>
      </c>
      <c r="U2010">
        <v>14.53</v>
      </c>
      <c r="V2010">
        <v>16.13</v>
      </c>
      <c r="W2010" s="1">
        <v>42964</v>
      </c>
      <c r="X2010">
        <v>278</v>
      </c>
      <c r="Y2010" t="s">
        <v>43</v>
      </c>
      <c r="AC2010" s="1">
        <v>43038</v>
      </c>
      <c r="AD2010">
        <v>1</v>
      </c>
      <c r="AE2010">
        <v>272</v>
      </c>
      <c r="AF2010" s="1">
        <v>43320</v>
      </c>
      <c r="AG2010">
        <v>356</v>
      </c>
      <c r="AH2010">
        <v>510048</v>
      </c>
      <c r="AI2010">
        <v>390</v>
      </c>
      <c r="AJ2010" s="2">
        <v>29921</v>
      </c>
      <c r="AK2010" t="s">
        <v>45</v>
      </c>
      <c r="AL2010" s="1">
        <v>42964</v>
      </c>
    </row>
    <row r="2011" spans="1:38" x14ac:dyDescent="0.25">
      <c r="A2011" t="s">
        <v>129</v>
      </c>
      <c r="B2011" s="1">
        <v>43229</v>
      </c>
      <c r="C2011">
        <v>4</v>
      </c>
      <c r="D2011">
        <v>255</v>
      </c>
      <c r="E2011">
        <v>56</v>
      </c>
      <c r="F2011" t="s">
        <v>1072</v>
      </c>
      <c r="G2011" t="s">
        <v>69</v>
      </c>
      <c r="H2011" t="s">
        <v>70</v>
      </c>
      <c r="I2011">
        <v>2</v>
      </c>
      <c r="J2011">
        <v>1</v>
      </c>
      <c r="K2011">
        <v>265</v>
      </c>
      <c r="L2011">
        <v>7.9</v>
      </c>
      <c r="M2011">
        <v>4.57</v>
      </c>
      <c r="N2011">
        <v>0.36</v>
      </c>
      <c r="O2011">
        <v>6.28</v>
      </c>
      <c r="P2011">
        <v>0.5</v>
      </c>
      <c r="Q2011">
        <v>4.74</v>
      </c>
      <c r="R2011">
        <v>0.37</v>
      </c>
      <c r="S2011">
        <v>0.87</v>
      </c>
      <c r="T2011">
        <v>83</v>
      </c>
      <c r="U2011">
        <v>8.1999999999999993</v>
      </c>
      <c r="V2011">
        <v>11.14</v>
      </c>
      <c r="W2011" s="1">
        <v>42964</v>
      </c>
      <c r="X2011">
        <v>278</v>
      </c>
      <c r="Y2011" t="s">
        <v>48</v>
      </c>
      <c r="AC2011" t="s">
        <v>49</v>
      </c>
      <c r="AH2011">
        <v>510048</v>
      </c>
      <c r="AI2011">
        <v>390</v>
      </c>
      <c r="AJ2011">
        <v>29921</v>
      </c>
      <c r="AK2011" t="s">
        <v>50</v>
      </c>
      <c r="AL2011" s="1">
        <v>43251</v>
      </c>
    </row>
    <row r="2012" spans="1:38" x14ac:dyDescent="0.25">
      <c r="A2012" t="s">
        <v>594</v>
      </c>
      <c r="B2012" s="1">
        <v>42995</v>
      </c>
      <c r="C2012">
        <v>1</v>
      </c>
      <c r="D2012">
        <v>114</v>
      </c>
      <c r="E2012">
        <v>57</v>
      </c>
      <c r="F2012" t="s">
        <v>1072</v>
      </c>
      <c r="G2012" t="s">
        <v>104</v>
      </c>
      <c r="H2012" t="s">
        <v>105</v>
      </c>
      <c r="I2012">
        <v>5</v>
      </c>
      <c r="J2012" t="s">
        <v>42</v>
      </c>
      <c r="K2012">
        <v>15</v>
      </c>
      <c r="L2012">
        <v>28.3</v>
      </c>
      <c r="M2012">
        <v>4.91</v>
      </c>
      <c r="N2012">
        <v>1.39</v>
      </c>
      <c r="O2012">
        <v>4.49</v>
      </c>
      <c r="P2012">
        <v>1.27</v>
      </c>
      <c r="Q2012">
        <v>4.07</v>
      </c>
      <c r="R2012">
        <v>1.1499999999999999</v>
      </c>
      <c r="S2012">
        <v>2.42</v>
      </c>
      <c r="T2012">
        <v>50</v>
      </c>
      <c r="U2012">
        <v>29.38</v>
      </c>
      <c r="V2012">
        <v>32.06</v>
      </c>
      <c r="W2012" s="1">
        <v>42980</v>
      </c>
      <c r="X2012">
        <v>219</v>
      </c>
      <c r="Y2012" t="s">
        <v>43</v>
      </c>
      <c r="Z2012" t="s">
        <v>1168</v>
      </c>
      <c r="AA2012" t="s">
        <v>1169</v>
      </c>
      <c r="AC2012" t="s">
        <v>49</v>
      </c>
      <c r="AH2012">
        <v>511004</v>
      </c>
      <c r="AI2012" t="s">
        <v>1170</v>
      </c>
      <c r="AJ2012" t="s">
        <v>1171</v>
      </c>
      <c r="AK2012" t="s">
        <v>45</v>
      </c>
      <c r="AL2012" s="1">
        <v>42980</v>
      </c>
    </row>
    <row r="2013" spans="1:38" x14ac:dyDescent="0.25">
      <c r="A2013" t="s">
        <v>594</v>
      </c>
      <c r="B2013" s="1">
        <v>43059</v>
      </c>
      <c r="C2013">
        <v>2</v>
      </c>
      <c r="D2013">
        <v>114</v>
      </c>
      <c r="E2013">
        <v>57</v>
      </c>
      <c r="F2013" t="s">
        <v>1072</v>
      </c>
      <c r="G2013" t="s">
        <v>104</v>
      </c>
      <c r="H2013" t="s">
        <v>105</v>
      </c>
      <c r="I2013">
        <v>5</v>
      </c>
      <c r="J2013" t="s">
        <v>42</v>
      </c>
      <c r="K2013">
        <v>79</v>
      </c>
      <c r="L2013">
        <v>20.100000000000001</v>
      </c>
      <c r="M2013">
        <v>5.21</v>
      </c>
      <c r="N2013">
        <v>1.05</v>
      </c>
      <c r="O2013">
        <v>5.28</v>
      </c>
      <c r="P2013">
        <v>1.06</v>
      </c>
      <c r="Q2013">
        <v>3.77</v>
      </c>
      <c r="R2013">
        <v>0.76</v>
      </c>
      <c r="S2013">
        <v>1.82</v>
      </c>
      <c r="T2013">
        <v>71</v>
      </c>
      <c r="U2013">
        <v>20.86</v>
      </c>
      <c r="V2013">
        <v>24.33</v>
      </c>
      <c r="W2013" s="1">
        <v>42980</v>
      </c>
      <c r="X2013">
        <v>219</v>
      </c>
      <c r="Y2013" t="s">
        <v>46</v>
      </c>
      <c r="Z2013" t="s">
        <v>1172</v>
      </c>
      <c r="AA2013" t="s">
        <v>1173</v>
      </c>
      <c r="AC2013" s="1">
        <v>43060</v>
      </c>
      <c r="AD2013">
        <v>1</v>
      </c>
      <c r="AE2013">
        <v>228</v>
      </c>
      <c r="AF2013" s="1">
        <v>43337</v>
      </c>
      <c r="AG2013">
        <v>357</v>
      </c>
      <c r="AH2013">
        <v>511004</v>
      </c>
      <c r="AI2013" t="s">
        <v>1170</v>
      </c>
      <c r="AJ2013" t="s">
        <v>1171</v>
      </c>
      <c r="AK2013" t="s">
        <v>45</v>
      </c>
      <c r="AL2013" s="1">
        <v>42980</v>
      </c>
    </row>
    <row r="2014" spans="1:38" x14ac:dyDescent="0.25">
      <c r="A2014" t="s">
        <v>594</v>
      </c>
      <c r="B2014" s="1">
        <v>43186</v>
      </c>
      <c r="C2014">
        <v>4</v>
      </c>
      <c r="D2014">
        <v>114</v>
      </c>
      <c r="E2014">
        <v>57</v>
      </c>
      <c r="F2014" t="s">
        <v>1072</v>
      </c>
      <c r="G2014" t="s">
        <v>104</v>
      </c>
      <c r="H2014" t="s">
        <v>105</v>
      </c>
      <c r="I2014">
        <v>5</v>
      </c>
      <c r="J2014" t="s">
        <v>42</v>
      </c>
      <c r="K2014">
        <v>206</v>
      </c>
      <c r="L2014">
        <v>15</v>
      </c>
      <c r="M2014">
        <v>4.8099999999999996</v>
      </c>
      <c r="N2014">
        <v>0.72</v>
      </c>
      <c r="O2014">
        <v>5.65</v>
      </c>
      <c r="P2014">
        <v>0.85</v>
      </c>
      <c r="Q2014">
        <v>4.26</v>
      </c>
      <c r="R2014">
        <v>0.64</v>
      </c>
      <c r="S2014">
        <v>1.49</v>
      </c>
      <c r="T2014">
        <v>25</v>
      </c>
      <c r="U2014">
        <v>15.57</v>
      </c>
      <c r="V2014">
        <v>19.440000000000001</v>
      </c>
      <c r="W2014" s="1">
        <v>42980</v>
      </c>
      <c r="X2014">
        <v>219</v>
      </c>
      <c r="Y2014" t="s">
        <v>48</v>
      </c>
      <c r="Z2014" t="s">
        <v>1168</v>
      </c>
      <c r="AA2014" t="s">
        <v>1169</v>
      </c>
      <c r="AC2014" t="s">
        <v>49</v>
      </c>
      <c r="AH2014">
        <v>511004</v>
      </c>
      <c r="AI2014" t="s">
        <v>1170</v>
      </c>
      <c r="AJ2014" t="s">
        <v>1171</v>
      </c>
      <c r="AK2014" t="s">
        <v>50</v>
      </c>
      <c r="AL2014" s="1">
        <v>43245</v>
      </c>
    </row>
    <row r="2015" spans="1:38" x14ac:dyDescent="0.25">
      <c r="A2015" t="s">
        <v>594</v>
      </c>
      <c r="B2015" s="1">
        <v>43122</v>
      </c>
      <c r="C2015">
        <v>3</v>
      </c>
      <c r="D2015">
        <v>114</v>
      </c>
      <c r="E2015">
        <v>57</v>
      </c>
      <c r="F2015" t="s">
        <v>1072</v>
      </c>
      <c r="G2015" t="s">
        <v>104</v>
      </c>
      <c r="H2015" t="s">
        <v>105</v>
      </c>
      <c r="I2015">
        <v>5</v>
      </c>
      <c r="J2015" t="s">
        <v>42</v>
      </c>
      <c r="K2015">
        <v>142</v>
      </c>
      <c r="L2015">
        <v>16.3</v>
      </c>
      <c r="M2015">
        <v>4.87</v>
      </c>
      <c r="N2015">
        <v>0.79</v>
      </c>
      <c r="O2015">
        <v>5.0199999999999996</v>
      </c>
      <c r="P2015">
        <v>0.82</v>
      </c>
      <c r="Q2015">
        <v>3.64</v>
      </c>
      <c r="R2015">
        <v>0.59</v>
      </c>
      <c r="S2015">
        <v>1.41</v>
      </c>
      <c r="T2015">
        <v>22</v>
      </c>
      <c r="U2015">
        <v>16.920000000000002</v>
      </c>
      <c r="V2015">
        <v>19.04</v>
      </c>
      <c r="W2015" s="1">
        <v>42980</v>
      </c>
      <c r="X2015">
        <v>219</v>
      </c>
      <c r="Y2015" t="s">
        <v>47</v>
      </c>
      <c r="Z2015" t="s">
        <v>1168</v>
      </c>
      <c r="AA2015" t="s">
        <v>1169</v>
      </c>
      <c r="AC2015" s="1">
        <v>43060</v>
      </c>
      <c r="AD2015">
        <v>1</v>
      </c>
      <c r="AE2015">
        <v>171</v>
      </c>
      <c r="AF2015" s="1">
        <v>43337</v>
      </c>
      <c r="AG2015">
        <v>357</v>
      </c>
      <c r="AH2015">
        <v>511004</v>
      </c>
      <c r="AI2015" t="s">
        <v>1170</v>
      </c>
      <c r="AJ2015" t="s">
        <v>1171</v>
      </c>
      <c r="AK2015" t="s">
        <v>45</v>
      </c>
      <c r="AL2015" s="1">
        <v>42980</v>
      </c>
    </row>
    <row r="2016" spans="1:38" x14ac:dyDescent="0.25">
      <c r="A2016" t="s">
        <v>68</v>
      </c>
      <c r="B2016" s="1">
        <v>43018</v>
      </c>
      <c r="C2016">
        <v>1</v>
      </c>
      <c r="D2016">
        <v>62</v>
      </c>
      <c r="E2016">
        <v>57</v>
      </c>
      <c r="F2016" t="s">
        <v>1072</v>
      </c>
      <c r="G2016" t="s">
        <v>69</v>
      </c>
      <c r="H2016" t="s">
        <v>70</v>
      </c>
      <c r="I2016">
        <v>3</v>
      </c>
      <c r="J2016">
        <v>2</v>
      </c>
      <c r="K2016">
        <v>52</v>
      </c>
      <c r="L2016">
        <v>17.3</v>
      </c>
      <c r="M2016">
        <v>5.04</v>
      </c>
      <c r="N2016">
        <v>0.87</v>
      </c>
      <c r="O2016">
        <v>3.8</v>
      </c>
      <c r="P2016">
        <v>0.66</v>
      </c>
      <c r="Q2016">
        <v>3.5</v>
      </c>
      <c r="R2016">
        <v>0.61</v>
      </c>
      <c r="S2016">
        <v>1.26</v>
      </c>
      <c r="T2016">
        <v>6</v>
      </c>
      <c r="U2016">
        <v>17.96</v>
      </c>
      <c r="V2016">
        <v>17.45</v>
      </c>
      <c r="W2016" s="1">
        <v>42966</v>
      </c>
      <c r="X2016">
        <v>266</v>
      </c>
      <c r="Y2016" t="s">
        <v>43</v>
      </c>
      <c r="Z2016" t="s">
        <v>1174</v>
      </c>
      <c r="AA2016">
        <f>-98/71</f>
        <v>-1.380281690140845</v>
      </c>
      <c r="AC2016" s="1">
        <v>43043</v>
      </c>
      <c r="AD2016">
        <v>1</v>
      </c>
      <c r="AE2016">
        <v>258</v>
      </c>
      <c r="AF2016" s="1">
        <v>43325</v>
      </c>
      <c r="AG2016">
        <v>359</v>
      </c>
      <c r="AH2016">
        <v>113568</v>
      </c>
      <c r="AI2016">
        <v>197</v>
      </c>
      <c r="AJ2016" s="2">
        <v>46327</v>
      </c>
      <c r="AK2016" t="s">
        <v>45</v>
      </c>
      <c r="AL2016" s="1">
        <v>42966</v>
      </c>
    </row>
    <row r="2017" spans="1:38" x14ac:dyDescent="0.25">
      <c r="A2017" t="s">
        <v>68</v>
      </c>
      <c r="B2017" s="1">
        <v>43073</v>
      </c>
      <c r="C2017">
        <v>2</v>
      </c>
      <c r="D2017">
        <v>62</v>
      </c>
      <c r="E2017">
        <v>57</v>
      </c>
      <c r="F2017" t="s">
        <v>1072</v>
      </c>
      <c r="G2017" t="s">
        <v>69</v>
      </c>
      <c r="H2017" t="s">
        <v>70</v>
      </c>
      <c r="I2017">
        <v>3</v>
      </c>
      <c r="J2017">
        <v>2</v>
      </c>
      <c r="K2017">
        <v>107</v>
      </c>
      <c r="L2017">
        <v>13.5</v>
      </c>
      <c r="M2017">
        <v>4.84</v>
      </c>
      <c r="N2017">
        <v>0.65</v>
      </c>
      <c r="O2017">
        <v>4.18</v>
      </c>
      <c r="P2017">
        <v>0.56000000000000005</v>
      </c>
      <c r="Q2017">
        <v>3.34</v>
      </c>
      <c r="R2017">
        <v>0.45</v>
      </c>
      <c r="S2017">
        <v>1.02</v>
      </c>
      <c r="T2017">
        <v>32</v>
      </c>
      <c r="U2017">
        <v>14.01</v>
      </c>
      <c r="V2017">
        <v>13.99</v>
      </c>
      <c r="W2017" s="1">
        <v>42966</v>
      </c>
      <c r="X2017">
        <v>266</v>
      </c>
      <c r="Y2017" t="s">
        <v>46</v>
      </c>
      <c r="Z2017" t="s">
        <v>1174</v>
      </c>
      <c r="AA2017">
        <f>-98/71</f>
        <v>-1.380281690140845</v>
      </c>
      <c r="AC2017" s="1">
        <v>43043</v>
      </c>
      <c r="AD2017">
        <v>1</v>
      </c>
      <c r="AE2017">
        <v>250</v>
      </c>
      <c r="AF2017" s="1">
        <v>43325</v>
      </c>
      <c r="AG2017">
        <v>359</v>
      </c>
      <c r="AH2017">
        <v>113568</v>
      </c>
      <c r="AI2017">
        <v>197</v>
      </c>
      <c r="AJ2017" s="2">
        <v>46327</v>
      </c>
      <c r="AK2017" t="s">
        <v>45</v>
      </c>
      <c r="AL2017" s="1">
        <v>42966</v>
      </c>
    </row>
    <row r="2018" spans="1:38" x14ac:dyDescent="0.25">
      <c r="A2018" t="s">
        <v>68</v>
      </c>
      <c r="B2018" s="1">
        <v>43144</v>
      </c>
      <c r="C2018">
        <v>3</v>
      </c>
      <c r="D2018">
        <v>62</v>
      </c>
      <c r="E2018">
        <v>57</v>
      </c>
      <c r="F2018" t="s">
        <v>1072</v>
      </c>
      <c r="G2018" t="s">
        <v>69</v>
      </c>
      <c r="H2018" t="s">
        <v>70</v>
      </c>
      <c r="I2018">
        <v>3</v>
      </c>
      <c r="J2018">
        <v>2</v>
      </c>
      <c r="K2018">
        <v>178</v>
      </c>
      <c r="L2018">
        <v>10.6</v>
      </c>
      <c r="M2018">
        <v>4.74</v>
      </c>
      <c r="N2018">
        <v>0.5</v>
      </c>
      <c r="O2018">
        <v>5.14</v>
      </c>
      <c r="P2018">
        <v>0.54</v>
      </c>
      <c r="Q2018">
        <v>3.73</v>
      </c>
      <c r="R2018">
        <v>0.4</v>
      </c>
      <c r="S2018">
        <v>0.94</v>
      </c>
      <c r="T2018">
        <v>23</v>
      </c>
      <c r="U2018">
        <v>11</v>
      </c>
      <c r="V2018">
        <v>12.59</v>
      </c>
      <c r="W2018" s="1">
        <v>42966</v>
      </c>
      <c r="X2018">
        <v>266</v>
      </c>
      <c r="Y2018" t="s">
        <v>47</v>
      </c>
      <c r="Z2018" t="s">
        <v>1174</v>
      </c>
      <c r="AA2018">
        <f>-98/71</f>
        <v>-1.380281690140845</v>
      </c>
      <c r="AC2018" s="1">
        <v>43043</v>
      </c>
      <c r="AD2018">
        <v>1</v>
      </c>
      <c r="AE2018">
        <v>179</v>
      </c>
      <c r="AF2018" s="1">
        <v>43325</v>
      </c>
      <c r="AG2018">
        <v>359</v>
      </c>
      <c r="AH2018">
        <v>113568</v>
      </c>
      <c r="AI2018">
        <v>197</v>
      </c>
      <c r="AJ2018" s="2">
        <v>46327</v>
      </c>
      <c r="AK2018" t="s">
        <v>45</v>
      </c>
      <c r="AL2018" s="1">
        <v>42966</v>
      </c>
    </row>
    <row r="2019" spans="1:38" x14ac:dyDescent="0.25">
      <c r="A2019" t="s">
        <v>68</v>
      </c>
      <c r="B2019" s="1">
        <v>43219</v>
      </c>
      <c r="C2019">
        <v>4</v>
      </c>
      <c r="D2019">
        <v>62</v>
      </c>
      <c r="E2019">
        <v>57</v>
      </c>
      <c r="F2019" t="s">
        <v>1072</v>
      </c>
      <c r="G2019" t="s">
        <v>69</v>
      </c>
      <c r="H2019" t="s">
        <v>70</v>
      </c>
      <c r="I2019">
        <v>3</v>
      </c>
      <c r="J2019">
        <v>2</v>
      </c>
      <c r="K2019">
        <v>253</v>
      </c>
      <c r="L2019">
        <v>5.8</v>
      </c>
      <c r="M2019">
        <v>4.4000000000000004</v>
      </c>
      <c r="N2019">
        <v>0.26</v>
      </c>
      <c r="O2019">
        <v>7.96</v>
      </c>
      <c r="P2019">
        <v>0.46</v>
      </c>
      <c r="Q2019">
        <v>5.21</v>
      </c>
      <c r="R2019">
        <v>0.3</v>
      </c>
      <c r="S2019">
        <v>0.76</v>
      </c>
      <c r="T2019">
        <v>95</v>
      </c>
      <c r="U2019">
        <v>6.02</v>
      </c>
      <c r="V2019">
        <v>9.5500000000000007</v>
      </c>
      <c r="W2019" s="1">
        <v>42966</v>
      </c>
      <c r="X2019">
        <v>266</v>
      </c>
      <c r="Y2019" t="s">
        <v>48</v>
      </c>
      <c r="Z2019" t="s">
        <v>1174</v>
      </c>
      <c r="AA2019">
        <f>-98/71</f>
        <v>-1.380281690140845</v>
      </c>
      <c r="AC2019" s="1">
        <v>43416</v>
      </c>
      <c r="AD2019">
        <v>2</v>
      </c>
      <c r="AE2019">
        <v>251</v>
      </c>
      <c r="AF2019" s="1">
        <v>43698</v>
      </c>
      <c r="AG2019">
        <v>732</v>
      </c>
      <c r="AH2019">
        <v>113568</v>
      </c>
      <c r="AI2019">
        <v>197</v>
      </c>
      <c r="AJ2019" s="2">
        <v>46327</v>
      </c>
      <c r="AK2019" t="s">
        <v>50</v>
      </c>
      <c r="AL2019" s="1">
        <v>43250</v>
      </c>
    </row>
    <row r="2020" spans="1:38" x14ac:dyDescent="0.25">
      <c r="A2020" t="s">
        <v>123</v>
      </c>
      <c r="B2020" s="1">
        <v>43005</v>
      </c>
      <c r="C2020">
        <v>1</v>
      </c>
      <c r="D2020">
        <v>458</v>
      </c>
      <c r="E2020">
        <v>57</v>
      </c>
      <c r="F2020" t="s">
        <v>1072</v>
      </c>
      <c r="G2020" t="s">
        <v>69</v>
      </c>
      <c r="H2020" t="s">
        <v>70</v>
      </c>
      <c r="I2020">
        <v>7</v>
      </c>
      <c r="J2020" t="s">
        <v>42</v>
      </c>
      <c r="K2020">
        <v>43</v>
      </c>
      <c r="L2020">
        <v>27</v>
      </c>
      <c r="M2020">
        <v>5.2</v>
      </c>
      <c r="N2020">
        <v>1.4</v>
      </c>
      <c r="O2020">
        <v>4.63</v>
      </c>
      <c r="P2020">
        <v>1.25</v>
      </c>
      <c r="Q2020">
        <v>3.45</v>
      </c>
      <c r="R2020">
        <v>0.93</v>
      </c>
      <c r="S2020">
        <v>2.1800000000000002</v>
      </c>
      <c r="T2020">
        <v>18</v>
      </c>
      <c r="U2020">
        <v>28.03</v>
      </c>
      <c r="V2020">
        <v>29.83</v>
      </c>
      <c r="W2020" s="1">
        <v>42962</v>
      </c>
      <c r="X2020">
        <v>249</v>
      </c>
      <c r="Y2020" t="s">
        <v>43</v>
      </c>
      <c r="AC2020" s="1">
        <v>43059</v>
      </c>
      <c r="AD2020">
        <v>1</v>
      </c>
      <c r="AE2020">
        <v>272</v>
      </c>
      <c r="AF2020" s="1">
        <v>43339</v>
      </c>
      <c r="AG2020">
        <v>377</v>
      </c>
      <c r="AH2020" t="s">
        <v>1175</v>
      </c>
      <c r="AI2020" t="s">
        <v>374</v>
      </c>
      <c r="AK2020" t="s">
        <v>45</v>
      </c>
      <c r="AL2020" s="1">
        <v>42962</v>
      </c>
    </row>
    <row r="2021" spans="1:38" x14ac:dyDescent="0.25">
      <c r="A2021" t="s">
        <v>123</v>
      </c>
      <c r="B2021" s="1">
        <v>43074</v>
      </c>
      <c r="C2021">
        <v>2</v>
      </c>
      <c r="D2021">
        <v>458</v>
      </c>
      <c r="E2021">
        <v>57</v>
      </c>
      <c r="F2021" t="s">
        <v>1072</v>
      </c>
      <c r="G2021" t="s">
        <v>69</v>
      </c>
      <c r="H2021" t="s">
        <v>70</v>
      </c>
      <c r="I2021">
        <v>7</v>
      </c>
      <c r="J2021" t="s">
        <v>42</v>
      </c>
      <c r="K2021">
        <v>112</v>
      </c>
      <c r="L2021">
        <v>21.6</v>
      </c>
      <c r="M2021">
        <v>5.16</v>
      </c>
      <c r="N2021">
        <v>1.1100000000000001</v>
      </c>
      <c r="O2021">
        <v>4.53</v>
      </c>
      <c r="P2021">
        <v>0.98</v>
      </c>
      <c r="Q2021">
        <v>4.05</v>
      </c>
      <c r="R2021">
        <v>0.87</v>
      </c>
      <c r="S2021">
        <v>1.85</v>
      </c>
      <c r="T2021">
        <v>40</v>
      </c>
      <c r="U2021">
        <v>22.42</v>
      </c>
      <c r="V2021">
        <v>24.55</v>
      </c>
      <c r="W2021" s="1">
        <v>42962</v>
      </c>
      <c r="X2021">
        <v>249</v>
      </c>
      <c r="Y2021" t="s">
        <v>46</v>
      </c>
      <c r="AC2021" s="1">
        <v>43059</v>
      </c>
      <c r="AD2021">
        <v>1</v>
      </c>
      <c r="AE2021">
        <v>263</v>
      </c>
      <c r="AF2021" s="1">
        <v>43339</v>
      </c>
      <c r="AG2021">
        <v>377</v>
      </c>
      <c r="AH2021" t="s">
        <v>1175</v>
      </c>
      <c r="AI2021" t="s">
        <v>374</v>
      </c>
      <c r="AK2021" t="s">
        <v>45</v>
      </c>
      <c r="AL2021" s="1">
        <v>42962</v>
      </c>
    </row>
    <row r="2022" spans="1:38" x14ac:dyDescent="0.25">
      <c r="A2022" t="s">
        <v>123</v>
      </c>
      <c r="B2022" s="1">
        <v>43136</v>
      </c>
      <c r="C2022">
        <v>3</v>
      </c>
      <c r="D2022">
        <v>458</v>
      </c>
      <c r="E2022">
        <v>57</v>
      </c>
      <c r="F2022" t="s">
        <v>1072</v>
      </c>
      <c r="G2022" t="s">
        <v>104</v>
      </c>
      <c r="H2022" t="s">
        <v>105</v>
      </c>
      <c r="I2022">
        <v>3</v>
      </c>
      <c r="J2022">
        <v>2</v>
      </c>
      <c r="K2022">
        <v>173</v>
      </c>
      <c r="L2022">
        <v>15.6</v>
      </c>
      <c r="M2022">
        <v>5.18</v>
      </c>
      <c r="N2022">
        <v>0.81</v>
      </c>
      <c r="O2022">
        <v>5.28</v>
      </c>
      <c r="P2022">
        <v>0.82</v>
      </c>
      <c r="Q2022">
        <v>4.18</v>
      </c>
      <c r="R2022">
        <v>0.65</v>
      </c>
      <c r="S2022">
        <v>1.48</v>
      </c>
      <c r="T2022">
        <v>27</v>
      </c>
      <c r="U2022">
        <v>16.190000000000001</v>
      </c>
      <c r="V2022">
        <v>19.3</v>
      </c>
      <c r="W2022" s="1">
        <v>42963</v>
      </c>
      <c r="X2022">
        <v>248</v>
      </c>
      <c r="Y2022" t="s">
        <v>47</v>
      </c>
      <c r="Z2022" t="s">
        <v>1176</v>
      </c>
      <c r="AA2022" t="s">
        <v>1177</v>
      </c>
      <c r="AC2022" s="1">
        <v>43050</v>
      </c>
      <c r="AD2022">
        <v>1</v>
      </c>
      <c r="AE2022">
        <v>189</v>
      </c>
      <c r="AF2022" s="1">
        <v>43327</v>
      </c>
      <c r="AG2022">
        <v>364</v>
      </c>
      <c r="AH2022" t="s">
        <v>891</v>
      </c>
      <c r="AI2022">
        <v>66</v>
      </c>
      <c r="AJ2022" t="s">
        <v>1178</v>
      </c>
      <c r="AK2022" t="s">
        <v>45</v>
      </c>
      <c r="AL2022" s="1">
        <v>42963</v>
      </c>
    </row>
    <row r="2023" spans="1:38" x14ac:dyDescent="0.25">
      <c r="A2023" t="s">
        <v>123</v>
      </c>
      <c r="B2023" s="1">
        <v>43198</v>
      </c>
      <c r="C2023">
        <v>4</v>
      </c>
      <c r="D2023">
        <v>458</v>
      </c>
      <c r="E2023">
        <v>57</v>
      </c>
      <c r="F2023" t="s">
        <v>1072</v>
      </c>
      <c r="G2023" t="s">
        <v>69</v>
      </c>
      <c r="H2023" t="s">
        <v>70</v>
      </c>
      <c r="I2023">
        <v>7</v>
      </c>
      <c r="J2023" t="s">
        <v>42</v>
      </c>
      <c r="K2023">
        <v>236</v>
      </c>
      <c r="L2023">
        <v>13.4</v>
      </c>
      <c r="M2023">
        <v>4.95</v>
      </c>
      <c r="N2023">
        <v>0.66</v>
      </c>
      <c r="O2023">
        <v>5.82</v>
      </c>
      <c r="P2023">
        <v>0.78</v>
      </c>
      <c r="Q2023">
        <v>4.4400000000000004</v>
      </c>
      <c r="R2023">
        <v>0.59</v>
      </c>
      <c r="S2023">
        <v>1.37</v>
      </c>
      <c r="T2023">
        <v>109</v>
      </c>
      <c r="U2023">
        <v>13.91</v>
      </c>
      <c r="V2023">
        <v>17.760000000000002</v>
      </c>
      <c r="W2023" s="1">
        <v>42962</v>
      </c>
      <c r="X2023">
        <v>249</v>
      </c>
      <c r="Y2023" s="3">
        <v>45017</v>
      </c>
      <c r="AC2023" t="s">
        <v>142</v>
      </c>
      <c r="AH2023" t="s">
        <v>1175</v>
      </c>
      <c r="AI2023" t="s">
        <v>374</v>
      </c>
      <c r="AK2023" t="s">
        <v>143</v>
      </c>
      <c r="AL2023" s="1">
        <v>43210</v>
      </c>
    </row>
    <row r="2024" spans="1:38" x14ac:dyDescent="0.25">
      <c r="A2024" t="s">
        <v>78</v>
      </c>
      <c r="B2024" s="1">
        <v>43193</v>
      </c>
      <c r="C2024">
        <v>4</v>
      </c>
      <c r="D2024">
        <v>129</v>
      </c>
      <c r="E2024">
        <v>58</v>
      </c>
      <c r="F2024" t="s">
        <v>1072</v>
      </c>
      <c r="G2024" t="s">
        <v>40</v>
      </c>
      <c r="H2024" t="s">
        <v>41</v>
      </c>
      <c r="I2024">
        <v>3</v>
      </c>
      <c r="J2024">
        <v>2</v>
      </c>
      <c r="K2024">
        <v>181</v>
      </c>
      <c r="L2024">
        <v>12.5</v>
      </c>
      <c r="M2024">
        <v>4.78</v>
      </c>
      <c r="N2024">
        <v>0.6</v>
      </c>
      <c r="O2024">
        <v>5.61</v>
      </c>
      <c r="P2024">
        <v>0.7</v>
      </c>
      <c r="Q2024">
        <v>4.7699999999999996</v>
      </c>
      <c r="R2024">
        <v>0.6</v>
      </c>
      <c r="S2024">
        <v>1.3</v>
      </c>
      <c r="T2024">
        <v>47</v>
      </c>
      <c r="U2024">
        <v>12.98</v>
      </c>
      <c r="V2024">
        <v>16.59</v>
      </c>
      <c r="W2024" s="1">
        <v>43012</v>
      </c>
      <c r="X2024">
        <v>194</v>
      </c>
      <c r="Y2024" t="s">
        <v>47</v>
      </c>
      <c r="Z2024" t="s">
        <v>1179</v>
      </c>
      <c r="AA2024" t="s">
        <v>613</v>
      </c>
      <c r="AC2024" s="1">
        <v>43071</v>
      </c>
      <c r="AD2024">
        <v>1</v>
      </c>
      <c r="AE2024">
        <v>155</v>
      </c>
      <c r="AF2024" s="1">
        <v>43350</v>
      </c>
      <c r="AG2024">
        <v>338</v>
      </c>
      <c r="AH2024">
        <v>309012</v>
      </c>
      <c r="AI2024" t="s">
        <v>431</v>
      </c>
      <c r="AJ2024" s="2">
        <v>16984</v>
      </c>
      <c r="AK2024" t="s">
        <v>45</v>
      </c>
      <c r="AL2024" s="1">
        <v>43012</v>
      </c>
    </row>
    <row r="2025" spans="1:38" x14ac:dyDescent="0.25">
      <c r="A2025" t="s">
        <v>78</v>
      </c>
      <c r="B2025" s="1">
        <v>43129</v>
      </c>
      <c r="C2025">
        <v>3</v>
      </c>
      <c r="D2025">
        <v>129</v>
      </c>
      <c r="E2025">
        <v>58</v>
      </c>
      <c r="F2025" t="s">
        <v>1072</v>
      </c>
      <c r="G2025" t="s">
        <v>40</v>
      </c>
      <c r="H2025" t="s">
        <v>41</v>
      </c>
      <c r="I2025">
        <v>3</v>
      </c>
      <c r="J2025">
        <v>2</v>
      </c>
      <c r="K2025">
        <v>117</v>
      </c>
      <c r="L2025">
        <v>13.6</v>
      </c>
      <c r="M2025">
        <v>4.9800000000000004</v>
      </c>
      <c r="N2025">
        <v>0.68</v>
      </c>
      <c r="O2025">
        <v>4.5599999999999996</v>
      </c>
      <c r="P2025">
        <v>0.62</v>
      </c>
      <c r="Q2025">
        <v>3.86</v>
      </c>
      <c r="R2025">
        <v>0.52</v>
      </c>
      <c r="S2025">
        <v>1.1499999999999999</v>
      </c>
      <c r="T2025">
        <v>25</v>
      </c>
      <c r="U2025">
        <v>14.12</v>
      </c>
      <c r="V2025">
        <v>15.29</v>
      </c>
      <c r="W2025" s="1">
        <v>43012</v>
      </c>
      <c r="X2025">
        <v>194</v>
      </c>
      <c r="Y2025" t="s">
        <v>46</v>
      </c>
      <c r="Z2025" t="s">
        <v>1179</v>
      </c>
      <c r="AA2025" t="s">
        <v>613</v>
      </c>
      <c r="AC2025" s="1">
        <v>43071</v>
      </c>
      <c r="AD2025">
        <v>1</v>
      </c>
      <c r="AE2025">
        <v>219</v>
      </c>
      <c r="AF2025" s="1">
        <v>43350</v>
      </c>
      <c r="AG2025">
        <v>338</v>
      </c>
      <c r="AH2025">
        <v>309012</v>
      </c>
      <c r="AI2025" t="s">
        <v>431</v>
      </c>
      <c r="AJ2025" s="2">
        <v>16984</v>
      </c>
      <c r="AK2025" t="s">
        <v>45</v>
      </c>
      <c r="AL2025" s="1">
        <v>43012</v>
      </c>
    </row>
    <row r="2026" spans="1:38" x14ac:dyDescent="0.25">
      <c r="A2026" t="s">
        <v>78</v>
      </c>
      <c r="B2026" s="1">
        <v>43072</v>
      </c>
      <c r="C2026">
        <v>2</v>
      </c>
      <c r="D2026">
        <v>129</v>
      </c>
      <c r="E2026">
        <v>58</v>
      </c>
      <c r="F2026" t="s">
        <v>1072</v>
      </c>
      <c r="G2026" t="s">
        <v>40</v>
      </c>
      <c r="H2026" t="s">
        <v>41</v>
      </c>
      <c r="I2026">
        <v>8</v>
      </c>
      <c r="J2026" t="s">
        <v>42</v>
      </c>
      <c r="K2026">
        <v>60</v>
      </c>
      <c r="L2026">
        <v>8.5</v>
      </c>
      <c r="M2026">
        <v>5.0599999999999996</v>
      </c>
      <c r="N2026">
        <v>0.43</v>
      </c>
      <c r="O2026">
        <v>6.16</v>
      </c>
      <c r="P2026">
        <v>0.52</v>
      </c>
      <c r="Q2026">
        <v>4.3099999999999996</v>
      </c>
      <c r="R2026">
        <v>0.37</v>
      </c>
      <c r="S2026">
        <v>0.89</v>
      </c>
      <c r="T2026">
        <v>18</v>
      </c>
      <c r="U2026">
        <v>8.82</v>
      </c>
      <c r="V2026">
        <v>11.55</v>
      </c>
      <c r="W2026" s="1">
        <v>43012</v>
      </c>
      <c r="X2026">
        <v>229</v>
      </c>
      <c r="Y2026" t="s">
        <v>46</v>
      </c>
      <c r="Z2026" t="s">
        <v>662</v>
      </c>
      <c r="AA2026" t="s">
        <v>663</v>
      </c>
      <c r="AC2026" s="1">
        <v>43055</v>
      </c>
      <c r="AD2026">
        <v>1</v>
      </c>
      <c r="AE2026">
        <v>210</v>
      </c>
      <c r="AF2026" s="1">
        <v>43336</v>
      </c>
      <c r="AG2026">
        <v>359</v>
      </c>
      <c r="AH2026">
        <v>301048</v>
      </c>
      <c r="AI2026" t="s">
        <v>455</v>
      </c>
      <c r="AJ2026" t="s">
        <v>664</v>
      </c>
      <c r="AK2026" t="s">
        <v>45</v>
      </c>
      <c r="AL2026" s="1">
        <v>42977</v>
      </c>
    </row>
    <row r="2027" spans="1:38" x14ac:dyDescent="0.25">
      <c r="A2027" t="s">
        <v>40</v>
      </c>
      <c r="B2027" s="1">
        <v>44117</v>
      </c>
      <c r="C2027">
        <v>1</v>
      </c>
      <c r="D2027">
        <v>378</v>
      </c>
      <c r="E2027">
        <v>58</v>
      </c>
      <c r="F2027" t="s">
        <v>1072</v>
      </c>
      <c r="G2027" t="s">
        <v>69</v>
      </c>
      <c r="H2027" t="s">
        <v>70</v>
      </c>
      <c r="I2027">
        <v>2</v>
      </c>
      <c r="J2027">
        <v>1</v>
      </c>
      <c r="K2027">
        <v>63</v>
      </c>
      <c r="L2027">
        <v>18.7</v>
      </c>
      <c r="M2027">
        <v>5.13</v>
      </c>
      <c r="N2027">
        <v>0.96</v>
      </c>
      <c r="O2027">
        <v>4.74</v>
      </c>
      <c r="P2027">
        <v>0.89</v>
      </c>
      <c r="Q2027">
        <v>4.33</v>
      </c>
      <c r="R2027">
        <v>0.81</v>
      </c>
      <c r="S2027">
        <v>1.7</v>
      </c>
      <c r="T2027">
        <v>34</v>
      </c>
      <c r="U2027">
        <v>19.41</v>
      </c>
      <c r="V2027">
        <v>22.19</v>
      </c>
      <c r="W2027" s="1">
        <v>44054</v>
      </c>
      <c r="Y2027" t="s">
        <v>43</v>
      </c>
      <c r="Z2027" t="s">
        <v>1180</v>
      </c>
      <c r="AA2027" t="s">
        <v>1181</v>
      </c>
      <c r="AB2027">
        <v>65</v>
      </c>
      <c r="AC2027" s="1">
        <v>44166</v>
      </c>
      <c r="AD2027">
        <v>2</v>
      </c>
      <c r="AE2027">
        <v>242</v>
      </c>
      <c r="AF2027" s="1">
        <v>44446</v>
      </c>
      <c r="AG2027">
        <v>392</v>
      </c>
      <c r="AH2027">
        <v>511011</v>
      </c>
      <c r="AI2027" t="s">
        <v>1038</v>
      </c>
      <c r="AJ2027" s="3">
        <v>45090</v>
      </c>
      <c r="AK2027" t="s">
        <v>45</v>
      </c>
      <c r="AL2027" s="1">
        <v>44054</v>
      </c>
    </row>
    <row r="2028" spans="1:38" x14ac:dyDescent="0.25">
      <c r="A2028" t="s">
        <v>40</v>
      </c>
      <c r="B2028" s="1">
        <v>44222</v>
      </c>
      <c r="C2028">
        <v>2</v>
      </c>
      <c r="D2028">
        <v>378</v>
      </c>
      <c r="E2028">
        <v>58</v>
      </c>
      <c r="F2028" t="s">
        <v>1072</v>
      </c>
      <c r="G2028" t="s">
        <v>69</v>
      </c>
      <c r="H2028" t="s">
        <v>70</v>
      </c>
      <c r="I2028">
        <v>2</v>
      </c>
      <c r="J2028">
        <v>1</v>
      </c>
      <c r="K2028">
        <v>168</v>
      </c>
      <c r="L2028">
        <v>12.5</v>
      </c>
      <c r="M2028">
        <v>5.09</v>
      </c>
      <c r="N2028">
        <v>0.64</v>
      </c>
      <c r="O2028">
        <v>4.9800000000000004</v>
      </c>
      <c r="P2028">
        <v>0.62</v>
      </c>
      <c r="Q2028">
        <v>4.42</v>
      </c>
      <c r="R2028">
        <v>0.55000000000000004</v>
      </c>
      <c r="S2028">
        <v>1.18</v>
      </c>
      <c r="T2028">
        <v>46</v>
      </c>
      <c r="U2028">
        <v>12.98</v>
      </c>
      <c r="V2028">
        <v>15.21</v>
      </c>
      <c r="W2028" s="1">
        <v>44054</v>
      </c>
      <c r="Y2028" t="s">
        <v>46</v>
      </c>
      <c r="Z2028" t="s">
        <v>1180</v>
      </c>
      <c r="AA2028" t="s">
        <v>1181</v>
      </c>
      <c r="AB2028">
        <v>65</v>
      </c>
      <c r="AC2028" s="1">
        <v>44166</v>
      </c>
      <c r="AD2028">
        <v>2</v>
      </c>
      <c r="AE2028">
        <v>187</v>
      </c>
      <c r="AF2028" s="1">
        <v>44446</v>
      </c>
      <c r="AG2028">
        <v>392</v>
      </c>
      <c r="AH2028">
        <v>511011</v>
      </c>
      <c r="AI2028" t="s">
        <v>1038</v>
      </c>
      <c r="AJ2028" s="3">
        <v>45090</v>
      </c>
      <c r="AK2028" t="s">
        <v>45</v>
      </c>
      <c r="AL2028" s="1">
        <v>44054</v>
      </c>
    </row>
    <row r="2029" spans="1:38" x14ac:dyDescent="0.25">
      <c r="A2029" t="s">
        <v>40</v>
      </c>
      <c r="B2029" s="1">
        <v>44280</v>
      </c>
      <c r="C2029">
        <v>3</v>
      </c>
      <c r="D2029">
        <v>378</v>
      </c>
      <c r="E2029">
        <v>58</v>
      </c>
      <c r="F2029" t="s">
        <v>1072</v>
      </c>
      <c r="G2029" t="s">
        <v>69</v>
      </c>
      <c r="H2029" t="s">
        <v>70</v>
      </c>
      <c r="I2029">
        <v>2</v>
      </c>
      <c r="J2029">
        <v>1</v>
      </c>
      <c r="K2029">
        <v>226</v>
      </c>
      <c r="L2029">
        <v>8.3000000000000007</v>
      </c>
      <c r="M2029">
        <v>4.78</v>
      </c>
      <c r="N2029">
        <v>0.4</v>
      </c>
      <c r="O2029">
        <v>5.49</v>
      </c>
      <c r="P2029">
        <v>0.46</v>
      </c>
      <c r="Q2029">
        <v>4.63</v>
      </c>
      <c r="R2029">
        <v>0.38</v>
      </c>
      <c r="S2029">
        <v>0.84</v>
      </c>
      <c r="T2029">
        <v>195</v>
      </c>
      <c r="U2029">
        <v>8.6199999999999992</v>
      </c>
      <c r="V2029">
        <v>10.82</v>
      </c>
      <c r="W2029" s="1">
        <v>44054</v>
      </c>
      <c r="Y2029" s="3">
        <v>44986</v>
      </c>
      <c r="Z2029" t="s">
        <v>1180</v>
      </c>
      <c r="AA2029" t="s">
        <v>1181</v>
      </c>
      <c r="AB2029">
        <v>65</v>
      </c>
      <c r="AC2029" s="1">
        <v>44166</v>
      </c>
      <c r="AD2029">
        <v>2</v>
      </c>
      <c r="AE2029">
        <v>165</v>
      </c>
      <c r="AF2029" s="1">
        <v>44446</v>
      </c>
      <c r="AG2029">
        <v>392</v>
      </c>
      <c r="AH2029">
        <v>511011</v>
      </c>
      <c r="AI2029" t="s">
        <v>1038</v>
      </c>
      <c r="AJ2029" s="3">
        <v>45090</v>
      </c>
      <c r="AK2029" t="s">
        <v>45</v>
      </c>
      <c r="AL2029" s="1">
        <v>44054</v>
      </c>
    </row>
    <row r="2030" spans="1:38" x14ac:dyDescent="0.25">
      <c r="A2030" t="s">
        <v>129</v>
      </c>
      <c r="B2030" s="1">
        <v>42997</v>
      </c>
      <c r="C2030">
        <v>1</v>
      </c>
      <c r="D2030">
        <v>222</v>
      </c>
      <c r="E2030">
        <v>58</v>
      </c>
      <c r="F2030" t="s">
        <v>1072</v>
      </c>
      <c r="G2030" t="s">
        <v>104</v>
      </c>
      <c r="H2030" t="s">
        <v>105</v>
      </c>
      <c r="I2030">
        <v>4</v>
      </c>
      <c r="J2030" t="s">
        <v>42</v>
      </c>
      <c r="K2030">
        <v>55</v>
      </c>
      <c r="L2030">
        <v>26.4</v>
      </c>
      <c r="M2030">
        <v>5.21</v>
      </c>
      <c r="N2030">
        <v>1.38</v>
      </c>
      <c r="O2030">
        <v>4.5</v>
      </c>
      <c r="P2030">
        <v>1.19</v>
      </c>
      <c r="Q2030">
        <v>3.29</v>
      </c>
      <c r="R2030">
        <v>0.87</v>
      </c>
      <c r="S2030">
        <v>2.06</v>
      </c>
      <c r="T2030">
        <v>81</v>
      </c>
      <c r="U2030">
        <v>27.4</v>
      </c>
      <c r="V2030">
        <v>28.47</v>
      </c>
      <c r="W2030" s="1">
        <v>42942</v>
      </c>
      <c r="X2030">
        <v>227</v>
      </c>
      <c r="Y2030" t="s">
        <v>43</v>
      </c>
      <c r="AC2030" t="s">
        <v>49</v>
      </c>
      <c r="AH2030">
        <v>506059</v>
      </c>
      <c r="AI2030" t="s">
        <v>1182</v>
      </c>
      <c r="AJ2030" t="s">
        <v>1183</v>
      </c>
      <c r="AK2030" t="s">
        <v>45</v>
      </c>
      <c r="AL2030" s="1">
        <v>42942</v>
      </c>
    </row>
    <row r="2031" spans="1:38" x14ac:dyDescent="0.25">
      <c r="A2031" t="s">
        <v>129</v>
      </c>
      <c r="B2031" s="1">
        <v>43156</v>
      </c>
      <c r="C2031">
        <v>3</v>
      </c>
      <c r="D2031">
        <v>222</v>
      </c>
      <c r="E2031">
        <v>58</v>
      </c>
      <c r="F2031" t="s">
        <v>1072</v>
      </c>
      <c r="G2031" t="s">
        <v>104</v>
      </c>
      <c r="H2031" t="s">
        <v>105</v>
      </c>
      <c r="I2031">
        <v>4</v>
      </c>
      <c r="J2031" t="s">
        <v>42</v>
      </c>
      <c r="K2031">
        <v>214</v>
      </c>
      <c r="L2031">
        <v>14.3</v>
      </c>
      <c r="M2031">
        <v>4.8499999999999996</v>
      </c>
      <c r="N2031">
        <v>0.69</v>
      </c>
      <c r="O2031">
        <v>5.22</v>
      </c>
      <c r="P2031">
        <v>0.75</v>
      </c>
      <c r="Q2031">
        <v>4.13</v>
      </c>
      <c r="R2031">
        <v>0.59</v>
      </c>
      <c r="S2031">
        <v>1.34</v>
      </c>
      <c r="U2031">
        <v>14.84</v>
      </c>
      <c r="V2031">
        <v>17.62</v>
      </c>
      <c r="W2031" s="1">
        <v>42942</v>
      </c>
      <c r="X2031">
        <v>227</v>
      </c>
      <c r="AI2031">
        <v>0</v>
      </c>
    </row>
    <row r="2032" spans="1:38" x14ac:dyDescent="0.25">
      <c r="A2032" t="s">
        <v>129</v>
      </c>
      <c r="B2032" s="1">
        <v>43060</v>
      </c>
      <c r="C2032">
        <v>2</v>
      </c>
      <c r="D2032">
        <v>222</v>
      </c>
      <c r="E2032">
        <v>58</v>
      </c>
      <c r="F2032" t="s">
        <v>1072</v>
      </c>
      <c r="G2032" t="s">
        <v>104</v>
      </c>
      <c r="H2032" t="s">
        <v>105</v>
      </c>
      <c r="I2032">
        <v>4</v>
      </c>
      <c r="J2032" t="s">
        <v>42</v>
      </c>
      <c r="K2032">
        <v>118</v>
      </c>
      <c r="L2032">
        <v>18.100000000000001</v>
      </c>
      <c r="M2032">
        <v>4.95</v>
      </c>
      <c r="N2032">
        <v>0.9</v>
      </c>
      <c r="O2032">
        <v>2.98</v>
      </c>
      <c r="P2032">
        <v>0.54</v>
      </c>
      <c r="Q2032">
        <v>3.68</v>
      </c>
      <c r="R2032">
        <v>0.67</v>
      </c>
      <c r="S2032">
        <v>1.21</v>
      </c>
      <c r="T2032">
        <v>141</v>
      </c>
      <c r="U2032">
        <v>18.79</v>
      </c>
      <c r="V2032">
        <v>16.600000000000001</v>
      </c>
      <c r="W2032" s="1">
        <v>42942</v>
      </c>
      <c r="X2032">
        <v>227</v>
      </c>
      <c r="Y2032" t="s">
        <v>46</v>
      </c>
      <c r="AC2032" s="1">
        <v>43052</v>
      </c>
      <c r="AD2032">
        <v>1</v>
      </c>
      <c r="AE2032">
        <v>183</v>
      </c>
      <c r="AF2032" s="1">
        <v>43330</v>
      </c>
      <c r="AG2032">
        <v>388</v>
      </c>
      <c r="AH2032">
        <v>506059</v>
      </c>
      <c r="AI2032" t="s">
        <v>1182</v>
      </c>
      <c r="AJ2032" t="s">
        <v>1183</v>
      </c>
      <c r="AK2032" t="s">
        <v>45</v>
      </c>
      <c r="AL2032" s="1">
        <v>42942</v>
      </c>
    </row>
    <row r="2033" spans="1:38" x14ac:dyDescent="0.25">
      <c r="A2033" t="s">
        <v>123</v>
      </c>
      <c r="B2033" s="1">
        <v>43198</v>
      </c>
      <c r="C2033">
        <v>4</v>
      </c>
      <c r="D2033">
        <v>303</v>
      </c>
      <c r="E2033">
        <v>59</v>
      </c>
      <c r="F2033" t="s">
        <v>1072</v>
      </c>
      <c r="G2033" t="s">
        <v>51</v>
      </c>
      <c r="H2033" t="s">
        <v>52</v>
      </c>
      <c r="I2033">
        <v>3</v>
      </c>
      <c r="J2033">
        <v>2</v>
      </c>
      <c r="K2033">
        <v>194</v>
      </c>
      <c r="L2033">
        <v>15.6</v>
      </c>
      <c r="M2033">
        <v>5.0999999999999996</v>
      </c>
      <c r="N2033">
        <v>0.8</v>
      </c>
      <c r="O2033">
        <v>5.67</v>
      </c>
      <c r="P2033">
        <v>0.88</v>
      </c>
      <c r="Q2033">
        <v>4.54</v>
      </c>
      <c r="R2033">
        <v>0.71</v>
      </c>
      <c r="S2033">
        <v>1.59</v>
      </c>
      <c r="T2033">
        <v>15</v>
      </c>
      <c r="U2033">
        <v>16.190000000000001</v>
      </c>
      <c r="V2033">
        <v>20.49</v>
      </c>
      <c r="W2033" s="1">
        <v>43004</v>
      </c>
      <c r="X2033">
        <v>199</v>
      </c>
      <c r="Y2033" t="s">
        <v>48</v>
      </c>
      <c r="AC2033" t="s">
        <v>49</v>
      </c>
      <c r="AH2033">
        <v>111762</v>
      </c>
      <c r="AI2033">
        <v>0</v>
      </c>
      <c r="AJ2033" t="s">
        <v>1184</v>
      </c>
      <c r="AK2033" t="s">
        <v>50</v>
      </c>
      <c r="AL2033" s="1">
        <v>43242</v>
      </c>
    </row>
    <row r="2034" spans="1:38" x14ac:dyDescent="0.25">
      <c r="A2034" t="s">
        <v>123</v>
      </c>
      <c r="B2034" s="1">
        <v>43074</v>
      </c>
      <c r="C2034">
        <v>2</v>
      </c>
      <c r="D2034">
        <v>303</v>
      </c>
      <c r="E2034">
        <v>59</v>
      </c>
      <c r="F2034" t="s">
        <v>1072</v>
      </c>
      <c r="G2034" t="s">
        <v>51</v>
      </c>
      <c r="H2034" t="s">
        <v>52</v>
      </c>
      <c r="I2034">
        <v>3</v>
      </c>
      <c r="J2034">
        <v>2</v>
      </c>
      <c r="K2034">
        <v>70</v>
      </c>
      <c r="L2034">
        <v>17.3</v>
      </c>
      <c r="M2034">
        <v>5.26</v>
      </c>
      <c r="N2034">
        <v>0.91</v>
      </c>
      <c r="O2034">
        <v>4.13</v>
      </c>
      <c r="P2034">
        <v>0.71</v>
      </c>
      <c r="Q2034">
        <v>3.74</v>
      </c>
      <c r="R2034">
        <v>0.65</v>
      </c>
      <c r="S2034">
        <v>1.36</v>
      </c>
      <c r="T2034">
        <v>6</v>
      </c>
      <c r="U2034">
        <v>17.96</v>
      </c>
      <c r="V2034">
        <v>18.37</v>
      </c>
      <c r="W2034" s="1">
        <v>43004</v>
      </c>
      <c r="X2034">
        <v>199</v>
      </c>
      <c r="Y2034" t="s">
        <v>46</v>
      </c>
      <c r="AC2034" s="1">
        <v>43058</v>
      </c>
      <c r="AD2034">
        <v>1</v>
      </c>
      <c r="AE2034">
        <v>257</v>
      </c>
      <c r="AF2034" s="1">
        <v>43333</v>
      </c>
      <c r="AG2034">
        <v>329</v>
      </c>
      <c r="AH2034">
        <v>111762</v>
      </c>
      <c r="AI2034">
        <v>0</v>
      </c>
      <c r="AJ2034" t="s">
        <v>1184</v>
      </c>
      <c r="AK2034" t="s">
        <v>45</v>
      </c>
      <c r="AL2034" s="1">
        <v>43004</v>
      </c>
    </row>
    <row r="2035" spans="1:38" x14ac:dyDescent="0.25">
      <c r="A2035" t="s">
        <v>123</v>
      </c>
      <c r="B2035" s="1">
        <v>43136</v>
      </c>
      <c r="C2035">
        <v>3</v>
      </c>
      <c r="D2035">
        <v>303</v>
      </c>
      <c r="E2035">
        <v>59</v>
      </c>
      <c r="F2035" t="s">
        <v>1072</v>
      </c>
      <c r="G2035" t="s">
        <v>69</v>
      </c>
      <c r="H2035" t="s">
        <v>70</v>
      </c>
      <c r="I2035">
        <v>2</v>
      </c>
      <c r="J2035">
        <v>1</v>
      </c>
      <c r="K2035">
        <v>162</v>
      </c>
      <c r="L2035">
        <v>12.5</v>
      </c>
      <c r="M2035">
        <v>4.21</v>
      </c>
      <c r="N2035">
        <v>0.53</v>
      </c>
      <c r="O2035">
        <v>6</v>
      </c>
      <c r="P2035">
        <v>0.75</v>
      </c>
      <c r="Q2035">
        <v>3.84</v>
      </c>
      <c r="R2035">
        <v>0.48</v>
      </c>
      <c r="S2035">
        <v>1.23</v>
      </c>
      <c r="T2035">
        <v>1492</v>
      </c>
      <c r="U2035">
        <v>12.98</v>
      </c>
      <c r="V2035">
        <v>16.329999999999998</v>
      </c>
      <c r="W2035" s="1">
        <v>42974</v>
      </c>
      <c r="X2035">
        <v>199</v>
      </c>
      <c r="Y2035" s="3">
        <v>44987</v>
      </c>
      <c r="Z2035" t="s">
        <v>1185</v>
      </c>
      <c r="AA2035" t="s">
        <v>1186</v>
      </c>
      <c r="AC2035" s="1">
        <v>43057</v>
      </c>
      <c r="AD2035">
        <v>2</v>
      </c>
      <c r="AE2035">
        <v>197</v>
      </c>
      <c r="AF2035" s="1">
        <v>43335</v>
      </c>
      <c r="AG2035">
        <v>361</v>
      </c>
      <c r="AH2035" t="s">
        <v>1187</v>
      </c>
      <c r="AI2035">
        <v>837</v>
      </c>
      <c r="AJ2035" t="s">
        <v>1188</v>
      </c>
      <c r="AK2035" t="s">
        <v>45</v>
      </c>
      <c r="AL2035" s="1">
        <v>42974</v>
      </c>
    </row>
    <row r="2036" spans="1:38" x14ac:dyDescent="0.25">
      <c r="A2036" t="s">
        <v>123</v>
      </c>
      <c r="B2036" s="1">
        <v>43005</v>
      </c>
      <c r="C2036">
        <v>1</v>
      </c>
      <c r="D2036">
        <v>303</v>
      </c>
      <c r="E2036">
        <v>59</v>
      </c>
      <c r="F2036" t="s">
        <v>1072</v>
      </c>
      <c r="G2036" t="s">
        <v>51</v>
      </c>
      <c r="H2036" t="s">
        <v>52</v>
      </c>
      <c r="I2036">
        <v>3</v>
      </c>
      <c r="J2036">
        <v>2</v>
      </c>
      <c r="K2036">
        <v>1</v>
      </c>
      <c r="L2036">
        <v>13</v>
      </c>
      <c r="M2036">
        <v>5</v>
      </c>
      <c r="N2036">
        <v>0.65</v>
      </c>
      <c r="O2036">
        <v>4.58</v>
      </c>
      <c r="P2036">
        <v>0.6</v>
      </c>
      <c r="Q2036">
        <v>4.5199999999999996</v>
      </c>
      <c r="R2036">
        <v>0.59</v>
      </c>
      <c r="S2036">
        <v>1.18</v>
      </c>
      <c r="T2036">
        <v>91</v>
      </c>
      <c r="U2036">
        <v>13.49</v>
      </c>
      <c r="V2036">
        <v>15.39</v>
      </c>
      <c r="W2036" s="1">
        <v>43004</v>
      </c>
      <c r="X2036">
        <v>199</v>
      </c>
      <c r="AC2036" s="1">
        <v>43058</v>
      </c>
      <c r="AD2036">
        <v>1</v>
      </c>
      <c r="AE2036">
        <v>266</v>
      </c>
      <c r="AF2036" s="1">
        <v>43333</v>
      </c>
      <c r="AG2036">
        <v>329</v>
      </c>
      <c r="AH2036">
        <v>111762</v>
      </c>
      <c r="AI2036">
        <v>0</v>
      </c>
      <c r="AJ2036" t="s">
        <v>1184</v>
      </c>
      <c r="AK2036" t="s">
        <v>45</v>
      </c>
      <c r="AL2036" s="1">
        <v>43004</v>
      </c>
    </row>
    <row r="2037" spans="1:38" x14ac:dyDescent="0.25">
      <c r="A2037" t="s">
        <v>594</v>
      </c>
      <c r="B2037" s="1">
        <v>42995</v>
      </c>
      <c r="C2037">
        <v>1</v>
      </c>
      <c r="D2037">
        <v>390</v>
      </c>
      <c r="E2037">
        <v>59</v>
      </c>
      <c r="F2037" t="s">
        <v>1072</v>
      </c>
      <c r="G2037" t="s">
        <v>69</v>
      </c>
      <c r="H2037" t="s">
        <v>70</v>
      </c>
      <c r="I2037">
        <v>7</v>
      </c>
      <c r="J2037" t="s">
        <v>42</v>
      </c>
      <c r="K2037">
        <v>27</v>
      </c>
      <c r="L2037">
        <v>30</v>
      </c>
      <c r="M2037">
        <v>4.9800000000000004</v>
      </c>
      <c r="N2037">
        <v>1.49</v>
      </c>
      <c r="O2037">
        <v>4.21</v>
      </c>
      <c r="P2037">
        <v>1.26</v>
      </c>
      <c r="Q2037">
        <v>4.01</v>
      </c>
      <c r="R2037">
        <v>1.2</v>
      </c>
      <c r="S2037">
        <v>2.4700000000000002</v>
      </c>
      <c r="T2037">
        <v>18</v>
      </c>
      <c r="U2037">
        <v>31.14</v>
      </c>
      <c r="V2037">
        <v>32.76</v>
      </c>
      <c r="W2037" s="1">
        <v>42968</v>
      </c>
      <c r="X2037">
        <v>231</v>
      </c>
      <c r="Y2037" t="s">
        <v>43</v>
      </c>
      <c r="Z2037" t="s">
        <v>1189</v>
      </c>
      <c r="AA2037" t="s">
        <v>1190</v>
      </c>
      <c r="AC2037" t="s">
        <v>49</v>
      </c>
      <c r="AH2037">
        <v>103180</v>
      </c>
      <c r="AI2037">
        <v>0</v>
      </c>
      <c r="AJ2037" t="s">
        <v>1191</v>
      </c>
      <c r="AK2037" t="s">
        <v>45</v>
      </c>
      <c r="AL2037" s="1">
        <v>42968</v>
      </c>
    </row>
    <row r="2038" spans="1:38" x14ac:dyDescent="0.25">
      <c r="A2038" t="s">
        <v>594</v>
      </c>
      <c r="B2038" s="1">
        <v>43059</v>
      </c>
      <c r="C2038">
        <v>2</v>
      </c>
      <c r="D2038">
        <v>390</v>
      </c>
      <c r="E2038">
        <v>59</v>
      </c>
      <c r="F2038" t="s">
        <v>1072</v>
      </c>
      <c r="G2038" t="s">
        <v>69</v>
      </c>
      <c r="H2038" t="s">
        <v>70</v>
      </c>
      <c r="I2038">
        <v>7</v>
      </c>
      <c r="J2038" t="s">
        <v>42</v>
      </c>
      <c r="K2038">
        <v>91</v>
      </c>
      <c r="L2038">
        <v>25.6</v>
      </c>
      <c r="M2038">
        <v>5.1100000000000003</v>
      </c>
      <c r="N2038">
        <v>1.31</v>
      </c>
      <c r="O2038">
        <v>4.47</v>
      </c>
      <c r="P2038">
        <v>1.1399999999999999</v>
      </c>
      <c r="Q2038">
        <v>3.78</v>
      </c>
      <c r="R2038">
        <v>0.97</v>
      </c>
      <c r="S2038">
        <v>2.11</v>
      </c>
      <c r="T2038">
        <v>40</v>
      </c>
      <c r="U2038">
        <v>26.57</v>
      </c>
      <c r="V2038">
        <v>28.37</v>
      </c>
      <c r="W2038" s="1">
        <v>42968</v>
      </c>
      <c r="X2038">
        <v>231</v>
      </c>
      <c r="Y2038" t="s">
        <v>46</v>
      </c>
      <c r="AC2038" s="1">
        <v>43068</v>
      </c>
      <c r="AD2038">
        <v>2</v>
      </c>
      <c r="AE2038">
        <v>243</v>
      </c>
      <c r="AF2038" s="1">
        <v>43352</v>
      </c>
      <c r="AG2038">
        <v>384</v>
      </c>
      <c r="AH2038">
        <v>103180</v>
      </c>
      <c r="AI2038">
        <v>0</v>
      </c>
      <c r="AJ2038" t="s">
        <v>1191</v>
      </c>
      <c r="AK2038" t="s">
        <v>45</v>
      </c>
      <c r="AL2038" s="1">
        <v>42968</v>
      </c>
    </row>
    <row r="2039" spans="1:38" x14ac:dyDescent="0.25">
      <c r="A2039" t="s">
        <v>594</v>
      </c>
      <c r="B2039" s="1">
        <v>43186</v>
      </c>
      <c r="C2039">
        <v>4</v>
      </c>
      <c r="D2039">
        <v>390</v>
      </c>
      <c r="E2039">
        <v>59</v>
      </c>
      <c r="F2039" t="s">
        <v>1072</v>
      </c>
      <c r="G2039" t="s">
        <v>69</v>
      </c>
      <c r="H2039" t="s">
        <v>70</v>
      </c>
      <c r="I2039">
        <v>7</v>
      </c>
      <c r="J2039" t="s">
        <v>42</v>
      </c>
      <c r="K2039">
        <v>218</v>
      </c>
      <c r="L2039">
        <v>18.399999999999999</v>
      </c>
      <c r="M2039">
        <v>5.0599999999999996</v>
      </c>
      <c r="N2039">
        <v>0.93</v>
      </c>
      <c r="O2039">
        <v>5.6</v>
      </c>
      <c r="P2039">
        <v>1.03</v>
      </c>
      <c r="Q2039">
        <v>4.1100000000000003</v>
      </c>
      <c r="R2039">
        <v>0.76</v>
      </c>
      <c r="S2039">
        <v>1.79</v>
      </c>
      <c r="T2039">
        <v>70</v>
      </c>
      <c r="U2039">
        <v>19.100000000000001</v>
      </c>
      <c r="V2039">
        <v>23.5</v>
      </c>
      <c r="W2039" s="1">
        <v>42968</v>
      </c>
      <c r="X2039">
        <v>231</v>
      </c>
      <c r="Y2039" t="s">
        <v>48</v>
      </c>
      <c r="Z2039" t="s">
        <v>1189</v>
      </c>
      <c r="AA2039" t="s">
        <v>1190</v>
      </c>
      <c r="AC2039" t="s">
        <v>49</v>
      </c>
      <c r="AH2039">
        <v>103180</v>
      </c>
      <c r="AI2039">
        <v>0</v>
      </c>
      <c r="AJ2039" t="s">
        <v>1191</v>
      </c>
      <c r="AK2039" t="s">
        <v>50</v>
      </c>
      <c r="AL2039" s="1">
        <v>43245</v>
      </c>
    </row>
    <row r="2040" spans="1:38" x14ac:dyDescent="0.25">
      <c r="A2040" t="s">
        <v>594</v>
      </c>
      <c r="B2040" s="1">
        <v>43122</v>
      </c>
      <c r="C2040">
        <v>3</v>
      </c>
      <c r="D2040">
        <v>390</v>
      </c>
      <c r="E2040">
        <v>59</v>
      </c>
      <c r="F2040" t="s">
        <v>1072</v>
      </c>
      <c r="G2040" t="s">
        <v>69</v>
      </c>
      <c r="H2040" t="s">
        <v>70</v>
      </c>
      <c r="I2040">
        <v>7</v>
      </c>
      <c r="J2040" t="s">
        <v>42</v>
      </c>
      <c r="K2040">
        <v>154</v>
      </c>
      <c r="L2040">
        <v>18.5</v>
      </c>
      <c r="M2040">
        <v>4.93</v>
      </c>
      <c r="N2040">
        <v>0.91</v>
      </c>
      <c r="O2040">
        <v>4.82</v>
      </c>
      <c r="P2040">
        <v>0.89</v>
      </c>
      <c r="Q2040">
        <v>3.71</v>
      </c>
      <c r="R2040">
        <v>0.69</v>
      </c>
      <c r="S2040">
        <v>1.58</v>
      </c>
      <c r="T2040">
        <v>29</v>
      </c>
      <c r="U2040">
        <v>19.2</v>
      </c>
      <c r="V2040">
        <v>21.25</v>
      </c>
      <c r="W2040" s="1">
        <v>42968</v>
      </c>
      <c r="X2040">
        <v>231</v>
      </c>
      <c r="Y2040" t="s">
        <v>47</v>
      </c>
      <c r="Z2040" t="s">
        <v>1189</v>
      </c>
      <c r="AA2040" t="s">
        <v>1190</v>
      </c>
      <c r="AC2040" s="1">
        <v>43068</v>
      </c>
      <c r="AD2040">
        <v>2</v>
      </c>
      <c r="AE2040">
        <v>186</v>
      </c>
      <c r="AF2040" s="1">
        <v>43352</v>
      </c>
      <c r="AG2040">
        <v>384</v>
      </c>
      <c r="AH2040">
        <v>103180</v>
      </c>
      <c r="AI2040">
        <v>0</v>
      </c>
      <c r="AJ2040" t="s">
        <v>1191</v>
      </c>
      <c r="AK2040" t="s">
        <v>45</v>
      </c>
      <c r="AL2040" s="1">
        <v>42968</v>
      </c>
    </row>
    <row r="2041" spans="1:38" x14ac:dyDescent="0.25">
      <c r="A2041" t="s">
        <v>123</v>
      </c>
      <c r="B2041" s="1">
        <v>43005</v>
      </c>
      <c r="C2041">
        <v>1</v>
      </c>
      <c r="D2041">
        <v>642</v>
      </c>
      <c r="E2041">
        <v>59</v>
      </c>
      <c r="F2041" t="s">
        <v>1072</v>
      </c>
      <c r="G2041" t="s">
        <v>104</v>
      </c>
      <c r="H2041" t="s">
        <v>105</v>
      </c>
      <c r="I2041">
        <v>3</v>
      </c>
      <c r="J2041">
        <v>2</v>
      </c>
      <c r="K2041">
        <v>39</v>
      </c>
      <c r="L2041">
        <v>25.9</v>
      </c>
      <c r="M2041">
        <v>5.08</v>
      </c>
      <c r="N2041">
        <v>1.32</v>
      </c>
      <c r="O2041">
        <v>4.25</v>
      </c>
      <c r="P2041">
        <v>1.1000000000000001</v>
      </c>
      <c r="Q2041">
        <v>3.78</v>
      </c>
      <c r="R2041">
        <v>0.98</v>
      </c>
      <c r="S2041">
        <v>2.08</v>
      </c>
      <c r="T2041">
        <v>301</v>
      </c>
      <c r="U2041">
        <v>26.88</v>
      </c>
      <c r="V2041">
        <v>28.02</v>
      </c>
      <c r="W2041" s="1">
        <v>42966</v>
      </c>
      <c r="X2041">
        <v>245</v>
      </c>
      <c r="Y2041" s="3">
        <v>44927</v>
      </c>
      <c r="Z2041" t="s">
        <v>337</v>
      </c>
      <c r="AA2041" t="s">
        <v>338</v>
      </c>
      <c r="AC2041" s="1">
        <v>43065</v>
      </c>
      <c r="AD2041">
        <v>2</v>
      </c>
      <c r="AE2041">
        <v>277</v>
      </c>
      <c r="AF2041" s="1">
        <v>43344</v>
      </c>
      <c r="AG2041">
        <v>378</v>
      </c>
      <c r="AH2041" t="s">
        <v>339</v>
      </c>
      <c r="AI2041">
        <v>703</v>
      </c>
      <c r="AJ2041" t="s">
        <v>340</v>
      </c>
      <c r="AK2041" t="s">
        <v>45</v>
      </c>
      <c r="AL2041" s="1">
        <v>42966</v>
      </c>
    </row>
    <row r="2042" spans="1:38" x14ac:dyDescent="0.25">
      <c r="A2042" t="s">
        <v>123</v>
      </c>
      <c r="B2042" s="1">
        <v>43074</v>
      </c>
      <c r="C2042">
        <v>2</v>
      </c>
      <c r="D2042">
        <v>642</v>
      </c>
      <c r="E2042">
        <v>59</v>
      </c>
      <c r="F2042" t="s">
        <v>1072</v>
      </c>
      <c r="G2042" t="s">
        <v>104</v>
      </c>
      <c r="H2042" t="s">
        <v>105</v>
      </c>
      <c r="I2042">
        <v>3</v>
      </c>
      <c r="J2042">
        <v>2</v>
      </c>
      <c r="K2042">
        <v>108</v>
      </c>
      <c r="L2042">
        <v>18.7</v>
      </c>
      <c r="M2042">
        <v>5.04</v>
      </c>
      <c r="N2042">
        <v>0.94</v>
      </c>
      <c r="O2042">
        <v>3.96</v>
      </c>
      <c r="P2042">
        <v>0.74</v>
      </c>
      <c r="Q2042">
        <v>3.73</v>
      </c>
      <c r="R2042">
        <v>0.7</v>
      </c>
      <c r="S2042">
        <v>1.44</v>
      </c>
      <c r="T2042">
        <v>136</v>
      </c>
      <c r="U2042">
        <v>19.41</v>
      </c>
      <c r="V2042">
        <v>19.5</v>
      </c>
      <c r="W2042" s="1">
        <v>42966</v>
      </c>
      <c r="X2042">
        <v>245</v>
      </c>
      <c r="Y2042" s="3">
        <v>44958</v>
      </c>
      <c r="Z2042" t="s">
        <v>337</v>
      </c>
      <c r="AA2042" t="s">
        <v>338</v>
      </c>
      <c r="AC2042" s="1">
        <v>43065</v>
      </c>
      <c r="AD2042">
        <v>2</v>
      </c>
      <c r="AE2042">
        <v>268</v>
      </c>
      <c r="AF2042" s="1">
        <v>43344</v>
      </c>
      <c r="AG2042">
        <v>378</v>
      </c>
      <c r="AH2042" t="s">
        <v>339</v>
      </c>
      <c r="AI2042">
        <v>703</v>
      </c>
      <c r="AJ2042" t="s">
        <v>340</v>
      </c>
      <c r="AK2042" t="s">
        <v>45</v>
      </c>
      <c r="AL2042" s="1">
        <v>42966</v>
      </c>
    </row>
    <row r="2043" spans="1:38" x14ac:dyDescent="0.25">
      <c r="A2043" t="s">
        <v>123</v>
      </c>
      <c r="B2043" s="1">
        <v>43198</v>
      </c>
      <c r="C2043">
        <v>4</v>
      </c>
      <c r="D2043">
        <v>640</v>
      </c>
      <c r="E2043">
        <v>59</v>
      </c>
      <c r="F2043" t="s">
        <v>1072</v>
      </c>
      <c r="G2043" t="s">
        <v>51</v>
      </c>
      <c r="H2043" t="s">
        <v>52</v>
      </c>
      <c r="I2043">
        <v>3</v>
      </c>
      <c r="J2043">
        <v>2</v>
      </c>
      <c r="K2043">
        <v>185</v>
      </c>
      <c r="L2043">
        <v>16.2</v>
      </c>
      <c r="M2043">
        <v>5.03</v>
      </c>
      <c r="N2043">
        <v>0.81</v>
      </c>
      <c r="O2043">
        <v>4.71</v>
      </c>
      <c r="P2043">
        <v>0.76</v>
      </c>
      <c r="Q2043">
        <v>3.89</v>
      </c>
      <c r="R2043">
        <v>0.63</v>
      </c>
      <c r="S2043">
        <v>1.39</v>
      </c>
      <c r="T2043">
        <v>73</v>
      </c>
      <c r="U2043">
        <v>16.82</v>
      </c>
      <c r="V2043">
        <v>18.559999999999999</v>
      </c>
      <c r="W2043" s="1">
        <v>43013</v>
      </c>
      <c r="X2043">
        <v>198</v>
      </c>
      <c r="Y2043" s="3">
        <v>44987</v>
      </c>
      <c r="AC2043" s="1">
        <v>43086</v>
      </c>
      <c r="AD2043">
        <v>2</v>
      </c>
      <c r="AF2043" s="1">
        <v>43367</v>
      </c>
      <c r="AH2043">
        <v>113758</v>
      </c>
      <c r="AI2043">
        <v>0</v>
      </c>
      <c r="AJ2043" t="s">
        <v>1192</v>
      </c>
      <c r="AK2043" t="s">
        <v>143</v>
      </c>
      <c r="AL2043" s="1">
        <v>43224</v>
      </c>
    </row>
    <row r="2044" spans="1:38" x14ac:dyDescent="0.25">
      <c r="A2044" t="s">
        <v>123</v>
      </c>
      <c r="B2044" s="1">
        <v>43136</v>
      </c>
      <c r="C2044">
        <v>3</v>
      </c>
      <c r="D2044">
        <v>642</v>
      </c>
      <c r="E2044">
        <v>59</v>
      </c>
      <c r="F2044" t="s">
        <v>1072</v>
      </c>
      <c r="G2044" t="s">
        <v>51</v>
      </c>
      <c r="H2044" t="s">
        <v>52</v>
      </c>
      <c r="I2044">
        <v>3</v>
      </c>
      <c r="J2044">
        <v>2</v>
      </c>
      <c r="K2044">
        <v>123</v>
      </c>
      <c r="L2044">
        <v>11.1</v>
      </c>
      <c r="M2044">
        <v>4.9800000000000004</v>
      </c>
      <c r="N2044">
        <v>0.55000000000000004</v>
      </c>
      <c r="O2044">
        <v>4.46</v>
      </c>
      <c r="P2044">
        <v>0.5</v>
      </c>
      <c r="Q2044">
        <v>3.38</v>
      </c>
      <c r="R2044">
        <v>0.38</v>
      </c>
      <c r="S2044">
        <v>0.87</v>
      </c>
      <c r="T2044">
        <v>1251</v>
      </c>
      <c r="U2044">
        <v>11.52</v>
      </c>
      <c r="V2044">
        <v>12.07</v>
      </c>
      <c r="W2044" s="1">
        <v>43013</v>
      </c>
      <c r="X2044">
        <v>198</v>
      </c>
      <c r="Y2044" s="3">
        <v>44959</v>
      </c>
      <c r="AC2044" s="1">
        <v>43066</v>
      </c>
      <c r="AD2044">
        <v>2</v>
      </c>
      <c r="AE2044">
        <v>209</v>
      </c>
      <c r="AF2044" s="1">
        <v>43347</v>
      </c>
      <c r="AG2044">
        <v>334</v>
      </c>
      <c r="AH2044">
        <v>113758</v>
      </c>
      <c r="AI2044">
        <v>0</v>
      </c>
      <c r="AJ2044" t="s">
        <v>1192</v>
      </c>
      <c r="AK2044" t="s">
        <v>45</v>
      </c>
      <c r="AL2044" s="1">
        <v>43013</v>
      </c>
    </row>
    <row r="2045" spans="1:38" x14ac:dyDescent="0.25">
      <c r="A2045" t="s">
        <v>51</v>
      </c>
      <c r="B2045" s="1">
        <v>43048</v>
      </c>
      <c r="C2045">
        <v>2</v>
      </c>
      <c r="D2045">
        <v>62</v>
      </c>
      <c r="E2045">
        <v>59</v>
      </c>
      <c r="F2045" t="s">
        <v>1072</v>
      </c>
      <c r="G2045" t="s">
        <v>56</v>
      </c>
      <c r="H2045" t="s">
        <v>41</v>
      </c>
      <c r="I2045">
        <v>6</v>
      </c>
      <c r="J2045" t="s">
        <v>42</v>
      </c>
      <c r="K2045">
        <v>50</v>
      </c>
      <c r="L2045">
        <v>18.2</v>
      </c>
      <c r="M2045">
        <v>5.28</v>
      </c>
      <c r="N2045">
        <v>0.96</v>
      </c>
      <c r="O2045">
        <v>5.67</v>
      </c>
      <c r="P2045">
        <v>1.03</v>
      </c>
      <c r="Q2045">
        <v>3.9</v>
      </c>
      <c r="R2045">
        <v>0.71</v>
      </c>
      <c r="S2045">
        <v>1.74</v>
      </c>
      <c r="T2045">
        <v>18</v>
      </c>
      <c r="U2045">
        <v>18.89</v>
      </c>
      <c r="V2045">
        <v>23.08</v>
      </c>
      <c r="W2045" s="1">
        <v>42998</v>
      </c>
      <c r="X2045">
        <v>224</v>
      </c>
      <c r="Y2045" t="s">
        <v>43</v>
      </c>
      <c r="AC2045" t="s">
        <v>49</v>
      </c>
      <c r="AH2045">
        <v>306041</v>
      </c>
      <c r="AI2045" t="s">
        <v>402</v>
      </c>
      <c r="AJ2045" t="s">
        <v>1193</v>
      </c>
      <c r="AK2045" t="s">
        <v>45</v>
      </c>
      <c r="AL2045" s="1">
        <v>42998</v>
      </c>
    </row>
    <row r="2046" spans="1:38" x14ac:dyDescent="0.25">
      <c r="A2046" t="s">
        <v>51</v>
      </c>
      <c r="B2046" s="1">
        <v>43109</v>
      </c>
      <c r="C2046">
        <v>3</v>
      </c>
      <c r="D2046">
        <v>62</v>
      </c>
      <c r="E2046">
        <v>59</v>
      </c>
      <c r="F2046" t="s">
        <v>1072</v>
      </c>
      <c r="G2046" t="s">
        <v>56</v>
      </c>
      <c r="H2046" t="s">
        <v>41</v>
      </c>
      <c r="I2046">
        <v>6</v>
      </c>
      <c r="J2046" t="s">
        <v>42</v>
      </c>
      <c r="K2046">
        <v>111</v>
      </c>
      <c r="L2046">
        <v>18.600000000000001</v>
      </c>
      <c r="M2046">
        <v>5.1100000000000003</v>
      </c>
      <c r="N2046">
        <v>0.95</v>
      </c>
      <c r="O2046">
        <v>5.32</v>
      </c>
      <c r="P2046">
        <v>0.99</v>
      </c>
      <c r="Q2046">
        <v>3.79</v>
      </c>
      <c r="R2046">
        <v>0.7</v>
      </c>
      <c r="S2046">
        <v>1.69</v>
      </c>
      <c r="T2046">
        <v>10</v>
      </c>
      <c r="U2046">
        <v>19.309999999999999</v>
      </c>
      <c r="V2046">
        <v>22.61</v>
      </c>
      <c r="W2046" s="1">
        <v>42998</v>
      </c>
      <c r="X2046">
        <v>224</v>
      </c>
      <c r="Y2046" t="s">
        <v>46</v>
      </c>
      <c r="AC2046" t="s">
        <v>49</v>
      </c>
      <c r="AH2046">
        <v>306041</v>
      </c>
      <c r="AI2046" t="s">
        <v>402</v>
      </c>
      <c r="AJ2046" t="s">
        <v>1193</v>
      </c>
      <c r="AK2046" t="s">
        <v>45</v>
      </c>
      <c r="AL2046" s="1">
        <v>42998</v>
      </c>
    </row>
    <row r="2047" spans="1:38" x14ac:dyDescent="0.25">
      <c r="A2047" t="s">
        <v>51</v>
      </c>
      <c r="B2047" s="1">
        <v>43157</v>
      </c>
      <c r="C2047">
        <v>4</v>
      </c>
      <c r="D2047">
        <v>62</v>
      </c>
      <c r="E2047">
        <v>59</v>
      </c>
      <c r="F2047" t="s">
        <v>1072</v>
      </c>
      <c r="G2047" t="s">
        <v>56</v>
      </c>
      <c r="H2047" t="s">
        <v>41</v>
      </c>
      <c r="I2047">
        <v>6</v>
      </c>
      <c r="J2047" t="s">
        <v>42</v>
      </c>
      <c r="K2047">
        <v>159</v>
      </c>
      <c r="L2047">
        <v>15.5</v>
      </c>
      <c r="M2047">
        <v>4.97</v>
      </c>
      <c r="N2047">
        <v>0.77</v>
      </c>
      <c r="O2047">
        <v>6.26</v>
      </c>
      <c r="P2047">
        <v>0.97</v>
      </c>
      <c r="Q2047">
        <v>4.3899999999999997</v>
      </c>
      <c r="R2047">
        <v>0.68</v>
      </c>
      <c r="S2047">
        <v>1.65</v>
      </c>
      <c r="T2047">
        <v>29</v>
      </c>
      <c r="U2047">
        <v>16.09</v>
      </c>
      <c r="V2047">
        <v>21.37</v>
      </c>
      <c r="W2047" s="1">
        <v>42998</v>
      </c>
      <c r="X2047">
        <v>224</v>
      </c>
      <c r="Y2047" t="s">
        <v>47</v>
      </c>
      <c r="AC2047" t="s">
        <v>49</v>
      </c>
      <c r="AH2047">
        <v>306041</v>
      </c>
      <c r="AI2047" t="s">
        <v>402</v>
      </c>
      <c r="AJ2047" t="s">
        <v>1193</v>
      </c>
      <c r="AK2047" t="s">
        <v>45</v>
      </c>
      <c r="AL2047" s="1">
        <v>42998</v>
      </c>
    </row>
    <row r="2048" spans="1:38" x14ac:dyDescent="0.25">
      <c r="A2048" t="s">
        <v>51</v>
      </c>
      <c r="B2048" s="1">
        <v>43209</v>
      </c>
      <c r="C2048">
        <v>5</v>
      </c>
      <c r="D2048">
        <v>62</v>
      </c>
      <c r="E2048">
        <v>59</v>
      </c>
      <c r="F2048" t="s">
        <v>1072</v>
      </c>
      <c r="G2048" t="s">
        <v>56</v>
      </c>
      <c r="H2048" t="s">
        <v>41</v>
      </c>
      <c r="I2048">
        <v>6</v>
      </c>
      <c r="J2048" t="s">
        <v>42</v>
      </c>
      <c r="K2048">
        <v>211</v>
      </c>
      <c r="L2048">
        <v>10.8</v>
      </c>
      <c r="M2048">
        <v>4.5599999999999996</v>
      </c>
      <c r="N2048">
        <v>0.49</v>
      </c>
      <c r="O2048">
        <v>7.84</v>
      </c>
      <c r="P2048">
        <v>0.85</v>
      </c>
      <c r="Q2048">
        <v>5.51</v>
      </c>
      <c r="R2048">
        <v>0.6</v>
      </c>
      <c r="S2048">
        <v>1.44</v>
      </c>
      <c r="T2048">
        <v>68</v>
      </c>
      <c r="U2048">
        <v>11.21</v>
      </c>
      <c r="V2048">
        <v>18.010000000000002</v>
      </c>
      <c r="W2048" s="1">
        <v>42998</v>
      </c>
      <c r="X2048">
        <v>224</v>
      </c>
      <c r="Y2048" t="s">
        <v>48</v>
      </c>
      <c r="AC2048" t="s">
        <v>49</v>
      </c>
      <c r="AH2048">
        <v>306041</v>
      </c>
      <c r="AI2048" t="s">
        <v>402</v>
      </c>
      <c r="AJ2048" t="s">
        <v>1193</v>
      </c>
      <c r="AK2048" t="s">
        <v>143</v>
      </c>
      <c r="AL2048" s="1">
        <v>43227</v>
      </c>
    </row>
    <row r="2049" spans="1:38" x14ac:dyDescent="0.25">
      <c r="A2049" t="s">
        <v>78</v>
      </c>
      <c r="B2049" s="1">
        <v>43012</v>
      </c>
      <c r="C2049">
        <v>1</v>
      </c>
      <c r="D2049">
        <v>6</v>
      </c>
      <c r="E2049">
        <v>60</v>
      </c>
      <c r="F2049" t="s">
        <v>1072</v>
      </c>
      <c r="G2049" t="s">
        <v>40</v>
      </c>
      <c r="H2049" t="s">
        <v>41</v>
      </c>
      <c r="I2049">
        <v>14</v>
      </c>
      <c r="J2049" t="s">
        <v>42</v>
      </c>
      <c r="K2049">
        <v>35</v>
      </c>
      <c r="L2049">
        <v>16.5</v>
      </c>
      <c r="M2049">
        <v>5.28</v>
      </c>
      <c r="N2049">
        <v>0.87</v>
      </c>
      <c r="O2049">
        <v>4.8600000000000003</v>
      </c>
      <c r="P2049">
        <v>0.8</v>
      </c>
      <c r="Q2049">
        <v>3.79</v>
      </c>
      <c r="R2049">
        <v>0.63</v>
      </c>
      <c r="S2049">
        <v>1.43</v>
      </c>
      <c r="U2049">
        <v>17.13</v>
      </c>
      <c r="V2049">
        <v>19.14</v>
      </c>
      <c r="W2049" s="1">
        <v>42977</v>
      </c>
      <c r="X2049">
        <v>229</v>
      </c>
      <c r="Z2049" t="s">
        <v>1194</v>
      </c>
      <c r="AA2049" t="s">
        <v>1195</v>
      </c>
      <c r="AC2049" s="1">
        <v>43053</v>
      </c>
      <c r="AD2049">
        <v>1</v>
      </c>
      <c r="AE2049">
        <v>280</v>
      </c>
      <c r="AF2049" s="1">
        <v>43335</v>
      </c>
      <c r="AG2049">
        <v>358</v>
      </c>
      <c r="AH2049">
        <v>98476</v>
      </c>
      <c r="AI2049" t="s">
        <v>1196</v>
      </c>
      <c r="AJ2049" t="s">
        <v>1197</v>
      </c>
      <c r="AK2049" t="s">
        <v>45</v>
      </c>
      <c r="AL2049" s="1">
        <v>42977</v>
      </c>
    </row>
    <row r="2050" spans="1:38" x14ac:dyDescent="0.25">
      <c r="A2050" t="s">
        <v>78</v>
      </c>
      <c r="B2050" s="1">
        <v>43072</v>
      </c>
      <c r="C2050">
        <v>2</v>
      </c>
      <c r="D2050">
        <v>6</v>
      </c>
      <c r="E2050">
        <v>60</v>
      </c>
      <c r="F2050" t="s">
        <v>1072</v>
      </c>
      <c r="G2050" t="s">
        <v>40</v>
      </c>
      <c r="H2050" t="s">
        <v>41</v>
      </c>
      <c r="I2050">
        <v>14</v>
      </c>
      <c r="J2050" t="s">
        <v>42</v>
      </c>
      <c r="K2050">
        <v>95</v>
      </c>
      <c r="L2050">
        <v>15.9</v>
      </c>
      <c r="M2050">
        <v>5.25</v>
      </c>
      <c r="N2050">
        <v>0.83</v>
      </c>
      <c r="O2050">
        <v>5.0599999999999996</v>
      </c>
      <c r="P2050">
        <v>0.8</v>
      </c>
      <c r="Q2050">
        <v>4.04</v>
      </c>
      <c r="R2050">
        <v>0.64</v>
      </c>
      <c r="S2050">
        <v>1.45</v>
      </c>
      <c r="T2050">
        <v>31</v>
      </c>
      <c r="U2050">
        <v>16.5</v>
      </c>
      <c r="V2050">
        <v>19.05</v>
      </c>
      <c r="W2050" s="1">
        <v>42977</v>
      </c>
      <c r="X2050">
        <v>229</v>
      </c>
      <c r="Y2050" t="s">
        <v>46</v>
      </c>
      <c r="Z2050" t="s">
        <v>1194</v>
      </c>
      <c r="AA2050" t="s">
        <v>1195</v>
      </c>
      <c r="AC2050" s="1">
        <v>43053</v>
      </c>
      <c r="AD2050">
        <v>1</v>
      </c>
      <c r="AE2050">
        <v>209</v>
      </c>
      <c r="AF2050" s="1">
        <v>43335</v>
      </c>
      <c r="AG2050">
        <v>358</v>
      </c>
      <c r="AH2050">
        <v>98476</v>
      </c>
      <c r="AI2050" t="s">
        <v>1196</v>
      </c>
      <c r="AJ2050" t="s">
        <v>1197</v>
      </c>
      <c r="AK2050" t="s">
        <v>45</v>
      </c>
      <c r="AL2050" s="1">
        <v>42977</v>
      </c>
    </row>
    <row r="2051" spans="1:38" x14ac:dyDescent="0.25">
      <c r="A2051" t="s">
        <v>78</v>
      </c>
      <c r="B2051" s="1">
        <v>43129</v>
      </c>
      <c r="C2051">
        <v>3</v>
      </c>
      <c r="D2051">
        <v>6</v>
      </c>
      <c r="E2051">
        <v>60</v>
      </c>
      <c r="F2051" t="s">
        <v>1072</v>
      </c>
      <c r="G2051" t="s">
        <v>40</v>
      </c>
      <c r="H2051" t="s">
        <v>41</v>
      </c>
      <c r="I2051">
        <v>14</v>
      </c>
      <c r="J2051" t="s">
        <v>42</v>
      </c>
      <c r="K2051">
        <v>152</v>
      </c>
      <c r="L2051">
        <v>13.1</v>
      </c>
      <c r="M2051">
        <v>5.15</v>
      </c>
      <c r="N2051">
        <v>0.67</v>
      </c>
      <c r="O2051">
        <v>5.94</v>
      </c>
      <c r="P2051">
        <v>0.78</v>
      </c>
      <c r="Q2051">
        <v>3.93</v>
      </c>
      <c r="R2051">
        <v>0.51</v>
      </c>
      <c r="S2051">
        <v>1.29</v>
      </c>
      <c r="T2051">
        <v>1235</v>
      </c>
      <c r="U2051">
        <v>13.6</v>
      </c>
      <c r="V2051">
        <v>17.09</v>
      </c>
      <c r="W2051" s="1">
        <v>42977</v>
      </c>
      <c r="X2051">
        <v>229</v>
      </c>
      <c r="Y2051" s="3">
        <v>44986</v>
      </c>
      <c r="Z2051" t="s">
        <v>1194</v>
      </c>
      <c r="AA2051" t="s">
        <v>1195</v>
      </c>
      <c r="AC2051" s="1">
        <v>43053</v>
      </c>
      <c r="AD2051">
        <v>1</v>
      </c>
      <c r="AE2051">
        <v>204</v>
      </c>
      <c r="AF2051" s="1">
        <v>43335</v>
      </c>
      <c r="AG2051">
        <v>358</v>
      </c>
      <c r="AH2051">
        <v>98476</v>
      </c>
      <c r="AI2051" t="s">
        <v>1196</v>
      </c>
      <c r="AJ2051" t="s">
        <v>1197</v>
      </c>
      <c r="AK2051" t="s">
        <v>45</v>
      </c>
      <c r="AL2051" s="1">
        <v>42977</v>
      </c>
    </row>
    <row r="2052" spans="1:38" x14ac:dyDescent="0.25">
      <c r="A2052" t="s">
        <v>78</v>
      </c>
      <c r="B2052" s="1">
        <v>43193</v>
      </c>
      <c r="C2052">
        <v>4</v>
      </c>
      <c r="D2052">
        <v>6</v>
      </c>
      <c r="E2052">
        <v>60</v>
      </c>
      <c r="F2052" t="s">
        <v>1072</v>
      </c>
      <c r="G2052" t="s">
        <v>40</v>
      </c>
      <c r="H2052" t="s">
        <v>41</v>
      </c>
      <c r="I2052">
        <v>14</v>
      </c>
      <c r="J2052" t="s">
        <v>42</v>
      </c>
      <c r="K2052">
        <v>216</v>
      </c>
      <c r="L2052">
        <v>8.6999999999999993</v>
      </c>
      <c r="M2052">
        <v>5.16</v>
      </c>
      <c r="N2052">
        <v>0.45</v>
      </c>
      <c r="O2052">
        <v>5.31</v>
      </c>
      <c r="P2052">
        <v>0.46</v>
      </c>
      <c r="Q2052">
        <v>4.79</v>
      </c>
      <c r="R2052">
        <v>0.42</v>
      </c>
      <c r="S2052">
        <v>0.88</v>
      </c>
      <c r="T2052">
        <v>418</v>
      </c>
      <c r="U2052">
        <v>9.0299999999999994</v>
      </c>
      <c r="V2052">
        <v>11.22</v>
      </c>
      <c r="W2052" s="1">
        <v>42977</v>
      </c>
      <c r="X2052">
        <v>229</v>
      </c>
      <c r="Y2052" s="3">
        <v>45018</v>
      </c>
      <c r="Z2052" t="s">
        <v>1194</v>
      </c>
      <c r="AA2052" t="s">
        <v>1195</v>
      </c>
      <c r="AC2052" s="1">
        <v>43053</v>
      </c>
      <c r="AD2052">
        <v>1</v>
      </c>
      <c r="AE2052">
        <v>140</v>
      </c>
      <c r="AF2052" s="1">
        <v>43335</v>
      </c>
      <c r="AG2052">
        <v>358</v>
      </c>
      <c r="AH2052">
        <v>98476</v>
      </c>
      <c r="AI2052" t="s">
        <v>1196</v>
      </c>
      <c r="AJ2052" t="s">
        <v>1197</v>
      </c>
      <c r="AK2052" t="s">
        <v>45</v>
      </c>
      <c r="AL2052" s="1">
        <v>42977</v>
      </c>
    </row>
    <row r="2053" spans="1:38" x14ac:dyDescent="0.25">
      <c r="A2053" t="s">
        <v>123</v>
      </c>
      <c r="B2053" s="1">
        <v>43074</v>
      </c>
      <c r="C2053">
        <v>2</v>
      </c>
      <c r="D2053">
        <v>311</v>
      </c>
      <c r="E2053">
        <v>60</v>
      </c>
      <c r="F2053" t="s">
        <v>1072</v>
      </c>
      <c r="G2053" t="s">
        <v>104</v>
      </c>
      <c r="H2053" t="s">
        <v>105</v>
      </c>
      <c r="I2053">
        <v>2</v>
      </c>
      <c r="J2053">
        <v>1</v>
      </c>
      <c r="K2053">
        <v>110</v>
      </c>
      <c r="L2053">
        <v>16.8</v>
      </c>
      <c r="M2053">
        <v>5.0599999999999996</v>
      </c>
      <c r="N2053">
        <v>0.85</v>
      </c>
      <c r="O2053">
        <v>4.7300000000000004</v>
      </c>
      <c r="P2053">
        <v>0.79</v>
      </c>
      <c r="Q2053">
        <v>4.1399999999999997</v>
      </c>
      <c r="R2053">
        <v>0.7</v>
      </c>
      <c r="S2053">
        <v>1.49</v>
      </c>
      <c r="T2053">
        <v>310</v>
      </c>
      <c r="U2053">
        <v>17.440000000000001</v>
      </c>
      <c r="V2053">
        <v>19.61</v>
      </c>
      <c r="W2053" s="1">
        <v>42964</v>
      </c>
      <c r="X2053">
        <v>247</v>
      </c>
      <c r="Y2053" s="3">
        <v>44959</v>
      </c>
      <c r="AC2053" s="1">
        <v>43043</v>
      </c>
      <c r="AD2053">
        <v>1</v>
      </c>
      <c r="AE2053">
        <v>245</v>
      </c>
      <c r="AF2053" s="1">
        <v>43321</v>
      </c>
      <c r="AG2053">
        <v>357</v>
      </c>
      <c r="AH2053" t="s">
        <v>1198</v>
      </c>
      <c r="AI2053">
        <v>649</v>
      </c>
      <c r="AJ2053" t="s">
        <v>1199</v>
      </c>
      <c r="AK2053" t="s">
        <v>45</v>
      </c>
      <c r="AL2053" s="1">
        <v>42964</v>
      </c>
    </row>
    <row r="2054" spans="1:38" x14ac:dyDescent="0.25">
      <c r="A2054" t="s">
        <v>123</v>
      </c>
      <c r="B2054" s="1">
        <v>43198</v>
      </c>
      <c r="C2054">
        <v>4</v>
      </c>
      <c r="D2054">
        <v>311</v>
      </c>
      <c r="E2054">
        <v>60</v>
      </c>
      <c r="F2054" t="s">
        <v>1072</v>
      </c>
      <c r="G2054" t="s">
        <v>104</v>
      </c>
      <c r="H2054" t="s">
        <v>105</v>
      </c>
      <c r="I2054">
        <v>2</v>
      </c>
      <c r="J2054">
        <v>1</v>
      </c>
      <c r="K2054">
        <v>234</v>
      </c>
      <c r="L2054">
        <v>10.3</v>
      </c>
      <c r="M2054">
        <v>4.71</v>
      </c>
      <c r="N2054">
        <v>0.49</v>
      </c>
      <c r="O2054">
        <v>6.06</v>
      </c>
      <c r="P2054">
        <v>0.62</v>
      </c>
      <c r="Q2054">
        <v>4.5199999999999996</v>
      </c>
      <c r="R2054">
        <v>0.47</v>
      </c>
      <c r="S2054">
        <v>1.0900000000000001</v>
      </c>
      <c r="T2054">
        <v>226</v>
      </c>
      <c r="U2054">
        <v>10.69</v>
      </c>
      <c r="V2054">
        <v>14.03</v>
      </c>
      <c r="W2054" s="1">
        <v>42964</v>
      </c>
      <c r="X2054">
        <v>247</v>
      </c>
      <c r="Y2054" s="3">
        <v>45020</v>
      </c>
      <c r="AC2054" t="s">
        <v>49</v>
      </c>
      <c r="AH2054" t="s">
        <v>1198</v>
      </c>
      <c r="AI2054">
        <v>649</v>
      </c>
      <c r="AJ2054" t="s">
        <v>1199</v>
      </c>
      <c r="AK2054" t="s">
        <v>50</v>
      </c>
      <c r="AL2054" s="1">
        <v>43243</v>
      </c>
    </row>
    <row r="2055" spans="1:38" x14ac:dyDescent="0.25">
      <c r="A2055" t="s">
        <v>123</v>
      </c>
      <c r="B2055" s="1">
        <v>43005</v>
      </c>
      <c r="C2055">
        <v>1</v>
      </c>
      <c r="D2055">
        <v>311</v>
      </c>
      <c r="E2055">
        <v>60</v>
      </c>
      <c r="F2055" t="s">
        <v>1072</v>
      </c>
      <c r="G2055" t="s">
        <v>104</v>
      </c>
      <c r="H2055" t="s">
        <v>105</v>
      </c>
      <c r="I2055">
        <v>2</v>
      </c>
      <c r="J2055">
        <v>1</v>
      </c>
      <c r="K2055">
        <v>41</v>
      </c>
      <c r="L2055">
        <v>11.5</v>
      </c>
      <c r="M2055">
        <v>4.92</v>
      </c>
      <c r="N2055">
        <v>0.56999999999999995</v>
      </c>
      <c r="O2055">
        <v>5.13</v>
      </c>
      <c r="P2055">
        <v>0.59</v>
      </c>
      <c r="Q2055">
        <v>3.74</v>
      </c>
      <c r="R2055">
        <v>0.43</v>
      </c>
      <c r="S2055">
        <v>1.02</v>
      </c>
      <c r="T2055">
        <v>926</v>
      </c>
      <c r="U2055">
        <v>11.94</v>
      </c>
      <c r="V2055">
        <v>13.68</v>
      </c>
      <c r="W2055" s="1">
        <v>42964</v>
      </c>
      <c r="X2055">
        <v>247</v>
      </c>
      <c r="AC2055" s="1">
        <v>43043</v>
      </c>
      <c r="AD2055">
        <v>1</v>
      </c>
      <c r="AE2055">
        <v>254</v>
      </c>
      <c r="AF2055" s="1">
        <v>43321</v>
      </c>
      <c r="AG2055">
        <v>357</v>
      </c>
      <c r="AH2055" t="s">
        <v>1198</v>
      </c>
      <c r="AI2055">
        <v>649</v>
      </c>
      <c r="AJ2055" t="s">
        <v>1199</v>
      </c>
      <c r="AK2055" t="s">
        <v>45</v>
      </c>
      <c r="AL2055" s="1">
        <v>42964</v>
      </c>
    </row>
    <row r="2056" spans="1:38" x14ac:dyDescent="0.25">
      <c r="A2056" t="s">
        <v>123</v>
      </c>
      <c r="B2056" s="1">
        <v>43136</v>
      </c>
      <c r="C2056">
        <v>3</v>
      </c>
      <c r="D2056">
        <v>311</v>
      </c>
      <c r="E2056">
        <v>60</v>
      </c>
      <c r="F2056" t="s">
        <v>1072</v>
      </c>
      <c r="G2056" t="s">
        <v>69</v>
      </c>
      <c r="H2056" t="s">
        <v>70</v>
      </c>
      <c r="I2056">
        <v>3</v>
      </c>
      <c r="J2056">
        <v>2</v>
      </c>
      <c r="K2056">
        <v>167</v>
      </c>
      <c r="L2056">
        <v>10.8</v>
      </c>
      <c r="M2056">
        <v>4.92</v>
      </c>
      <c r="N2056">
        <v>0.53</v>
      </c>
      <c r="O2056">
        <v>4.91</v>
      </c>
      <c r="P2056">
        <v>0.53</v>
      </c>
      <c r="Q2056">
        <v>3.89</v>
      </c>
      <c r="R2056">
        <v>0.42</v>
      </c>
      <c r="S2056">
        <v>0.95</v>
      </c>
      <c r="T2056">
        <v>93</v>
      </c>
      <c r="U2056">
        <v>11.21</v>
      </c>
      <c r="V2056">
        <v>12.66</v>
      </c>
      <c r="W2056" s="1">
        <v>42969</v>
      </c>
      <c r="X2056">
        <v>247</v>
      </c>
      <c r="Y2056" t="s">
        <v>47</v>
      </c>
      <c r="AC2056" s="1">
        <v>43062</v>
      </c>
      <c r="AD2056">
        <v>1</v>
      </c>
      <c r="AE2056">
        <v>206</v>
      </c>
      <c r="AF2056" s="1">
        <v>43344</v>
      </c>
      <c r="AG2056">
        <v>375</v>
      </c>
      <c r="AI2056">
        <v>0</v>
      </c>
      <c r="AJ2056" t="s">
        <v>1200</v>
      </c>
      <c r="AK2056" t="s">
        <v>45</v>
      </c>
      <c r="AL2056" s="1">
        <v>42969</v>
      </c>
    </row>
    <row r="2057" spans="1:38" x14ac:dyDescent="0.25">
      <c r="A2057" t="s">
        <v>123</v>
      </c>
      <c r="B2057" s="1">
        <v>43005</v>
      </c>
      <c r="C2057">
        <v>1</v>
      </c>
      <c r="D2057">
        <v>372</v>
      </c>
      <c r="E2057">
        <v>60</v>
      </c>
      <c r="F2057" t="s">
        <v>1072</v>
      </c>
      <c r="G2057" t="s">
        <v>69</v>
      </c>
      <c r="H2057" t="s">
        <v>70</v>
      </c>
      <c r="I2057">
        <v>3</v>
      </c>
      <c r="J2057">
        <v>2</v>
      </c>
      <c r="K2057">
        <v>37</v>
      </c>
      <c r="L2057">
        <v>19.5</v>
      </c>
      <c r="M2057">
        <v>5.39</v>
      </c>
      <c r="N2057">
        <v>1.05</v>
      </c>
      <c r="O2057">
        <v>5.15</v>
      </c>
      <c r="P2057">
        <v>1</v>
      </c>
      <c r="Q2057">
        <v>3.96</v>
      </c>
      <c r="R2057">
        <v>0.77</v>
      </c>
      <c r="S2057">
        <v>1.78</v>
      </c>
      <c r="T2057">
        <v>18</v>
      </c>
      <c r="U2057">
        <v>20.239999999999998</v>
      </c>
      <c r="V2057">
        <v>23.49</v>
      </c>
      <c r="W2057" s="1">
        <v>42968</v>
      </c>
      <c r="X2057">
        <v>243</v>
      </c>
      <c r="Y2057" t="s">
        <v>43</v>
      </c>
      <c r="Z2057" t="s">
        <v>1201</v>
      </c>
      <c r="AA2057" t="s">
        <v>1202</v>
      </c>
      <c r="AC2057" s="1">
        <v>43058</v>
      </c>
      <c r="AD2057">
        <v>1</v>
      </c>
      <c r="AE2057">
        <v>270</v>
      </c>
      <c r="AF2057" s="1">
        <v>43337</v>
      </c>
      <c r="AG2057">
        <v>369</v>
      </c>
      <c r="AH2057" t="s">
        <v>1203</v>
      </c>
      <c r="AI2057" t="s">
        <v>1204</v>
      </c>
      <c r="AJ2057" t="s">
        <v>1205</v>
      </c>
      <c r="AK2057" t="s">
        <v>45</v>
      </c>
      <c r="AL2057" s="1">
        <v>42968</v>
      </c>
    </row>
    <row r="2058" spans="1:38" x14ac:dyDescent="0.25">
      <c r="A2058" t="s">
        <v>123</v>
      </c>
      <c r="B2058" s="1">
        <v>43074</v>
      </c>
      <c r="C2058">
        <v>2</v>
      </c>
      <c r="D2058">
        <v>372</v>
      </c>
      <c r="E2058">
        <v>60</v>
      </c>
      <c r="F2058" t="s">
        <v>1072</v>
      </c>
      <c r="G2058" t="s">
        <v>69</v>
      </c>
      <c r="H2058" t="s">
        <v>70</v>
      </c>
      <c r="I2058">
        <v>3</v>
      </c>
      <c r="J2058">
        <v>2</v>
      </c>
      <c r="K2058">
        <v>106</v>
      </c>
      <c r="L2058">
        <v>16.399999999999999</v>
      </c>
      <c r="M2058">
        <v>5.27</v>
      </c>
      <c r="N2058">
        <v>0.86</v>
      </c>
      <c r="O2058">
        <v>5.33</v>
      </c>
      <c r="P2058">
        <v>0.87</v>
      </c>
      <c r="Q2058">
        <v>4.0599999999999996</v>
      </c>
      <c r="R2058">
        <v>0.67</v>
      </c>
      <c r="S2058">
        <v>1.54</v>
      </c>
      <c r="T2058">
        <v>8</v>
      </c>
      <c r="U2058">
        <v>17.02</v>
      </c>
      <c r="V2058">
        <v>20.29</v>
      </c>
      <c r="W2058" s="1">
        <v>42968</v>
      </c>
      <c r="X2058">
        <v>243</v>
      </c>
      <c r="Y2058" t="s">
        <v>46</v>
      </c>
      <c r="Z2058" t="s">
        <v>1201</v>
      </c>
      <c r="AA2058" t="s">
        <v>1202</v>
      </c>
      <c r="AC2058" s="1">
        <v>43058</v>
      </c>
      <c r="AD2058">
        <v>1</v>
      </c>
      <c r="AE2058">
        <v>261</v>
      </c>
      <c r="AF2058" s="1">
        <v>43337</v>
      </c>
      <c r="AG2058">
        <v>369</v>
      </c>
      <c r="AH2058" t="s">
        <v>1203</v>
      </c>
      <c r="AI2058" t="s">
        <v>1204</v>
      </c>
      <c r="AJ2058" t="s">
        <v>1205</v>
      </c>
      <c r="AK2058" t="s">
        <v>45</v>
      </c>
      <c r="AL2058" s="1">
        <v>42968</v>
      </c>
    </row>
    <row r="2059" spans="1:38" x14ac:dyDescent="0.25">
      <c r="A2059" t="s">
        <v>123</v>
      </c>
      <c r="B2059" s="1">
        <v>43136</v>
      </c>
      <c r="C2059">
        <v>3</v>
      </c>
      <c r="D2059">
        <v>372</v>
      </c>
      <c r="E2059">
        <v>60</v>
      </c>
      <c r="F2059" t="s">
        <v>1072</v>
      </c>
      <c r="G2059" t="s">
        <v>69</v>
      </c>
      <c r="H2059" t="s">
        <v>70</v>
      </c>
      <c r="I2059">
        <v>3</v>
      </c>
      <c r="J2059">
        <v>2</v>
      </c>
      <c r="K2059">
        <v>148</v>
      </c>
      <c r="L2059">
        <v>15.9</v>
      </c>
      <c r="M2059">
        <v>5.1100000000000003</v>
      </c>
      <c r="N2059">
        <v>0.81</v>
      </c>
      <c r="O2059">
        <v>5.27</v>
      </c>
      <c r="P2059">
        <v>0.84</v>
      </c>
      <c r="Q2059">
        <v>3.98</v>
      </c>
      <c r="R2059">
        <v>0.63</v>
      </c>
      <c r="S2059">
        <v>1.47</v>
      </c>
      <c r="T2059">
        <v>27</v>
      </c>
      <c r="U2059">
        <v>16.5</v>
      </c>
      <c r="V2059">
        <v>19.48</v>
      </c>
      <c r="W2059" s="1">
        <v>42988</v>
      </c>
      <c r="X2059">
        <v>243</v>
      </c>
      <c r="Y2059" t="s">
        <v>47</v>
      </c>
      <c r="Z2059" t="s">
        <v>741</v>
      </c>
      <c r="AA2059" t="s">
        <v>742</v>
      </c>
      <c r="AC2059" s="1">
        <v>43070</v>
      </c>
      <c r="AD2059">
        <v>2</v>
      </c>
      <c r="AE2059">
        <v>211</v>
      </c>
      <c r="AF2059" s="1">
        <v>43349</v>
      </c>
      <c r="AG2059">
        <v>361</v>
      </c>
      <c r="AH2059" t="s">
        <v>743</v>
      </c>
      <c r="AI2059" t="s">
        <v>745</v>
      </c>
      <c r="AJ2059" t="s">
        <v>744</v>
      </c>
      <c r="AK2059" t="s">
        <v>45</v>
      </c>
      <c r="AL2059" s="1">
        <v>42988</v>
      </c>
    </row>
    <row r="2060" spans="1:38" x14ac:dyDescent="0.25">
      <c r="A2060" t="s">
        <v>123</v>
      </c>
      <c r="B2060" s="1">
        <v>43198</v>
      </c>
      <c r="C2060">
        <v>4</v>
      </c>
      <c r="D2060">
        <v>372</v>
      </c>
      <c r="E2060">
        <v>60</v>
      </c>
      <c r="F2060" t="s">
        <v>1072</v>
      </c>
      <c r="G2060" t="s">
        <v>69</v>
      </c>
      <c r="H2060" t="s">
        <v>70</v>
      </c>
      <c r="I2060">
        <v>3</v>
      </c>
      <c r="J2060">
        <v>2</v>
      </c>
      <c r="K2060">
        <v>230</v>
      </c>
      <c r="L2060">
        <v>8.5</v>
      </c>
      <c r="M2060">
        <v>4.93</v>
      </c>
      <c r="N2060">
        <v>0.42</v>
      </c>
      <c r="O2060">
        <v>7.57</v>
      </c>
      <c r="P2060">
        <v>0.64</v>
      </c>
      <c r="Q2060">
        <v>5.36</v>
      </c>
      <c r="R2060">
        <v>0.46</v>
      </c>
      <c r="S2060">
        <v>1.1000000000000001</v>
      </c>
      <c r="T2060">
        <v>30</v>
      </c>
      <c r="U2060">
        <v>8.82</v>
      </c>
      <c r="V2060">
        <v>13.72</v>
      </c>
      <c r="W2060" s="1">
        <v>42968</v>
      </c>
      <c r="X2060">
        <v>243</v>
      </c>
      <c r="Y2060" t="s">
        <v>48</v>
      </c>
      <c r="Z2060" t="s">
        <v>1201</v>
      </c>
      <c r="AA2060" t="s">
        <v>1202</v>
      </c>
      <c r="AC2060" t="s">
        <v>49</v>
      </c>
      <c r="AH2060" t="s">
        <v>1203</v>
      </c>
      <c r="AI2060" t="s">
        <v>1204</v>
      </c>
      <c r="AJ2060" t="s">
        <v>1205</v>
      </c>
      <c r="AK2060" t="s">
        <v>50</v>
      </c>
      <c r="AL2060" s="1">
        <v>43242</v>
      </c>
    </row>
    <row r="2061" spans="1:38" x14ac:dyDescent="0.25">
      <c r="A2061" t="s">
        <v>68</v>
      </c>
      <c r="B2061" s="1">
        <v>43018</v>
      </c>
      <c r="C2061">
        <v>1</v>
      </c>
      <c r="D2061">
        <v>242</v>
      </c>
      <c r="E2061">
        <v>61</v>
      </c>
      <c r="F2061" t="s">
        <v>1072</v>
      </c>
      <c r="G2061" t="s">
        <v>104</v>
      </c>
      <c r="H2061" t="s">
        <v>105</v>
      </c>
      <c r="I2061">
        <v>3</v>
      </c>
      <c r="J2061">
        <v>2</v>
      </c>
      <c r="K2061">
        <v>55</v>
      </c>
      <c r="L2061">
        <v>24.4</v>
      </c>
      <c r="M2061">
        <v>4.84</v>
      </c>
      <c r="N2061">
        <v>1.18</v>
      </c>
      <c r="O2061">
        <v>4.3600000000000003</v>
      </c>
      <c r="P2061">
        <v>1.06</v>
      </c>
      <c r="Q2061">
        <v>3.26</v>
      </c>
      <c r="R2061">
        <v>0.8</v>
      </c>
      <c r="S2061">
        <v>1.86</v>
      </c>
      <c r="T2061">
        <v>26</v>
      </c>
      <c r="U2061">
        <v>25.33</v>
      </c>
      <c r="V2061">
        <v>25.79</v>
      </c>
      <c r="W2061" s="1">
        <v>42963</v>
      </c>
      <c r="X2061">
        <v>269</v>
      </c>
      <c r="Y2061" t="s">
        <v>43</v>
      </c>
      <c r="AC2061" s="1">
        <v>43044</v>
      </c>
      <c r="AD2061">
        <v>1</v>
      </c>
      <c r="AE2061">
        <v>257</v>
      </c>
      <c r="AF2061" s="1">
        <v>43324</v>
      </c>
      <c r="AG2061">
        <v>361</v>
      </c>
      <c r="AH2061">
        <v>313504</v>
      </c>
      <c r="AI2061">
        <v>109</v>
      </c>
      <c r="AJ2061" s="2">
        <v>28399</v>
      </c>
      <c r="AK2061" t="s">
        <v>45</v>
      </c>
      <c r="AL2061" s="1">
        <v>42963</v>
      </c>
    </row>
    <row r="2062" spans="1:38" x14ac:dyDescent="0.25">
      <c r="A2062" t="s">
        <v>68</v>
      </c>
      <c r="B2062" s="1">
        <v>43073</v>
      </c>
      <c r="C2062">
        <v>2</v>
      </c>
      <c r="D2062">
        <v>242</v>
      </c>
      <c r="E2062">
        <v>61</v>
      </c>
      <c r="F2062" t="s">
        <v>1072</v>
      </c>
      <c r="G2062" t="s">
        <v>104</v>
      </c>
      <c r="H2062" t="s">
        <v>105</v>
      </c>
      <c r="I2062">
        <v>3</v>
      </c>
      <c r="J2062">
        <v>2</v>
      </c>
      <c r="K2062">
        <v>110</v>
      </c>
      <c r="L2062">
        <v>21.3</v>
      </c>
      <c r="M2062">
        <v>4.1100000000000003</v>
      </c>
      <c r="N2062">
        <v>0.88</v>
      </c>
      <c r="O2062">
        <v>3.12</v>
      </c>
      <c r="P2062">
        <v>0.66</v>
      </c>
      <c r="Q2062">
        <v>2.48</v>
      </c>
      <c r="R2062">
        <v>0.53</v>
      </c>
      <c r="S2062">
        <v>1.19</v>
      </c>
      <c r="T2062">
        <v>30</v>
      </c>
      <c r="U2062">
        <v>22.11</v>
      </c>
      <c r="V2062">
        <v>17.940000000000001</v>
      </c>
      <c r="W2062" s="1">
        <v>42963</v>
      </c>
      <c r="X2062">
        <v>269</v>
      </c>
      <c r="Y2062" t="s">
        <v>46</v>
      </c>
      <c r="AC2062" s="1">
        <v>43044</v>
      </c>
      <c r="AD2062">
        <v>1</v>
      </c>
      <c r="AE2062">
        <v>249</v>
      </c>
      <c r="AF2062" s="1">
        <v>43324</v>
      </c>
      <c r="AG2062">
        <v>361</v>
      </c>
      <c r="AH2062">
        <v>313504</v>
      </c>
      <c r="AI2062" t="s">
        <v>385</v>
      </c>
      <c r="AJ2062" s="2">
        <v>28399</v>
      </c>
      <c r="AK2062" t="s">
        <v>45</v>
      </c>
      <c r="AL2062" s="1">
        <v>42963</v>
      </c>
    </row>
    <row r="2063" spans="1:38" x14ac:dyDescent="0.25">
      <c r="A2063" t="s">
        <v>68</v>
      </c>
      <c r="B2063" s="1">
        <v>43144</v>
      </c>
      <c r="C2063">
        <v>3</v>
      </c>
      <c r="D2063">
        <v>242</v>
      </c>
      <c r="E2063">
        <v>61</v>
      </c>
      <c r="F2063" t="s">
        <v>1072</v>
      </c>
      <c r="G2063" t="s">
        <v>104</v>
      </c>
      <c r="H2063" t="s">
        <v>105</v>
      </c>
      <c r="I2063">
        <v>3</v>
      </c>
      <c r="J2063">
        <v>2</v>
      </c>
      <c r="K2063">
        <v>181</v>
      </c>
      <c r="L2063">
        <v>15.8</v>
      </c>
      <c r="M2063">
        <v>4.6399999999999997</v>
      </c>
      <c r="N2063">
        <v>0.73</v>
      </c>
      <c r="O2063">
        <v>4.6100000000000003</v>
      </c>
      <c r="P2063">
        <v>0.73</v>
      </c>
      <c r="Q2063">
        <v>3.36</v>
      </c>
      <c r="R2063">
        <v>0.53</v>
      </c>
      <c r="S2063">
        <v>1.26</v>
      </c>
      <c r="T2063">
        <v>20</v>
      </c>
      <c r="U2063">
        <v>16.399999999999999</v>
      </c>
      <c r="V2063">
        <v>17.329999999999998</v>
      </c>
      <c r="W2063" s="1">
        <v>42963</v>
      </c>
      <c r="X2063">
        <v>269</v>
      </c>
      <c r="Y2063" t="s">
        <v>47</v>
      </c>
      <c r="AC2063" s="1">
        <v>43044</v>
      </c>
      <c r="AD2063">
        <v>1</v>
      </c>
      <c r="AE2063">
        <v>178</v>
      </c>
      <c r="AF2063" s="1">
        <v>43324</v>
      </c>
      <c r="AG2063">
        <v>361</v>
      </c>
      <c r="AH2063">
        <v>313504</v>
      </c>
      <c r="AI2063" t="s">
        <v>385</v>
      </c>
      <c r="AJ2063" s="2">
        <v>28399</v>
      </c>
      <c r="AK2063" t="s">
        <v>45</v>
      </c>
      <c r="AL2063" s="1">
        <v>42963</v>
      </c>
    </row>
    <row r="2064" spans="1:38" x14ac:dyDescent="0.25">
      <c r="A2064" t="s">
        <v>68</v>
      </c>
      <c r="B2064" s="1">
        <v>43219</v>
      </c>
      <c r="C2064">
        <v>4</v>
      </c>
      <c r="D2064">
        <v>242</v>
      </c>
      <c r="E2064">
        <v>61</v>
      </c>
      <c r="F2064" t="s">
        <v>1072</v>
      </c>
      <c r="G2064" t="s">
        <v>104</v>
      </c>
      <c r="H2064" t="s">
        <v>105</v>
      </c>
      <c r="I2064">
        <v>3</v>
      </c>
      <c r="J2064">
        <v>2</v>
      </c>
      <c r="K2064">
        <v>256</v>
      </c>
      <c r="L2064">
        <v>6.1</v>
      </c>
      <c r="M2064">
        <v>4.62</v>
      </c>
      <c r="N2064">
        <v>0.28000000000000003</v>
      </c>
      <c r="O2064">
        <v>7.39</v>
      </c>
      <c r="P2064">
        <v>0.45</v>
      </c>
      <c r="Q2064">
        <v>5.34</v>
      </c>
      <c r="R2064">
        <v>0.33</v>
      </c>
      <c r="S2064">
        <v>0.78</v>
      </c>
      <c r="T2064">
        <v>516</v>
      </c>
      <c r="U2064">
        <v>6.33</v>
      </c>
      <c r="V2064">
        <v>9.73</v>
      </c>
      <c r="W2064" s="1">
        <v>42963</v>
      </c>
      <c r="X2064">
        <v>269</v>
      </c>
      <c r="Y2064" s="3">
        <v>45017</v>
      </c>
      <c r="AC2064" s="1">
        <v>43397</v>
      </c>
      <c r="AD2064">
        <v>2</v>
      </c>
      <c r="AE2064">
        <v>230</v>
      </c>
      <c r="AF2064" s="1">
        <v>43677</v>
      </c>
      <c r="AG2064">
        <v>714</v>
      </c>
      <c r="AH2064">
        <v>313504</v>
      </c>
      <c r="AI2064" t="s">
        <v>385</v>
      </c>
      <c r="AJ2064" s="2">
        <v>28399</v>
      </c>
      <c r="AK2064" t="s">
        <v>50</v>
      </c>
      <c r="AL2064" s="1">
        <v>43250</v>
      </c>
    </row>
    <row r="2065" spans="1:38" x14ac:dyDescent="0.25">
      <c r="A2065" t="s">
        <v>78</v>
      </c>
      <c r="B2065" s="1">
        <v>43072</v>
      </c>
      <c r="C2065">
        <v>2</v>
      </c>
      <c r="D2065">
        <v>20</v>
      </c>
      <c r="E2065">
        <v>61</v>
      </c>
      <c r="F2065" t="s">
        <v>1072</v>
      </c>
      <c r="G2065" t="s">
        <v>40</v>
      </c>
      <c r="H2065" t="s">
        <v>41</v>
      </c>
      <c r="I2065">
        <v>2</v>
      </c>
      <c r="J2065">
        <v>1</v>
      </c>
      <c r="K2065">
        <v>85</v>
      </c>
      <c r="L2065">
        <v>12.1</v>
      </c>
      <c r="M2065">
        <v>4.84</v>
      </c>
      <c r="N2065">
        <v>0.59</v>
      </c>
      <c r="O2065">
        <v>5.61</v>
      </c>
      <c r="P2065">
        <v>0.68</v>
      </c>
      <c r="Q2065">
        <v>3.66</v>
      </c>
      <c r="R2065">
        <v>0.44</v>
      </c>
      <c r="S2065">
        <v>1.1200000000000001</v>
      </c>
      <c r="T2065">
        <v>77</v>
      </c>
      <c r="U2065">
        <v>12.56</v>
      </c>
      <c r="V2065">
        <v>15.04</v>
      </c>
      <c r="W2065" s="1">
        <v>42987</v>
      </c>
      <c r="X2065" t="s">
        <v>1206</v>
      </c>
      <c r="Y2065" t="s">
        <v>46</v>
      </c>
      <c r="Z2065" t="s">
        <v>1207</v>
      </c>
      <c r="AA2065">
        <f>-144/65</f>
        <v>-2.2153846153846155</v>
      </c>
      <c r="AB2065">
        <v>-221</v>
      </c>
      <c r="AC2065" s="1">
        <v>43060</v>
      </c>
      <c r="AD2065">
        <v>1</v>
      </c>
      <c r="AE2065">
        <v>215</v>
      </c>
      <c r="AF2065" s="1">
        <v>43341</v>
      </c>
      <c r="AG2065">
        <v>354</v>
      </c>
      <c r="AH2065">
        <v>310034</v>
      </c>
      <c r="AI2065">
        <v>106</v>
      </c>
      <c r="AJ2065" s="2">
        <v>15888</v>
      </c>
      <c r="AK2065" t="s">
        <v>45</v>
      </c>
      <c r="AL2065" s="1">
        <v>42987</v>
      </c>
    </row>
    <row r="2066" spans="1:38" x14ac:dyDescent="0.25">
      <c r="A2066" t="s">
        <v>78</v>
      </c>
      <c r="B2066" s="1">
        <v>43012</v>
      </c>
      <c r="C2066">
        <v>1</v>
      </c>
      <c r="D2066">
        <v>20</v>
      </c>
      <c r="E2066">
        <v>61</v>
      </c>
      <c r="F2066" t="s">
        <v>1072</v>
      </c>
      <c r="G2066" t="s">
        <v>40</v>
      </c>
      <c r="H2066" t="s">
        <v>41</v>
      </c>
      <c r="I2066">
        <v>2</v>
      </c>
      <c r="J2066">
        <v>1</v>
      </c>
      <c r="K2066">
        <v>25</v>
      </c>
      <c r="L2066">
        <v>13.3</v>
      </c>
      <c r="M2066">
        <v>5.0199999999999996</v>
      </c>
      <c r="N2066">
        <v>0.67</v>
      </c>
      <c r="O2066">
        <v>4.5999999999999996</v>
      </c>
      <c r="P2066">
        <v>0.61</v>
      </c>
      <c r="Q2066">
        <v>3.57</v>
      </c>
      <c r="R2066">
        <v>0.47</v>
      </c>
      <c r="S2066">
        <v>1.0900000000000001</v>
      </c>
      <c r="U2066">
        <v>13.81</v>
      </c>
      <c r="V2066">
        <v>14.71</v>
      </c>
      <c r="W2066" s="1">
        <v>42987</v>
      </c>
      <c r="X2066" t="s">
        <v>1206</v>
      </c>
      <c r="Z2066" t="s">
        <v>1207</v>
      </c>
      <c r="AA2066">
        <f>-144/65</f>
        <v>-2.2153846153846155</v>
      </c>
      <c r="AB2066">
        <v>-221</v>
      </c>
      <c r="AC2066" t="s">
        <v>49</v>
      </c>
      <c r="AH2066">
        <v>310034</v>
      </c>
      <c r="AI2066">
        <v>106</v>
      </c>
      <c r="AJ2066" s="2">
        <v>15888</v>
      </c>
      <c r="AK2066" t="s">
        <v>45</v>
      </c>
      <c r="AL2066" s="1">
        <v>42987</v>
      </c>
    </row>
    <row r="2067" spans="1:38" x14ac:dyDescent="0.25">
      <c r="A2067" t="s">
        <v>78</v>
      </c>
      <c r="B2067" s="1">
        <v>43129</v>
      </c>
      <c r="C2067">
        <v>3</v>
      </c>
      <c r="D2067">
        <v>20</v>
      </c>
      <c r="E2067">
        <v>61</v>
      </c>
      <c r="F2067" t="s">
        <v>1072</v>
      </c>
      <c r="G2067" t="s">
        <v>40</v>
      </c>
      <c r="H2067" t="s">
        <v>41</v>
      </c>
      <c r="I2067">
        <v>2</v>
      </c>
      <c r="J2067">
        <v>1</v>
      </c>
      <c r="K2067">
        <v>142</v>
      </c>
      <c r="L2067">
        <v>8.8000000000000007</v>
      </c>
      <c r="M2067">
        <v>4.8099999999999996</v>
      </c>
      <c r="N2067">
        <v>0.42</v>
      </c>
      <c r="O2067">
        <v>4.8499999999999996</v>
      </c>
      <c r="P2067">
        <v>0.43</v>
      </c>
      <c r="Q2067">
        <v>3.57</v>
      </c>
      <c r="R2067">
        <v>0.31</v>
      </c>
      <c r="S2067">
        <v>0.74</v>
      </c>
      <c r="T2067">
        <v>68</v>
      </c>
      <c r="U2067">
        <v>9.1300000000000008</v>
      </c>
      <c r="V2067">
        <v>10.06</v>
      </c>
      <c r="W2067" s="1">
        <v>42987</v>
      </c>
      <c r="X2067" t="s">
        <v>1206</v>
      </c>
      <c r="Y2067" t="s">
        <v>47</v>
      </c>
      <c r="Z2067" t="s">
        <v>1207</v>
      </c>
      <c r="AA2067">
        <f>-144/65</f>
        <v>-2.2153846153846155</v>
      </c>
      <c r="AB2067">
        <v>-221</v>
      </c>
      <c r="AC2067" s="1">
        <v>43060</v>
      </c>
      <c r="AD2067">
        <v>1</v>
      </c>
      <c r="AE2067">
        <v>210</v>
      </c>
      <c r="AF2067" s="1">
        <v>43341</v>
      </c>
      <c r="AG2067">
        <v>354</v>
      </c>
      <c r="AH2067">
        <v>310034</v>
      </c>
      <c r="AI2067">
        <v>106</v>
      </c>
      <c r="AJ2067" s="2">
        <v>15888</v>
      </c>
      <c r="AK2067" t="s">
        <v>45</v>
      </c>
      <c r="AL2067" s="1">
        <v>42987</v>
      </c>
    </row>
    <row r="2068" spans="1:38" x14ac:dyDescent="0.25">
      <c r="A2068" t="s">
        <v>78</v>
      </c>
      <c r="B2068" s="1">
        <v>43193</v>
      </c>
      <c r="C2068">
        <v>4</v>
      </c>
      <c r="D2068">
        <v>20</v>
      </c>
      <c r="E2068">
        <v>61</v>
      </c>
      <c r="F2068" t="s">
        <v>1072</v>
      </c>
      <c r="G2068" t="s">
        <v>40</v>
      </c>
      <c r="H2068" t="s">
        <v>41</v>
      </c>
      <c r="I2068">
        <v>2</v>
      </c>
      <c r="J2068">
        <v>1</v>
      </c>
      <c r="K2068">
        <v>206</v>
      </c>
      <c r="L2068">
        <v>7.1</v>
      </c>
      <c r="M2068">
        <v>4.5199999999999996</v>
      </c>
      <c r="N2068">
        <v>0.32</v>
      </c>
      <c r="O2068">
        <v>6.17</v>
      </c>
      <c r="P2068">
        <v>0.44</v>
      </c>
      <c r="Q2068">
        <v>4.38</v>
      </c>
      <c r="R2068">
        <v>0.31</v>
      </c>
      <c r="S2068">
        <v>0.75</v>
      </c>
      <c r="T2068">
        <v>125</v>
      </c>
      <c r="U2068">
        <v>7.37</v>
      </c>
      <c r="V2068">
        <v>9.73</v>
      </c>
      <c r="W2068" s="1">
        <v>42987</v>
      </c>
      <c r="X2068" t="s">
        <v>1206</v>
      </c>
      <c r="Y2068" s="3">
        <v>45017</v>
      </c>
      <c r="Z2068" t="s">
        <v>1207</v>
      </c>
      <c r="AA2068">
        <f>-144/65</f>
        <v>-2.2153846153846155</v>
      </c>
      <c r="AB2068">
        <v>-221</v>
      </c>
      <c r="AC2068" s="1">
        <v>43060</v>
      </c>
      <c r="AD2068">
        <v>1</v>
      </c>
      <c r="AE2068">
        <v>146</v>
      </c>
      <c r="AF2068" s="1">
        <v>43341</v>
      </c>
      <c r="AG2068">
        <v>354</v>
      </c>
      <c r="AH2068">
        <v>310034</v>
      </c>
      <c r="AI2068">
        <v>106</v>
      </c>
      <c r="AJ2068" s="2">
        <v>15888</v>
      </c>
      <c r="AK2068" t="s">
        <v>45</v>
      </c>
      <c r="AL2068" s="1">
        <v>42987</v>
      </c>
    </row>
    <row r="2069" spans="1:38" x14ac:dyDescent="0.25">
      <c r="A2069" t="s">
        <v>78</v>
      </c>
      <c r="B2069" s="1">
        <v>43012</v>
      </c>
      <c r="C2069">
        <v>1</v>
      </c>
      <c r="D2069">
        <v>109</v>
      </c>
      <c r="E2069">
        <v>63</v>
      </c>
      <c r="F2069" t="s">
        <v>1072</v>
      </c>
      <c r="G2069" t="s">
        <v>40</v>
      </c>
      <c r="H2069" t="s">
        <v>41</v>
      </c>
      <c r="I2069">
        <v>4</v>
      </c>
      <c r="J2069" t="s">
        <v>42</v>
      </c>
      <c r="K2069">
        <v>22</v>
      </c>
      <c r="L2069">
        <v>23.2</v>
      </c>
      <c r="M2069">
        <v>5.35</v>
      </c>
      <c r="N2069">
        <v>1.24</v>
      </c>
      <c r="O2069">
        <v>4.6100000000000003</v>
      </c>
      <c r="P2069">
        <v>1.07</v>
      </c>
      <c r="Q2069">
        <v>3.73</v>
      </c>
      <c r="R2069">
        <v>0.87</v>
      </c>
      <c r="S2069">
        <v>1.93</v>
      </c>
      <c r="U2069">
        <v>24.08</v>
      </c>
      <c r="V2069">
        <v>26.11</v>
      </c>
      <c r="W2069" s="1">
        <v>42990</v>
      </c>
      <c r="X2069">
        <v>216</v>
      </c>
      <c r="Z2069" t="s">
        <v>849</v>
      </c>
      <c r="AA2069" t="s">
        <v>850</v>
      </c>
      <c r="AC2069" t="s">
        <v>49</v>
      </c>
      <c r="AH2069">
        <v>312005</v>
      </c>
      <c r="AI2069">
        <v>0</v>
      </c>
      <c r="AJ2069" t="s">
        <v>851</v>
      </c>
      <c r="AK2069" t="s">
        <v>45</v>
      </c>
      <c r="AL2069" s="1">
        <v>42990</v>
      </c>
    </row>
    <row r="2070" spans="1:38" x14ac:dyDescent="0.25">
      <c r="A2070" t="s">
        <v>78</v>
      </c>
      <c r="B2070" s="1">
        <v>43072</v>
      </c>
      <c r="C2070">
        <v>2</v>
      </c>
      <c r="D2070">
        <v>109</v>
      </c>
      <c r="E2070">
        <v>63</v>
      </c>
      <c r="F2070" t="s">
        <v>1072</v>
      </c>
      <c r="G2070" t="s">
        <v>40</v>
      </c>
      <c r="H2070" t="s">
        <v>41</v>
      </c>
      <c r="I2070">
        <v>8</v>
      </c>
      <c r="J2070" t="s">
        <v>42</v>
      </c>
      <c r="K2070">
        <v>82</v>
      </c>
      <c r="L2070">
        <v>18.3</v>
      </c>
      <c r="M2070">
        <v>5.08</v>
      </c>
      <c r="N2070">
        <v>0.93</v>
      </c>
      <c r="O2070">
        <v>5.76</v>
      </c>
      <c r="P2070">
        <v>1.05</v>
      </c>
      <c r="Q2070">
        <v>3.94</v>
      </c>
      <c r="R2070">
        <v>0.72</v>
      </c>
      <c r="S2070">
        <v>1.78</v>
      </c>
      <c r="T2070">
        <v>24</v>
      </c>
      <c r="U2070">
        <v>19</v>
      </c>
      <c r="V2070">
        <v>23.43</v>
      </c>
      <c r="W2070" s="1">
        <v>42990</v>
      </c>
      <c r="X2070">
        <v>216</v>
      </c>
      <c r="Y2070" t="s">
        <v>46</v>
      </c>
      <c r="Z2070" t="s">
        <v>819</v>
      </c>
      <c r="AA2070" t="s">
        <v>820</v>
      </c>
      <c r="AB2070">
        <v>10</v>
      </c>
      <c r="AC2070" s="1">
        <v>43059</v>
      </c>
      <c r="AD2070">
        <v>1</v>
      </c>
      <c r="AE2070">
        <v>216</v>
      </c>
      <c r="AF2070" s="1">
        <v>43342</v>
      </c>
      <c r="AG2070">
        <v>352</v>
      </c>
      <c r="AH2070">
        <v>304132</v>
      </c>
      <c r="AI2070" t="s">
        <v>327</v>
      </c>
      <c r="AJ2070" t="s">
        <v>625</v>
      </c>
      <c r="AK2070" t="s">
        <v>45</v>
      </c>
      <c r="AL2070" s="1">
        <v>42990</v>
      </c>
    </row>
    <row r="2071" spans="1:38" x14ac:dyDescent="0.25">
      <c r="A2071" t="s">
        <v>78</v>
      </c>
      <c r="B2071" s="1">
        <v>43129</v>
      </c>
      <c r="C2071">
        <v>3</v>
      </c>
      <c r="D2071">
        <v>109</v>
      </c>
      <c r="E2071">
        <v>63</v>
      </c>
      <c r="F2071" t="s">
        <v>1072</v>
      </c>
      <c r="G2071" t="s">
        <v>40</v>
      </c>
      <c r="H2071" t="s">
        <v>41</v>
      </c>
      <c r="I2071">
        <v>4</v>
      </c>
      <c r="J2071" t="s">
        <v>42</v>
      </c>
      <c r="K2071">
        <v>139</v>
      </c>
      <c r="L2071">
        <v>17.3</v>
      </c>
      <c r="M2071">
        <v>5.17</v>
      </c>
      <c r="N2071">
        <v>0.89</v>
      </c>
      <c r="O2071">
        <v>4.0999999999999996</v>
      </c>
      <c r="P2071">
        <v>0.71</v>
      </c>
      <c r="Q2071">
        <v>3.46</v>
      </c>
      <c r="R2071">
        <v>0.6</v>
      </c>
      <c r="S2071">
        <v>1.31</v>
      </c>
      <c r="T2071">
        <v>24</v>
      </c>
      <c r="U2071">
        <v>17.96</v>
      </c>
      <c r="V2071">
        <v>18</v>
      </c>
      <c r="W2071" s="1">
        <v>42990</v>
      </c>
      <c r="X2071">
        <v>216</v>
      </c>
      <c r="Y2071" t="s">
        <v>47</v>
      </c>
      <c r="Z2071" t="s">
        <v>849</v>
      </c>
      <c r="AA2071" t="s">
        <v>850</v>
      </c>
      <c r="AC2071" s="1">
        <v>43057</v>
      </c>
      <c r="AD2071">
        <v>1</v>
      </c>
      <c r="AE2071">
        <v>206</v>
      </c>
      <c r="AF2071" s="1">
        <v>43337</v>
      </c>
      <c r="AG2071">
        <v>347</v>
      </c>
      <c r="AH2071">
        <v>312005</v>
      </c>
      <c r="AI2071">
        <v>0</v>
      </c>
      <c r="AJ2071" t="s">
        <v>851</v>
      </c>
      <c r="AK2071" t="s">
        <v>45</v>
      </c>
      <c r="AL2071" s="1">
        <v>42990</v>
      </c>
    </row>
    <row r="2072" spans="1:38" x14ac:dyDescent="0.25">
      <c r="A2072" t="s">
        <v>78</v>
      </c>
      <c r="B2072" s="1">
        <v>43193</v>
      </c>
      <c r="C2072">
        <v>4</v>
      </c>
      <c r="D2072">
        <v>109</v>
      </c>
      <c r="E2072">
        <v>63</v>
      </c>
      <c r="F2072" t="s">
        <v>1072</v>
      </c>
      <c r="G2072" t="s">
        <v>40</v>
      </c>
      <c r="H2072" t="s">
        <v>41</v>
      </c>
      <c r="I2072">
        <v>4</v>
      </c>
      <c r="J2072" t="s">
        <v>42</v>
      </c>
      <c r="K2072">
        <v>203</v>
      </c>
      <c r="L2072">
        <v>12.5</v>
      </c>
      <c r="M2072">
        <v>4.96</v>
      </c>
      <c r="N2072">
        <v>0.62</v>
      </c>
      <c r="O2072">
        <v>4.95</v>
      </c>
      <c r="P2072">
        <v>0.62</v>
      </c>
      <c r="Q2072">
        <v>3.88</v>
      </c>
      <c r="R2072">
        <v>0.48</v>
      </c>
      <c r="S2072">
        <v>1.1000000000000001</v>
      </c>
      <c r="T2072">
        <v>60</v>
      </c>
      <c r="U2072">
        <v>12.98</v>
      </c>
      <c r="V2072">
        <v>14.7</v>
      </c>
      <c r="W2072" s="1">
        <v>42990</v>
      </c>
      <c r="X2072">
        <v>216</v>
      </c>
      <c r="Y2072" t="s">
        <v>48</v>
      </c>
      <c r="Z2072" t="s">
        <v>849</v>
      </c>
      <c r="AA2072" t="s">
        <v>850</v>
      </c>
      <c r="AC2072" s="1">
        <v>43057</v>
      </c>
      <c r="AD2072">
        <v>1</v>
      </c>
      <c r="AE2072">
        <v>142</v>
      </c>
      <c r="AF2072" s="1">
        <v>43337</v>
      </c>
      <c r="AG2072">
        <v>347</v>
      </c>
      <c r="AH2072">
        <v>312005</v>
      </c>
      <c r="AI2072">
        <v>0</v>
      </c>
      <c r="AJ2072" t="s">
        <v>851</v>
      </c>
      <c r="AK2072" t="s">
        <v>45</v>
      </c>
      <c r="AL2072" s="1">
        <v>42990</v>
      </c>
    </row>
    <row r="2073" spans="1:38" x14ac:dyDescent="0.25">
      <c r="A2073" t="s">
        <v>40</v>
      </c>
      <c r="B2073" s="1">
        <v>44117</v>
      </c>
      <c r="C2073">
        <v>1</v>
      </c>
      <c r="D2073">
        <v>411</v>
      </c>
      <c r="E2073">
        <v>64</v>
      </c>
      <c r="F2073" t="s">
        <v>1072</v>
      </c>
      <c r="G2073" t="s">
        <v>104</v>
      </c>
      <c r="H2073" t="s">
        <v>105</v>
      </c>
      <c r="I2073">
        <v>4</v>
      </c>
      <c r="J2073" t="s">
        <v>42</v>
      </c>
      <c r="K2073">
        <v>49</v>
      </c>
      <c r="L2073">
        <v>21.8</v>
      </c>
      <c r="M2073">
        <v>4.62</v>
      </c>
      <c r="N2073">
        <v>1.01</v>
      </c>
      <c r="O2073">
        <v>6.32</v>
      </c>
      <c r="P2073">
        <v>1.38</v>
      </c>
      <c r="Q2073">
        <v>3.93</v>
      </c>
      <c r="R2073">
        <v>0.86</v>
      </c>
      <c r="S2073">
        <v>2.23</v>
      </c>
      <c r="T2073">
        <v>30</v>
      </c>
      <c r="U2073">
        <v>22.63</v>
      </c>
      <c r="V2073">
        <v>29.55</v>
      </c>
      <c r="W2073" s="1">
        <v>44068</v>
      </c>
      <c r="Y2073" t="s">
        <v>43</v>
      </c>
      <c r="Z2073" t="s">
        <v>1208</v>
      </c>
      <c r="AA2073" t="s">
        <v>1209</v>
      </c>
      <c r="AB2073">
        <v>198</v>
      </c>
      <c r="AC2073" s="1">
        <v>44164</v>
      </c>
      <c r="AD2073">
        <v>2</v>
      </c>
      <c r="AE2073">
        <v>240</v>
      </c>
      <c r="AF2073" s="1">
        <v>44444</v>
      </c>
      <c r="AG2073">
        <v>376</v>
      </c>
      <c r="AH2073">
        <v>508154</v>
      </c>
      <c r="AI2073" t="s">
        <v>1210</v>
      </c>
      <c r="AJ2073" t="s">
        <v>1211</v>
      </c>
      <c r="AK2073" t="s">
        <v>45</v>
      </c>
      <c r="AL2073" s="1">
        <v>44068</v>
      </c>
    </row>
    <row r="2074" spans="1:38" x14ac:dyDescent="0.25">
      <c r="A2074" t="s">
        <v>40</v>
      </c>
      <c r="B2074" s="1">
        <v>44222</v>
      </c>
      <c r="C2074">
        <v>2</v>
      </c>
      <c r="D2074">
        <v>411</v>
      </c>
      <c r="E2074">
        <v>64</v>
      </c>
      <c r="F2074" t="s">
        <v>1072</v>
      </c>
      <c r="G2074" t="s">
        <v>104</v>
      </c>
      <c r="H2074" t="s">
        <v>105</v>
      </c>
      <c r="I2074">
        <v>4</v>
      </c>
      <c r="J2074" t="s">
        <v>42</v>
      </c>
      <c r="K2074">
        <v>154</v>
      </c>
      <c r="L2074">
        <v>16.600000000000001</v>
      </c>
      <c r="M2074">
        <v>4.63</v>
      </c>
      <c r="N2074">
        <v>0.77</v>
      </c>
      <c r="O2074">
        <v>5.42</v>
      </c>
      <c r="P2074">
        <v>0.9</v>
      </c>
      <c r="Q2074">
        <v>4.26</v>
      </c>
      <c r="R2074">
        <v>0.71</v>
      </c>
      <c r="S2074">
        <v>1.61</v>
      </c>
      <c r="T2074">
        <v>17</v>
      </c>
      <c r="U2074">
        <v>17.23</v>
      </c>
      <c r="V2074">
        <v>21.01</v>
      </c>
      <c r="W2074" s="1">
        <v>44068</v>
      </c>
      <c r="Y2074" t="s">
        <v>46</v>
      </c>
      <c r="Z2074" t="s">
        <v>1208</v>
      </c>
      <c r="AA2074" t="s">
        <v>1209</v>
      </c>
      <c r="AB2074">
        <v>198</v>
      </c>
      <c r="AC2074" s="1">
        <v>44164</v>
      </c>
      <c r="AD2074">
        <v>2</v>
      </c>
      <c r="AE2074">
        <v>185</v>
      </c>
      <c r="AF2074" s="1">
        <v>44444</v>
      </c>
      <c r="AG2074">
        <v>376</v>
      </c>
      <c r="AH2074">
        <v>508154</v>
      </c>
      <c r="AI2074" t="s">
        <v>1210</v>
      </c>
      <c r="AJ2074" t="s">
        <v>1211</v>
      </c>
      <c r="AK2074" t="s">
        <v>45</v>
      </c>
      <c r="AL2074" s="1">
        <v>44068</v>
      </c>
    </row>
    <row r="2075" spans="1:38" x14ac:dyDescent="0.25">
      <c r="A2075" t="s">
        <v>40</v>
      </c>
      <c r="B2075" s="1">
        <v>44280</v>
      </c>
      <c r="C2075">
        <v>3</v>
      </c>
      <c r="D2075">
        <v>411</v>
      </c>
      <c r="E2075">
        <v>64</v>
      </c>
      <c r="F2075" t="s">
        <v>1072</v>
      </c>
      <c r="G2075" t="s">
        <v>104</v>
      </c>
      <c r="H2075" t="s">
        <v>105</v>
      </c>
      <c r="I2075">
        <v>4</v>
      </c>
      <c r="J2075" t="s">
        <v>42</v>
      </c>
      <c r="K2075">
        <v>212</v>
      </c>
      <c r="L2075">
        <v>13.3</v>
      </c>
      <c r="M2075">
        <v>4.43</v>
      </c>
      <c r="N2075">
        <v>0.59</v>
      </c>
      <c r="O2075">
        <v>6.06</v>
      </c>
      <c r="P2075">
        <v>0.81</v>
      </c>
      <c r="Q2075">
        <v>4.8899999999999997</v>
      </c>
      <c r="R2075">
        <v>0.65</v>
      </c>
      <c r="S2075">
        <v>1.46</v>
      </c>
      <c r="T2075">
        <v>51</v>
      </c>
      <c r="U2075">
        <v>13.81</v>
      </c>
      <c r="V2075">
        <v>18.55</v>
      </c>
      <c r="W2075" s="1">
        <v>44068</v>
      </c>
      <c r="Y2075" t="s">
        <v>47</v>
      </c>
      <c r="Z2075" t="s">
        <v>1208</v>
      </c>
      <c r="AA2075" t="s">
        <v>1209</v>
      </c>
      <c r="AB2075">
        <v>198</v>
      </c>
      <c r="AC2075" s="1">
        <v>44164</v>
      </c>
      <c r="AD2075">
        <v>2</v>
      </c>
      <c r="AE2075">
        <v>163</v>
      </c>
      <c r="AF2075" s="1">
        <v>44444</v>
      </c>
      <c r="AG2075">
        <v>376</v>
      </c>
      <c r="AH2075">
        <v>508154</v>
      </c>
      <c r="AI2075" t="s">
        <v>1210</v>
      </c>
      <c r="AJ2075" t="s">
        <v>1211</v>
      </c>
      <c r="AK2075" t="s">
        <v>45</v>
      </c>
      <c r="AL2075" s="1">
        <v>44068</v>
      </c>
    </row>
    <row r="2076" spans="1:38" x14ac:dyDescent="0.25">
      <c r="A2076" t="s">
        <v>40</v>
      </c>
      <c r="B2076" s="1">
        <v>44117</v>
      </c>
      <c r="C2076">
        <v>1</v>
      </c>
      <c r="D2076">
        <v>534</v>
      </c>
      <c r="E2076">
        <v>64</v>
      </c>
      <c r="F2076" t="s">
        <v>1072</v>
      </c>
      <c r="G2076" t="s">
        <v>104</v>
      </c>
      <c r="H2076" t="s">
        <v>105</v>
      </c>
      <c r="I2076">
        <v>7</v>
      </c>
      <c r="J2076" t="s">
        <v>42</v>
      </c>
      <c r="K2076">
        <v>25</v>
      </c>
      <c r="L2076">
        <v>26.6</v>
      </c>
      <c r="M2076">
        <v>4.8899999999999997</v>
      </c>
      <c r="N2076">
        <v>1.3</v>
      </c>
      <c r="O2076">
        <v>5.15</v>
      </c>
      <c r="P2076">
        <v>1.37</v>
      </c>
      <c r="Q2076">
        <v>4.3099999999999996</v>
      </c>
      <c r="R2076">
        <v>1.1499999999999999</v>
      </c>
      <c r="S2076">
        <v>2.52</v>
      </c>
      <c r="T2076">
        <v>11</v>
      </c>
      <c r="U2076">
        <v>27.61</v>
      </c>
      <c r="V2076">
        <v>32.86</v>
      </c>
      <c r="W2076" s="1">
        <v>44092</v>
      </c>
      <c r="Y2076" t="s">
        <v>43</v>
      </c>
      <c r="Z2076" t="s">
        <v>1212</v>
      </c>
      <c r="AA2076" t="s">
        <v>1213</v>
      </c>
      <c r="AB2076">
        <v>304</v>
      </c>
      <c r="AC2076" s="1">
        <v>44137</v>
      </c>
      <c r="AD2076">
        <v>1</v>
      </c>
      <c r="AE2076">
        <v>213</v>
      </c>
      <c r="AF2076" s="1">
        <v>44417</v>
      </c>
      <c r="AG2076">
        <v>325</v>
      </c>
      <c r="AH2076">
        <v>508092</v>
      </c>
      <c r="AI2076">
        <v>127</v>
      </c>
      <c r="AJ2076" s="2">
        <v>16316</v>
      </c>
      <c r="AK2076" t="s">
        <v>45</v>
      </c>
      <c r="AL2076" s="1">
        <v>44092</v>
      </c>
    </row>
    <row r="2077" spans="1:38" x14ac:dyDescent="0.25">
      <c r="A2077" t="s">
        <v>40</v>
      </c>
      <c r="B2077" s="1">
        <v>44222</v>
      </c>
      <c r="C2077">
        <v>2</v>
      </c>
      <c r="D2077">
        <v>534</v>
      </c>
      <c r="E2077">
        <v>64</v>
      </c>
      <c r="F2077" t="s">
        <v>1072</v>
      </c>
      <c r="G2077" t="s">
        <v>104</v>
      </c>
      <c r="H2077" t="s">
        <v>105</v>
      </c>
      <c r="I2077">
        <v>7</v>
      </c>
      <c r="J2077" t="s">
        <v>42</v>
      </c>
      <c r="K2077">
        <v>130</v>
      </c>
      <c r="L2077">
        <v>19.600000000000001</v>
      </c>
      <c r="M2077">
        <v>4.63</v>
      </c>
      <c r="N2077">
        <v>0.91</v>
      </c>
      <c r="O2077">
        <v>5.51</v>
      </c>
      <c r="P2077">
        <v>1.08</v>
      </c>
      <c r="Q2077">
        <v>4.59</v>
      </c>
      <c r="R2077">
        <v>0.9</v>
      </c>
      <c r="S2077">
        <v>1.98</v>
      </c>
      <c r="T2077">
        <v>17</v>
      </c>
      <c r="U2077">
        <v>20.34</v>
      </c>
      <c r="V2077">
        <v>25.48</v>
      </c>
      <c r="W2077" s="1">
        <v>44092</v>
      </c>
      <c r="Y2077" t="s">
        <v>46</v>
      </c>
      <c r="Z2077" t="s">
        <v>1212</v>
      </c>
      <c r="AA2077" t="s">
        <v>1213</v>
      </c>
      <c r="AB2077">
        <v>304</v>
      </c>
      <c r="AC2077" s="1">
        <v>44137</v>
      </c>
      <c r="AD2077">
        <v>1</v>
      </c>
      <c r="AE2077">
        <v>158</v>
      </c>
      <c r="AF2077" s="1">
        <v>44417</v>
      </c>
      <c r="AG2077">
        <v>325</v>
      </c>
      <c r="AH2077">
        <v>508092</v>
      </c>
      <c r="AI2077">
        <v>127</v>
      </c>
      <c r="AJ2077" s="2">
        <v>16316</v>
      </c>
      <c r="AK2077" t="s">
        <v>45</v>
      </c>
      <c r="AL2077" s="1">
        <v>44092</v>
      </c>
    </row>
    <row r="2078" spans="1:38" x14ac:dyDescent="0.25">
      <c r="A2078" t="s">
        <v>40</v>
      </c>
      <c r="B2078" s="1">
        <v>44280</v>
      </c>
      <c r="C2078">
        <v>3</v>
      </c>
      <c r="D2078">
        <v>534</v>
      </c>
      <c r="E2078">
        <v>64</v>
      </c>
      <c r="F2078" t="s">
        <v>1072</v>
      </c>
      <c r="G2078" t="s">
        <v>104</v>
      </c>
      <c r="H2078" t="s">
        <v>105</v>
      </c>
      <c r="I2078">
        <v>7</v>
      </c>
      <c r="J2078" t="s">
        <v>42</v>
      </c>
      <c r="K2078">
        <v>188</v>
      </c>
      <c r="L2078">
        <v>14.4</v>
      </c>
      <c r="M2078">
        <v>4.57</v>
      </c>
      <c r="N2078">
        <v>0.66</v>
      </c>
      <c r="O2078">
        <v>6.36</v>
      </c>
      <c r="P2078">
        <v>0.92</v>
      </c>
      <c r="Q2078">
        <v>5.22</v>
      </c>
      <c r="R2078">
        <v>0.75</v>
      </c>
      <c r="S2078">
        <v>1.67</v>
      </c>
      <c r="T2078">
        <v>22</v>
      </c>
      <c r="U2078">
        <v>14.95</v>
      </c>
      <c r="V2078">
        <v>20.97</v>
      </c>
      <c r="W2078" s="1">
        <v>44092</v>
      </c>
      <c r="Y2078" t="s">
        <v>47</v>
      </c>
      <c r="Z2078" t="s">
        <v>1212</v>
      </c>
      <c r="AA2078" t="s">
        <v>1213</v>
      </c>
      <c r="AB2078">
        <v>304</v>
      </c>
      <c r="AC2078" s="1">
        <v>44137</v>
      </c>
      <c r="AD2078">
        <v>1</v>
      </c>
      <c r="AE2078">
        <v>136</v>
      </c>
      <c r="AF2078" s="1">
        <v>44417</v>
      </c>
      <c r="AG2078">
        <v>325</v>
      </c>
      <c r="AH2078">
        <v>508092</v>
      </c>
      <c r="AI2078">
        <v>127</v>
      </c>
      <c r="AJ2078" s="2">
        <v>16316</v>
      </c>
      <c r="AK2078" t="s">
        <v>45</v>
      </c>
      <c r="AL2078" s="1">
        <v>44092</v>
      </c>
    </row>
    <row r="2079" spans="1:38" x14ac:dyDescent="0.25">
      <c r="A2079" t="s">
        <v>38</v>
      </c>
      <c r="B2079" s="1">
        <v>43010</v>
      </c>
      <c r="C2079">
        <v>1</v>
      </c>
      <c r="D2079">
        <v>147</v>
      </c>
      <c r="E2079">
        <v>64</v>
      </c>
      <c r="F2079" t="s">
        <v>1072</v>
      </c>
      <c r="G2079" t="s">
        <v>69</v>
      </c>
      <c r="H2079" t="s">
        <v>70</v>
      </c>
      <c r="I2079">
        <v>6</v>
      </c>
      <c r="J2079" t="s">
        <v>42</v>
      </c>
      <c r="K2079">
        <v>16</v>
      </c>
      <c r="L2079">
        <v>30.3</v>
      </c>
      <c r="M2079">
        <v>5.27</v>
      </c>
      <c r="N2079">
        <v>1.6</v>
      </c>
      <c r="O2079">
        <v>4.74</v>
      </c>
      <c r="P2079">
        <v>1.44</v>
      </c>
      <c r="Q2079">
        <v>3.66</v>
      </c>
      <c r="R2079">
        <v>1.1100000000000001</v>
      </c>
      <c r="S2079">
        <v>2.5499999999999998</v>
      </c>
      <c r="T2079">
        <v>13</v>
      </c>
      <c r="U2079">
        <v>31.45</v>
      </c>
      <c r="V2079">
        <v>34.44</v>
      </c>
      <c r="W2079" s="1">
        <v>42994</v>
      </c>
      <c r="X2079">
        <v>219</v>
      </c>
      <c r="Y2079" t="s">
        <v>43</v>
      </c>
      <c r="AC2079" s="1">
        <v>43058</v>
      </c>
      <c r="AD2079">
        <v>1</v>
      </c>
      <c r="AE2079">
        <v>263</v>
      </c>
      <c r="AF2079" s="1">
        <v>43340</v>
      </c>
      <c r="AG2079">
        <v>346</v>
      </c>
      <c r="AH2079">
        <v>309094</v>
      </c>
      <c r="AI2079">
        <v>131</v>
      </c>
      <c r="AJ2079" s="2">
        <v>46113</v>
      </c>
      <c r="AK2079" t="s">
        <v>45</v>
      </c>
      <c r="AL2079" s="1">
        <v>42994</v>
      </c>
    </row>
    <row r="2080" spans="1:38" x14ac:dyDescent="0.25">
      <c r="A2080" t="s">
        <v>38</v>
      </c>
      <c r="B2080" s="1">
        <v>43075</v>
      </c>
      <c r="C2080">
        <v>2</v>
      </c>
      <c r="D2080">
        <v>147</v>
      </c>
      <c r="E2080">
        <v>64</v>
      </c>
      <c r="F2080" t="s">
        <v>1072</v>
      </c>
      <c r="G2080" t="s">
        <v>69</v>
      </c>
      <c r="H2080" t="s">
        <v>70</v>
      </c>
      <c r="I2080">
        <v>6</v>
      </c>
      <c r="J2080" t="s">
        <v>42</v>
      </c>
      <c r="K2080">
        <v>81</v>
      </c>
      <c r="L2080">
        <v>27.2</v>
      </c>
      <c r="M2080">
        <v>5.09</v>
      </c>
      <c r="N2080">
        <v>1.38</v>
      </c>
      <c r="O2080">
        <v>4.09</v>
      </c>
      <c r="P2080">
        <v>1.1100000000000001</v>
      </c>
      <c r="Q2080">
        <v>3.25</v>
      </c>
      <c r="R2080">
        <v>0.88</v>
      </c>
      <c r="S2080">
        <v>2</v>
      </c>
      <c r="T2080">
        <v>9</v>
      </c>
      <c r="U2080">
        <v>28.23</v>
      </c>
      <c r="V2080">
        <v>27.76</v>
      </c>
      <c r="W2080" s="1">
        <v>42994</v>
      </c>
      <c r="X2080">
        <v>219</v>
      </c>
      <c r="Y2080" t="s">
        <v>46</v>
      </c>
      <c r="AC2080" s="1">
        <v>43078</v>
      </c>
      <c r="AD2080">
        <v>2</v>
      </c>
      <c r="AE2080">
        <v>242</v>
      </c>
      <c r="AF2080" s="1">
        <v>43357</v>
      </c>
      <c r="AG2080">
        <v>363</v>
      </c>
      <c r="AH2080">
        <v>309094</v>
      </c>
      <c r="AI2080">
        <v>131</v>
      </c>
      <c r="AJ2080" s="2">
        <v>46113</v>
      </c>
      <c r="AK2080" t="s">
        <v>45</v>
      </c>
      <c r="AL2080" s="1">
        <v>42994</v>
      </c>
    </row>
    <row r="2081" spans="1:38" x14ac:dyDescent="0.25">
      <c r="A2081" t="s">
        <v>38</v>
      </c>
      <c r="B2081" s="1">
        <v>43200</v>
      </c>
      <c r="C2081">
        <v>4</v>
      </c>
      <c r="D2081">
        <v>147</v>
      </c>
      <c r="E2081">
        <v>64</v>
      </c>
      <c r="F2081" t="s">
        <v>1072</v>
      </c>
      <c r="G2081" t="s">
        <v>69</v>
      </c>
      <c r="H2081" t="s">
        <v>70</v>
      </c>
      <c r="I2081">
        <v>6</v>
      </c>
      <c r="J2081" t="s">
        <v>42</v>
      </c>
      <c r="K2081">
        <v>206</v>
      </c>
      <c r="L2081">
        <v>16.3</v>
      </c>
      <c r="M2081">
        <v>5.42</v>
      </c>
      <c r="N2081">
        <v>0.88</v>
      </c>
      <c r="O2081">
        <v>4.13</v>
      </c>
      <c r="P2081">
        <v>0.67</v>
      </c>
      <c r="Q2081">
        <v>3.67</v>
      </c>
      <c r="R2081">
        <v>0.6</v>
      </c>
      <c r="S2081">
        <v>1.27</v>
      </c>
      <c r="T2081">
        <v>16</v>
      </c>
      <c r="U2081">
        <v>16.920000000000002</v>
      </c>
      <c r="V2081">
        <v>17.23</v>
      </c>
      <c r="W2081" s="1">
        <v>42994</v>
      </c>
      <c r="X2081">
        <v>219</v>
      </c>
      <c r="Y2081" t="s">
        <v>48</v>
      </c>
      <c r="AC2081" t="s">
        <v>142</v>
      </c>
      <c r="AH2081">
        <v>309094</v>
      </c>
      <c r="AI2081" t="s">
        <v>802</v>
      </c>
      <c r="AJ2081" s="2">
        <v>46113</v>
      </c>
      <c r="AK2081" t="s">
        <v>143</v>
      </c>
      <c r="AL2081" s="1">
        <v>43265</v>
      </c>
    </row>
    <row r="2082" spans="1:38" x14ac:dyDescent="0.25">
      <c r="A2082" t="s">
        <v>38</v>
      </c>
      <c r="B2082" s="1">
        <v>43146</v>
      </c>
      <c r="C2082">
        <v>3</v>
      </c>
      <c r="D2082">
        <v>147</v>
      </c>
      <c r="E2082">
        <v>64</v>
      </c>
      <c r="F2082" t="s">
        <v>1072</v>
      </c>
      <c r="G2082" t="s">
        <v>69</v>
      </c>
      <c r="H2082" t="s">
        <v>70</v>
      </c>
      <c r="I2082">
        <v>6</v>
      </c>
      <c r="J2082" t="s">
        <v>42</v>
      </c>
      <c r="K2082">
        <v>152</v>
      </c>
      <c r="L2082">
        <v>15.9</v>
      </c>
      <c r="M2082">
        <v>5.23</v>
      </c>
      <c r="N2082">
        <v>0.83</v>
      </c>
      <c r="O2082">
        <v>3.38</v>
      </c>
      <c r="P2082">
        <v>0.54</v>
      </c>
      <c r="Q2082">
        <v>3.48</v>
      </c>
      <c r="R2082">
        <v>0.55000000000000004</v>
      </c>
      <c r="S2082">
        <v>1.0900000000000001</v>
      </c>
      <c r="T2082">
        <v>5</v>
      </c>
      <c r="U2082">
        <v>16.5</v>
      </c>
      <c r="V2082">
        <v>15.12</v>
      </c>
      <c r="W2082" s="1">
        <v>42994</v>
      </c>
      <c r="X2082">
        <v>219</v>
      </c>
      <c r="Y2082" t="s">
        <v>47</v>
      </c>
      <c r="AC2082" s="1">
        <v>43078</v>
      </c>
      <c r="AD2082">
        <v>2</v>
      </c>
      <c r="AE2082">
        <v>206</v>
      </c>
      <c r="AF2082" s="1">
        <v>43357</v>
      </c>
      <c r="AG2082">
        <v>363</v>
      </c>
      <c r="AH2082">
        <v>309094</v>
      </c>
      <c r="AI2082" t="s">
        <v>802</v>
      </c>
      <c r="AJ2082" s="2">
        <v>46113</v>
      </c>
      <c r="AK2082" t="s">
        <v>45</v>
      </c>
      <c r="AL2082" s="1">
        <v>42994</v>
      </c>
    </row>
    <row r="2083" spans="1:38" x14ac:dyDescent="0.25">
      <c r="A2083" t="s">
        <v>123</v>
      </c>
      <c r="B2083" s="1">
        <v>43005</v>
      </c>
      <c r="C2083">
        <v>1</v>
      </c>
      <c r="D2083">
        <v>554</v>
      </c>
      <c r="E2083">
        <v>65</v>
      </c>
      <c r="F2083" t="s">
        <v>1072</v>
      </c>
      <c r="G2083" t="s">
        <v>69</v>
      </c>
      <c r="H2083" t="s">
        <v>70</v>
      </c>
      <c r="I2083">
        <v>3</v>
      </c>
      <c r="J2083">
        <v>2</v>
      </c>
      <c r="K2083">
        <v>31</v>
      </c>
      <c r="L2083">
        <v>29.3</v>
      </c>
      <c r="M2083">
        <v>4.95</v>
      </c>
      <c r="N2083">
        <v>1.45</v>
      </c>
      <c r="O2083">
        <v>3.47</v>
      </c>
      <c r="P2083">
        <v>1.02</v>
      </c>
      <c r="Q2083">
        <v>3.51</v>
      </c>
      <c r="R2083">
        <v>1.03</v>
      </c>
      <c r="S2083">
        <v>2.0499999999999998</v>
      </c>
      <c r="T2083">
        <v>11</v>
      </c>
      <c r="U2083">
        <v>30.41</v>
      </c>
      <c r="V2083">
        <v>28.3</v>
      </c>
      <c r="W2083" s="1">
        <v>42974</v>
      </c>
      <c r="X2083">
        <v>237</v>
      </c>
      <c r="Y2083" t="s">
        <v>43</v>
      </c>
      <c r="AC2083" s="1">
        <v>43056</v>
      </c>
      <c r="AD2083">
        <v>1</v>
      </c>
      <c r="AE2083">
        <v>271</v>
      </c>
      <c r="AF2083" s="1">
        <v>43338</v>
      </c>
      <c r="AG2083">
        <v>364</v>
      </c>
      <c r="AH2083">
        <v>111764</v>
      </c>
      <c r="AI2083">
        <v>0</v>
      </c>
      <c r="AJ2083" s="4">
        <v>982123000000000</v>
      </c>
      <c r="AK2083" t="s">
        <v>45</v>
      </c>
      <c r="AL2083" s="1">
        <v>42974</v>
      </c>
    </row>
    <row r="2084" spans="1:38" x14ac:dyDescent="0.25">
      <c r="A2084" t="s">
        <v>123</v>
      </c>
      <c r="B2084" s="1">
        <v>43074</v>
      </c>
      <c r="C2084">
        <v>2</v>
      </c>
      <c r="D2084">
        <v>554</v>
      </c>
      <c r="E2084">
        <v>65</v>
      </c>
      <c r="F2084" t="s">
        <v>1072</v>
      </c>
      <c r="G2084" t="s">
        <v>69</v>
      </c>
      <c r="H2084" t="s">
        <v>70</v>
      </c>
      <c r="I2084">
        <v>3</v>
      </c>
      <c r="J2084">
        <v>2</v>
      </c>
      <c r="K2084">
        <v>100</v>
      </c>
      <c r="L2084">
        <v>20.9</v>
      </c>
      <c r="M2084">
        <v>4.8099999999999996</v>
      </c>
      <c r="N2084">
        <v>1.01</v>
      </c>
      <c r="O2084">
        <v>3.61</v>
      </c>
      <c r="P2084">
        <v>0.75</v>
      </c>
      <c r="Q2084">
        <v>3.55</v>
      </c>
      <c r="R2084">
        <v>0.74</v>
      </c>
      <c r="S2084">
        <v>1.5</v>
      </c>
      <c r="T2084">
        <v>56</v>
      </c>
      <c r="U2084">
        <v>21.69</v>
      </c>
      <c r="V2084">
        <v>20.51</v>
      </c>
      <c r="W2084" s="1">
        <v>42974</v>
      </c>
      <c r="X2084">
        <v>237</v>
      </c>
      <c r="Y2084" t="s">
        <v>46</v>
      </c>
      <c r="AC2084" s="1">
        <v>43056</v>
      </c>
      <c r="AD2084">
        <v>1</v>
      </c>
      <c r="AE2084">
        <v>262</v>
      </c>
      <c r="AF2084" s="1">
        <v>43338</v>
      </c>
      <c r="AG2084">
        <v>364</v>
      </c>
      <c r="AH2084">
        <v>111764</v>
      </c>
      <c r="AI2084">
        <v>0</v>
      </c>
      <c r="AJ2084" s="4">
        <v>982123000000000</v>
      </c>
      <c r="AK2084" t="s">
        <v>45</v>
      </c>
      <c r="AL2084" s="1">
        <v>42974</v>
      </c>
    </row>
    <row r="2085" spans="1:38" x14ac:dyDescent="0.25">
      <c r="A2085" t="s">
        <v>123</v>
      </c>
      <c r="B2085" s="1">
        <v>43198</v>
      </c>
      <c r="C2085">
        <v>4</v>
      </c>
      <c r="D2085">
        <v>551</v>
      </c>
      <c r="E2085">
        <v>65</v>
      </c>
      <c r="F2085" t="s">
        <v>1072</v>
      </c>
      <c r="G2085" t="s">
        <v>104</v>
      </c>
      <c r="H2085" t="s">
        <v>105</v>
      </c>
      <c r="I2085">
        <v>3</v>
      </c>
      <c r="J2085">
        <v>2</v>
      </c>
      <c r="K2085">
        <v>231</v>
      </c>
      <c r="L2085">
        <v>8.6</v>
      </c>
      <c r="M2085">
        <v>4.82</v>
      </c>
      <c r="N2085">
        <v>0.41</v>
      </c>
      <c r="O2085">
        <v>8.19</v>
      </c>
      <c r="P2085">
        <v>0.7</v>
      </c>
      <c r="Q2085">
        <v>5.65</v>
      </c>
      <c r="R2085">
        <v>0.49</v>
      </c>
      <c r="S2085">
        <v>1.19</v>
      </c>
      <c r="T2085">
        <v>175</v>
      </c>
      <c r="U2085">
        <v>8.93</v>
      </c>
      <c r="V2085">
        <v>14.72</v>
      </c>
      <c r="W2085" s="1">
        <v>42967</v>
      </c>
      <c r="X2085">
        <v>244</v>
      </c>
      <c r="Y2085" s="3">
        <v>45018</v>
      </c>
      <c r="AC2085" t="s">
        <v>49</v>
      </c>
      <c r="AH2085" t="s">
        <v>689</v>
      </c>
      <c r="AI2085">
        <v>707</v>
      </c>
      <c r="AJ2085" t="s">
        <v>1214</v>
      </c>
      <c r="AK2085" t="s">
        <v>50</v>
      </c>
      <c r="AL2085" s="1">
        <v>43243</v>
      </c>
    </row>
    <row r="2086" spans="1:38" x14ac:dyDescent="0.25">
      <c r="A2086" t="s">
        <v>123</v>
      </c>
      <c r="B2086" s="1">
        <v>43136</v>
      </c>
      <c r="C2086">
        <v>3</v>
      </c>
      <c r="D2086">
        <v>554</v>
      </c>
      <c r="E2086">
        <v>65</v>
      </c>
      <c r="F2086" t="s">
        <v>1072</v>
      </c>
      <c r="G2086" t="s">
        <v>104</v>
      </c>
      <c r="H2086" t="s">
        <v>105</v>
      </c>
      <c r="I2086">
        <v>3</v>
      </c>
      <c r="J2086">
        <v>2</v>
      </c>
      <c r="K2086">
        <v>169</v>
      </c>
      <c r="L2086">
        <v>10</v>
      </c>
      <c r="M2086">
        <v>5.0199999999999996</v>
      </c>
      <c r="N2086">
        <v>0.5</v>
      </c>
      <c r="O2086">
        <v>6.47</v>
      </c>
      <c r="P2086">
        <v>0.65</v>
      </c>
      <c r="Q2086">
        <v>4</v>
      </c>
      <c r="R2086">
        <v>0.4</v>
      </c>
      <c r="S2086">
        <v>1.05</v>
      </c>
      <c r="T2086">
        <v>146</v>
      </c>
      <c r="U2086">
        <v>10.38</v>
      </c>
      <c r="V2086">
        <v>13.81</v>
      </c>
      <c r="W2086" s="1">
        <v>42967</v>
      </c>
      <c r="X2086">
        <v>244</v>
      </c>
      <c r="Y2086" s="3">
        <v>44986</v>
      </c>
      <c r="AC2086" s="1">
        <v>43058</v>
      </c>
      <c r="AD2086">
        <v>1</v>
      </c>
      <c r="AE2086">
        <v>197</v>
      </c>
      <c r="AF2086" s="1">
        <v>43335</v>
      </c>
      <c r="AG2086">
        <v>368</v>
      </c>
      <c r="AH2086" t="s">
        <v>689</v>
      </c>
      <c r="AI2086">
        <v>707</v>
      </c>
      <c r="AJ2086" t="s">
        <v>1214</v>
      </c>
      <c r="AK2086" t="s">
        <v>45</v>
      </c>
      <c r="AL2086" s="1">
        <v>42967</v>
      </c>
    </row>
    <row r="2087" spans="1:38" x14ac:dyDescent="0.25">
      <c r="A2087" t="s">
        <v>40</v>
      </c>
      <c r="B2087" s="1">
        <v>44117</v>
      </c>
      <c r="C2087">
        <v>1</v>
      </c>
      <c r="D2087">
        <v>80</v>
      </c>
      <c r="E2087">
        <v>66</v>
      </c>
      <c r="F2087" t="s">
        <v>1072</v>
      </c>
      <c r="G2087" t="s">
        <v>963</v>
      </c>
      <c r="H2087" t="s">
        <v>105</v>
      </c>
      <c r="I2087">
        <v>6</v>
      </c>
      <c r="J2087" t="s">
        <v>42</v>
      </c>
      <c r="K2087">
        <v>11</v>
      </c>
      <c r="L2087">
        <v>21.1</v>
      </c>
      <c r="M2087">
        <v>5.26</v>
      </c>
      <c r="N2087">
        <v>1.1100000000000001</v>
      </c>
      <c r="O2087">
        <v>4.8600000000000003</v>
      </c>
      <c r="P2087">
        <v>1.03</v>
      </c>
      <c r="Q2087">
        <v>4.82</v>
      </c>
      <c r="R2087">
        <v>1.02</v>
      </c>
      <c r="S2087">
        <v>2.04</v>
      </c>
      <c r="T2087">
        <v>17</v>
      </c>
      <c r="U2087">
        <v>21.9</v>
      </c>
      <c r="V2087">
        <v>26.15</v>
      </c>
      <c r="W2087" s="1">
        <v>44106</v>
      </c>
      <c r="Y2087" t="s">
        <v>43</v>
      </c>
      <c r="Z2087" t="s">
        <v>636</v>
      </c>
      <c r="AA2087" t="s">
        <v>1215</v>
      </c>
      <c r="AB2087">
        <v>133</v>
      </c>
      <c r="AC2087" s="1">
        <v>44163</v>
      </c>
      <c r="AD2087">
        <v>3</v>
      </c>
      <c r="AE2087">
        <v>236</v>
      </c>
      <c r="AF2087" s="1">
        <v>44440</v>
      </c>
      <c r="AG2087">
        <v>334</v>
      </c>
      <c r="AH2087">
        <v>506063</v>
      </c>
      <c r="AI2087" t="s">
        <v>1216</v>
      </c>
      <c r="AJ2087" t="s">
        <v>1217</v>
      </c>
      <c r="AK2087" t="s">
        <v>45</v>
      </c>
      <c r="AL2087" s="1">
        <v>44106</v>
      </c>
    </row>
    <row r="2088" spans="1:38" x14ac:dyDescent="0.25">
      <c r="A2088" t="s">
        <v>40</v>
      </c>
      <c r="B2088" s="1">
        <v>44222</v>
      </c>
      <c r="C2088">
        <v>2</v>
      </c>
      <c r="D2088">
        <v>80</v>
      </c>
      <c r="E2088">
        <v>66</v>
      </c>
      <c r="F2088" t="s">
        <v>1072</v>
      </c>
      <c r="G2088" t="s">
        <v>963</v>
      </c>
      <c r="H2088" t="s">
        <v>105</v>
      </c>
      <c r="I2088">
        <v>6</v>
      </c>
      <c r="J2088" t="s">
        <v>42</v>
      </c>
      <c r="K2088">
        <v>116</v>
      </c>
      <c r="L2088">
        <v>15.5</v>
      </c>
      <c r="M2088">
        <v>5.0599999999999996</v>
      </c>
      <c r="N2088">
        <v>0.78</v>
      </c>
      <c r="O2088">
        <v>6.05</v>
      </c>
      <c r="P2088">
        <v>0.94</v>
      </c>
      <c r="Q2088">
        <v>4.5199999999999996</v>
      </c>
      <c r="R2088">
        <v>0.7</v>
      </c>
      <c r="S2088">
        <v>1.64</v>
      </c>
      <c r="T2088">
        <v>14</v>
      </c>
      <c r="U2088">
        <v>16.09</v>
      </c>
      <c r="V2088">
        <v>21.15</v>
      </c>
      <c r="W2088" s="1">
        <v>44106</v>
      </c>
      <c r="Y2088" t="s">
        <v>46</v>
      </c>
      <c r="Z2088" t="s">
        <v>636</v>
      </c>
      <c r="AA2088" t="s">
        <v>1215</v>
      </c>
      <c r="AB2088">
        <v>133</v>
      </c>
      <c r="AC2088" s="1">
        <v>44163</v>
      </c>
      <c r="AD2088">
        <v>3</v>
      </c>
      <c r="AE2088">
        <v>181</v>
      </c>
      <c r="AF2088" s="1">
        <v>44440</v>
      </c>
      <c r="AG2088">
        <v>334</v>
      </c>
      <c r="AH2088">
        <v>506063</v>
      </c>
      <c r="AI2088" t="s">
        <v>1216</v>
      </c>
      <c r="AJ2088" t="s">
        <v>1217</v>
      </c>
      <c r="AK2088" t="s">
        <v>45</v>
      </c>
      <c r="AL2088" s="1">
        <v>44106</v>
      </c>
    </row>
    <row r="2089" spans="1:38" x14ac:dyDescent="0.25">
      <c r="A2089" t="s">
        <v>40</v>
      </c>
      <c r="B2089" s="1">
        <v>44280</v>
      </c>
      <c r="C2089">
        <v>3</v>
      </c>
      <c r="D2089">
        <v>80</v>
      </c>
      <c r="E2089">
        <v>66</v>
      </c>
      <c r="F2089" t="s">
        <v>1072</v>
      </c>
      <c r="G2089" t="s">
        <v>963</v>
      </c>
      <c r="H2089" t="s">
        <v>105</v>
      </c>
      <c r="I2089">
        <v>6</v>
      </c>
      <c r="J2089" t="s">
        <v>42</v>
      </c>
      <c r="K2089">
        <v>174</v>
      </c>
      <c r="L2089">
        <v>13.4</v>
      </c>
      <c r="M2089">
        <v>5.12</v>
      </c>
      <c r="N2089">
        <v>0.69</v>
      </c>
      <c r="O2089">
        <v>6.47</v>
      </c>
      <c r="P2089">
        <v>0.87</v>
      </c>
      <c r="Q2089">
        <v>5.1100000000000003</v>
      </c>
      <c r="R2089">
        <v>0.68</v>
      </c>
      <c r="S2089">
        <v>1.55</v>
      </c>
      <c r="T2089">
        <v>15</v>
      </c>
      <c r="U2089">
        <v>13.91</v>
      </c>
      <c r="V2089">
        <v>19.55</v>
      </c>
      <c r="W2089" s="1">
        <v>44106</v>
      </c>
      <c r="Y2089" t="s">
        <v>47</v>
      </c>
      <c r="Z2089" t="s">
        <v>636</v>
      </c>
      <c r="AA2089" t="s">
        <v>1215</v>
      </c>
      <c r="AB2089">
        <v>133</v>
      </c>
      <c r="AC2089" s="1">
        <v>44163</v>
      </c>
      <c r="AD2089">
        <v>3</v>
      </c>
      <c r="AE2089">
        <v>159</v>
      </c>
      <c r="AF2089" s="1">
        <v>44440</v>
      </c>
      <c r="AG2089">
        <v>334</v>
      </c>
      <c r="AH2089">
        <v>506063</v>
      </c>
      <c r="AI2089" t="s">
        <v>1216</v>
      </c>
      <c r="AJ2089" t="s">
        <v>1217</v>
      </c>
      <c r="AK2089" t="s">
        <v>45</v>
      </c>
      <c r="AL2089" s="1">
        <v>44106</v>
      </c>
    </row>
    <row r="2090" spans="1:38" x14ac:dyDescent="0.25">
      <c r="A2090" t="s">
        <v>78</v>
      </c>
      <c r="B2090" s="1">
        <v>43012</v>
      </c>
      <c r="C2090">
        <v>1</v>
      </c>
      <c r="D2090">
        <v>145</v>
      </c>
      <c r="E2090">
        <v>66</v>
      </c>
      <c r="F2090" t="s">
        <v>1072</v>
      </c>
      <c r="G2090" t="s">
        <v>40</v>
      </c>
      <c r="H2090" t="s">
        <v>41</v>
      </c>
      <c r="I2090">
        <v>7</v>
      </c>
      <c r="J2090" t="s">
        <v>42</v>
      </c>
      <c r="K2090">
        <v>35</v>
      </c>
      <c r="L2090">
        <v>24.3</v>
      </c>
      <c r="M2090">
        <v>5.1100000000000003</v>
      </c>
      <c r="N2090">
        <v>1.24</v>
      </c>
      <c r="O2090">
        <v>5.14</v>
      </c>
      <c r="P2090">
        <v>1.25</v>
      </c>
      <c r="Q2090">
        <v>3.93</v>
      </c>
      <c r="R2090">
        <v>0.95</v>
      </c>
      <c r="S2090">
        <v>2.2000000000000002</v>
      </c>
      <c r="U2090">
        <v>25.22</v>
      </c>
      <c r="V2090">
        <v>29.25</v>
      </c>
      <c r="W2090" s="1">
        <v>42977</v>
      </c>
      <c r="X2090">
        <v>229</v>
      </c>
      <c r="Z2090" t="s">
        <v>1218</v>
      </c>
      <c r="AA2090" t="s">
        <v>1219</v>
      </c>
      <c r="AC2090" t="s">
        <v>49</v>
      </c>
      <c r="AH2090">
        <v>306041</v>
      </c>
      <c r="AI2090" t="s">
        <v>605</v>
      </c>
      <c r="AJ2090" s="2">
        <v>44287</v>
      </c>
      <c r="AK2090" t="s">
        <v>45</v>
      </c>
      <c r="AL2090" s="1">
        <v>42977</v>
      </c>
    </row>
    <row r="2091" spans="1:38" x14ac:dyDescent="0.25">
      <c r="A2091" t="s">
        <v>78</v>
      </c>
      <c r="B2091" s="1">
        <v>43072</v>
      </c>
      <c r="C2091">
        <v>2</v>
      </c>
      <c r="D2091">
        <v>145</v>
      </c>
      <c r="E2091">
        <v>66</v>
      </c>
      <c r="F2091" t="s">
        <v>1072</v>
      </c>
      <c r="G2091" t="s">
        <v>40</v>
      </c>
      <c r="H2091" t="s">
        <v>41</v>
      </c>
      <c r="I2091">
        <v>4</v>
      </c>
      <c r="J2091" t="s">
        <v>42</v>
      </c>
      <c r="K2091">
        <v>95</v>
      </c>
      <c r="L2091">
        <v>22.9</v>
      </c>
      <c r="M2091">
        <v>4.91</v>
      </c>
      <c r="N2091">
        <v>1.1200000000000001</v>
      </c>
      <c r="O2091">
        <v>5.62</v>
      </c>
      <c r="P2091">
        <v>1.29</v>
      </c>
      <c r="Q2091">
        <v>3.64</v>
      </c>
      <c r="R2091">
        <v>0.83</v>
      </c>
      <c r="S2091">
        <v>2.12</v>
      </c>
      <c r="T2091">
        <v>69</v>
      </c>
      <c r="U2091">
        <v>23.77</v>
      </c>
      <c r="V2091">
        <v>28.49</v>
      </c>
      <c r="W2091" s="1">
        <v>42977</v>
      </c>
      <c r="X2091">
        <v>242</v>
      </c>
      <c r="Y2091" t="s">
        <v>46</v>
      </c>
      <c r="Z2091" t="s">
        <v>1220</v>
      </c>
      <c r="AA2091" t="s">
        <v>1221</v>
      </c>
      <c r="AC2091" s="1">
        <v>43071</v>
      </c>
      <c r="AD2091">
        <v>2</v>
      </c>
      <c r="AE2091">
        <v>226</v>
      </c>
      <c r="AF2091" s="1">
        <v>43352</v>
      </c>
      <c r="AG2091">
        <v>388</v>
      </c>
      <c r="AH2091">
        <v>311013</v>
      </c>
      <c r="AI2091">
        <v>0</v>
      </c>
      <c r="AJ2091" t="s">
        <v>1222</v>
      </c>
      <c r="AK2091" t="s">
        <v>45</v>
      </c>
      <c r="AL2091" s="1">
        <v>42964</v>
      </c>
    </row>
    <row r="2092" spans="1:38" x14ac:dyDescent="0.25">
      <c r="A2092" t="s">
        <v>78</v>
      </c>
      <c r="B2092" s="1">
        <v>43129</v>
      </c>
      <c r="C2092">
        <v>3</v>
      </c>
      <c r="D2092">
        <v>145</v>
      </c>
      <c r="E2092">
        <v>66</v>
      </c>
      <c r="F2092" t="s">
        <v>1072</v>
      </c>
      <c r="G2092" t="s">
        <v>40</v>
      </c>
      <c r="H2092" t="s">
        <v>41</v>
      </c>
      <c r="I2092">
        <v>7</v>
      </c>
      <c r="J2092" t="s">
        <v>42</v>
      </c>
      <c r="K2092">
        <v>152</v>
      </c>
      <c r="L2092">
        <v>17.8</v>
      </c>
      <c r="M2092">
        <v>5.19</v>
      </c>
      <c r="N2092">
        <v>0.92</v>
      </c>
      <c r="O2092">
        <v>4.79</v>
      </c>
      <c r="P2092">
        <v>0.85</v>
      </c>
      <c r="Q2092">
        <v>3.92</v>
      </c>
      <c r="R2092">
        <v>0.7</v>
      </c>
      <c r="S2092">
        <v>1.55</v>
      </c>
      <c r="T2092">
        <v>17</v>
      </c>
      <c r="U2092">
        <v>18.48</v>
      </c>
      <c r="V2092">
        <v>20.64</v>
      </c>
      <c r="W2092" s="1">
        <v>42977</v>
      </c>
      <c r="X2092">
        <v>229</v>
      </c>
      <c r="Y2092" t="s">
        <v>47</v>
      </c>
      <c r="Z2092" t="s">
        <v>1218</v>
      </c>
      <c r="AA2092" t="s">
        <v>1219</v>
      </c>
      <c r="AC2092" s="1">
        <v>43071</v>
      </c>
      <c r="AD2092">
        <v>1</v>
      </c>
      <c r="AE2092">
        <v>224</v>
      </c>
      <c r="AF2092" s="1">
        <v>43355</v>
      </c>
      <c r="AG2092">
        <v>378</v>
      </c>
      <c r="AH2092">
        <v>306041</v>
      </c>
      <c r="AI2092" t="s">
        <v>605</v>
      </c>
      <c r="AJ2092" s="2">
        <v>44287</v>
      </c>
      <c r="AK2092" t="s">
        <v>45</v>
      </c>
      <c r="AL2092" s="1">
        <v>42977</v>
      </c>
    </row>
    <row r="2093" spans="1:38" x14ac:dyDescent="0.25">
      <c r="A2093" t="s">
        <v>78</v>
      </c>
      <c r="B2093" s="1">
        <v>43193</v>
      </c>
      <c r="C2093">
        <v>4</v>
      </c>
      <c r="D2093">
        <v>145</v>
      </c>
      <c r="E2093">
        <v>66</v>
      </c>
      <c r="F2093" t="s">
        <v>1072</v>
      </c>
      <c r="G2093" t="s">
        <v>40</v>
      </c>
      <c r="H2093" t="s">
        <v>41</v>
      </c>
      <c r="I2093">
        <v>7</v>
      </c>
      <c r="J2093" t="s">
        <v>42</v>
      </c>
      <c r="K2093">
        <v>216</v>
      </c>
      <c r="L2093">
        <v>10.4</v>
      </c>
      <c r="M2093">
        <v>4.74</v>
      </c>
      <c r="N2093">
        <v>0.49</v>
      </c>
      <c r="O2093">
        <v>6.33</v>
      </c>
      <c r="P2093">
        <v>0.66</v>
      </c>
      <c r="Q2093">
        <v>4.72</v>
      </c>
      <c r="R2093">
        <v>0.49</v>
      </c>
      <c r="S2093">
        <v>1.1499999999999999</v>
      </c>
      <c r="T2093">
        <v>92</v>
      </c>
      <c r="U2093">
        <v>10.8</v>
      </c>
      <c r="V2093">
        <v>14.71</v>
      </c>
      <c r="W2093" s="1">
        <v>42977</v>
      </c>
      <c r="X2093">
        <v>229</v>
      </c>
      <c r="Y2093" t="s">
        <v>48</v>
      </c>
      <c r="Z2093" t="s">
        <v>1218</v>
      </c>
      <c r="AA2093" t="s">
        <v>1219</v>
      </c>
      <c r="AC2093" s="1">
        <v>43071</v>
      </c>
      <c r="AD2093">
        <v>1</v>
      </c>
      <c r="AE2093">
        <v>160</v>
      </c>
      <c r="AF2093" s="1">
        <v>43355</v>
      </c>
      <c r="AG2093">
        <v>378</v>
      </c>
      <c r="AH2093">
        <v>306041</v>
      </c>
      <c r="AI2093" t="s">
        <v>605</v>
      </c>
      <c r="AJ2093" s="2">
        <v>44287</v>
      </c>
      <c r="AK2093" t="s">
        <v>45</v>
      </c>
      <c r="AL2093" s="1">
        <v>42977</v>
      </c>
    </row>
    <row r="2094" spans="1:38" x14ac:dyDescent="0.25">
      <c r="A2094" t="s">
        <v>78</v>
      </c>
      <c r="B2094" s="1">
        <v>43012</v>
      </c>
      <c r="C2094">
        <v>1</v>
      </c>
      <c r="D2094">
        <v>156</v>
      </c>
      <c r="E2094">
        <v>69</v>
      </c>
      <c r="F2094" t="s">
        <v>1072</v>
      </c>
      <c r="G2094" t="s">
        <v>40</v>
      </c>
      <c r="H2094" t="s">
        <v>41</v>
      </c>
      <c r="I2094">
        <v>5</v>
      </c>
      <c r="J2094" t="s">
        <v>42</v>
      </c>
      <c r="K2094">
        <v>38</v>
      </c>
      <c r="L2094">
        <v>25.2</v>
      </c>
      <c r="M2094">
        <v>5.21</v>
      </c>
      <c r="N2094">
        <v>1.31</v>
      </c>
      <c r="O2094">
        <v>4.2699999999999996</v>
      </c>
      <c r="P2094">
        <v>1.08</v>
      </c>
      <c r="Q2094">
        <v>3.46</v>
      </c>
      <c r="R2094">
        <v>0.87</v>
      </c>
      <c r="S2094">
        <v>1.95</v>
      </c>
      <c r="U2094">
        <v>26.16</v>
      </c>
      <c r="V2094">
        <v>26.77</v>
      </c>
      <c r="W2094" s="1">
        <v>42974</v>
      </c>
      <c r="X2094">
        <v>232</v>
      </c>
      <c r="Z2094" t="s">
        <v>861</v>
      </c>
      <c r="AA2094" t="s">
        <v>862</v>
      </c>
      <c r="AB2094">
        <v>15</v>
      </c>
      <c r="AC2094" t="s">
        <v>49</v>
      </c>
      <c r="AH2094">
        <v>311005</v>
      </c>
      <c r="AI2094" t="s">
        <v>195</v>
      </c>
      <c r="AJ2094" s="3">
        <v>45176</v>
      </c>
      <c r="AK2094" t="s">
        <v>45</v>
      </c>
      <c r="AL2094" s="1">
        <v>42974</v>
      </c>
    </row>
    <row r="2095" spans="1:38" x14ac:dyDescent="0.25">
      <c r="A2095" t="s">
        <v>78</v>
      </c>
      <c r="B2095" s="1">
        <v>43072</v>
      </c>
      <c r="C2095">
        <v>2</v>
      </c>
      <c r="D2095">
        <v>156</v>
      </c>
      <c r="E2095">
        <v>69</v>
      </c>
      <c r="F2095" t="s">
        <v>1072</v>
      </c>
      <c r="G2095" t="s">
        <v>40</v>
      </c>
      <c r="H2095" t="s">
        <v>41</v>
      </c>
      <c r="I2095">
        <v>7</v>
      </c>
      <c r="J2095" t="s">
        <v>42</v>
      </c>
      <c r="K2095">
        <v>98</v>
      </c>
      <c r="L2095">
        <v>20.5</v>
      </c>
      <c r="M2095">
        <v>5.14</v>
      </c>
      <c r="N2095">
        <v>1.05</v>
      </c>
      <c r="O2095">
        <v>5.24</v>
      </c>
      <c r="P2095">
        <v>1.07</v>
      </c>
      <c r="Q2095">
        <v>3.94</v>
      </c>
      <c r="R2095">
        <v>0.81</v>
      </c>
      <c r="S2095">
        <v>1.88</v>
      </c>
      <c r="T2095">
        <v>160</v>
      </c>
      <c r="U2095">
        <v>21.28</v>
      </c>
      <c r="V2095">
        <v>24.94</v>
      </c>
      <c r="W2095" s="1">
        <v>42974</v>
      </c>
      <c r="X2095" t="s">
        <v>1039</v>
      </c>
      <c r="Y2095" s="3">
        <v>44958</v>
      </c>
      <c r="Z2095" t="s">
        <v>1040</v>
      </c>
      <c r="AA2095" t="s">
        <v>1041</v>
      </c>
      <c r="AB2095">
        <v>118</v>
      </c>
      <c r="AC2095" s="1">
        <v>43059</v>
      </c>
      <c r="AD2095">
        <v>1</v>
      </c>
      <c r="AE2095">
        <v>217</v>
      </c>
      <c r="AF2095" s="1">
        <v>43343</v>
      </c>
      <c r="AG2095">
        <v>369</v>
      </c>
      <c r="AH2095">
        <v>306041</v>
      </c>
      <c r="AI2095" t="s">
        <v>925</v>
      </c>
      <c r="AJ2095" s="2">
        <v>43831</v>
      </c>
      <c r="AK2095" t="s">
        <v>45</v>
      </c>
      <c r="AL2095" s="1">
        <v>42974</v>
      </c>
    </row>
    <row r="2096" spans="1:38" x14ac:dyDescent="0.25">
      <c r="A2096" t="s">
        <v>78</v>
      </c>
      <c r="B2096" s="1">
        <v>43129</v>
      </c>
      <c r="C2096">
        <v>3</v>
      </c>
      <c r="D2096">
        <v>156</v>
      </c>
      <c r="E2096">
        <v>69</v>
      </c>
      <c r="F2096" t="s">
        <v>1072</v>
      </c>
      <c r="G2096" t="s">
        <v>40</v>
      </c>
      <c r="H2096" t="s">
        <v>41</v>
      </c>
      <c r="I2096">
        <v>5</v>
      </c>
      <c r="J2096" t="s">
        <v>42</v>
      </c>
      <c r="K2096">
        <v>155</v>
      </c>
      <c r="L2096">
        <v>19.100000000000001</v>
      </c>
      <c r="M2096">
        <v>5</v>
      </c>
      <c r="N2096">
        <v>0.96</v>
      </c>
      <c r="O2096">
        <v>3.77</v>
      </c>
      <c r="P2096">
        <v>0.72</v>
      </c>
      <c r="Q2096">
        <v>3.52</v>
      </c>
      <c r="R2096">
        <v>0.67</v>
      </c>
      <c r="S2096">
        <v>1.39</v>
      </c>
      <c r="T2096">
        <v>204</v>
      </c>
      <c r="U2096">
        <v>19.829999999999998</v>
      </c>
      <c r="V2096">
        <v>19.13</v>
      </c>
      <c r="W2096" s="1">
        <v>42974</v>
      </c>
      <c r="X2096">
        <v>232</v>
      </c>
      <c r="Y2096" s="3">
        <v>44988</v>
      </c>
      <c r="Z2096" t="s">
        <v>861</v>
      </c>
      <c r="AA2096" t="s">
        <v>862</v>
      </c>
      <c r="AB2096">
        <v>15</v>
      </c>
      <c r="AC2096" s="1">
        <v>43064</v>
      </c>
      <c r="AD2096">
        <v>1</v>
      </c>
      <c r="AE2096">
        <v>215</v>
      </c>
      <c r="AF2096" s="1">
        <v>43346</v>
      </c>
      <c r="AG2096">
        <v>372</v>
      </c>
      <c r="AH2096">
        <v>311005</v>
      </c>
      <c r="AI2096" t="s">
        <v>195</v>
      </c>
      <c r="AJ2096" s="3">
        <v>45176</v>
      </c>
      <c r="AK2096" t="s">
        <v>45</v>
      </c>
      <c r="AL2096" s="1">
        <v>42974</v>
      </c>
    </row>
    <row r="2097" spans="1:38" x14ac:dyDescent="0.25">
      <c r="A2097" t="s">
        <v>78</v>
      </c>
      <c r="B2097" s="1">
        <v>43193</v>
      </c>
      <c r="C2097">
        <v>4</v>
      </c>
      <c r="D2097">
        <v>156</v>
      </c>
      <c r="E2097">
        <v>69</v>
      </c>
      <c r="F2097" t="s">
        <v>1072</v>
      </c>
      <c r="G2097" t="s">
        <v>40</v>
      </c>
      <c r="H2097" t="s">
        <v>41</v>
      </c>
      <c r="I2097">
        <v>5</v>
      </c>
      <c r="J2097" t="s">
        <v>42</v>
      </c>
      <c r="K2097">
        <v>219</v>
      </c>
      <c r="L2097">
        <v>13.5</v>
      </c>
      <c r="M2097">
        <v>4.8600000000000003</v>
      </c>
      <c r="N2097">
        <v>0.66</v>
      </c>
      <c r="O2097">
        <v>4.53</v>
      </c>
      <c r="P2097">
        <v>0.61</v>
      </c>
      <c r="Q2097">
        <v>4.03</v>
      </c>
      <c r="R2097">
        <v>0.54</v>
      </c>
      <c r="S2097">
        <v>1.1599999999999999</v>
      </c>
      <c r="T2097">
        <v>267</v>
      </c>
      <c r="U2097">
        <v>14.01</v>
      </c>
      <c r="V2097">
        <v>15.28</v>
      </c>
      <c r="W2097" s="1">
        <v>42974</v>
      </c>
      <c r="X2097">
        <v>232</v>
      </c>
      <c r="Y2097" s="3">
        <v>45020</v>
      </c>
      <c r="Z2097" t="s">
        <v>861</v>
      </c>
      <c r="AA2097" t="s">
        <v>862</v>
      </c>
      <c r="AB2097">
        <v>15</v>
      </c>
      <c r="AC2097" s="1">
        <v>43064</v>
      </c>
      <c r="AD2097">
        <v>1</v>
      </c>
      <c r="AE2097">
        <v>151</v>
      </c>
      <c r="AF2097" s="1">
        <v>43346</v>
      </c>
      <c r="AG2097">
        <v>372</v>
      </c>
      <c r="AH2097">
        <v>311005</v>
      </c>
      <c r="AI2097" t="s">
        <v>195</v>
      </c>
      <c r="AJ2097" s="3">
        <v>45176</v>
      </c>
      <c r="AK2097" t="s">
        <v>45</v>
      </c>
      <c r="AL2097" s="1">
        <v>42974</v>
      </c>
    </row>
    <row r="2098" spans="1:38" x14ac:dyDescent="0.25">
      <c r="A2098" t="s">
        <v>78</v>
      </c>
      <c r="B2098" s="1">
        <v>43072</v>
      </c>
      <c r="C2098">
        <v>2</v>
      </c>
      <c r="D2098">
        <v>209</v>
      </c>
      <c r="E2098">
        <v>72</v>
      </c>
      <c r="F2098" t="s">
        <v>1072</v>
      </c>
      <c r="G2098" t="s">
        <v>40</v>
      </c>
      <c r="H2098" t="s">
        <v>41</v>
      </c>
      <c r="I2098">
        <v>5</v>
      </c>
      <c r="J2098" t="s">
        <v>42</v>
      </c>
      <c r="K2098">
        <v>98</v>
      </c>
      <c r="L2098">
        <v>24.5</v>
      </c>
      <c r="M2098">
        <v>5.18</v>
      </c>
      <c r="N2098">
        <v>1.27</v>
      </c>
      <c r="O2098">
        <v>5.17</v>
      </c>
      <c r="P2098">
        <v>1.27</v>
      </c>
      <c r="Q2098">
        <v>3.66</v>
      </c>
      <c r="R2098">
        <v>0.9</v>
      </c>
      <c r="S2098">
        <v>2.16</v>
      </c>
      <c r="T2098">
        <v>22</v>
      </c>
      <c r="U2098">
        <v>25.43</v>
      </c>
      <c r="V2098">
        <v>29.19</v>
      </c>
      <c r="W2098" s="1">
        <v>42974</v>
      </c>
      <c r="X2098">
        <v>194</v>
      </c>
      <c r="Y2098" t="s">
        <v>43</v>
      </c>
      <c r="AC2098" s="1">
        <v>43084</v>
      </c>
      <c r="AD2098">
        <v>2</v>
      </c>
      <c r="AE2098">
        <v>238</v>
      </c>
      <c r="AF2098" s="1">
        <v>43364</v>
      </c>
      <c r="AG2098">
        <v>352</v>
      </c>
      <c r="AI2098" t="s">
        <v>461</v>
      </c>
      <c r="AJ2098" s="2">
        <v>13302</v>
      </c>
      <c r="AK2098" t="s">
        <v>45</v>
      </c>
      <c r="AL2098" s="1">
        <v>43012</v>
      </c>
    </row>
    <row r="2099" spans="1:38" x14ac:dyDescent="0.25">
      <c r="A2099" t="s">
        <v>78</v>
      </c>
      <c r="B2099" s="1">
        <v>43012</v>
      </c>
      <c r="C2099">
        <v>1</v>
      </c>
      <c r="D2099">
        <v>209</v>
      </c>
      <c r="E2099">
        <v>72</v>
      </c>
      <c r="F2099" t="s">
        <v>1072</v>
      </c>
      <c r="G2099" t="s">
        <v>40</v>
      </c>
      <c r="H2099" t="s">
        <v>41</v>
      </c>
      <c r="I2099">
        <v>8</v>
      </c>
      <c r="J2099" t="s">
        <v>42</v>
      </c>
      <c r="K2099">
        <v>38</v>
      </c>
      <c r="L2099">
        <v>19.600000000000001</v>
      </c>
      <c r="M2099">
        <v>5.16</v>
      </c>
      <c r="N2099">
        <v>1.01</v>
      </c>
      <c r="O2099">
        <v>5.18</v>
      </c>
      <c r="P2099">
        <v>1.02</v>
      </c>
      <c r="Q2099">
        <v>3.87</v>
      </c>
      <c r="R2099">
        <v>0.76</v>
      </c>
      <c r="S2099">
        <v>1.77</v>
      </c>
      <c r="U2099">
        <v>20.34</v>
      </c>
      <c r="V2099">
        <v>23.7</v>
      </c>
      <c r="W2099" s="1">
        <v>42974</v>
      </c>
      <c r="X2099">
        <v>232</v>
      </c>
      <c r="Z2099" t="s">
        <v>765</v>
      </c>
      <c r="AA2099" t="s">
        <v>766</v>
      </c>
      <c r="AC2099" s="1">
        <v>43054</v>
      </c>
      <c r="AD2099">
        <v>1</v>
      </c>
      <c r="AE2099">
        <v>278</v>
      </c>
      <c r="AF2099" s="1">
        <v>43333</v>
      </c>
      <c r="AG2099">
        <v>359</v>
      </c>
      <c r="AI2099">
        <v>0</v>
      </c>
      <c r="AK2099" t="s">
        <v>45</v>
      </c>
      <c r="AL2099" s="1">
        <v>42974</v>
      </c>
    </row>
    <row r="2100" spans="1:38" x14ac:dyDescent="0.25">
      <c r="A2100" t="s">
        <v>78</v>
      </c>
      <c r="B2100" s="1">
        <v>43129</v>
      </c>
      <c r="C2100">
        <v>3</v>
      </c>
      <c r="D2100">
        <v>209</v>
      </c>
      <c r="E2100">
        <v>72</v>
      </c>
      <c r="F2100" t="s">
        <v>1072</v>
      </c>
      <c r="G2100" t="s">
        <v>40</v>
      </c>
      <c r="H2100" t="s">
        <v>41</v>
      </c>
      <c r="I2100">
        <v>8</v>
      </c>
      <c r="J2100" t="s">
        <v>42</v>
      </c>
      <c r="K2100">
        <v>155</v>
      </c>
      <c r="L2100">
        <v>16.5</v>
      </c>
      <c r="M2100">
        <v>5.15</v>
      </c>
      <c r="N2100">
        <v>0.85</v>
      </c>
      <c r="O2100">
        <v>4.34</v>
      </c>
      <c r="P2100">
        <v>0.72</v>
      </c>
      <c r="Q2100">
        <v>3.89</v>
      </c>
      <c r="R2100">
        <v>0.64</v>
      </c>
      <c r="S2100">
        <v>1.36</v>
      </c>
      <c r="T2100">
        <v>17</v>
      </c>
      <c r="U2100">
        <v>17.13</v>
      </c>
      <c r="V2100">
        <v>18.21</v>
      </c>
      <c r="W2100" s="1">
        <v>42974</v>
      </c>
      <c r="X2100">
        <v>232</v>
      </c>
      <c r="Y2100" t="s">
        <v>47</v>
      </c>
      <c r="Z2100" t="s">
        <v>765</v>
      </c>
      <c r="AA2100" t="s">
        <v>766</v>
      </c>
      <c r="AC2100" s="1">
        <v>43081</v>
      </c>
      <c r="AD2100">
        <v>3</v>
      </c>
      <c r="AE2100">
        <v>231</v>
      </c>
      <c r="AF2100" s="1">
        <v>43362</v>
      </c>
      <c r="AG2100">
        <v>388</v>
      </c>
      <c r="AI2100">
        <v>0</v>
      </c>
      <c r="AK2100" t="s">
        <v>45</v>
      </c>
      <c r="AL2100" s="1">
        <v>42974</v>
      </c>
    </row>
    <row r="2101" spans="1:38" x14ac:dyDescent="0.25">
      <c r="A2101" t="s">
        <v>78</v>
      </c>
      <c r="B2101" s="1">
        <v>43193</v>
      </c>
      <c r="C2101">
        <v>4</v>
      </c>
      <c r="D2101">
        <v>209</v>
      </c>
      <c r="E2101">
        <v>72</v>
      </c>
      <c r="F2101" t="s">
        <v>1072</v>
      </c>
      <c r="G2101" t="s">
        <v>40</v>
      </c>
      <c r="H2101" t="s">
        <v>41</v>
      </c>
      <c r="I2101">
        <v>8</v>
      </c>
      <c r="J2101" t="s">
        <v>42</v>
      </c>
      <c r="K2101">
        <v>219</v>
      </c>
      <c r="L2101">
        <v>13.2</v>
      </c>
      <c r="M2101">
        <v>4.7</v>
      </c>
      <c r="N2101">
        <v>0.62</v>
      </c>
      <c r="O2101">
        <v>5.88</v>
      </c>
      <c r="P2101">
        <v>0.78</v>
      </c>
      <c r="Q2101">
        <v>4.6100000000000003</v>
      </c>
      <c r="R2101">
        <v>0.61</v>
      </c>
      <c r="S2101">
        <v>1.38</v>
      </c>
      <c r="T2101">
        <v>102</v>
      </c>
      <c r="U2101">
        <v>13.7</v>
      </c>
      <c r="V2101">
        <v>17.850000000000001</v>
      </c>
      <c r="W2101" s="1">
        <v>42974</v>
      </c>
      <c r="X2101">
        <v>232</v>
      </c>
      <c r="Y2101" t="s">
        <v>48</v>
      </c>
      <c r="Z2101" t="s">
        <v>765</v>
      </c>
      <c r="AA2101" t="s">
        <v>766</v>
      </c>
      <c r="AC2101" s="1">
        <v>43081</v>
      </c>
      <c r="AD2101">
        <v>3</v>
      </c>
      <c r="AE2101">
        <v>167</v>
      </c>
      <c r="AF2101" s="1">
        <v>43362</v>
      </c>
      <c r="AG2101">
        <v>388</v>
      </c>
      <c r="AI2101">
        <v>0</v>
      </c>
      <c r="AK2101" t="s">
        <v>45</v>
      </c>
      <c r="AL2101" s="1">
        <v>42974</v>
      </c>
    </row>
    <row r="2102" spans="1:38" x14ac:dyDescent="0.25">
      <c r="A2102" t="s">
        <v>78</v>
      </c>
      <c r="B2102" s="1">
        <v>43012</v>
      </c>
      <c r="C2102">
        <v>1</v>
      </c>
      <c r="D2102">
        <v>184</v>
      </c>
      <c r="E2102">
        <v>73</v>
      </c>
      <c r="F2102" t="s">
        <v>1072</v>
      </c>
      <c r="G2102" t="s">
        <v>40</v>
      </c>
      <c r="H2102" t="s">
        <v>41</v>
      </c>
      <c r="I2102">
        <v>5</v>
      </c>
      <c r="J2102" t="s">
        <v>42</v>
      </c>
      <c r="K2102">
        <v>27</v>
      </c>
      <c r="L2102">
        <v>20.3</v>
      </c>
      <c r="M2102">
        <v>5.39</v>
      </c>
      <c r="N2102">
        <v>1.0900000000000001</v>
      </c>
      <c r="O2102">
        <v>5.19</v>
      </c>
      <c r="P2102">
        <v>1.05</v>
      </c>
      <c r="Q2102">
        <v>4.0199999999999996</v>
      </c>
      <c r="R2102">
        <v>0.82</v>
      </c>
      <c r="S2102">
        <v>1.87</v>
      </c>
      <c r="U2102">
        <v>21.07</v>
      </c>
      <c r="V2102">
        <v>24.71</v>
      </c>
      <c r="W2102" s="1">
        <v>42985</v>
      </c>
      <c r="X2102" t="s">
        <v>1223</v>
      </c>
      <c r="Z2102" s="2">
        <v>44378</v>
      </c>
      <c r="AA2102">
        <f>-150/57</f>
        <v>-2.6315789473684212</v>
      </c>
      <c r="AC2102" s="1">
        <v>42691</v>
      </c>
      <c r="AD2102">
        <v>1</v>
      </c>
      <c r="AF2102" s="1">
        <v>42970</v>
      </c>
      <c r="AG2102">
        <v>350</v>
      </c>
      <c r="AI2102">
        <v>0</v>
      </c>
      <c r="AK2102" t="s">
        <v>45</v>
      </c>
      <c r="AL2102" s="1">
        <v>42620</v>
      </c>
    </row>
    <row r="2103" spans="1:38" x14ac:dyDescent="0.25">
      <c r="A2103" t="s">
        <v>78</v>
      </c>
      <c r="B2103" s="1">
        <v>43072</v>
      </c>
      <c r="C2103">
        <v>2</v>
      </c>
      <c r="D2103">
        <v>184</v>
      </c>
      <c r="E2103">
        <v>73</v>
      </c>
      <c r="F2103" t="s">
        <v>1072</v>
      </c>
      <c r="G2103" t="s">
        <v>40</v>
      </c>
      <c r="H2103" t="s">
        <v>41</v>
      </c>
      <c r="I2103">
        <v>2</v>
      </c>
      <c r="J2103">
        <v>1</v>
      </c>
      <c r="K2103">
        <v>87</v>
      </c>
      <c r="L2103">
        <v>16.2</v>
      </c>
      <c r="M2103">
        <v>5.24</v>
      </c>
      <c r="N2103">
        <v>0.85</v>
      </c>
      <c r="O2103">
        <v>4.42</v>
      </c>
      <c r="P2103">
        <v>0.72</v>
      </c>
      <c r="Q2103">
        <v>3.43</v>
      </c>
      <c r="R2103">
        <v>0.56000000000000005</v>
      </c>
      <c r="S2103">
        <v>1.27</v>
      </c>
      <c r="T2103">
        <v>26</v>
      </c>
      <c r="U2103">
        <v>16.82</v>
      </c>
      <c r="V2103">
        <v>17.54</v>
      </c>
      <c r="W2103" s="1">
        <v>42985</v>
      </c>
      <c r="X2103" t="s">
        <v>589</v>
      </c>
      <c r="Y2103" t="s">
        <v>46</v>
      </c>
      <c r="Z2103" t="s">
        <v>1224</v>
      </c>
      <c r="AA2103" t="s">
        <v>1225</v>
      </c>
      <c r="AB2103">
        <v>178</v>
      </c>
      <c r="AC2103" s="1">
        <v>43070</v>
      </c>
      <c r="AD2103">
        <v>2</v>
      </c>
      <c r="AE2103">
        <v>222</v>
      </c>
      <c r="AF2103" s="1">
        <v>43348</v>
      </c>
      <c r="AG2103">
        <v>380</v>
      </c>
      <c r="AI2103">
        <v>0</v>
      </c>
      <c r="AK2103" t="s">
        <v>45</v>
      </c>
      <c r="AL2103" s="1">
        <v>42968</v>
      </c>
    </row>
    <row r="2104" spans="1:38" x14ac:dyDescent="0.25">
      <c r="A2104" t="s">
        <v>78</v>
      </c>
      <c r="B2104" s="1">
        <v>43129</v>
      </c>
      <c r="C2104">
        <v>3</v>
      </c>
      <c r="D2104">
        <v>184</v>
      </c>
      <c r="E2104">
        <v>73</v>
      </c>
      <c r="F2104" t="s">
        <v>1072</v>
      </c>
      <c r="G2104" t="s">
        <v>40</v>
      </c>
      <c r="H2104" t="s">
        <v>41</v>
      </c>
      <c r="I2104">
        <v>5</v>
      </c>
      <c r="J2104" t="s">
        <v>42</v>
      </c>
      <c r="K2104">
        <v>144</v>
      </c>
      <c r="L2104">
        <v>13.9</v>
      </c>
      <c r="M2104">
        <v>5.05</v>
      </c>
      <c r="N2104">
        <v>0.7</v>
      </c>
      <c r="O2104">
        <v>4.8</v>
      </c>
      <c r="P2104">
        <v>0.67</v>
      </c>
      <c r="Q2104">
        <v>3.9</v>
      </c>
      <c r="R2104">
        <v>0.54</v>
      </c>
      <c r="S2104">
        <v>1.21</v>
      </c>
      <c r="T2104">
        <v>377</v>
      </c>
      <c r="U2104">
        <v>14.43</v>
      </c>
      <c r="V2104">
        <v>16.14</v>
      </c>
      <c r="W2104" s="1">
        <v>42985</v>
      </c>
      <c r="X2104" t="s">
        <v>1223</v>
      </c>
      <c r="Y2104" s="3">
        <v>45081</v>
      </c>
      <c r="Z2104" s="2">
        <v>44378</v>
      </c>
      <c r="AA2104">
        <f>-150/57</f>
        <v>-2.6315789473684212</v>
      </c>
      <c r="AC2104" s="1">
        <v>43063</v>
      </c>
      <c r="AD2104">
        <v>2</v>
      </c>
      <c r="AE2104">
        <v>213</v>
      </c>
      <c r="AF2104" s="1">
        <v>43344</v>
      </c>
      <c r="AG2104">
        <v>724</v>
      </c>
      <c r="AI2104">
        <v>0</v>
      </c>
      <c r="AK2104" t="s">
        <v>45</v>
      </c>
      <c r="AL2104" s="1">
        <v>42620</v>
      </c>
    </row>
    <row r="2105" spans="1:38" x14ac:dyDescent="0.25">
      <c r="A2105" t="s">
        <v>78</v>
      </c>
      <c r="B2105" s="1">
        <v>43193</v>
      </c>
      <c r="C2105">
        <v>4</v>
      </c>
      <c r="D2105">
        <v>184</v>
      </c>
      <c r="E2105">
        <v>73</v>
      </c>
      <c r="F2105" t="s">
        <v>1072</v>
      </c>
      <c r="G2105" t="s">
        <v>40</v>
      </c>
      <c r="H2105" t="s">
        <v>41</v>
      </c>
      <c r="I2105">
        <v>5</v>
      </c>
      <c r="J2105" t="s">
        <v>42</v>
      </c>
      <c r="K2105">
        <v>208</v>
      </c>
      <c r="L2105">
        <v>10.6</v>
      </c>
      <c r="M2105">
        <v>4.97</v>
      </c>
      <c r="N2105">
        <v>0.53</v>
      </c>
      <c r="O2105">
        <v>5.58</v>
      </c>
      <c r="P2105">
        <v>0.59</v>
      </c>
      <c r="Q2105">
        <v>4.4800000000000004</v>
      </c>
      <c r="R2105">
        <v>0.47</v>
      </c>
      <c r="S2105">
        <v>1.07</v>
      </c>
      <c r="T2105">
        <v>457</v>
      </c>
      <c r="U2105">
        <v>11</v>
      </c>
      <c r="V2105">
        <v>13.73</v>
      </c>
      <c r="W2105" s="1">
        <v>42985</v>
      </c>
      <c r="X2105" t="s">
        <v>1223</v>
      </c>
      <c r="Y2105" s="3">
        <v>45112</v>
      </c>
      <c r="Z2105" s="2">
        <v>44378</v>
      </c>
      <c r="AA2105">
        <f>-150/57</f>
        <v>-2.6315789473684212</v>
      </c>
      <c r="AC2105" s="1">
        <v>43063</v>
      </c>
      <c r="AD2105">
        <v>2</v>
      </c>
      <c r="AE2105">
        <v>149</v>
      </c>
      <c r="AF2105" s="1">
        <v>43344</v>
      </c>
      <c r="AG2105">
        <v>724</v>
      </c>
      <c r="AI2105">
        <v>0</v>
      </c>
      <c r="AK2105" t="s">
        <v>45</v>
      </c>
      <c r="AL2105" s="1">
        <v>42620</v>
      </c>
    </row>
    <row r="2106" spans="1:38" x14ac:dyDescent="0.25">
      <c r="A2106" t="s">
        <v>78</v>
      </c>
      <c r="B2106" s="1">
        <v>43012</v>
      </c>
      <c r="C2106">
        <v>1</v>
      </c>
      <c r="D2106">
        <v>71</v>
      </c>
      <c r="E2106">
        <v>73</v>
      </c>
      <c r="F2106" t="s">
        <v>1072</v>
      </c>
      <c r="G2106" t="s">
        <v>40</v>
      </c>
      <c r="H2106" t="s">
        <v>41</v>
      </c>
      <c r="I2106">
        <v>6</v>
      </c>
      <c r="J2106" t="s">
        <v>42</v>
      </c>
      <c r="K2106">
        <v>44</v>
      </c>
      <c r="L2106">
        <v>25.7</v>
      </c>
      <c r="M2106">
        <v>5.03</v>
      </c>
      <c r="N2106">
        <v>1.29</v>
      </c>
      <c r="O2106">
        <v>5.18</v>
      </c>
      <c r="P2106">
        <v>1.33</v>
      </c>
      <c r="Q2106">
        <v>3.93</v>
      </c>
      <c r="R2106">
        <v>1.01</v>
      </c>
      <c r="S2106">
        <v>2.34</v>
      </c>
      <c r="U2106">
        <v>26.68</v>
      </c>
      <c r="V2106">
        <v>31.08</v>
      </c>
      <c r="W2106" s="1">
        <v>42968</v>
      </c>
      <c r="X2106">
        <v>238</v>
      </c>
      <c r="Z2106" t="s">
        <v>1226</v>
      </c>
      <c r="AA2106" t="s">
        <v>1227</v>
      </c>
      <c r="AC2106" t="s">
        <v>49</v>
      </c>
      <c r="AH2106">
        <v>306120</v>
      </c>
      <c r="AI2106">
        <v>87</v>
      </c>
      <c r="AJ2106" s="2">
        <v>46935</v>
      </c>
      <c r="AK2106" t="s">
        <v>45</v>
      </c>
      <c r="AL2106" s="1">
        <v>42968</v>
      </c>
    </row>
    <row r="2107" spans="1:38" x14ac:dyDescent="0.25">
      <c r="A2107" t="s">
        <v>78</v>
      </c>
      <c r="B2107" s="1">
        <v>43072</v>
      </c>
      <c r="C2107">
        <v>2</v>
      </c>
      <c r="D2107">
        <v>71</v>
      </c>
      <c r="E2107">
        <v>73</v>
      </c>
      <c r="F2107" t="s">
        <v>1072</v>
      </c>
      <c r="G2107" t="s">
        <v>40</v>
      </c>
      <c r="H2107" t="s">
        <v>41</v>
      </c>
      <c r="I2107">
        <v>2</v>
      </c>
      <c r="J2107">
        <v>1</v>
      </c>
      <c r="K2107">
        <v>107</v>
      </c>
      <c r="L2107">
        <v>14.3</v>
      </c>
      <c r="M2107">
        <v>5.07</v>
      </c>
      <c r="N2107">
        <v>0.73</v>
      </c>
      <c r="O2107">
        <v>5.2</v>
      </c>
      <c r="P2107">
        <v>0.74</v>
      </c>
      <c r="Q2107">
        <v>3.94</v>
      </c>
      <c r="R2107">
        <v>0.56000000000000005</v>
      </c>
      <c r="S2107">
        <v>1.31</v>
      </c>
      <c r="T2107">
        <v>17</v>
      </c>
      <c r="U2107">
        <v>14.84</v>
      </c>
      <c r="V2107">
        <v>17.28</v>
      </c>
      <c r="W2107" s="1">
        <v>42965</v>
      </c>
      <c r="X2107">
        <v>241</v>
      </c>
      <c r="Y2107" t="s">
        <v>46</v>
      </c>
      <c r="Z2107" t="s">
        <v>975</v>
      </c>
      <c r="AA2107" t="s">
        <v>976</v>
      </c>
      <c r="AC2107" s="1">
        <v>43059</v>
      </c>
      <c r="AD2107">
        <v>1</v>
      </c>
      <c r="AE2107">
        <v>216</v>
      </c>
      <c r="AF2107" s="1">
        <v>43342</v>
      </c>
      <c r="AG2107">
        <v>377</v>
      </c>
      <c r="AI2107">
        <v>0</v>
      </c>
      <c r="AK2107" t="s">
        <v>45</v>
      </c>
      <c r="AL2107" s="1">
        <v>42965</v>
      </c>
    </row>
    <row r="2108" spans="1:38" x14ac:dyDescent="0.25">
      <c r="A2108" t="s">
        <v>78</v>
      </c>
      <c r="B2108" s="1">
        <v>43129</v>
      </c>
      <c r="C2108">
        <v>3</v>
      </c>
      <c r="D2108">
        <v>71</v>
      </c>
      <c r="E2108">
        <v>73</v>
      </c>
      <c r="F2108" t="s">
        <v>1072</v>
      </c>
      <c r="G2108" t="s">
        <v>40</v>
      </c>
      <c r="H2108" t="s">
        <v>41</v>
      </c>
      <c r="I2108">
        <v>6</v>
      </c>
      <c r="J2108" t="s">
        <v>42</v>
      </c>
      <c r="K2108">
        <v>161</v>
      </c>
      <c r="L2108">
        <v>11.9</v>
      </c>
      <c r="M2108">
        <v>4.7</v>
      </c>
      <c r="N2108">
        <v>0.56000000000000005</v>
      </c>
      <c r="O2108">
        <v>4.58</v>
      </c>
      <c r="P2108">
        <v>0.55000000000000004</v>
      </c>
      <c r="Q2108">
        <v>3.98</v>
      </c>
      <c r="R2108">
        <v>0.47</v>
      </c>
      <c r="S2108">
        <v>1.02</v>
      </c>
      <c r="T2108">
        <v>92</v>
      </c>
      <c r="U2108">
        <v>12.35</v>
      </c>
      <c r="V2108">
        <v>13.58</v>
      </c>
      <c r="W2108" s="1">
        <v>42968</v>
      </c>
      <c r="X2108">
        <v>238</v>
      </c>
      <c r="Y2108" s="3">
        <v>44958</v>
      </c>
      <c r="Z2108" t="s">
        <v>1226</v>
      </c>
      <c r="AA2108" t="s">
        <v>1227</v>
      </c>
      <c r="AC2108" t="s">
        <v>49</v>
      </c>
      <c r="AH2108">
        <v>306120</v>
      </c>
      <c r="AI2108">
        <v>87</v>
      </c>
      <c r="AJ2108" s="2">
        <v>46935</v>
      </c>
      <c r="AK2108" t="s">
        <v>45</v>
      </c>
      <c r="AL2108" s="1">
        <v>42968</v>
      </c>
    </row>
    <row r="2109" spans="1:38" x14ac:dyDescent="0.25">
      <c r="A2109" t="s">
        <v>78</v>
      </c>
      <c r="B2109" s="1">
        <v>43193</v>
      </c>
      <c r="C2109">
        <v>4</v>
      </c>
      <c r="D2109">
        <v>71</v>
      </c>
      <c r="E2109">
        <v>73</v>
      </c>
      <c r="F2109" t="s">
        <v>1072</v>
      </c>
      <c r="G2109" t="s">
        <v>40</v>
      </c>
      <c r="H2109" t="s">
        <v>41</v>
      </c>
      <c r="I2109">
        <v>6</v>
      </c>
      <c r="J2109" t="s">
        <v>42</v>
      </c>
      <c r="K2109">
        <v>225</v>
      </c>
      <c r="L2109">
        <v>8.3000000000000007</v>
      </c>
      <c r="M2109">
        <v>4.5599999999999996</v>
      </c>
      <c r="N2109">
        <v>0.38</v>
      </c>
      <c r="O2109">
        <v>5.62</v>
      </c>
      <c r="P2109">
        <v>0.47</v>
      </c>
      <c r="Q2109">
        <v>5</v>
      </c>
      <c r="R2109">
        <v>0.42</v>
      </c>
      <c r="S2109">
        <v>0.88</v>
      </c>
      <c r="T2109">
        <v>100</v>
      </c>
      <c r="U2109">
        <v>8.6199999999999992</v>
      </c>
      <c r="V2109">
        <v>11.24</v>
      </c>
      <c r="W2109" s="1">
        <v>42968</v>
      </c>
      <c r="X2109">
        <v>238</v>
      </c>
      <c r="Y2109" s="3">
        <v>44986</v>
      </c>
      <c r="Z2109" t="s">
        <v>1226</v>
      </c>
      <c r="AA2109" t="s">
        <v>1227</v>
      </c>
      <c r="AC2109" t="s">
        <v>49</v>
      </c>
      <c r="AH2109">
        <v>306120</v>
      </c>
      <c r="AI2109">
        <v>87</v>
      </c>
      <c r="AJ2109" s="2">
        <v>46935</v>
      </c>
      <c r="AK2109" t="s">
        <v>45</v>
      </c>
      <c r="AL2109" s="1">
        <v>42968</v>
      </c>
    </row>
    <row r="2110" spans="1:38" x14ac:dyDescent="0.25">
      <c r="A2110" t="s">
        <v>129</v>
      </c>
      <c r="B2110" s="1">
        <v>42997</v>
      </c>
      <c r="C2110">
        <v>1</v>
      </c>
      <c r="D2110">
        <v>340</v>
      </c>
      <c r="E2110">
        <v>74</v>
      </c>
      <c r="F2110" t="s">
        <v>1072</v>
      </c>
      <c r="G2110" t="s">
        <v>104</v>
      </c>
      <c r="H2110" t="s">
        <v>105</v>
      </c>
      <c r="I2110">
        <v>2</v>
      </c>
      <c r="J2110">
        <v>1</v>
      </c>
      <c r="K2110">
        <v>30</v>
      </c>
      <c r="L2110">
        <v>15</v>
      </c>
      <c r="M2110">
        <v>5.2</v>
      </c>
      <c r="N2110">
        <v>0.78</v>
      </c>
      <c r="O2110">
        <v>6.3</v>
      </c>
      <c r="P2110">
        <v>0.94</v>
      </c>
      <c r="Q2110">
        <v>4.04</v>
      </c>
      <c r="R2110">
        <v>0.61</v>
      </c>
      <c r="S2110">
        <v>1.55</v>
      </c>
      <c r="T2110">
        <v>83</v>
      </c>
      <c r="U2110">
        <v>15.57</v>
      </c>
      <c r="V2110">
        <v>20.350000000000001</v>
      </c>
      <c r="W2110" s="1">
        <v>42967</v>
      </c>
      <c r="X2110">
        <v>275</v>
      </c>
      <c r="Y2110" t="s">
        <v>43</v>
      </c>
      <c r="Z2110" t="s">
        <v>1228</v>
      </c>
      <c r="AA2110" t="s">
        <v>1229</v>
      </c>
      <c r="AC2110" s="1">
        <v>43042</v>
      </c>
      <c r="AD2110">
        <v>1</v>
      </c>
      <c r="AE2110">
        <v>271</v>
      </c>
      <c r="AF2110" s="1">
        <v>43319</v>
      </c>
      <c r="AG2110">
        <v>352</v>
      </c>
      <c r="AH2110">
        <v>508140</v>
      </c>
      <c r="AI2110">
        <v>365</v>
      </c>
      <c r="AJ2110" s="2">
        <v>47058</v>
      </c>
      <c r="AK2110" t="s">
        <v>45</v>
      </c>
      <c r="AL2110" s="1">
        <v>42967</v>
      </c>
    </row>
    <row r="2111" spans="1:38" x14ac:dyDescent="0.25">
      <c r="A2111" t="s">
        <v>129</v>
      </c>
      <c r="B2111" s="1">
        <v>43060</v>
      </c>
      <c r="C2111">
        <v>2</v>
      </c>
      <c r="D2111">
        <v>340</v>
      </c>
      <c r="E2111">
        <v>74</v>
      </c>
      <c r="F2111" t="s">
        <v>1072</v>
      </c>
      <c r="G2111" t="s">
        <v>104</v>
      </c>
      <c r="H2111" t="s">
        <v>105</v>
      </c>
      <c r="I2111">
        <v>2</v>
      </c>
      <c r="J2111">
        <v>1</v>
      </c>
      <c r="K2111">
        <v>93</v>
      </c>
      <c r="L2111">
        <v>13.9</v>
      </c>
      <c r="M2111">
        <v>5.22</v>
      </c>
      <c r="N2111">
        <v>0.73</v>
      </c>
      <c r="O2111">
        <v>6.37</v>
      </c>
      <c r="P2111">
        <v>0.89</v>
      </c>
      <c r="Q2111">
        <v>4.17</v>
      </c>
      <c r="R2111">
        <v>0.57999999999999996</v>
      </c>
      <c r="S2111">
        <v>1.47</v>
      </c>
      <c r="T2111">
        <v>93</v>
      </c>
      <c r="U2111">
        <v>14.43</v>
      </c>
      <c r="V2111">
        <v>19.2</v>
      </c>
      <c r="W2111" s="1">
        <v>42967</v>
      </c>
      <c r="X2111">
        <v>275</v>
      </c>
      <c r="Y2111" t="s">
        <v>46</v>
      </c>
      <c r="Z2111" t="s">
        <v>1228</v>
      </c>
      <c r="AA2111" t="s">
        <v>1229</v>
      </c>
      <c r="AC2111" s="1">
        <v>43073</v>
      </c>
      <c r="AD2111">
        <v>2</v>
      </c>
      <c r="AE2111">
        <v>207</v>
      </c>
      <c r="AF2111" s="1">
        <v>43354</v>
      </c>
      <c r="AG2111">
        <v>387</v>
      </c>
      <c r="AH2111">
        <v>508140</v>
      </c>
      <c r="AI2111">
        <v>365</v>
      </c>
      <c r="AJ2111" s="2">
        <v>47058</v>
      </c>
      <c r="AK2111" t="s">
        <v>45</v>
      </c>
      <c r="AL2111" s="1">
        <v>42967</v>
      </c>
    </row>
    <row r="2112" spans="1:38" x14ac:dyDescent="0.25">
      <c r="A2112" t="s">
        <v>129</v>
      </c>
      <c r="B2112" s="1">
        <v>43156</v>
      </c>
      <c r="C2112">
        <v>3</v>
      </c>
      <c r="D2112">
        <v>340</v>
      </c>
      <c r="E2112">
        <v>74</v>
      </c>
      <c r="F2112" t="s">
        <v>1072</v>
      </c>
      <c r="G2112" t="s">
        <v>104</v>
      </c>
      <c r="H2112" t="s">
        <v>105</v>
      </c>
      <c r="I2112">
        <v>2</v>
      </c>
      <c r="J2112">
        <v>1</v>
      </c>
      <c r="K2112">
        <v>189</v>
      </c>
      <c r="L2112">
        <v>10.9</v>
      </c>
      <c r="M2112">
        <v>5.23</v>
      </c>
      <c r="N2112">
        <v>0.56999999999999995</v>
      </c>
      <c r="O2112">
        <v>5.67</v>
      </c>
      <c r="P2112">
        <v>0.62</v>
      </c>
      <c r="Q2112">
        <v>4.45</v>
      </c>
      <c r="R2112">
        <v>0.49</v>
      </c>
      <c r="S2112">
        <v>1.1000000000000001</v>
      </c>
      <c r="U2112">
        <v>11.31</v>
      </c>
      <c r="V2112">
        <v>14.34</v>
      </c>
      <c r="W2112" s="1">
        <v>42967</v>
      </c>
      <c r="X2112">
        <v>275</v>
      </c>
      <c r="Z2112" t="s">
        <v>1228</v>
      </c>
      <c r="AA2112" t="s">
        <v>1229</v>
      </c>
      <c r="AI2112">
        <v>0</v>
      </c>
    </row>
    <row r="2113" spans="1:38" x14ac:dyDescent="0.25">
      <c r="A2113" t="s">
        <v>129</v>
      </c>
      <c r="B2113" s="1">
        <v>43229</v>
      </c>
      <c r="C2113">
        <v>4</v>
      </c>
      <c r="D2113">
        <v>340</v>
      </c>
      <c r="E2113">
        <v>74</v>
      </c>
      <c r="F2113" t="s">
        <v>1072</v>
      </c>
      <c r="G2113" t="s">
        <v>104</v>
      </c>
      <c r="H2113" t="s">
        <v>105</v>
      </c>
      <c r="I2113">
        <v>2</v>
      </c>
      <c r="J2113">
        <v>1</v>
      </c>
      <c r="K2113">
        <v>262</v>
      </c>
      <c r="L2113">
        <v>6.1</v>
      </c>
      <c r="M2113">
        <v>4.75</v>
      </c>
      <c r="N2113">
        <v>0.28999999999999998</v>
      </c>
      <c r="O2113">
        <v>7.75</v>
      </c>
      <c r="P2113">
        <v>0.47</v>
      </c>
      <c r="Q2113">
        <v>5.45</v>
      </c>
      <c r="R2113">
        <v>0.33</v>
      </c>
      <c r="S2113">
        <v>0.81</v>
      </c>
      <c r="T2113">
        <v>228</v>
      </c>
      <c r="U2113">
        <v>6.33</v>
      </c>
      <c r="V2113">
        <v>9.98</v>
      </c>
      <c r="W2113" s="1">
        <v>42967</v>
      </c>
      <c r="X2113">
        <v>275</v>
      </c>
      <c r="Y2113" s="3">
        <v>45017</v>
      </c>
      <c r="Z2113" t="s">
        <v>1228</v>
      </c>
      <c r="AA2113" t="s">
        <v>1229</v>
      </c>
      <c r="AC2113" t="s">
        <v>49</v>
      </c>
      <c r="AH2113">
        <v>508140</v>
      </c>
      <c r="AI2113">
        <v>365</v>
      </c>
      <c r="AJ2113">
        <v>47058</v>
      </c>
      <c r="AK2113" t="s">
        <v>50</v>
      </c>
      <c r="AL2113" s="1">
        <v>43250</v>
      </c>
    </row>
    <row r="2114" spans="1:38" x14ac:dyDescent="0.25">
      <c r="A2114" t="s">
        <v>123</v>
      </c>
      <c r="B2114" s="1">
        <v>43074</v>
      </c>
      <c r="C2114">
        <v>2</v>
      </c>
      <c r="D2114">
        <v>640</v>
      </c>
      <c r="E2114">
        <v>74</v>
      </c>
      <c r="F2114" t="s">
        <v>1072</v>
      </c>
      <c r="G2114" t="s">
        <v>51</v>
      </c>
      <c r="H2114" t="s">
        <v>52</v>
      </c>
      <c r="I2114">
        <v>3</v>
      </c>
      <c r="J2114">
        <v>2</v>
      </c>
      <c r="K2114">
        <v>61</v>
      </c>
      <c r="L2114">
        <v>17.3</v>
      </c>
      <c r="M2114">
        <v>5.39</v>
      </c>
      <c r="N2114">
        <v>0.93</v>
      </c>
      <c r="O2114">
        <v>4.43</v>
      </c>
      <c r="P2114">
        <v>0.77</v>
      </c>
      <c r="Q2114">
        <v>3.55</v>
      </c>
      <c r="R2114">
        <v>0.61</v>
      </c>
      <c r="S2114">
        <v>1.38</v>
      </c>
      <c r="T2114">
        <v>241</v>
      </c>
      <c r="U2114">
        <v>17.96</v>
      </c>
      <c r="V2114">
        <v>18.829999999999998</v>
      </c>
      <c r="W2114" s="1">
        <v>43013</v>
      </c>
      <c r="X2114">
        <v>198</v>
      </c>
      <c r="Y2114" s="3">
        <v>44927</v>
      </c>
      <c r="AC2114" s="1">
        <v>43066</v>
      </c>
      <c r="AD2114">
        <v>2</v>
      </c>
      <c r="AE2114">
        <v>271</v>
      </c>
      <c r="AF2114" s="1">
        <v>43347</v>
      </c>
      <c r="AG2114">
        <v>334</v>
      </c>
      <c r="AH2114">
        <v>113758</v>
      </c>
      <c r="AI2114">
        <v>0</v>
      </c>
      <c r="AJ2114" t="s">
        <v>1192</v>
      </c>
      <c r="AK2114" t="s">
        <v>45</v>
      </c>
      <c r="AL2114" s="1">
        <v>43013</v>
      </c>
    </row>
    <row r="2115" spans="1:38" x14ac:dyDescent="0.25">
      <c r="A2115" t="s">
        <v>123</v>
      </c>
      <c r="B2115" s="1">
        <v>43198</v>
      </c>
      <c r="C2115">
        <v>4</v>
      </c>
      <c r="D2115">
        <v>637</v>
      </c>
      <c r="E2115">
        <v>74</v>
      </c>
      <c r="F2115" t="s">
        <v>1072</v>
      </c>
      <c r="G2115" t="s">
        <v>51</v>
      </c>
      <c r="H2115" t="s">
        <v>52</v>
      </c>
      <c r="I2115">
        <v>3</v>
      </c>
      <c r="J2115">
        <v>2</v>
      </c>
      <c r="K2115">
        <v>227</v>
      </c>
      <c r="L2115">
        <v>14.3</v>
      </c>
      <c r="M2115">
        <v>4.83</v>
      </c>
      <c r="N2115">
        <v>0.69</v>
      </c>
      <c r="O2115">
        <v>5.45</v>
      </c>
      <c r="P2115">
        <v>0.78</v>
      </c>
      <c r="Q2115">
        <v>4.21</v>
      </c>
      <c r="R2115">
        <v>0.6</v>
      </c>
      <c r="S2115">
        <v>1.38</v>
      </c>
      <c r="T2115">
        <v>15</v>
      </c>
      <c r="U2115">
        <v>14.84</v>
      </c>
      <c r="V2115">
        <v>18.07</v>
      </c>
      <c r="W2115" s="1">
        <v>42971</v>
      </c>
      <c r="X2115">
        <v>240</v>
      </c>
      <c r="Y2115" t="s">
        <v>48</v>
      </c>
      <c r="AC2115" s="1">
        <v>43055</v>
      </c>
      <c r="AD2115">
        <v>1</v>
      </c>
      <c r="AF2115" s="1">
        <v>43337</v>
      </c>
      <c r="AI2115">
        <v>0</v>
      </c>
      <c r="AJ2115" t="s">
        <v>731</v>
      </c>
      <c r="AK2115" t="s">
        <v>143</v>
      </c>
      <c r="AL2115" s="1">
        <v>43275</v>
      </c>
    </row>
    <row r="2116" spans="1:38" x14ac:dyDescent="0.25">
      <c r="A2116" t="s">
        <v>123</v>
      </c>
      <c r="B2116" s="1">
        <v>43136</v>
      </c>
      <c r="C2116">
        <v>3</v>
      </c>
      <c r="D2116">
        <v>640</v>
      </c>
      <c r="E2116">
        <v>74</v>
      </c>
      <c r="F2116" t="s">
        <v>1072</v>
      </c>
      <c r="G2116" t="s">
        <v>51</v>
      </c>
      <c r="H2116" t="s">
        <v>52</v>
      </c>
      <c r="I2116">
        <v>3</v>
      </c>
      <c r="J2116">
        <v>2</v>
      </c>
      <c r="K2116">
        <v>165</v>
      </c>
      <c r="L2116">
        <v>10.4</v>
      </c>
      <c r="M2116">
        <v>5.08</v>
      </c>
      <c r="N2116">
        <v>0.53</v>
      </c>
      <c r="O2116">
        <v>4.68</v>
      </c>
      <c r="P2116">
        <v>0.49</v>
      </c>
      <c r="Q2116">
        <v>3.54</v>
      </c>
      <c r="R2116">
        <v>0.37</v>
      </c>
      <c r="S2116">
        <v>0.85</v>
      </c>
      <c r="T2116">
        <v>49</v>
      </c>
      <c r="U2116">
        <v>10.8</v>
      </c>
      <c r="V2116">
        <v>11.69</v>
      </c>
      <c r="W2116" s="1">
        <v>42971</v>
      </c>
      <c r="X2116">
        <v>240</v>
      </c>
      <c r="Y2116" t="s">
        <v>47</v>
      </c>
      <c r="AC2116" s="1">
        <v>43055</v>
      </c>
      <c r="AD2116">
        <v>1</v>
      </c>
      <c r="AE2116">
        <v>199</v>
      </c>
      <c r="AF2116" s="1">
        <v>43337</v>
      </c>
      <c r="AG2116">
        <v>366</v>
      </c>
      <c r="AI2116">
        <v>0</v>
      </c>
      <c r="AJ2116" t="s">
        <v>731</v>
      </c>
      <c r="AK2116" t="s">
        <v>45</v>
      </c>
      <c r="AL2116" s="1">
        <v>42971</v>
      </c>
    </row>
    <row r="2117" spans="1:38" x14ac:dyDescent="0.25">
      <c r="A2117" t="s">
        <v>40</v>
      </c>
      <c r="B2117" s="1">
        <v>44117</v>
      </c>
      <c r="C2117">
        <v>1</v>
      </c>
      <c r="D2117">
        <v>61</v>
      </c>
      <c r="E2117">
        <v>74</v>
      </c>
      <c r="F2117" t="s">
        <v>1072</v>
      </c>
      <c r="G2117" t="s">
        <v>40</v>
      </c>
      <c r="H2117" t="s">
        <v>41</v>
      </c>
      <c r="I2117">
        <v>10</v>
      </c>
      <c r="J2117" t="s">
        <v>42</v>
      </c>
      <c r="K2117">
        <v>56</v>
      </c>
      <c r="L2117">
        <v>21.6</v>
      </c>
      <c r="M2117">
        <v>5.05</v>
      </c>
      <c r="N2117">
        <v>1.0900000000000001</v>
      </c>
      <c r="O2117">
        <v>5.74</v>
      </c>
      <c r="P2117">
        <v>1.24</v>
      </c>
      <c r="Q2117">
        <v>3.84</v>
      </c>
      <c r="R2117">
        <v>0.83</v>
      </c>
      <c r="S2117">
        <v>2.0699999999999998</v>
      </c>
      <c r="T2117">
        <v>693</v>
      </c>
      <c r="U2117">
        <v>22.42</v>
      </c>
      <c r="V2117">
        <v>27.51</v>
      </c>
      <c r="W2117" s="1">
        <v>44061</v>
      </c>
      <c r="Z2117" t="s">
        <v>1230</v>
      </c>
      <c r="AA2117" t="s">
        <v>1231</v>
      </c>
      <c r="AB2117">
        <v>451</v>
      </c>
      <c r="AC2117" s="1">
        <v>44134</v>
      </c>
      <c r="AD2117">
        <v>1</v>
      </c>
      <c r="AE2117">
        <v>207</v>
      </c>
      <c r="AF2117" s="1">
        <v>44411</v>
      </c>
      <c r="AG2117">
        <v>350</v>
      </c>
      <c r="AI2117" t="s">
        <v>893</v>
      </c>
      <c r="AK2117" t="s">
        <v>45</v>
      </c>
      <c r="AL2117" s="1">
        <v>44061</v>
      </c>
    </row>
    <row r="2118" spans="1:38" x14ac:dyDescent="0.25">
      <c r="A2118" t="s">
        <v>40</v>
      </c>
      <c r="B2118" s="1">
        <v>44222</v>
      </c>
      <c r="C2118">
        <v>2</v>
      </c>
      <c r="D2118">
        <v>61</v>
      </c>
      <c r="E2118">
        <v>74</v>
      </c>
      <c r="F2118" t="s">
        <v>1072</v>
      </c>
      <c r="G2118" t="s">
        <v>40</v>
      </c>
      <c r="H2118" t="s">
        <v>41</v>
      </c>
      <c r="I2118">
        <v>10</v>
      </c>
      <c r="J2118" t="s">
        <v>42</v>
      </c>
      <c r="K2118">
        <v>161</v>
      </c>
      <c r="L2118">
        <v>17.5</v>
      </c>
      <c r="M2118">
        <v>5</v>
      </c>
      <c r="N2118">
        <v>0.88</v>
      </c>
      <c r="O2118">
        <v>6.31</v>
      </c>
      <c r="P2118">
        <v>1.1000000000000001</v>
      </c>
      <c r="Q2118">
        <v>4.1900000000000004</v>
      </c>
      <c r="R2118">
        <v>0.73</v>
      </c>
      <c r="S2118">
        <v>1.84</v>
      </c>
      <c r="T2118">
        <v>11</v>
      </c>
      <c r="U2118">
        <v>18.170000000000002</v>
      </c>
      <c r="V2118">
        <v>23.91</v>
      </c>
      <c r="W2118" s="1">
        <v>44061</v>
      </c>
      <c r="Y2118" s="3">
        <v>44958</v>
      </c>
      <c r="Z2118" t="s">
        <v>1230</v>
      </c>
      <c r="AA2118" t="s">
        <v>1231</v>
      </c>
      <c r="AB2118">
        <v>451</v>
      </c>
      <c r="AC2118" s="1">
        <v>44134</v>
      </c>
      <c r="AD2118">
        <v>1</v>
      </c>
      <c r="AE2118">
        <v>152</v>
      </c>
      <c r="AF2118" s="1">
        <v>44411</v>
      </c>
      <c r="AG2118">
        <v>350</v>
      </c>
      <c r="AI2118" t="s">
        <v>893</v>
      </c>
      <c r="AK2118" t="s">
        <v>45</v>
      </c>
      <c r="AL2118" s="1">
        <v>44061</v>
      </c>
    </row>
    <row r="2119" spans="1:38" x14ac:dyDescent="0.25">
      <c r="A2119" t="s">
        <v>40</v>
      </c>
      <c r="B2119" s="1">
        <v>44280</v>
      </c>
      <c r="C2119">
        <v>3</v>
      </c>
      <c r="D2119">
        <v>61</v>
      </c>
      <c r="E2119">
        <v>74</v>
      </c>
      <c r="F2119" t="s">
        <v>1072</v>
      </c>
      <c r="G2119" t="s">
        <v>40</v>
      </c>
      <c r="H2119" t="s">
        <v>41</v>
      </c>
      <c r="I2119">
        <v>10</v>
      </c>
      <c r="J2119" t="s">
        <v>42</v>
      </c>
      <c r="K2119">
        <v>219</v>
      </c>
      <c r="L2119">
        <v>14.9</v>
      </c>
      <c r="M2119">
        <v>4.97</v>
      </c>
      <c r="N2119">
        <v>0.74</v>
      </c>
      <c r="O2119">
        <v>7.01</v>
      </c>
      <c r="P2119">
        <v>1.04</v>
      </c>
      <c r="Q2119">
        <v>4.7699999999999996</v>
      </c>
      <c r="R2119">
        <v>0.71</v>
      </c>
      <c r="S2119">
        <v>1.76</v>
      </c>
      <c r="T2119">
        <v>10</v>
      </c>
      <c r="U2119">
        <v>15.47</v>
      </c>
      <c r="V2119">
        <v>22.31</v>
      </c>
      <c r="W2119" s="1">
        <v>44061</v>
      </c>
      <c r="Y2119" s="3">
        <v>44986</v>
      </c>
      <c r="Z2119" t="s">
        <v>1230</v>
      </c>
      <c r="AA2119" t="s">
        <v>1231</v>
      </c>
      <c r="AB2119">
        <v>451</v>
      </c>
      <c r="AC2119" s="1">
        <v>44134</v>
      </c>
      <c r="AD2119">
        <v>1</v>
      </c>
      <c r="AE2119">
        <v>130</v>
      </c>
      <c r="AF2119" s="1">
        <v>44411</v>
      </c>
      <c r="AG2119">
        <v>350</v>
      </c>
      <c r="AI2119" t="s">
        <v>893</v>
      </c>
      <c r="AK2119" t="s">
        <v>45</v>
      </c>
      <c r="AL2119" s="1">
        <v>44061</v>
      </c>
    </row>
    <row r="2120" spans="1:38" x14ac:dyDescent="0.25">
      <c r="A2120" t="s">
        <v>594</v>
      </c>
      <c r="B2120" s="1">
        <v>42995</v>
      </c>
      <c r="C2120">
        <v>1</v>
      </c>
      <c r="D2120">
        <v>558</v>
      </c>
      <c r="E2120">
        <v>75</v>
      </c>
      <c r="F2120" t="s">
        <v>1072</v>
      </c>
      <c r="G2120" t="s">
        <v>40</v>
      </c>
      <c r="H2120" t="s">
        <v>41</v>
      </c>
      <c r="I2120">
        <v>7</v>
      </c>
      <c r="J2120" t="s">
        <v>42</v>
      </c>
      <c r="K2120">
        <v>2</v>
      </c>
      <c r="L2120">
        <v>18.7</v>
      </c>
      <c r="M2120">
        <v>4.43</v>
      </c>
      <c r="N2120">
        <v>0.83</v>
      </c>
      <c r="O2120">
        <v>5.7</v>
      </c>
      <c r="P2120">
        <v>1.07</v>
      </c>
      <c r="Q2120">
        <v>4.4000000000000004</v>
      </c>
      <c r="R2120">
        <v>0.82</v>
      </c>
      <c r="S2120">
        <v>1.89</v>
      </c>
      <c r="T2120">
        <v>100</v>
      </c>
      <c r="U2120">
        <v>19.41</v>
      </c>
      <c r="V2120">
        <v>24.53</v>
      </c>
      <c r="W2120" s="1">
        <v>42993</v>
      </c>
      <c r="X2120">
        <v>202</v>
      </c>
      <c r="AC2120" t="s">
        <v>49</v>
      </c>
      <c r="AH2120">
        <v>305078</v>
      </c>
      <c r="AI2120">
        <v>0</v>
      </c>
      <c r="AJ2120" t="s">
        <v>1232</v>
      </c>
      <c r="AK2120" t="s">
        <v>45</v>
      </c>
      <c r="AL2120" s="1">
        <v>42993</v>
      </c>
    </row>
    <row r="2121" spans="1:38" x14ac:dyDescent="0.25">
      <c r="A2121" t="s">
        <v>594</v>
      </c>
      <c r="B2121" s="1">
        <v>43186</v>
      </c>
      <c r="C2121">
        <v>4</v>
      </c>
      <c r="D2121">
        <v>558</v>
      </c>
      <c r="E2121">
        <v>75</v>
      </c>
      <c r="F2121" t="s">
        <v>1072</v>
      </c>
      <c r="G2121" t="s">
        <v>40</v>
      </c>
      <c r="H2121" t="s">
        <v>41</v>
      </c>
      <c r="I2121">
        <v>7</v>
      </c>
      <c r="J2121" t="s">
        <v>42</v>
      </c>
      <c r="K2121">
        <v>193</v>
      </c>
      <c r="L2121">
        <v>16</v>
      </c>
      <c r="M2121">
        <v>4.51</v>
      </c>
      <c r="N2121">
        <v>0.72</v>
      </c>
      <c r="O2121">
        <v>6.2</v>
      </c>
      <c r="P2121">
        <v>0.99</v>
      </c>
      <c r="Q2121">
        <v>4.18</v>
      </c>
      <c r="R2121">
        <v>0.67</v>
      </c>
      <c r="S2121">
        <v>1.66</v>
      </c>
      <c r="T2121">
        <v>21</v>
      </c>
      <c r="U2121">
        <v>16.61</v>
      </c>
      <c r="V2121">
        <v>21.69</v>
      </c>
      <c r="W2121" s="1">
        <v>42993</v>
      </c>
      <c r="X2121">
        <v>202</v>
      </c>
      <c r="Y2121" t="s">
        <v>48</v>
      </c>
      <c r="AC2121" s="1">
        <v>43083</v>
      </c>
      <c r="AD2121">
        <v>0</v>
      </c>
      <c r="AF2121" s="1">
        <v>43365</v>
      </c>
      <c r="AG2121">
        <v>372</v>
      </c>
      <c r="AH2121">
        <v>305078</v>
      </c>
      <c r="AI2121">
        <v>0</v>
      </c>
      <c r="AJ2121" t="s">
        <v>1232</v>
      </c>
      <c r="AK2121" t="s">
        <v>50</v>
      </c>
      <c r="AL2121" s="1">
        <v>43245</v>
      </c>
    </row>
    <row r="2122" spans="1:38" x14ac:dyDescent="0.25">
      <c r="A2122" t="s">
        <v>594</v>
      </c>
      <c r="B2122" s="1">
        <v>43059</v>
      </c>
      <c r="C2122">
        <v>2</v>
      </c>
      <c r="D2122">
        <v>558</v>
      </c>
      <c r="E2122">
        <v>75</v>
      </c>
      <c r="F2122" t="s">
        <v>1072</v>
      </c>
      <c r="G2122" t="s">
        <v>40</v>
      </c>
      <c r="H2122" t="s">
        <v>41</v>
      </c>
      <c r="I2122">
        <v>7</v>
      </c>
      <c r="J2122" t="s">
        <v>42</v>
      </c>
      <c r="K2122">
        <v>66</v>
      </c>
      <c r="L2122">
        <v>21</v>
      </c>
      <c r="M2122">
        <v>4.6100000000000003</v>
      </c>
      <c r="N2122">
        <v>0.97</v>
      </c>
      <c r="O2122">
        <v>3.78</v>
      </c>
      <c r="P2122">
        <v>0.79</v>
      </c>
      <c r="Q2122">
        <v>3.64</v>
      </c>
      <c r="R2122">
        <v>0.76</v>
      </c>
      <c r="S2122">
        <v>1.56</v>
      </c>
      <c r="T2122">
        <v>15</v>
      </c>
      <c r="U2122">
        <v>21.8</v>
      </c>
      <c r="V2122">
        <v>21.19</v>
      </c>
      <c r="W2122" s="1">
        <v>42993</v>
      </c>
      <c r="X2122">
        <v>202</v>
      </c>
      <c r="Y2122" t="s">
        <v>46</v>
      </c>
      <c r="AC2122" t="s">
        <v>49</v>
      </c>
      <c r="AH2122">
        <v>305078</v>
      </c>
      <c r="AI2122">
        <v>0</v>
      </c>
      <c r="AJ2122" t="s">
        <v>1232</v>
      </c>
      <c r="AK2122" t="s">
        <v>45</v>
      </c>
      <c r="AL2122" s="1">
        <v>42993</v>
      </c>
    </row>
    <row r="2123" spans="1:38" x14ac:dyDescent="0.25">
      <c r="A2123" t="s">
        <v>594</v>
      </c>
      <c r="B2123" s="1">
        <v>43122</v>
      </c>
      <c r="C2123">
        <v>3</v>
      </c>
      <c r="D2123">
        <v>558</v>
      </c>
      <c r="E2123">
        <v>75</v>
      </c>
      <c r="F2123" t="s">
        <v>1072</v>
      </c>
      <c r="G2123" t="s">
        <v>40</v>
      </c>
      <c r="H2123" t="s">
        <v>41</v>
      </c>
      <c r="I2123">
        <v>7</v>
      </c>
      <c r="J2123" t="s">
        <v>42</v>
      </c>
      <c r="K2123">
        <v>129</v>
      </c>
      <c r="L2123">
        <v>13.2</v>
      </c>
      <c r="M2123">
        <v>4.5199999999999996</v>
      </c>
      <c r="N2123">
        <v>0.6</v>
      </c>
      <c r="O2123">
        <v>4.8600000000000003</v>
      </c>
      <c r="P2123">
        <v>0.64</v>
      </c>
      <c r="Q2123">
        <v>3.45</v>
      </c>
      <c r="R2123">
        <v>0.46</v>
      </c>
      <c r="S2123">
        <v>1.1000000000000001</v>
      </c>
      <c r="T2123">
        <v>13</v>
      </c>
      <c r="U2123">
        <v>13.7</v>
      </c>
      <c r="V2123">
        <v>14.99</v>
      </c>
      <c r="W2123" s="1">
        <v>42993</v>
      </c>
      <c r="X2123">
        <v>202</v>
      </c>
      <c r="Y2123" t="s">
        <v>47</v>
      </c>
      <c r="AC2123" s="1">
        <v>43083</v>
      </c>
      <c r="AD2123">
        <v>0</v>
      </c>
      <c r="AE2123">
        <v>199</v>
      </c>
      <c r="AF2123" s="1">
        <v>43365</v>
      </c>
      <c r="AG2123">
        <v>372</v>
      </c>
      <c r="AH2123">
        <v>305078</v>
      </c>
      <c r="AI2123">
        <v>0</v>
      </c>
      <c r="AJ2123" t="s">
        <v>1232</v>
      </c>
      <c r="AK2123" t="s">
        <v>45</v>
      </c>
      <c r="AL2123" s="1">
        <v>42993</v>
      </c>
    </row>
    <row r="2124" spans="1:38" x14ac:dyDescent="0.25">
      <c r="A2124" t="s">
        <v>594</v>
      </c>
      <c r="B2124" s="1">
        <v>43059</v>
      </c>
      <c r="C2124">
        <v>2</v>
      </c>
      <c r="D2124">
        <v>263</v>
      </c>
      <c r="E2124">
        <v>76</v>
      </c>
      <c r="F2124" t="s">
        <v>1072</v>
      </c>
      <c r="G2124" t="s">
        <v>69</v>
      </c>
      <c r="H2124" t="s">
        <v>70</v>
      </c>
      <c r="I2124">
        <v>4</v>
      </c>
      <c r="J2124" t="s">
        <v>42</v>
      </c>
      <c r="K2124">
        <v>65</v>
      </c>
      <c r="L2124">
        <v>28.2</v>
      </c>
      <c r="M2124">
        <v>4.96</v>
      </c>
      <c r="N2124">
        <v>1.4</v>
      </c>
      <c r="O2124">
        <v>5.01</v>
      </c>
      <c r="P2124">
        <v>1.41</v>
      </c>
      <c r="Q2124">
        <v>3.24</v>
      </c>
      <c r="R2124">
        <v>0.91</v>
      </c>
      <c r="S2124">
        <v>2.33</v>
      </c>
      <c r="T2124">
        <v>164</v>
      </c>
      <c r="U2124">
        <v>29.27</v>
      </c>
      <c r="V2124">
        <v>32.020000000000003</v>
      </c>
      <c r="W2124" s="1">
        <v>42994</v>
      </c>
      <c r="X2124" t="s">
        <v>1233</v>
      </c>
      <c r="Y2124" s="3">
        <v>44959</v>
      </c>
      <c r="AC2124" s="1">
        <v>43040</v>
      </c>
      <c r="AD2124">
        <v>1</v>
      </c>
      <c r="AE2124">
        <v>212</v>
      </c>
      <c r="AF2124" s="1">
        <v>43321</v>
      </c>
      <c r="AG2124">
        <v>327</v>
      </c>
      <c r="AH2124" t="s">
        <v>1234</v>
      </c>
      <c r="AI2124">
        <v>357</v>
      </c>
      <c r="AJ2124" s="3">
        <v>44967</v>
      </c>
      <c r="AK2124" t="s">
        <v>45</v>
      </c>
      <c r="AL2124" s="1">
        <v>42994</v>
      </c>
    </row>
    <row r="2125" spans="1:38" x14ac:dyDescent="0.25">
      <c r="A2125" t="s">
        <v>594</v>
      </c>
      <c r="B2125" s="1">
        <v>43186</v>
      </c>
      <c r="C2125">
        <v>4</v>
      </c>
      <c r="D2125">
        <v>263</v>
      </c>
      <c r="E2125">
        <v>76</v>
      </c>
      <c r="F2125" t="s">
        <v>1072</v>
      </c>
      <c r="G2125" t="s">
        <v>69</v>
      </c>
      <c r="H2125" t="s">
        <v>70</v>
      </c>
      <c r="I2125">
        <v>4</v>
      </c>
      <c r="J2125" t="s">
        <v>42</v>
      </c>
      <c r="K2125">
        <v>192</v>
      </c>
      <c r="L2125">
        <v>19.3</v>
      </c>
      <c r="M2125">
        <v>4.82</v>
      </c>
      <c r="N2125">
        <v>0.93</v>
      </c>
      <c r="O2125">
        <v>6.19</v>
      </c>
      <c r="P2125">
        <v>1.19</v>
      </c>
      <c r="Q2125">
        <v>3.48</v>
      </c>
      <c r="R2125">
        <v>0.67</v>
      </c>
      <c r="S2125">
        <v>1.87</v>
      </c>
      <c r="T2125">
        <v>217</v>
      </c>
      <c r="U2125">
        <v>20.03</v>
      </c>
      <c r="V2125">
        <v>25.08</v>
      </c>
      <c r="W2125" s="1">
        <v>42994</v>
      </c>
      <c r="X2125" t="s">
        <v>1233</v>
      </c>
      <c r="Y2125" s="3">
        <v>45019</v>
      </c>
      <c r="Z2125" t="s">
        <v>1235</v>
      </c>
      <c r="AA2125" t="s">
        <v>1236</v>
      </c>
      <c r="AC2125" t="s">
        <v>49</v>
      </c>
      <c r="AH2125" t="s">
        <v>1234</v>
      </c>
      <c r="AI2125">
        <v>357</v>
      </c>
      <c r="AJ2125" s="3">
        <v>44967</v>
      </c>
      <c r="AK2125" t="s">
        <v>50</v>
      </c>
      <c r="AL2125" s="1">
        <v>43245</v>
      </c>
    </row>
    <row r="2126" spans="1:38" x14ac:dyDescent="0.25">
      <c r="A2126" t="s">
        <v>594</v>
      </c>
      <c r="B2126" s="1">
        <v>43122</v>
      </c>
      <c r="C2126">
        <v>3</v>
      </c>
      <c r="D2126">
        <v>263</v>
      </c>
      <c r="E2126">
        <v>76</v>
      </c>
      <c r="F2126" t="s">
        <v>1072</v>
      </c>
      <c r="G2126" t="s">
        <v>69</v>
      </c>
      <c r="H2126" t="s">
        <v>70</v>
      </c>
      <c r="I2126">
        <v>4</v>
      </c>
      <c r="J2126" t="s">
        <v>42</v>
      </c>
      <c r="K2126">
        <v>128</v>
      </c>
      <c r="L2126">
        <v>20.100000000000001</v>
      </c>
      <c r="M2126">
        <v>4.72</v>
      </c>
      <c r="N2126">
        <v>0.95</v>
      </c>
      <c r="O2126">
        <v>4.8099999999999996</v>
      </c>
      <c r="P2126">
        <v>0.97</v>
      </c>
      <c r="Q2126">
        <v>3.41</v>
      </c>
      <c r="R2126">
        <v>0.69</v>
      </c>
      <c r="S2126">
        <v>1.65</v>
      </c>
      <c r="T2126">
        <v>125</v>
      </c>
      <c r="U2126">
        <v>20.86</v>
      </c>
      <c r="V2126">
        <v>22.69</v>
      </c>
      <c r="W2126" s="1">
        <v>42994</v>
      </c>
      <c r="X2126" t="s">
        <v>1233</v>
      </c>
      <c r="Y2126" s="3">
        <v>44987</v>
      </c>
      <c r="Z2126" t="s">
        <v>1235</v>
      </c>
      <c r="AA2126" t="s">
        <v>1236</v>
      </c>
      <c r="AC2126" s="1">
        <v>43040</v>
      </c>
      <c r="AD2126">
        <v>1</v>
      </c>
      <c r="AE2126">
        <v>155</v>
      </c>
      <c r="AF2126" s="1">
        <v>43321</v>
      </c>
      <c r="AG2126">
        <v>327</v>
      </c>
      <c r="AH2126" t="s">
        <v>1234</v>
      </c>
      <c r="AI2126">
        <v>357</v>
      </c>
      <c r="AJ2126" s="3">
        <v>44967</v>
      </c>
      <c r="AK2126" t="s">
        <v>45</v>
      </c>
      <c r="AL2126" s="1">
        <v>42994</v>
      </c>
    </row>
    <row r="2127" spans="1:38" x14ac:dyDescent="0.25">
      <c r="A2127" t="s">
        <v>594</v>
      </c>
      <c r="B2127" s="1">
        <v>42995</v>
      </c>
      <c r="C2127">
        <v>1</v>
      </c>
      <c r="D2127">
        <v>263</v>
      </c>
      <c r="E2127">
        <v>76</v>
      </c>
      <c r="F2127" t="s">
        <v>1072</v>
      </c>
      <c r="G2127" t="s">
        <v>69</v>
      </c>
      <c r="H2127" t="s">
        <v>70</v>
      </c>
      <c r="I2127">
        <v>4</v>
      </c>
      <c r="J2127" t="s">
        <v>42</v>
      </c>
      <c r="K2127">
        <v>1</v>
      </c>
      <c r="L2127">
        <v>13.1</v>
      </c>
      <c r="M2127">
        <v>4.68</v>
      </c>
      <c r="N2127">
        <v>0.61</v>
      </c>
      <c r="O2127">
        <v>4.8899999999999997</v>
      </c>
      <c r="P2127">
        <v>0.64</v>
      </c>
      <c r="Q2127">
        <v>4.6100000000000003</v>
      </c>
      <c r="R2127">
        <v>0.6</v>
      </c>
      <c r="S2127">
        <v>1.24</v>
      </c>
      <c r="T2127">
        <v>318</v>
      </c>
      <c r="U2127">
        <v>13.6</v>
      </c>
      <c r="V2127">
        <v>15.99</v>
      </c>
      <c r="W2127" s="1">
        <v>42994</v>
      </c>
      <c r="X2127">
        <v>202</v>
      </c>
      <c r="Z2127" t="s">
        <v>1235</v>
      </c>
      <c r="AA2127" t="s">
        <v>1236</v>
      </c>
      <c r="AC2127" t="s">
        <v>49</v>
      </c>
      <c r="AH2127" t="s">
        <v>1234</v>
      </c>
      <c r="AI2127">
        <v>357</v>
      </c>
      <c r="AJ2127" s="3">
        <v>44967</v>
      </c>
      <c r="AK2127" t="s">
        <v>45</v>
      </c>
      <c r="AL2127" s="1">
        <v>42994</v>
      </c>
    </row>
    <row r="2128" spans="1:38" x14ac:dyDescent="0.25">
      <c r="A2128" t="s">
        <v>38</v>
      </c>
      <c r="B2128" s="1">
        <v>43010</v>
      </c>
      <c r="C2128">
        <v>1</v>
      </c>
      <c r="D2128">
        <v>252</v>
      </c>
      <c r="E2128">
        <v>76</v>
      </c>
      <c r="F2128" t="s">
        <v>1072</v>
      </c>
      <c r="G2128" t="s">
        <v>69</v>
      </c>
      <c r="H2128" t="s">
        <v>70</v>
      </c>
      <c r="I2128">
        <v>8</v>
      </c>
      <c r="J2128" t="s">
        <v>42</v>
      </c>
      <c r="K2128">
        <v>30</v>
      </c>
      <c r="L2128">
        <v>28.6</v>
      </c>
      <c r="M2128">
        <v>5.17</v>
      </c>
      <c r="N2128">
        <v>1.48</v>
      </c>
      <c r="O2128">
        <v>4.5199999999999996</v>
      </c>
      <c r="P2128">
        <v>1.29</v>
      </c>
      <c r="Q2128">
        <v>3.42</v>
      </c>
      <c r="R2128">
        <v>0.98</v>
      </c>
      <c r="S2128">
        <v>2.27</v>
      </c>
      <c r="T2128">
        <v>92</v>
      </c>
      <c r="U2128">
        <v>29.69</v>
      </c>
      <c r="V2128">
        <v>31.14</v>
      </c>
      <c r="W2128" s="1">
        <v>42980</v>
      </c>
      <c r="X2128">
        <v>233</v>
      </c>
      <c r="Y2128" t="s">
        <v>43</v>
      </c>
      <c r="AC2128" s="1">
        <v>43073</v>
      </c>
      <c r="AD2128">
        <v>1</v>
      </c>
      <c r="AE2128">
        <v>277</v>
      </c>
      <c r="AF2128" s="1">
        <v>43354</v>
      </c>
      <c r="AG2128">
        <v>374</v>
      </c>
      <c r="AH2128">
        <v>304132</v>
      </c>
      <c r="AI2128" t="s">
        <v>302</v>
      </c>
      <c r="AJ2128" s="2">
        <v>20972</v>
      </c>
      <c r="AK2128" t="s">
        <v>45</v>
      </c>
      <c r="AL2128" s="1">
        <v>42980</v>
      </c>
    </row>
    <row r="2129" spans="1:38" x14ac:dyDescent="0.25">
      <c r="A2129" t="s">
        <v>38</v>
      </c>
      <c r="B2129" s="1">
        <v>43075</v>
      </c>
      <c r="C2129">
        <v>2</v>
      </c>
      <c r="D2129">
        <v>252</v>
      </c>
      <c r="E2129">
        <v>76</v>
      </c>
      <c r="F2129" t="s">
        <v>1072</v>
      </c>
      <c r="G2129" t="s">
        <v>69</v>
      </c>
      <c r="H2129" t="s">
        <v>70</v>
      </c>
      <c r="I2129">
        <v>8</v>
      </c>
      <c r="J2129" t="s">
        <v>42</v>
      </c>
      <c r="K2129">
        <v>95</v>
      </c>
      <c r="L2129">
        <v>23.9</v>
      </c>
      <c r="M2129">
        <v>5.2</v>
      </c>
      <c r="N2129">
        <v>1.24</v>
      </c>
      <c r="O2129">
        <v>4.4000000000000004</v>
      </c>
      <c r="P2129">
        <v>1.05</v>
      </c>
      <c r="Q2129">
        <v>3.66</v>
      </c>
      <c r="R2129">
        <v>0.87</v>
      </c>
      <c r="S2129">
        <v>1.93</v>
      </c>
      <c r="T2129">
        <v>37</v>
      </c>
      <c r="U2129">
        <v>24.81</v>
      </c>
      <c r="V2129">
        <v>26.04</v>
      </c>
      <c r="W2129" s="1">
        <v>42980</v>
      </c>
      <c r="X2129">
        <v>233</v>
      </c>
      <c r="Y2129" t="s">
        <v>46</v>
      </c>
      <c r="AC2129" s="1">
        <v>43073</v>
      </c>
      <c r="AD2129">
        <v>1</v>
      </c>
      <c r="AE2129">
        <v>239</v>
      </c>
      <c r="AF2129" s="1">
        <v>43354</v>
      </c>
      <c r="AG2129">
        <v>374</v>
      </c>
      <c r="AH2129">
        <v>304132</v>
      </c>
      <c r="AI2129" t="s">
        <v>302</v>
      </c>
      <c r="AJ2129" s="2">
        <v>20972</v>
      </c>
      <c r="AK2129" t="s">
        <v>45</v>
      </c>
      <c r="AL2129" s="1">
        <v>42980</v>
      </c>
    </row>
    <row r="2130" spans="1:38" x14ac:dyDescent="0.25">
      <c r="A2130" t="s">
        <v>38</v>
      </c>
      <c r="B2130" s="1">
        <v>43146</v>
      </c>
      <c r="C2130">
        <v>3</v>
      </c>
      <c r="D2130">
        <v>252</v>
      </c>
      <c r="E2130">
        <v>76</v>
      </c>
      <c r="F2130" t="s">
        <v>1072</v>
      </c>
      <c r="G2130" t="s">
        <v>69</v>
      </c>
      <c r="H2130" t="s">
        <v>70</v>
      </c>
      <c r="I2130">
        <v>8</v>
      </c>
      <c r="J2130" t="s">
        <v>42</v>
      </c>
      <c r="K2130">
        <v>166</v>
      </c>
      <c r="L2130">
        <v>20.7</v>
      </c>
      <c r="M2130">
        <v>5.07</v>
      </c>
      <c r="N2130">
        <v>1.05</v>
      </c>
      <c r="O2130">
        <v>5.14</v>
      </c>
      <c r="P2130">
        <v>1.06</v>
      </c>
      <c r="Q2130">
        <v>3.95</v>
      </c>
      <c r="R2130">
        <v>0.82</v>
      </c>
      <c r="S2130">
        <v>1.88</v>
      </c>
      <c r="T2130">
        <v>46</v>
      </c>
      <c r="U2130">
        <v>21.49</v>
      </c>
      <c r="V2130">
        <v>24.94</v>
      </c>
      <c r="W2130" s="1">
        <v>42980</v>
      </c>
      <c r="X2130">
        <v>233</v>
      </c>
      <c r="Y2130" t="s">
        <v>47</v>
      </c>
      <c r="AC2130" s="1">
        <v>43073</v>
      </c>
      <c r="AD2130">
        <v>1</v>
      </c>
      <c r="AE2130">
        <v>203</v>
      </c>
      <c r="AF2130" s="1">
        <v>43354</v>
      </c>
      <c r="AG2130">
        <v>374</v>
      </c>
      <c r="AH2130">
        <v>304132</v>
      </c>
      <c r="AI2130" t="s">
        <v>302</v>
      </c>
      <c r="AJ2130" s="2">
        <v>20972</v>
      </c>
      <c r="AK2130" t="s">
        <v>45</v>
      </c>
      <c r="AL2130" s="1">
        <v>42980</v>
      </c>
    </row>
    <row r="2131" spans="1:38" x14ac:dyDescent="0.25">
      <c r="A2131" t="s">
        <v>38</v>
      </c>
      <c r="B2131" s="1">
        <v>43200</v>
      </c>
      <c r="C2131">
        <v>4</v>
      </c>
      <c r="D2131">
        <v>252</v>
      </c>
      <c r="E2131">
        <v>76</v>
      </c>
      <c r="F2131" t="s">
        <v>1072</v>
      </c>
      <c r="G2131" t="s">
        <v>69</v>
      </c>
      <c r="H2131" t="s">
        <v>70</v>
      </c>
      <c r="I2131">
        <v>8</v>
      </c>
      <c r="J2131" t="s">
        <v>42</v>
      </c>
      <c r="K2131">
        <v>220</v>
      </c>
      <c r="L2131">
        <v>17.3</v>
      </c>
      <c r="M2131">
        <v>5.14</v>
      </c>
      <c r="N2131">
        <v>0.89</v>
      </c>
      <c r="O2131">
        <v>5.19</v>
      </c>
      <c r="P2131">
        <v>0.9</v>
      </c>
      <c r="Q2131">
        <v>4.09</v>
      </c>
      <c r="R2131">
        <v>0.71</v>
      </c>
      <c r="S2131">
        <v>1.61</v>
      </c>
      <c r="T2131">
        <v>41</v>
      </c>
      <c r="U2131">
        <v>17.96</v>
      </c>
      <c r="V2131">
        <v>21.2</v>
      </c>
      <c r="W2131" s="1">
        <v>42980</v>
      </c>
      <c r="X2131">
        <v>233</v>
      </c>
      <c r="Y2131" t="s">
        <v>48</v>
      </c>
      <c r="AC2131" t="s">
        <v>49</v>
      </c>
      <c r="AH2131">
        <v>304132</v>
      </c>
      <c r="AI2131" t="s">
        <v>302</v>
      </c>
      <c r="AJ2131" s="2">
        <v>20972</v>
      </c>
      <c r="AK2131" t="s">
        <v>50</v>
      </c>
      <c r="AL2131" s="1">
        <v>43241</v>
      </c>
    </row>
    <row r="2132" spans="1:38" x14ac:dyDescent="0.25">
      <c r="A2132" t="s">
        <v>78</v>
      </c>
      <c r="B2132" s="1">
        <v>43012</v>
      </c>
      <c r="C2132">
        <v>1</v>
      </c>
      <c r="D2132">
        <v>11</v>
      </c>
      <c r="E2132">
        <v>77</v>
      </c>
      <c r="F2132" t="s">
        <v>1072</v>
      </c>
      <c r="G2132" t="s">
        <v>40</v>
      </c>
      <c r="H2132" t="s">
        <v>41</v>
      </c>
      <c r="I2132">
        <v>8</v>
      </c>
      <c r="J2132" t="s">
        <v>42</v>
      </c>
      <c r="K2132">
        <v>45</v>
      </c>
      <c r="L2132">
        <v>21.6</v>
      </c>
      <c r="M2132">
        <v>5.24</v>
      </c>
      <c r="N2132">
        <v>1.1299999999999999</v>
      </c>
      <c r="O2132">
        <v>5.46</v>
      </c>
      <c r="P2132">
        <v>1.18</v>
      </c>
      <c r="Q2132">
        <v>3.67</v>
      </c>
      <c r="R2132">
        <v>0.79</v>
      </c>
      <c r="S2132">
        <v>1.97</v>
      </c>
      <c r="U2132">
        <v>22.42</v>
      </c>
      <c r="V2132">
        <v>26.47</v>
      </c>
      <c r="W2132" s="1">
        <v>42967</v>
      </c>
      <c r="X2132">
        <v>239</v>
      </c>
      <c r="Z2132" t="s">
        <v>1237</v>
      </c>
      <c r="AA2132" t="s">
        <v>1238</v>
      </c>
      <c r="AC2132" t="s">
        <v>49</v>
      </c>
      <c r="AH2132" t="s">
        <v>1239</v>
      </c>
      <c r="AI2132" t="s">
        <v>187</v>
      </c>
      <c r="AJ2132" s="2">
        <v>18780</v>
      </c>
      <c r="AK2132" t="s">
        <v>45</v>
      </c>
      <c r="AL2132" s="1">
        <v>42967</v>
      </c>
    </row>
    <row r="2133" spans="1:38" x14ac:dyDescent="0.25">
      <c r="A2133" t="s">
        <v>78</v>
      </c>
      <c r="B2133" s="1">
        <v>43072</v>
      </c>
      <c r="C2133">
        <v>2</v>
      </c>
      <c r="D2133">
        <v>11</v>
      </c>
      <c r="E2133">
        <v>77</v>
      </c>
      <c r="F2133" t="s">
        <v>1072</v>
      </c>
      <c r="G2133" t="s">
        <v>40</v>
      </c>
      <c r="H2133" t="s">
        <v>41</v>
      </c>
      <c r="I2133">
        <v>8</v>
      </c>
      <c r="J2133" t="s">
        <v>42</v>
      </c>
      <c r="K2133">
        <v>105</v>
      </c>
      <c r="L2133">
        <v>18.600000000000001</v>
      </c>
      <c r="M2133">
        <v>5.15</v>
      </c>
      <c r="N2133">
        <v>0.96</v>
      </c>
      <c r="O2133">
        <v>6.38</v>
      </c>
      <c r="P2133">
        <v>1.19</v>
      </c>
      <c r="Q2133">
        <v>3.78</v>
      </c>
      <c r="R2133">
        <v>0.7</v>
      </c>
      <c r="S2133">
        <v>1.89</v>
      </c>
      <c r="T2133">
        <v>25</v>
      </c>
      <c r="U2133">
        <v>19.309999999999999</v>
      </c>
      <c r="V2133">
        <v>25.12</v>
      </c>
      <c r="W2133" s="1">
        <v>42967</v>
      </c>
      <c r="X2133">
        <v>239</v>
      </c>
      <c r="Y2133" t="s">
        <v>46</v>
      </c>
      <c r="Z2133" t="s">
        <v>1237</v>
      </c>
      <c r="AA2133" t="s">
        <v>1238</v>
      </c>
      <c r="AC2133" s="1">
        <v>43069</v>
      </c>
      <c r="AD2133">
        <v>1</v>
      </c>
      <c r="AE2133">
        <v>224</v>
      </c>
      <c r="AF2133" s="1">
        <v>43350</v>
      </c>
      <c r="AG2133">
        <v>383</v>
      </c>
      <c r="AH2133" t="s">
        <v>1239</v>
      </c>
      <c r="AI2133" t="s">
        <v>187</v>
      </c>
      <c r="AJ2133" s="2">
        <v>18780</v>
      </c>
      <c r="AK2133" t="s">
        <v>45</v>
      </c>
      <c r="AL2133" s="1">
        <v>42967</v>
      </c>
    </row>
    <row r="2134" spans="1:38" x14ac:dyDescent="0.25">
      <c r="A2134" t="s">
        <v>78</v>
      </c>
      <c r="B2134" s="1">
        <v>43129</v>
      </c>
      <c r="C2134">
        <v>3</v>
      </c>
      <c r="D2134">
        <v>11</v>
      </c>
      <c r="E2134">
        <v>77</v>
      </c>
      <c r="F2134" t="s">
        <v>1072</v>
      </c>
      <c r="G2134" t="s">
        <v>40</v>
      </c>
      <c r="H2134" t="s">
        <v>41</v>
      </c>
      <c r="I2134">
        <v>8</v>
      </c>
      <c r="J2134" t="s">
        <v>42</v>
      </c>
      <c r="K2134">
        <v>162</v>
      </c>
      <c r="L2134">
        <v>17.100000000000001</v>
      </c>
      <c r="M2134">
        <v>5.2</v>
      </c>
      <c r="N2134">
        <v>0.89</v>
      </c>
      <c r="O2134">
        <v>5.61</v>
      </c>
      <c r="P2134">
        <v>0.96</v>
      </c>
      <c r="Q2134">
        <v>3.69</v>
      </c>
      <c r="R2134">
        <v>0.63</v>
      </c>
      <c r="S2134">
        <v>1.59</v>
      </c>
      <c r="T2134">
        <v>20</v>
      </c>
      <c r="U2134">
        <v>17.75</v>
      </c>
      <c r="V2134">
        <v>21.31</v>
      </c>
      <c r="W2134" s="1">
        <v>42967</v>
      </c>
      <c r="X2134">
        <v>239</v>
      </c>
      <c r="Y2134" t="s">
        <v>47</v>
      </c>
      <c r="Z2134" t="s">
        <v>1237</v>
      </c>
      <c r="AA2134" t="s">
        <v>1238</v>
      </c>
      <c r="AC2134" s="1">
        <v>43069</v>
      </c>
      <c r="AD2134">
        <v>1</v>
      </c>
      <c r="AE2134">
        <v>219</v>
      </c>
      <c r="AF2134" s="1">
        <v>43350</v>
      </c>
      <c r="AG2134">
        <v>383</v>
      </c>
      <c r="AH2134" t="s">
        <v>1239</v>
      </c>
      <c r="AI2134" t="s">
        <v>187</v>
      </c>
      <c r="AJ2134" s="2">
        <v>18780</v>
      </c>
      <c r="AK2134" t="s">
        <v>45</v>
      </c>
      <c r="AL2134" s="1">
        <v>42967</v>
      </c>
    </row>
    <row r="2135" spans="1:38" x14ac:dyDescent="0.25">
      <c r="A2135" t="s">
        <v>78</v>
      </c>
      <c r="B2135" s="1">
        <v>43193</v>
      </c>
      <c r="C2135">
        <v>4</v>
      </c>
      <c r="D2135">
        <v>11</v>
      </c>
      <c r="E2135">
        <v>77</v>
      </c>
      <c r="F2135" t="s">
        <v>1072</v>
      </c>
      <c r="G2135" t="s">
        <v>40</v>
      </c>
      <c r="H2135" t="s">
        <v>41</v>
      </c>
      <c r="I2135">
        <v>8</v>
      </c>
      <c r="J2135" t="s">
        <v>42</v>
      </c>
      <c r="K2135">
        <v>226</v>
      </c>
      <c r="L2135">
        <v>9.1999999999999993</v>
      </c>
      <c r="M2135">
        <v>5.0199999999999996</v>
      </c>
      <c r="N2135">
        <v>0.46</v>
      </c>
      <c r="O2135">
        <v>6.2</v>
      </c>
      <c r="P2135">
        <v>0.56999999999999995</v>
      </c>
      <c r="Q2135">
        <v>4.4400000000000004</v>
      </c>
      <c r="R2135">
        <v>0.41</v>
      </c>
      <c r="S2135">
        <v>0.98</v>
      </c>
      <c r="T2135">
        <v>48</v>
      </c>
      <c r="U2135">
        <v>9.5500000000000007</v>
      </c>
      <c r="V2135">
        <v>12.66</v>
      </c>
      <c r="W2135" s="1">
        <v>42967</v>
      </c>
      <c r="X2135">
        <v>239</v>
      </c>
      <c r="Y2135" t="s">
        <v>48</v>
      </c>
      <c r="Z2135" t="s">
        <v>1237</v>
      </c>
      <c r="AA2135" t="s">
        <v>1238</v>
      </c>
      <c r="AC2135" s="1">
        <v>43069</v>
      </c>
      <c r="AD2135">
        <v>1</v>
      </c>
      <c r="AE2135">
        <v>155</v>
      </c>
      <c r="AF2135" s="1">
        <v>43350</v>
      </c>
      <c r="AG2135">
        <v>383</v>
      </c>
      <c r="AH2135" t="s">
        <v>1239</v>
      </c>
      <c r="AI2135" t="s">
        <v>187</v>
      </c>
      <c r="AJ2135" s="2">
        <v>18780</v>
      </c>
      <c r="AK2135" t="s">
        <v>45</v>
      </c>
      <c r="AL2135" s="1">
        <v>42967</v>
      </c>
    </row>
    <row r="2136" spans="1:38" x14ac:dyDescent="0.25">
      <c r="A2136" t="s">
        <v>40</v>
      </c>
      <c r="B2136" s="1">
        <v>44117</v>
      </c>
      <c r="C2136">
        <v>1</v>
      </c>
      <c r="D2136">
        <v>305</v>
      </c>
      <c r="E2136">
        <v>77</v>
      </c>
      <c r="F2136" t="s">
        <v>1072</v>
      </c>
      <c r="G2136" t="s">
        <v>40</v>
      </c>
      <c r="H2136" t="s">
        <v>41</v>
      </c>
      <c r="I2136">
        <v>11</v>
      </c>
      <c r="J2136" t="s">
        <v>42</v>
      </c>
      <c r="K2136">
        <v>6</v>
      </c>
      <c r="L2136">
        <v>24.1</v>
      </c>
      <c r="M2136">
        <v>5.04</v>
      </c>
      <c r="N2136">
        <v>1.21</v>
      </c>
      <c r="O2136">
        <v>5.41</v>
      </c>
      <c r="P2136">
        <v>1.3</v>
      </c>
      <c r="Q2136">
        <v>4.79</v>
      </c>
      <c r="R2136">
        <v>1.1499999999999999</v>
      </c>
      <c r="S2136">
        <v>2.46</v>
      </c>
      <c r="T2136">
        <v>45</v>
      </c>
      <c r="U2136">
        <v>25.02</v>
      </c>
      <c r="V2136">
        <v>31.31</v>
      </c>
      <c r="W2136" s="1">
        <v>44111</v>
      </c>
      <c r="Y2136" t="s">
        <v>43</v>
      </c>
      <c r="Z2136" t="s">
        <v>1240</v>
      </c>
      <c r="AA2136" t="s">
        <v>1241</v>
      </c>
      <c r="AB2136">
        <v>189</v>
      </c>
      <c r="AC2136" s="1">
        <v>44148</v>
      </c>
      <c r="AD2136">
        <v>1</v>
      </c>
      <c r="AE2136">
        <v>222</v>
      </c>
      <c r="AF2136" s="1">
        <v>44426</v>
      </c>
      <c r="AG2136">
        <v>315</v>
      </c>
      <c r="AI2136">
        <v>0</v>
      </c>
      <c r="AK2136" t="s">
        <v>45</v>
      </c>
      <c r="AL2136" s="1">
        <v>44111</v>
      </c>
    </row>
    <row r="2137" spans="1:38" x14ac:dyDescent="0.25">
      <c r="A2137" t="s">
        <v>40</v>
      </c>
      <c r="B2137" s="1">
        <v>44222</v>
      </c>
      <c r="C2137">
        <v>2</v>
      </c>
      <c r="D2137">
        <v>305</v>
      </c>
      <c r="E2137">
        <v>77</v>
      </c>
      <c r="F2137" t="s">
        <v>1072</v>
      </c>
      <c r="G2137" t="s">
        <v>40</v>
      </c>
      <c r="H2137" t="s">
        <v>41</v>
      </c>
      <c r="I2137">
        <v>11</v>
      </c>
      <c r="J2137" t="s">
        <v>42</v>
      </c>
      <c r="K2137">
        <v>111</v>
      </c>
      <c r="L2137">
        <v>17.600000000000001</v>
      </c>
      <c r="M2137">
        <v>5.1100000000000003</v>
      </c>
      <c r="N2137">
        <v>0.9</v>
      </c>
      <c r="O2137">
        <v>5.75</v>
      </c>
      <c r="P2137">
        <v>1.01</v>
      </c>
      <c r="Q2137">
        <v>4</v>
      </c>
      <c r="R2137">
        <v>0.7</v>
      </c>
      <c r="S2137">
        <v>1.72</v>
      </c>
      <c r="T2137">
        <v>11</v>
      </c>
      <c r="U2137">
        <v>18.27</v>
      </c>
      <c r="V2137">
        <v>22.59</v>
      </c>
      <c r="W2137" s="1">
        <v>44111</v>
      </c>
      <c r="Y2137" t="s">
        <v>46</v>
      </c>
      <c r="Z2137" t="s">
        <v>1240</v>
      </c>
      <c r="AA2137" t="s">
        <v>1241</v>
      </c>
      <c r="AB2137">
        <v>189</v>
      </c>
      <c r="AC2137" s="1">
        <v>44168</v>
      </c>
      <c r="AD2137">
        <v>1</v>
      </c>
      <c r="AE2137">
        <v>191</v>
      </c>
      <c r="AF2137" s="1">
        <v>44450</v>
      </c>
      <c r="AG2137">
        <v>339</v>
      </c>
      <c r="AI2137">
        <v>0</v>
      </c>
      <c r="AK2137" t="s">
        <v>45</v>
      </c>
      <c r="AL2137" s="1">
        <v>44111</v>
      </c>
    </row>
    <row r="2138" spans="1:38" x14ac:dyDescent="0.25">
      <c r="A2138" t="s">
        <v>40</v>
      </c>
      <c r="B2138" s="1">
        <v>44280</v>
      </c>
      <c r="C2138">
        <v>3</v>
      </c>
      <c r="D2138">
        <v>305</v>
      </c>
      <c r="E2138">
        <v>77</v>
      </c>
      <c r="F2138" t="s">
        <v>1072</v>
      </c>
      <c r="G2138" t="s">
        <v>40</v>
      </c>
      <c r="H2138" t="s">
        <v>41</v>
      </c>
      <c r="I2138">
        <v>11</v>
      </c>
      <c r="J2138" t="s">
        <v>42</v>
      </c>
      <c r="K2138">
        <v>169</v>
      </c>
      <c r="L2138">
        <v>13.3</v>
      </c>
      <c r="M2138">
        <v>4.91</v>
      </c>
      <c r="N2138">
        <v>0.65</v>
      </c>
      <c r="O2138">
        <v>5.31</v>
      </c>
      <c r="P2138">
        <v>0.71</v>
      </c>
      <c r="Q2138">
        <v>4.33</v>
      </c>
      <c r="R2138">
        <v>0.57999999999999996</v>
      </c>
      <c r="S2138">
        <v>1.28</v>
      </c>
      <c r="T2138">
        <v>340</v>
      </c>
      <c r="U2138">
        <v>13.81</v>
      </c>
      <c r="V2138">
        <v>16.78</v>
      </c>
      <c r="W2138" s="1">
        <v>44111</v>
      </c>
      <c r="Y2138" s="3">
        <v>44986</v>
      </c>
      <c r="Z2138" t="s">
        <v>1240</v>
      </c>
      <c r="AA2138" t="s">
        <v>1241</v>
      </c>
      <c r="AB2138">
        <v>189</v>
      </c>
      <c r="AC2138" s="1">
        <v>44168</v>
      </c>
      <c r="AD2138">
        <v>1</v>
      </c>
      <c r="AE2138">
        <v>169</v>
      </c>
      <c r="AF2138" s="1">
        <v>44450</v>
      </c>
      <c r="AG2138">
        <v>339</v>
      </c>
      <c r="AI2138">
        <v>0</v>
      </c>
      <c r="AK2138" t="s">
        <v>45</v>
      </c>
      <c r="AL2138" s="1">
        <v>44111</v>
      </c>
    </row>
    <row r="2139" spans="1:38" x14ac:dyDescent="0.25">
      <c r="A2139" t="s">
        <v>40</v>
      </c>
      <c r="B2139" s="1">
        <v>44117</v>
      </c>
      <c r="C2139">
        <v>1</v>
      </c>
      <c r="D2139">
        <v>407</v>
      </c>
      <c r="E2139">
        <v>79</v>
      </c>
      <c r="F2139" t="s">
        <v>1072</v>
      </c>
      <c r="G2139" t="s">
        <v>104</v>
      </c>
      <c r="H2139" t="s">
        <v>105</v>
      </c>
      <c r="I2139">
        <v>4</v>
      </c>
      <c r="J2139" t="s">
        <v>42</v>
      </c>
      <c r="K2139">
        <v>21</v>
      </c>
      <c r="L2139">
        <v>25.6</v>
      </c>
      <c r="M2139">
        <v>5.34</v>
      </c>
      <c r="N2139">
        <v>1.37</v>
      </c>
      <c r="O2139">
        <v>4.67</v>
      </c>
      <c r="P2139">
        <v>1.2</v>
      </c>
      <c r="Q2139">
        <v>4.2</v>
      </c>
      <c r="R2139">
        <v>1.08</v>
      </c>
      <c r="S2139">
        <v>2.27</v>
      </c>
      <c r="T2139">
        <v>30</v>
      </c>
      <c r="U2139">
        <v>26.57</v>
      </c>
      <c r="V2139">
        <v>29.94</v>
      </c>
      <c r="W2139" s="1">
        <v>44096</v>
      </c>
      <c r="Y2139" t="s">
        <v>43</v>
      </c>
      <c r="Z2139" t="s">
        <v>1242</v>
      </c>
      <c r="AA2139">
        <f>-2/66</f>
        <v>-3.0303030303030304E-2</v>
      </c>
      <c r="AB2139">
        <v>131</v>
      </c>
      <c r="AC2139" s="1">
        <v>44135</v>
      </c>
      <c r="AD2139">
        <v>1</v>
      </c>
      <c r="AE2139">
        <v>208</v>
      </c>
      <c r="AF2139" s="1">
        <v>44412</v>
      </c>
      <c r="AG2139">
        <v>316</v>
      </c>
      <c r="AH2139">
        <v>511037</v>
      </c>
      <c r="AI2139" t="s">
        <v>1243</v>
      </c>
      <c r="AJ2139" t="s">
        <v>1244</v>
      </c>
      <c r="AK2139" t="s">
        <v>45</v>
      </c>
      <c r="AL2139" s="1">
        <v>44096</v>
      </c>
    </row>
    <row r="2140" spans="1:38" x14ac:dyDescent="0.25">
      <c r="A2140" t="s">
        <v>40</v>
      </c>
      <c r="B2140" s="1">
        <v>44222</v>
      </c>
      <c r="C2140">
        <v>2</v>
      </c>
      <c r="D2140">
        <v>407</v>
      </c>
      <c r="E2140">
        <v>79</v>
      </c>
      <c r="F2140" t="s">
        <v>1072</v>
      </c>
      <c r="G2140" t="s">
        <v>104</v>
      </c>
      <c r="H2140" t="s">
        <v>105</v>
      </c>
      <c r="I2140">
        <v>4</v>
      </c>
      <c r="J2140" t="s">
        <v>42</v>
      </c>
      <c r="K2140">
        <v>126</v>
      </c>
      <c r="L2140">
        <v>17.899999999999999</v>
      </c>
      <c r="M2140">
        <v>5.32</v>
      </c>
      <c r="N2140">
        <v>0.95</v>
      </c>
      <c r="O2140">
        <v>5.38</v>
      </c>
      <c r="P2140">
        <v>0.96</v>
      </c>
      <c r="Q2140">
        <v>4.28</v>
      </c>
      <c r="R2140">
        <v>0.77</v>
      </c>
      <c r="S2140">
        <v>1.73</v>
      </c>
      <c r="T2140">
        <v>14</v>
      </c>
      <c r="U2140">
        <v>18.579999999999998</v>
      </c>
      <c r="V2140">
        <v>22.56</v>
      </c>
      <c r="W2140" s="1">
        <v>44096</v>
      </c>
      <c r="Y2140" t="s">
        <v>46</v>
      </c>
      <c r="Z2140" t="s">
        <v>1242</v>
      </c>
      <c r="AA2140">
        <f>-2/66</f>
        <v>-3.0303030303030304E-2</v>
      </c>
      <c r="AB2140">
        <v>131</v>
      </c>
      <c r="AC2140" s="1">
        <v>44135</v>
      </c>
      <c r="AD2140">
        <v>1</v>
      </c>
      <c r="AE2140">
        <v>153</v>
      </c>
      <c r="AF2140" s="1">
        <v>44412</v>
      </c>
      <c r="AG2140">
        <v>316</v>
      </c>
      <c r="AH2140">
        <v>511037</v>
      </c>
      <c r="AI2140" t="s">
        <v>1243</v>
      </c>
      <c r="AJ2140" t="s">
        <v>1244</v>
      </c>
      <c r="AK2140" t="s">
        <v>45</v>
      </c>
      <c r="AL2140" s="1">
        <v>44096</v>
      </c>
    </row>
    <row r="2141" spans="1:38" x14ac:dyDescent="0.25">
      <c r="A2141" t="s">
        <v>40</v>
      </c>
      <c r="B2141" s="1">
        <v>44280</v>
      </c>
      <c r="C2141">
        <v>3</v>
      </c>
      <c r="D2141">
        <v>407</v>
      </c>
      <c r="E2141">
        <v>79</v>
      </c>
      <c r="F2141" t="s">
        <v>1072</v>
      </c>
      <c r="G2141" t="s">
        <v>104</v>
      </c>
      <c r="H2141" t="s">
        <v>105</v>
      </c>
      <c r="I2141">
        <v>4</v>
      </c>
      <c r="J2141" t="s">
        <v>42</v>
      </c>
      <c r="K2141">
        <v>184</v>
      </c>
      <c r="L2141">
        <v>13.5</v>
      </c>
      <c r="M2141">
        <v>5.24</v>
      </c>
      <c r="N2141">
        <v>0.71</v>
      </c>
      <c r="O2141">
        <v>5.14</v>
      </c>
      <c r="P2141">
        <v>0.69</v>
      </c>
      <c r="Q2141">
        <v>4.82</v>
      </c>
      <c r="R2141">
        <v>0.65</v>
      </c>
      <c r="S2141">
        <v>1.34</v>
      </c>
      <c r="T2141">
        <v>17</v>
      </c>
      <c r="U2141">
        <v>14.01</v>
      </c>
      <c r="V2141">
        <v>17.100000000000001</v>
      </c>
      <c r="W2141" s="1">
        <v>44096</v>
      </c>
      <c r="Y2141" t="s">
        <v>47</v>
      </c>
      <c r="Z2141" t="s">
        <v>1242</v>
      </c>
      <c r="AA2141">
        <v>-3.0303030000000002E-2</v>
      </c>
      <c r="AB2141">
        <v>131</v>
      </c>
      <c r="AC2141" s="1">
        <v>44135</v>
      </c>
      <c r="AD2141">
        <v>1</v>
      </c>
      <c r="AE2141">
        <v>131</v>
      </c>
      <c r="AF2141" s="1">
        <v>44412</v>
      </c>
      <c r="AG2141">
        <v>316</v>
      </c>
      <c r="AH2141">
        <v>511037</v>
      </c>
      <c r="AI2141" t="s">
        <v>1243</v>
      </c>
      <c r="AJ2141" t="s">
        <v>1244</v>
      </c>
      <c r="AK2141" t="s">
        <v>45</v>
      </c>
      <c r="AL2141" s="1">
        <v>44096</v>
      </c>
    </row>
    <row r="2142" spans="1:38" x14ac:dyDescent="0.25">
      <c r="A2142" t="s">
        <v>123</v>
      </c>
      <c r="B2142" s="1">
        <v>43074</v>
      </c>
      <c r="C2142">
        <v>2</v>
      </c>
      <c r="D2142">
        <v>385</v>
      </c>
      <c r="E2142">
        <v>79</v>
      </c>
      <c r="F2142" t="s">
        <v>1072</v>
      </c>
      <c r="G2142" t="s">
        <v>69</v>
      </c>
      <c r="H2142" t="s">
        <v>70</v>
      </c>
      <c r="I2142">
        <v>3</v>
      </c>
      <c r="J2142">
        <v>2</v>
      </c>
      <c r="K2142">
        <v>119</v>
      </c>
      <c r="L2142">
        <v>28</v>
      </c>
      <c r="M2142">
        <v>5.22</v>
      </c>
      <c r="N2142">
        <v>1.46</v>
      </c>
      <c r="O2142">
        <v>4.6100000000000003</v>
      </c>
      <c r="P2142">
        <v>1.29</v>
      </c>
      <c r="Q2142">
        <v>3.81</v>
      </c>
      <c r="R2142">
        <v>1.07</v>
      </c>
      <c r="S2142">
        <v>2.36</v>
      </c>
      <c r="T2142">
        <v>12</v>
      </c>
      <c r="U2142">
        <v>29.06</v>
      </c>
      <c r="V2142">
        <v>31.64</v>
      </c>
      <c r="W2142" s="1">
        <v>42955</v>
      </c>
      <c r="X2142">
        <v>256</v>
      </c>
      <c r="Y2142" t="s">
        <v>46</v>
      </c>
      <c r="Z2142" t="s">
        <v>1245</v>
      </c>
      <c r="AA2142" t="s">
        <v>1246</v>
      </c>
      <c r="AC2142" s="1">
        <v>43041</v>
      </c>
      <c r="AD2142">
        <v>1</v>
      </c>
      <c r="AE2142">
        <v>242</v>
      </c>
      <c r="AF2142" s="1">
        <v>43318</v>
      </c>
      <c r="AG2142">
        <v>363</v>
      </c>
      <c r="AH2142" t="s">
        <v>1247</v>
      </c>
      <c r="AI2142">
        <v>662</v>
      </c>
      <c r="AJ2142" t="s">
        <v>1248</v>
      </c>
      <c r="AK2142" t="s">
        <v>45</v>
      </c>
      <c r="AL2142" s="1">
        <v>42955</v>
      </c>
    </row>
    <row r="2143" spans="1:38" x14ac:dyDescent="0.25">
      <c r="A2143" t="s">
        <v>123</v>
      </c>
      <c r="B2143" s="1">
        <v>43005</v>
      </c>
      <c r="C2143">
        <v>1</v>
      </c>
      <c r="D2143">
        <v>385</v>
      </c>
      <c r="E2143">
        <v>79</v>
      </c>
      <c r="F2143" t="s">
        <v>1072</v>
      </c>
      <c r="G2143" t="s">
        <v>69</v>
      </c>
      <c r="H2143" t="s">
        <v>70</v>
      </c>
      <c r="I2143">
        <v>3</v>
      </c>
      <c r="J2143">
        <v>2</v>
      </c>
      <c r="K2143">
        <v>50</v>
      </c>
      <c r="L2143">
        <v>29.2</v>
      </c>
      <c r="M2143">
        <v>5.5</v>
      </c>
      <c r="N2143">
        <v>1.61</v>
      </c>
      <c r="O2143">
        <v>3.51</v>
      </c>
      <c r="P2143">
        <v>1.02</v>
      </c>
      <c r="Q2143">
        <v>3.59</v>
      </c>
      <c r="R2143">
        <v>1.05</v>
      </c>
      <c r="S2143">
        <v>2.0699999999999998</v>
      </c>
      <c r="T2143">
        <v>10</v>
      </c>
      <c r="U2143">
        <v>30.31</v>
      </c>
      <c r="V2143">
        <v>28.43</v>
      </c>
      <c r="W2143" s="1">
        <v>42955</v>
      </c>
      <c r="X2143">
        <v>256</v>
      </c>
      <c r="Y2143" t="s">
        <v>43</v>
      </c>
      <c r="Z2143" t="s">
        <v>1245</v>
      </c>
      <c r="AA2143" t="s">
        <v>1246</v>
      </c>
      <c r="AC2143" s="1">
        <v>43041</v>
      </c>
      <c r="AD2143">
        <v>1</v>
      </c>
      <c r="AE2143">
        <v>251</v>
      </c>
      <c r="AF2143" s="1">
        <v>43318</v>
      </c>
      <c r="AG2143">
        <v>363</v>
      </c>
      <c r="AH2143" t="s">
        <v>1247</v>
      </c>
      <c r="AI2143">
        <v>662</v>
      </c>
      <c r="AJ2143" t="s">
        <v>1248</v>
      </c>
      <c r="AK2143" t="s">
        <v>45</v>
      </c>
      <c r="AL2143" s="1">
        <v>42955</v>
      </c>
    </row>
    <row r="2144" spans="1:38" x14ac:dyDescent="0.25">
      <c r="A2144" t="s">
        <v>123</v>
      </c>
      <c r="B2144" s="1">
        <v>43198</v>
      </c>
      <c r="C2144">
        <v>4</v>
      </c>
      <c r="D2144">
        <v>385</v>
      </c>
      <c r="E2144">
        <v>79</v>
      </c>
      <c r="F2144" t="s">
        <v>1072</v>
      </c>
      <c r="G2144" t="s">
        <v>69</v>
      </c>
      <c r="H2144" t="s">
        <v>70</v>
      </c>
      <c r="I2144">
        <v>3</v>
      </c>
      <c r="J2144">
        <v>2</v>
      </c>
      <c r="K2144">
        <v>243</v>
      </c>
      <c r="L2144">
        <v>15.7</v>
      </c>
      <c r="M2144">
        <v>4.9400000000000004</v>
      </c>
      <c r="N2144">
        <v>0.78</v>
      </c>
      <c r="O2144">
        <v>6.05</v>
      </c>
      <c r="P2144">
        <v>0.95</v>
      </c>
      <c r="Q2144">
        <v>4.71</v>
      </c>
      <c r="R2144">
        <v>0.74</v>
      </c>
      <c r="S2144">
        <v>1.69</v>
      </c>
      <c r="T2144">
        <v>135</v>
      </c>
      <c r="U2144">
        <v>16.3</v>
      </c>
      <c r="V2144">
        <v>21.62</v>
      </c>
      <c r="W2144" s="1">
        <v>42955</v>
      </c>
      <c r="X2144">
        <v>256</v>
      </c>
      <c r="Y2144" t="s">
        <v>48</v>
      </c>
      <c r="Z2144" t="s">
        <v>1245</v>
      </c>
      <c r="AA2144" t="s">
        <v>1246</v>
      </c>
      <c r="AC2144" t="s">
        <v>49</v>
      </c>
      <c r="AH2144" t="s">
        <v>1247</v>
      </c>
      <c r="AI2144" t="s">
        <v>1249</v>
      </c>
      <c r="AJ2144" t="s">
        <v>1248</v>
      </c>
      <c r="AK2144" t="s">
        <v>50</v>
      </c>
      <c r="AL2144" s="1">
        <v>43237</v>
      </c>
    </row>
    <row r="2145" spans="1:38" x14ac:dyDescent="0.25">
      <c r="A2145" t="s">
        <v>123</v>
      </c>
      <c r="B2145" s="1">
        <v>43136</v>
      </c>
      <c r="C2145">
        <v>3</v>
      </c>
      <c r="D2145">
        <v>385</v>
      </c>
      <c r="E2145">
        <v>79</v>
      </c>
      <c r="F2145" t="s">
        <v>1072</v>
      </c>
      <c r="G2145" t="s">
        <v>69</v>
      </c>
      <c r="H2145" t="s">
        <v>70</v>
      </c>
      <c r="I2145">
        <v>3</v>
      </c>
      <c r="J2145">
        <v>2</v>
      </c>
      <c r="K2145">
        <v>141</v>
      </c>
      <c r="L2145">
        <v>13.2</v>
      </c>
      <c r="M2145">
        <v>5.13</v>
      </c>
      <c r="N2145">
        <v>0.68</v>
      </c>
      <c r="O2145">
        <v>5.07</v>
      </c>
      <c r="P2145">
        <v>0.67</v>
      </c>
      <c r="Q2145">
        <v>3.83</v>
      </c>
      <c r="R2145">
        <v>0.51</v>
      </c>
      <c r="S2145">
        <v>1.17</v>
      </c>
      <c r="T2145">
        <v>63</v>
      </c>
      <c r="U2145">
        <v>13.7</v>
      </c>
      <c r="V2145">
        <v>15.73</v>
      </c>
      <c r="W2145" s="1">
        <v>42995</v>
      </c>
      <c r="X2145">
        <v>256</v>
      </c>
      <c r="Y2145" s="3">
        <v>44986</v>
      </c>
      <c r="AC2145" s="1">
        <v>43055</v>
      </c>
      <c r="AD2145">
        <v>1</v>
      </c>
      <c r="AE2145">
        <v>200</v>
      </c>
      <c r="AF2145" s="1">
        <v>43338</v>
      </c>
      <c r="AG2145">
        <v>343</v>
      </c>
      <c r="AH2145" t="s">
        <v>1022</v>
      </c>
      <c r="AI2145" t="s">
        <v>1250</v>
      </c>
      <c r="AJ2145" t="s">
        <v>1251</v>
      </c>
      <c r="AK2145" t="s">
        <v>45</v>
      </c>
      <c r="AL2145" s="1">
        <v>42995</v>
      </c>
    </row>
    <row r="2146" spans="1:38" x14ac:dyDescent="0.25">
      <c r="A2146" t="s">
        <v>123</v>
      </c>
      <c r="B2146" s="1">
        <v>43005</v>
      </c>
      <c r="C2146">
        <v>1</v>
      </c>
      <c r="D2146">
        <v>315</v>
      </c>
      <c r="E2146">
        <v>80</v>
      </c>
      <c r="F2146" t="s">
        <v>1252</v>
      </c>
      <c r="G2146" t="s">
        <v>69</v>
      </c>
      <c r="H2146" t="s">
        <v>70</v>
      </c>
      <c r="I2146">
        <v>2</v>
      </c>
      <c r="J2146">
        <v>1</v>
      </c>
      <c r="K2146">
        <v>44</v>
      </c>
      <c r="L2146">
        <v>27.3</v>
      </c>
      <c r="M2146">
        <v>5.03</v>
      </c>
      <c r="N2146">
        <v>1.37</v>
      </c>
      <c r="O2146">
        <v>3.51</v>
      </c>
      <c r="P2146">
        <v>0.96</v>
      </c>
      <c r="Q2146">
        <v>4.05</v>
      </c>
      <c r="R2146">
        <v>1.1100000000000001</v>
      </c>
      <c r="S2146">
        <v>2.06</v>
      </c>
      <c r="T2146">
        <v>34</v>
      </c>
      <c r="U2146">
        <v>28.34</v>
      </c>
      <c r="V2146">
        <v>27.6</v>
      </c>
      <c r="W2146" s="1">
        <v>42961</v>
      </c>
      <c r="X2146">
        <v>250</v>
      </c>
      <c r="Y2146" t="s">
        <v>43</v>
      </c>
      <c r="Z2146" t="s">
        <v>1253</v>
      </c>
      <c r="AA2146" t="s">
        <v>1254</v>
      </c>
      <c r="AC2146" s="1">
        <v>43051</v>
      </c>
      <c r="AD2146">
        <v>2</v>
      </c>
      <c r="AE2146">
        <v>263</v>
      </c>
      <c r="AF2146" s="1">
        <v>43330</v>
      </c>
      <c r="AG2146">
        <v>369</v>
      </c>
      <c r="AH2146" t="s">
        <v>1255</v>
      </c>
      <c r="AI2146" t="s">
        <v>1256</v>
      </c>
      <c r="AJ2146" t="s">
        <v>1257</v>
      </c>
      <c r="AK2146" t="s">
        <v>45</v>
      </c>
      <c r="AL2146" s="1">
        <v>42961</v>
      </c>
    </row>
    <row r="2147" spans="1:38" x14ac:dyDescent="0.25">
      <c r="A2147" t="s">
        <v>123</v>
      </c>
      <c r="B2147" s="1">
        <v>43074</v>
      </c>
      <c r="C2147">
        <v>2</v>
      </c>
      <c r="D2147">
        <v>315</v>
      </c>
      <c r="E2147">
        <v>80</v>
      </c>
      <c r="F2147" t="s">
        <v>1252</v>
      </c>
      <c r="G2147" t="s">
        <v>69</v>
      </c>
      <c r="H2147" t="s">
        <v>70</v>
      </c>
      <c r="I2147">
        <v>2</v>
      </c>
      <c r="J2147">
        <v>1</v>
      </c>
      <c r="K2147">
        <v>113</v>
      </c>
      <c r="L2147">
        <v>16.100000000000001</v>
      </c>
      <c r="M2147">
        <v>5.07</v>
      </c>
      <c r="N2147">
        <v>0.82</v>
      </c>
      <c r="O2147">
        <v>5.08</v>
      </c>
      <c r="P2147">
        <v>0.82</v>
      </c>
      <c r="Q2147">
        <v>4.38</v>
      </c>
      <c r="R2147">
        <v>0.71</v>
      </c>
      <c r="S2147">
        <v>1.52</v>
      </c>
      <c r="T2147">
        <v>54</v>
      </c>
      <c r="U2147">
        <v>16.71</v>
      </c>
      <c r="V2147">
        <v>19.87</v>
      </c>
      <c r="W2147" s="1">
        <v>42961</v>
      </c>
      <c r="X2147">
        <v>250</v>
      </c>
      <c r="Y2147" t="s">
        <v>46</v>
      </c>
      <c r="Z2147" t="s">
        <v>1253</v>
      </c>
      <c r="AA2147" t="s">
        <v>1254</v>
      </c>
      <c r="AC2147" s="1">
        <v>43051</v>
      </c>
      <c r="AD2147">
        <v>2</v>
      </c>
      <c r="AE2147">
        <v>254</v>
      </c>
      <c r="AF2147" s="1">
        <v>43330</v>
      </c>
      <c r="AG2147">
        <v>369</v>
      </c>
      <c r="AH2147" t="s">
        <v>1255</v>
      </c>
      <c r="AI2147" t="s">
        <v>1256</v>
      </c>
      <c r="AJ2147" t="s">
        <v>1257</v>
      </c>
      <c r="AK2147" t="s">
        <v>45</v>
      </c>
      <c r="AL2147" s="1">
        <v>42961</v>
      </c>
    </row>
    <row r="2148" spans="1:38" x14ac:dyDescent="0.25">
      <c r="A2148" t="s">
        <v>123</v>
      </c>
      <c r="B2148" s="1">
        <v>43198</v>
      </c>
      <c r="C2148">
        <v>4</v>
      </c>
      <c r="D2148">
        <v>315</v>
      </c>
      <c r="E2148">
        <v>80</v>
      </c>
      <c r="F2148" t="s">
        <v>1252</v>
      </c>
      <c r="G2148" t="s">
        <v>69</v>
      </c>
      <c r="H2148" t="s">
        <v>70</v>
      </c>
      <c r="I2148">
        <v>2</v>
      </c>
      <c r="J2148">
        <v>1</v>
      </c>
      <c r="K2148">
        <v>237</v>
      </c>
      <c r="L2148">
        <v>10.8</v>
      </c>
      <c r="M2148">
        <v>4.66</v>
      </c>
      <c r="N2148">
        <v>0.5</v>
      </c>
      <c r="O2148">
        <v>7.17</v>
      </c>
      <c r="P2148">
        <v>0.77</v>
      </c>
      <c r="Q2148">
        <v>5.53</v>
      </c>
      <c r="R2148">
        <v>0.6</v>
      </c>
      <c r="S2148">
        <v>1.37</v>
      </c>
      <c r="T2148">
        <v>37</v>
      </c>
      <c r="U2148">
        <v>11.21</v>
      </c>
      <c r="V2148">
        <v>17.010000000000002</v>
      </c>
      <c r="W2148" s="1">
        <v>42961</v>
      </c>
      <c r="X2148">
        <v>250</v>
      </c>
      <c r="Y2148" t="s">
        <v>48</v>
      </c>
      <c r="Z2148" t="s">
        <v>1253</v>
      </c>
      <c r="AA2148" t="s">
        <v>1254</v>
      </c>
      <c r="AC2148" t="s">
        <v>49</v>
      </c>
      <c r="AH2148" t="s">
        <v>1255</v>
      </c>
      <c r="AI2148" t="s">
        <v>1256</v>
      </c>
      <c r="AJ2148" t="s">
        <v>1257</v>
      </c>
      <c r="AK2148" t="s">
        <v>50</v>
      </c>
      <c r="AL2148" s="1">
        <v>43242</v>
      </c>
    </row>
    <row r="2149" spans="1:38" x14ac:dyDescent="0.25">
      <c r="A2149" t="s">
        <v>123</v>
      </c>
      <c r="B2149" s="1">
        <v>43136</v>
      </c>
      <c r="C2149">
        <v>3</v>
      </c>
      <c r="D2149">
        <v>315</v>
      </c>
      <c r="E2149">
        <v>80</v>
      </c>
      <c r="F2149" t="s">
        <v>1252</v>
      </c>
      <c r="G2149" t="s">
        <v>69</v>
      </c>
      <c r="H2149" t="s">
        <v>70</v>
      </c>
      <c r="I2149">
        <v>2</v>
      </c>
      <c r="J2149">
        <v>1</v>
      </c>
      <c r="K2149">
        <v>175</v>
      </c>
      <c r="L2149">
        <v>12</v>
      </c>
      <c r="M2149">
        <v>5</v>
      </c>
      <c r="N2149">
        <v>0.6</v>
      </c>
      <c r="O2149">
        <v>5.77</v>
      </c>
      <c r="P2149">
        <v>0.69</v>
      </c>
      <c r="Q2149">
        <v>4.2699999999999996</v>
      </c>
      <c r="R2149">
        <v>0.51</v>
      </c>
      <c r="S2149">
        <v>1.2</v>
      </c>
      <c r="T2149">
        <v>27</v>
      </c>
      <c r="U2149">
        <v>12.46</v>
      </c>
      <c r="V2149">
        <v>15.66</v>
      </c>
      <c r="W2149" s="1">
        <v>42961</v>
      </c>
      <c r="X2149">
        <v>250</v>
      </c>
      <c r="Y2149" t="s">
        <v>47</v>
      </c>
      <c r="Z2149" t="s">
        <v>1253</v>
      </c>
      <c r="AA2149" t="s">
        <v>1254</v>
      </c>
      <c r="AC2149" s="1">
        <v>43051</v>
      </c>
      <c r="AD2149">
        <v>2</v>
      </c>
      <c r="AE2149">
        <v>192</v>
      </c>
      <c r="AF2149" s="1">
        <v>43330</v>
      </c>
      <c r="AG2149">
        <v>369</v>
      </c>
      <c r="AH2149" t="s">
        <v>1255</v>
      </c>
      <c r="AI2149" t="s">
        <v>1256</v>
      </c>
      <c r="AJ2149" t="s">
        <v>1257</v>
      </c>
      <c r="AK2149" t="s">
        <v>45</v>
      </c>
      <c r="AL2149" s="1">
        <v>42961</v>
      </c>
    </row>
    <row r="2150" spans="1:38" x14ac:dyDescent="0.25">
      <c r="A2150" t="s">
        <v>68</v>
      </c>
      <c r="B2150" s="1">
        <v>43018</v>
      </c>
      <c r="C2150">
        <v>1</v>
      </c>
      <c r="D2150">
        <v>236</v>
      </c>
      <c r="E2150">
        <v>81</v>
      </c>
      <c r="F2150" t="s">
        <v>1252</v>
      </c>
      <c r="G2150" t="s">
        <v>104</v>
      </c>
      <c r="H2150" t="s">
        <v>105</v>
      </c>
      <c r="I2150">
        <v>2</v>
      </c>
      <c r="J2150">
        <v>1</v>
      </c>
      <c r="K2150">
        <v>44</v>
      </c>
      <c r="L2150">
        <v>16.8</v>
      </c>
      <c r="M2150">
        <v>4.8499999999999996</v>
      </c>
      <c r="N2150">
        <v>0.81</v>
      </c>
      <c r="O2150">
        <v>4.96</v>
      </c>
      <c r="P2150">
        <v>0.83</v>
      </c>
      <c r="Q2150">
        <v>3.55</v>
      </c>
      <c r="R2150">
        <v>0.6</v>
      </c>
      <c r="S2150">
        <v>1.43</v>
      </c>
      <c r="T2150">
        <v>7</v>
      </c>
      <c r="U2150">
        <v>17.440000000000001</v>
      </c>
      <c r="V2150">
        <v>19.38</v>
      </c>
      <c r="W2150" s="1">
        <v>42974</v>
      </c>
      <c r="X2150">
        <v>258</v>
      </c>
      <c r="Y2150" t="s">
        <v>43</v>
      </c>
      <c r="Z2150" t="s">
        <v>1258</v>
      </c>
      <c r="AA2150" t="s">
        <v>1259</v>
      </c>
      <c r="AB2150">
        <v>0</v>
      </c>
      <c r="AC2150" s="1">
        <v>43042</v>
      </c>
      <c r="AD2150">
        <v>1</v>
      </c>
      <c r="AE2150">
        <v>257</v>
      </c>
      <c r="AF2150" s="1">
        <v>43324</v>
      </c>
      <c r="AG2150">
        <v>350</v>
      </c>
      <c r="AH2150" t="s">
        <v>1260</v>
      </c>
      <c r="AI2150">
        <v>74</v>
      </c>
      <c r="AJ2150" s="2">
        <v>35370</v>
      </c>
      <c r="AK2150" t="s">
        <v>45</v>
      </c>
      <c r="AL2150" s="1">
        <v>42974</v>
      </c>
    </row>
    <row r="2151" spans="1:38" x14ac:dyDescent="0.25">
      <c r="A2151" t="s">
        <v>68</v>
      </c>
      <c r="B2151" s="1">
        <v>43073</v>
      </c>
      <c r="C2151">
        <v>2</v>
      </c>
      <c r="D2151">
        <v>236</v>
      </c>
      <c r="E2151">
        <v>81</v>
      </c>
      <c r="F2151" t="s">
        <v>1252</v>
      </c>
      <c r="G2151" t="s">
        <v>104</v>
      </c>
      <c r="H2151" t="s">
        <v>105</v>
      </c>
      <c r="I2151">
        <v>2</v>
      </c>
      <c r="J2151">
        <v>1</v>
      </c>
      <c r="K2151">
        <v>99</v>
      </c>
      <c r="L2151">
        <v>13</v>
      </c>
      <c r="M2151">
        <v>4.49</v>
      </c>
      <c r="N2151">
        <v>0.57999999999999996</v>
      </c>
      <c r="O2151">
        <v>5.74</v>
      </c>
      <c r="P2151">
        <v>0.75</v>
      </c>
      <c r="Q2151">
        <v>3.36</v>
      </c>
      <c r="R2151">
        <v>0.44</v>
      </c>
      <c r="S2151">
        <v>1.18</v>
      </c>
      <c r="T2151">
        <v>17</v>
      </c>
      <c r="U2151">
        <v>13.49</v>
      </c>
      <c r="V2151">
        <v>16.170000000000002</v>
      </c>
      <c r="W2151" s="1">
        <v>42974</v>
      </c>
      <c r="X2151">
        <v>258</v>
      </c>
      <c r="Y2151" t="s">
        <v>46</v>
      </c>
      <c r="Z2151" t="s">
        <v>1258</v>
      </c>
      <c r="AA2151" t="s">
        <v>1259</v>
      </c>
      <c r="AB2151">
        <v>0</v>
      </c>
      <c r="AC2151" s="1">
        <v>43042</v>
      </c>
      <c r="AD2151">
        <v>1</v>
      </c>
      <c r="AE2151">
        <v>249</v>
      </c>
      <c r="AF2151" s="1">
        <v>43324</v>
      </c>
      <c r="AG2151">
        <v>350</v>
      </c>
      <c r="AH2151" t="s">
        <v>1260</v>
      </c>
      <c r="AI2151">
        <v>74</v>
      </c>
      <c r="AJ2151" s="2">
        <v>35370</v>
      </c>
      <c r="AK2151" t="s">
        <v>45</v>
      </c>
      <c r="AL2151" s="1">
        <v>42974</v>
      </c>
    </row>
    <row r="2152" spans="1:38" x14ac:dyDescent="0.25">
      <c r="A2152" t="s">
        <v>68</v>
      </c>
      <c r="B2152" s="1">
        <v>43144</v>
      </c>
      <c r="C2152">
        <v>3</v>
      </c>
      <c r="D2152">
        <v>236</v>
      </c>
      <c r="E2152">
        <v>81</v>
      </c>
      <c r="F2152" t="s">
        <v>1252</v>
      </c>
      <c r="G2152" t="s">
        <v>104</v>
      </c>
      <c r="H2152" t="s">
        <v>105</v>
      </c>
      <c r="I2152">
        <v>2</v>
      </c>
      <c r="J2152">
        <v>1</v>
      </c>
      <c r="K2152">
        <v>170</v>
      </c>
      <c r="L2152">
        <v>13.6</v>
      </c>
      <c r="M2152">
        <v>3.78</v>
      </c>
      <c r="N2152">
        <v>0.51</v>
      </c>
      <c r="O2152">
        <v>4.96</v>
      </c>
      <c r="P2152">
        <v>0.67</v>
      </c>
      <c r="Q2152">
        <v>3.2</v>
      </c>
      <c r="R2152">
        <v>0.44</v>
      </c>
      <c r="S2152">
        <v>1.1100000000000001</v>
      </c>
      <c r="T2152">
        <v>24</v>
      </c>
      <c r="U2152">
        <v>14.12</v>
      </c>
      <c r="V2152">
        <v>15.32</v>
      </c>
      <c r="W2152" s="1">
        <v>42974</v>
      </c>
      <c r="X2152">
        <v>258</v>
      </c>
      <c r="Y2152" t="s">
        <v>47</v>
      </c>
      <c r="Z2152" t="s">
        <v>1258</v>
      </c>
      <c r="AA2152" t="s">
        <v>1259</v>
      </c>
      <c r="AB2152">
        <v>0</v>
      </c>
      <c r="AC2152" s="1">
        <v>43042</v>
      </c>
      <c r="AD2152">
        <v>1</v>
      </c>
      <c r="AE2152">
        <v>178</v>
      </c>
      <c r="AF2152" s="1">
        <v>43324</v>
      </c>
      <c r="AG2152">
        <v>350</v>
      </c>
      <c r="AH2152" t="s">
        <v>1260</v>
      </c>
      <c r="AI2152">
        <v>74</v>
      </c>
      <c r="AJ2152" s="2">
        <v>35370</v>
      </c>
      <c r="AK2152" t="s">
        <v>45</v>
      </c>
      <c r="AL2152" s="1">
        <v>42974</v>
      </c>
    </row>
    <row r="2153" spans="1:38" x14ac:dyDescent="0.25">
      <c r="A2153" t="s">
        <v>68</v>
      </c>
      <c r="B2153" s="1">
        <v>43219</v>
      </c>
      <c r="C2153">
        <v>4</v>
      </c>
      <c r="D2153">
        <v>236</v>
      </c>
      <c r="E2153">
        <v>81</v>
      </c>
      <c r="F2153" t="s">
        <v>1252</v>
      </c>
      <c r="G2153" t="s">
        <v>104</v>
      </c>
      <c r="H2153" t="s">
        <v>105</v>
      </c>
      <c r="I2153">
        <v>2</v>
      </c>
      <c r="J2153">
        <v>1</v>
      </c>
      <c r="K2153">
        <v>245</v>
      </c>
      <c r="L2153">
        <v>3.5</v>
      </c>
      <c r="M2153">
        <v>4.34</v>
      </c>
      <c r="N2153">
        <v>0.15</v>
      </c>
      <c r="O2153">
        <v>6.96</v>
      </c>
      <c r="P2153">
        <v>0.24</v>
      </c>
      <c r="Q2153">
        <v>5.5</v>
      </c>
      <c r="R2153">
        <v>0.19</v>
      </c>
      <c r="S2153">
        <v>0.44</v>
      </c>
      <c r="T2153">
        <v>49</v>
      </c>
      <c r="U2153">
        <v>3.63</v>
      </c>
      <c r="V2153">
        <v>5.36</v>
      </c>
      <c r="W2153" s="1">
        <v>42974</v>
      </c>
      <c r="X2153">
        <v>258</v>
      </c>
      <c r="Y2153" t="s">
        <v>48</v>
      </c>
      <c r="Z2153" t="s">
        <v>1258</v>
      </c>
      <c r="AA2153" t="s">
        <v>1259</v>
      </c>
      <c r="AC2153" s="1">
        <v>43417</v>
      </c>
      <c r="AD2153">
        <v>2</v>
      </c>
      <c r="AE2153">
        <v>252</v>
      </c>
      <c r="AF2153" s="1">
        <v>43699</v>
      </c>
      <c r="AG2153">
        <v>725</v>
      </c>
      <c r="AH2153" t="s">
        <v>1260</v>
      </c>
      <c r="AI2153">
        <v>74</v>
      </c>
      <c r="AJ2153" s="2">
        <v>35370</v>
      </c>
      <c r="AK2153" t="s">
        <v>50</v>
      </c>
      <c r="AL2153" s="1">
        <v>43250</v>
      </c>
    </row>
    <row r="2154" spans="1:38" x14ac:dyDescent="0.25">
      <c r="A2154" t="s">
        <v>129</v>
      </c>
      <c r="B2154" s="1">
        <v>42997</v>
      </c>
      <c r="C2154">
        <v>1</v>
      </c>
      <c r="D2154">
        <v>30</v>
      </c>
      <c r="E2154">
        <v>81</v>
      </c>
      <c r="F2154" t="s">
        <v>1252</v>
      </c>
      <c r="G2154" t="s">
        <v>51</v>
      </c>
      <c r="H2154" t="s">
        <v>52</v>
      </c>
      <c r="I2154">
        <v>3</v>
      </c>
      <c r="J2154">
        <v>2</v>
      </c>
      <c r="K2154">
        <v>30</v>
      </c>
      <c r="L2154">
        <v>23.8</v>
      </c>
      <c r="M2154">
        <v>5.03</v>
      </c>
      <c r="N2154">
        <v>1.2</v>
      </c>
      <c r="O2154">
        <v>4.53</v>
      </c>
      <c r="P2154">
        <v>1.08</v>
      </c>
      <c r="Q2154">
        <v>3.71</v>
      </c>
      <c r="R2154">
        <v>0.88</v>
      </c>
      <c r="S2154">
        <v>1.96</v>
      </c>
      <c r="T2154">
        <v>12</v>
      </c>
      <c r="U2154">
        <v>24.7</v>
      </c>
      <c r="V2154">
        <v>26.47</v>
      </c>
      <c r="W2154" s="1">
        <v>42967</v>
      </c>
      <c r="X2154">
        <v>275</v>
      </c>
      <c r="Y2154" t="s">
        <v>43</v>
      </c>
      <c r="Z2154" t="s">
        <v>1261</v>
      </c>
      <c r="AA2154" t="s">
        <v>1262</v>
      </c>
      <c r="AC2154" s="1">
        <v>43044</v>
      </c>
      <c r="AD2154">
        <v>1</v>
      </c>
      <c r="AE2154">
        <v>276</v>
      </c>
      <c r="AF2154" s="1">
        <v>43324</v>
      </c>
      <c r="AG2154">
        <v>357</v>
      </c>
      <c r="AH2154">
        <v>109142</v>
      </c>
      <c r="AI2154">
        <v>0</v>
      </c>
      <c r="AJ2154" t="s">
        <v>1263</v>
      </c>
      <c r="AK2154" t="s">
        <v>45</v>
      </c>
      <c r="AL2154" s="1">
        <v>42967</v>
      </c>
    </row>
    <row r="2155" spans="1:38" x14ac:dyDescent="0.25">
      <c r="A2155" t="s">
        <v>129</v>
      </c>
      <c r="B2155" s="1">
        <v>43156</v>
      </c>
      <c r="C2155">
        <v>3</v>
      </c>
      <c r="D2155">
        <v>30</v>
      </c>
      <c r="E2155">
        <v>81</v>
      </c>
      <c r="F2155" t="s">
        <v>1252</v>
      </c>
      <c r="G2155" t="s">
        <v>51</v>
      </c>
      <c r="H2155" t="s">
        <v>52</v>
      </c>
      <c r="I2155">
        <v>3</v>
      </c>
      <c r="J2155">
        <v>2</v>
      </c>
      <c r="K2155">
        <v>189</v>
      </c>
      <c r="L2155">
        <v>16.3</v>
      </c>
      <c r="M2155">
        <v>4.67</v>
      </c>
      <c r="N2155">
        <v>0.76</v>
      </c>
      <c r="O2155">
        <v>4.6900000000000004</v>
      </c>
      <c r="P2155">
        <v>0.76</v>
      </c>
      <c r="Q2155">
        <v>4.33</v>
      </c>
      <c r="R2155">
        <v>0.71</v>
      </c>
      <c r="S2155">
        <v>1.47</v>
      </c>
      <c r="U2155">
        <v>16.920000000000002</v>
      </c>
      <c r="V2155">
        <v>19.18</v>
      </c>
      <c r="W2155" s="1">
        <v>42967</v>
      </c>
      <c r="X2155">
        <v>275</v>
      </c>
      <c r="Z2155" t="s">
        <v>1261</v>
      </c>
      <c r="AA2155" t="s">
        <v>1262</v>
      </c>
      <c r="AI2155">
        <v>0</v>
      </c>
    </row>
    <row r="2156" spans="1:38" x14ac:dyDescent="0.25">
      <c r="A2156" t="s">
        <v>129</v>
      </c>
      <c r="B2156" s="1">
        <v>43229</v>
      </c>
      <c r="C2156">
        <v>4</v>
      </c>
      <c r="D2156">
        <v>30</v>
      </c>
      <c r="E2156">
        <v>81</v>
      </c>
      <c r="F2156" t="s">
        <v>1252</v>
      </c>
      <c r="G2156" t="s">
        <v>51</v>
      </c>
      <c r="H2156" t="s">
        <v>52</v>
      </c>
      <c r="I2156">
        <v>3</v>
      </c>
      <c r="J2156">
        <v>2</v>
      </c>
      <c r="K2156">
        <v>262</v>
      </c>
      <c r="L2156">
        <v>10.3</v>
      </c>
      <c r="M2156">
        <v>4.53</v>
      </c>
      <c r="N2156">
        <v>0.47</v>
      </c>
      <c r="O2156">
        <v>6.15</v>
      </c>
      <c r="P2156">
        <v>0.63</v>
      </c>
      <c r="Q2156">
        <v>5.31</v>
      </c>
      <c r="R2156">
        <v>0.55000000000000004</v>
      </c>
      <c r="S2156">
        <v>1.18</v>
      </c>
      <c r="T2156">
        <v>84</v>
      </c>
      <c r="U2156">
        <v>10.69</v>
      </c>
      <c r="V2156">
        <v>14.75</v>
      </c>
      <c r="W2156" s="1">
        <v>42967</v>
      </c>
      <c r="X2156">
        <v>275</v>
      </c>
      <c r="Y2156" t="s">
        <v>48</v>
      </c>
      <c r="Z2156" t="s">
        <v>1261</v>
      </c>
      <c r="AA2156" t="s">
        <v>1262</v>
      </c>
      <c r="AC2156" t="s">
        <v>49</v>
      </c>
      <c r="AH2156">
        <v>109142</v>
      </c>
      <c r="AI2156">
        <v>0</v>
      </c>
      <c r="AJ2156" t="s">
        <v>1263</v>
      </c>
      <c r="AK2156" t="s">
        <v>50</v>
      </c>
      <c r="AL2156" s="1">
        <v>43251</v>
      </c>
    </row>
    <row r="2157" spans="1:38" x14ac:dyDescent="0.25">
      <c r="A2157" t="s">
        <v>129</v>
      </c>
      <c r="B2157" s="1">
        <v>43060</v>
      </c>
      <c r="C2157">
        <v>2</v>
      </c>
      <c r="D2157">
        <v>30</v>
      </c>
      <c r="E2157">
        <v>81</v>
      </c>
      <c r="F2157" t="s">
        <v>1252</v>
      </c>
      <c r="G2157" t="s">
        <v>51</v>
      </c>
      <c r="H2157" t="s">
        <v>52</v>
      </c>
      <c r="I2157">
        <v>3</v>
      </c>
      <c r="J2157">
        <v>2</v>
      </c>
      <c r="K2157">
        <v>93</v>
      </c>
      <c r="L2157">
        <v>10</v>
      </c>
      <c r="M2157">
        <v>4.8899999999999997</v>
      </c>
      <c r="N2157">
        <v>0.49</v>
      </c>
      <c r="O2157">
        <v>4.21</v>
      </c>
      <c r="P2157">
        <v>0.42</v>
      </c>
      <c r="Q2157">
        <v>3.47</v>
      </c>
      <c r="R2157">
        <v>0.35</v>
      </c>
      <c r="S2157">
        <v>0.77</v>
      </c>
      <c r="T2157">
        <v>123</v>
      </c>
      <c r="U2157">
        <v>10.38</v>
      </c>
      <c r="V2157">
        <v>10.55</v>
      </c>
      <c r="W2157" s="1">
        <v>42967</v>
      </c>
      <c r="X2157">
        <v>275</v>
      </c>
      <c r="Y2157" t="s">
        <v>46</v>
      </c>
      <c r="Z2157" t="s">
        <v>1261</v>
      </c>
      <c r="AA2157" t="s">
        <v>1262</v>
      </c>
      <c r="AC2157" s="1">
        <v>43060</v>
      </c>
      <c r="AD2157">
        <v>2</v>
      </c>
      <c r="AE2157">
        <v>194</v>
      </c>
      <c r="AF2157" s="1">
        <v>43341</v>
      </c>
      <c r="AG2157">
        <v>374</v>
      </c>
      <c r="AH2157">
        <v>109142</v>
      </c>
      <c r="AI2157">
        <v>0</v>
      </c>
      <c r="AJ2157" t="s">
        <v>1263</v>
      </c>
      <c r="AK2157" t="s">
        <v>45</v>
      </c>
      <c r="AL2157" s="1">
        <v>42967</v>
      </c>
    </row>
    <row r="2158" spans="1:38" x14ac:dyDescent="0.25">
      <c r="A2158" t="s">
        <v>68</v>
      </c>
      <c r="B2158" s="1">
        <v>43018</v>
      </c>
      <c r="C2158">
        <v>1</v>
      </c>
      <c r="D2158">
        <v>216</v>
      </c>
      <c r="E2158">
        <v>83</v>
      </c>
      <c r="F2158" t="s">
        <v>1252</v>
      </c>
      <c r="G2158" t="s">
        <v>69</v>
      </c>
      <c r="H2158" t="s">
        <v>70</v>
      </c>
      <c r="I2158">
        <v>6</v>
      </c>
      <c r="J2158" t="s">
        <v>42</v>
      </c>
      <c r="K2158">
        <v>36</v>
      </c>
      <c r="L2158">
        <v>37.799999999999997</v>
      </c>
      <c r="M2158">
        <v>4.72</v>
      </c>
      <c r="N2158">
        <v>1.78</v>
      </c>
      <c r="O2158">
        <v>3.67</v>
      </c>
      <c r="P2158">
        <v>1.39</v>
      </c>
      <c r="Q2158">
        <v>3.25</v>
      </c>
      <c r="R2158">
        <v>1.23</v>
      </c>
      <c r="S2158">
        <v>2.62</v>
      </c>
      <c r="T2158">
        <v>67</v>
      </c>
      <c r="U2158">
        <v>39.24</v>
      </c>
      <c r="V2158">
        <v>36.72</v>
      </c>
      <c r="W2158" s="1">
        <v>42982</v>
      </c>
      <c r="X2158">
        <v>250</v>
      </c>
      <c r="Y2158" t="s">
        <v>43</v>
      </c>
      <c r="AC2158" s="1">
        <v>43048</v>
      </c>
      <c r="AD2158">
        <v>1</v>
      </c>
      <c r="AE2158">
        <v>261</v>
      </c>
      <c r="AF2158" s="1">
        <v>43328</v>
      </c>
      <c r="AG2158">
        <v>346</v>
      </c>
      <c r="AH2158">
        <v>110530</v>
      </c>
      <c r="AI2158" t="s">
        <v>1264</v>
      </c>
      <c r="AJ2158" t="s">
        <v>1265</v>
      </c>
      <c r="AK2158" t="s">
        <v>45</v>
      </c>
      <c r="AL2158" s="1">
        <v>42982</v>
      </c>
    </row>
    <row r="2159" spans="1:38" x14ac:dyDescent="0.25">
      <c r="A2159" t="s">
        <v>68</v>
      </c>
      <c r="B2159" s="1">
        <v>43073</v>
      </c>
      <c r="C2159">
        <v>2</v>
      </c>
      <c r="D2159">
        <v>216</v>
      </c>
      <c r="E2159">
        <v>83</v>
      </c>
      <c r="F2159" t="s">
        <v>1252</v>
      </c>
      <c r="G2159" t="s">
        <v>69</v>
      </c>
      <c r="H2159" t="s">
        <v>70</v>
      </c>
      <c r="I2159">
        <v>6</v>
      </c>
      <c r="J2159" t="s">
        <v>42</v>
      </c>
      <c r="K2159">
        <v>91</v>
      </c>
      <c r="L2159">
        <v>26.7</v>
      </c>
      <c r="M2159">
        <v>4.82</v>
      </c>
      <c r="N2159">
        <v>1.29</v>
      </c>
      <c r="O2159">
        <v>3.32</v>
      </c>
      <c r="P2159">
        <v>0.89</v>
      </c>
      <c r="Q2159">
        <v>3.14</v>
      </c>
      <c r="R2159">
        <v>0.84</v>
      </c>
      <c r="S2159">
        <v>1.72</v>
      </c>
      <c r="T2159">
        <v>160</v>
      </c>
      <c r="U2159">
        <v>27.71</v>
      </c>
      <c r="V2159">
        <v>24.57</v>
      </c>
      <c r="W2159" s="1">
        <v>42982</v>
      </c>
      <c r="X2159">
        <v>250</v>
      </c>
      <c r="Y2159" s="3">
        <v>44958</v>
      </c>
      <c r="AC2159" s="1">
        <v>43048</v>
      </c>
      <c r="AD2159">
        <v>1</v>
      </c>
      <c r="AE2159">
        <v>253</v>
      </c>
      <c r="AF2159" s="1">
        <v>43328</v>
      </c>
      <c r="AG2159">
        <v>346</v>
      </c>
      <c r="AH2159">
        <v>110530</v>
      </c>
      <c r="AI2159" t="s">
        <v>1264</v>
      </c>
      <c r="AJ2159" t="s">
        <v>1265</v>
      </c>
      <c r="AK2159" t="s">
        <v>45</v>
      </c>
      <c r="AL2159" s="1">
        <v>42982</v>
      </c>
    </row>
    <row r="2160" spans="1:38" x14ac:dyDescent="0.25">
      <c r="A2160" t="s">
        <v>68</v>
      </c>
      <c r="B2160" s="1">
        <v>43144</v>
      </c>
      <c r="C2160">
        <v>3</v>
      </c>
      <c r="D2160">
        <v>216</v>
      </c>
      <c r="E2160">
        <v>83</v>
      </c>
      <c r="F2160" t="s">
        <v>1252</v>
      </c>
      <c r="G2160" t="s">
        <v>69</v>
      </c>
      <c r="H2160" t="s">
        <v>70</v>
      </c>
      <c r="I2160">
        <v>6</v>
      </c>
      <c r="J2160" t="s">
        <v>42</v>
      </c>
      <c r="K2160">
        <v>162</v>
      </c>
      <c r="L2160">
        <v>18.899999999999999</v>
      </c>
      <c r="M2160">
        <v>4.75</v>
      </c>
      <c r="N2160">
        <v>0.9</v>
      </c>
      <c r="O2160">
        <v>4.6500000000000004</v>
      </c>
      <c r="P2160">
        <v>0.88</v>
      </c>
      <c r="Q2160">
        <v>3.54</v>
      </c>
      <c r="R2160">
        <v>0.67</v>
      </c>
      <c r="S2160">
        <v>1.55</v>
      </c>
      <c r="T2160">
        <v>326</v>
      </c>
      <c r="U2160">
        <v>19.62</v>
      </c>
      <c r="V2160">
        <v>21.09</v>
      </c>
      <c r="W2160" s="1">
        <v>42982</v>
      </c>
      <c r="X2160">
        <v>250</v>
      </c>
      <c r="Y2160" s="3">
        <v>44987</v>
      </c>
      <c r="AC2160" s="1">
        <v>43048</v>
      </c>
      <c r="AD2160">
        <v>1</v>
      </c>
      <c r="AE2160">
        <v>182</v>
      </c>
      <c r="AF2160" s="1">
        <v>43328</v>
      </c>
      <c r="AG2160">
        <v>346</v>
      </c>
      <c r="AH2160">
        <v>110530</v>
      </c>
      <c r="AI2160" t="s">
        <v>1264</v>
      </c>
      <c r="AJ2160" t="s">
        <v>1265</v>
      </c>
      <c r="AK2160" t="s">
        <v>45</v>
      </c>
      <c r="AL2160" s="1">
        <v>42982</v>
      </c>
    </row>
    <row r="2161" spans="1:38" x14ac:dyDescent="0.25">
      <c r="A2161" t="s">
        <v>68</v>
      </c>
      <c r="B2161" s="1">
        <v>43219</v>
      </c>
      <c r="C2161">
        <v>4</v>
      </c>
      <c r="D2161">
        <v>216</v>
      </c>
      <c r="E2161">
        <v>83</v>
      </c>
      <c r="F2161" t="s">
        <v>1252</v>
      </c>
      <c r="G2161" t="s">
        <v>69</v>
      </c>
      <c r="H2161" t="s">
        <v>70</v>
      </c>
      <c r="I2161">
        <v>6</v>
      </c>
      <c r="J2161" t="s">
        <v>42</v>
      </c>
      <c r="K2161">
        <v>237</v>
      </c>
      <c r="L2161">
        <v>11.1</v>
      </c>
      <c r="M2161">
        <v>4.49</v>
      </c>
      <c r="N2161">
        <v>0.5</v>
      </c>
      <c r="O2161">
        <v>7.14</v>
      </c>
      <c r="P2161">
        <v>0.79</v>
      </c>
      <c r="Q2161">
        <v>5.16</v>
      </c>
      <c r="R2161">
        <v>0.56999999999999995</v>
      </c>
      <c r="S2161">
        <v>1.37</v>
      </c>
      <c r="T2161">
        <v>252</v>
      </c>
      <c r="U2161">
        <v>11.52</v>
      </c>
      <c r="V2161">
        <v>17.12</v>
      </c>
      <c r="W2161" s="1">
        <v>42982</v>
      </c>
      <c r="X2161">
        <v>250</v>
      </c>
      <c r="Y2161" s="3">
        <v>45019</v>
      </c>
      <c r="AC2161" s="1">
        <v>43407</v>
      </c>
      <c r="AD2161">
        <v>2</v>
      </c>
      <c r="AE2161">
        <v>241</v>
      </c>
      <c r="AF2161" s="1">
        <v>43688</v>
      </c>
      <c r="AG2161">
        <v>706</v>
      </c>
      <c r="AH2161">
        <v>110530</v>
      </c>
      <c r="AI2161" t="s">
        <v>1264</v>
      </c>
      <c r="AJ2161" t="s">
        <v>1265</v>
      </c>
      <c r="AK2161" t="s">
        <v>50</v>
      </c>
      <c r="AL2161" s="1">
        <v>43250</v>
      </c>
    </row>
    <row r="2162" spans="1:38" x14ac:dyDescent="0.25">
      <c r="A2162" t="s">
        <v>78</v>
      </c>
      <c r="B2162" s="1">
        <v>43012</v>
      </c>
      <c r="C2162">
        <v>1</v>
      </c>
      <c r="D2162">
        <v>116</v>
      </c>
      <c r="E2162">
        <v>83</v>
      </c>
      <c r="F2162" t="s">
        <v>1252</v>
      </c>
      <c r="G2162" t="s">
        <v>40</v>
      </c>
      <c r="H2162" t="s">
        <v>41</v>
      </c>
      <c r="I2162">
        <v>2</v>
      </c>
      <c r="J2162">
        <v>1</v>
      </c>
      <c r="K2162">
        <v>38</v>
      </c>
      <c r="L2162">
        <v>15.8</v>
      </c>
      <c r="M2162">
        <v>5.4</v>
      </c>
      <c r="N2162">
        <v>0.85</v>
      </c>
      <c r="O2162">
        <v>5.72</v>
      </c>
      <c r="P2162">
        <v>0.9</v>
      </c>
      <c r="Q2162">
        <v>4.1900000000000004</v>
      </c>
      <c r="R2162">
        <v>0.66</v>
      </c>
      <c r="S2162">
        <v>1.57</v>
      </c>
      <c r="U2162">
        <v>16.399999999999999</v>
      </c>
      <c r="V2162">
        <v>20.43</v>
      </c>
      <c r="W2162" s="1">
        <v>42974</v>
      </c>
      <c r="X2162">
        <v>232</v>
      </c>
      <c r="Z2162" t="s">
        <v>982</v>
      </c>
      <c r="AA2162" t="s">
        <v>983</v>
      </c>
      <c r="AC2162" t="s">
        <v>49</v>
      </c>
      <c r="AH2162">
        <v>309030</v>
      </c>
      <c r="AI2162" t="s">
        <v>984</v>
      </c>
      <c r="AJ2162" s="3">
        <v>45175</v>
      </c>
      <c r="AK2162" t="s">
        <v>45</v>
      </c>
      <c r="AL2162" s="1">
        <v>42974</v>
      </c>
    </row>
    <row r="2163" spans="1:38" x14ac:dyDescent="0.25">
      <c r="A2163" t="s">
        <v>78</v>
      </c>
      <c r="B2163" s="1">
        <v>43072</v>
      </c>
      <c r="C2163">
        <v>2</v>
      </c>
      <c r="D2163">
        <v>116</v>
      </c>
      <c r="E2163">
        <v>83</v>
      </c>
      <c r="F2163" t="s">
        <v>1252</v>
      </c>
      <c r="G2163" t="s">
        <v>40</v>
      </c>
      <c r="H2163" t="s">
        <v>41</v>
      </c>
      <c r="I2163">
        <v>2</v>
      </c>
      <c r="J2163">
        <v>1</v>
      </c>
      <c r="K2163">
        <v>98</v>
      </c>
      <c r="L2163">
        <v>11.9</v>
      </c>
      <c r="M2163">
        <v>5.27</v>
      </c>
      <c r="N2163">
        <v>0.63</v>
      </c>
      <c r="O2163">
        <v>6.01</v>
      </c>
      <c r="P2163">
        <v>0.72</v>
      </c>
      <c r="Q2163">
        <v>4</v>
      </c>
      <c r="R2163">
        <v>0.48</v>
      </c>
      <c r="S2163">
        <v>1.19</v>
      </c>
      <c r="T2163">
        <v>20</v>
      </c>
      <c r="U2163">
        <v>12.35</v>
      </c>
      <c r="V2163">
        <v>15.79</v>
      </c>
      <c r="W2163" s="1">
        <v>42974</v>
      </c>
      <c r="X2163">
        <v>239</v>
      </c>
      <c r="Y2163" t="s">
        <v>46</v>
      </c>
      <c r="Z2163" t="s">
        <v>852</v>
      </c>
      <c r="AA2163" t="s">
        <v>853</v>
      </c>
      <c r="AC2163" s="1">
        <v>43055</v>
      </c>
      <c r="AD2163">
        <v>1</v>
      </c>
      <c r="AE2163">
        <v>209</v>
      </c>
      <c r="AF2163" s="1">
        <v>43335</v>
      </c>
      <c r="AG2163">
        <v>368</v>
      </c>
      <c r="AH2163">
        <v>309012</v>
      </c>
      <c r="AI2163">
        <v>68</v>
      </c>
      <c r="AJ2163" s="3">
        <v>45207</v>
      </c>
      <c r="AK2163" t="s">
        <v>45</v>
      </c>
      <c r="AL2163" s="1">
        <v>42967</v>
      </c>
    </row>
    <row r="2164" spans="1:38" x14ac:dyDescent="0.25">
      <c r="A2164" t="s">
        <v>78</v>
      </c>
      <c r="B2164" s="1">
        <v>43129</v>
      </c>
      <c r="C2164">
        <v>3</v>
      </c>
      <c r="D2164">
        <v>116</v>
      </c>
      <c r="E2164">
        <v>83</v>
      </c>
      <c r="F2164" t="s">
        <v>1252</v>
      </c>
      <c r="G2164" t="s">
        <v>40</v>
      </c>
      <c r="H2164" t="s">
        <v>41</v>
      </c>
      <c r="I2164">
        <v>2</v>
      </c>
      <c r="J2164">
        <v>1</v>
      </c>
      <c r="K2164">
        <v>155</v>
      </c>
      <c r="L2164">
        <v>12.1</v>
      </c>
      <c r="M2164">
        <v>5.09</v>
      </c>
      <c r="N2164">
        <v>0.62</v>
      </c>
      <c r="O2164">
        <v>5.69</v>
      </c>
      <c r="P2164">
        <v>0.69</v>
      </c>
      <c r="Q2164">
        <v>4.1900000000000004</v>
      </c>
      <c r="R2164">
        <v>0.51</v>
      </c>
      <c r="S2164">
        <v>1.2</v>
      </c>
      <c r="T2164">
        <v>12</v>
      </c>
      <c r="U2164">
        <v>12.56</v>
      </c>
      <c r="V2164">
        <v>15.69</v>
      </c>
      <c r="W2164" s="1">
        <v>42974</v>
      </c>
      <c r="X2164">
        <v>232</v>
      </c>
      <c r="Y2164" t="s">
        <v>47</v>
      </c>
      <c r="Z2164" t="s">
        <v>982</v>
      </c>
      <c r="AA2164" t="s">
        <v>983</v>
      </c>
      <c r="AC2164" s="1">
        <v>43078</v>
      </c>
      <c r="AD2164">
        <v>2</v>
      </c>
      <c r="AE2164">
        <v>229</v>
      </c>
      <c r="AF2164" s="1">
        <v>43360</v>
      </c>
      <c r="AG2164">
        <v>386</v>
      </c>
      <c r="AH2164">
        <v>309030</v>
      </c>
      <c r="AI2164" t="s">
        <v>984</v>
      </c>
      <c r="AJ2164" s="3">
        <v>45175</v>
      </c>
      <c r="AK2164" t="s">
        <v>45</v>
      </c>
      <c r="AL2164" s="1">
        <v>42974</v>
      </c>
    </row>
    <row r="2165" spans="1:38" x14ac:dyDescent="0.25">
      <c r="A2165" t="s">
        <v>78</v>
      </c>
      <c r="B2165" s="1">
        <v>43193</v>
      </c>
      <c r="C2165">
        <v>4</v>
      </c>
      <c r="D2165">
        <v>116</v>
      </c>
      <c r="E2165">
        <v>83</v>
      </c>
      <c r="F2165" t="s">
        <v>1252</v>
      </c>
      <c r="G2165" t="s">
        <v>40</v>
      </c>
      <c r="H2165" t="s">
        <v>41</v>
      </c>
      <c r="I2165">
        <v>2</v>
      </c>
      <c r="J2165">
        <v>1</v>
      </c>
      <c r="K2165">
        <v>219</v>
      </c>
      <c r="L2165">
        <v>8.8000000000000007</v>
      </c>
      <c r="M2165">
        <v>4.9400000000000004</v>
      </c>
      <c r="N2165">
        <v>0.43</v>
      </c>
      <c r="O2165">
        <v>6.75</v>
      </c>
      <c r="P2165">
        <v>0.59</v>
      </c>
      <c r="Q2165">
        <v>5.04</v>
      </c>
      <c r="R2165">
        <v>0.44</v>
      </c>
      <c r="S2165">
        <v>1.04</v>
      </c>
      <c r="T2165">
        <v>42</v>
      </c>
      <c r="U2165">
        <v>9.1300000000000008</v>
      </c>
      <c r="V2165">
        <v>13.03</v>
      </c>
      <c r="W2165" s="1">
        <v>42974</v>
      </c>
      <c r="X2165">
        <v>232</v>
      </c>
      <c r="Y2165" t="s">
        <v>48</v>
      </c>
      <c r="Z2165" t="s">
        <v>982</v>
      </c>
      <c r="AA2165" t="s">
        <v>983</v>
      </c>
      <c r="AC2165" s="1">
        <v>43078</v>
      </c>
      <c r="AD2165">
        <v>2</v>
      </c>
      <c r="AE2165">
        <v>165</v>
      </c>
      <c r="AF2165" s="1">
        <v>43360</v>
      </c>
      <c r="AG2165">
        <v>386</v>
      </c>
      <c r="AH2165">
        <v>309030</v>
      </c>
      <c r="AI2165" t="s">
        <v>984</v>
      </c>
      <c r="AJ2165" s="3">
        <v>45175</v>
      </c>
      <c r="AK2165" t="s">
        <v>45</v>
      </c>
      <c r="AL2165" s="1">
        <v>42974</v>
      </c>
    </row>
    <row r="2166" spans="1:38" x14ac:dyDescent="0.25">
      <c r="A2166" t="s">
        <v>78</v>
      </c>
      <c r="B2166" s="1">
        <v>43012</v>
      </c>
      <c r="C2166">
        <v>1</v>
      </c>
      <c r="D2166">
        <v>31</v>
      </c>
      <c r="E2166">
        <v>85</v>
      </c>
      <c r="F2166" t="s">
        <v>1252</v>
      </c>
      <c r="G2166" t="s">
        <v>40</v>
      </c>
      <c r="H2166" t="s">
        <v>41</v>
      </c>
      <c r="I2166">
        <v>2</v>
      </c>
      <c r="J2166">
        <v>1</v>
      </c>
      <c r="K2166">
        <v>35</v>
      </c>
      <c r="L2166">
        <v>12.5</v>
      </c>
      <c r="M2166">
        <v>5.24</v>
      </c>
      <c r="N2166">
        <v>0.66</v>
      </c>
      <c r="O2166">
        <v>6.26</v>
      </c>
      <c r="P2166">
        <v>0.78</v>
      </c>
      <c r="Q2166">
        <v>4.43</v>
      </c>
      <c r="R2166">
        <v>0.55000000000000004</v>
      </c>
      <c r="S2166">
        <v>1.34</v>
      </c>
      <c r="U2166">
        <v>12.98</v>
      </c>
      <c r="V2166">
        <v>17.22</v>
      </c>
      <c r="W2166" s="1">
        <v>42977</v>
      </c>
      <c r="X2166">
        <v>229</v>
      </c>
      <c r="Z2166" t="s">
        <v>1266</v>
      </c>
      <c r="AA2166" t="s">
        <v>1267</v>
      </c>
      <c r="AC2166" t="s">
        <v>49</v>
      </c>
      <c r="AH2166">
        <v>307055</v>
      </c>
      <c r="AI2166">
        <v>164</v>
      </c>
      <c r="AJ2166" s="2">
        <v>18963</v>
      </c>
      <c r="AK2166" t="s">
        <v>45</v>
      </c>
      <c r="AL2166" s="1">
        <v>42977</v>
      </c>
    </row>
    <row r="2167" spans="1:38" x14ac:dyDescent="0.25">
      <c r="A2167" t="s">
        <v>78</v>
      </c>
      <c r="B2167" s="1">
        <v>43193</v>
      </c>
      <c r="C2167">
        <v>4</v>
      </c>
      <c r="D2167">
        <v>31</v>
      </c>
      <c r="E2167">
        <v>85</v>
      </c>
      <c r="F2167" t="s">
        <v>1252</v>
      </c>
      <c r="G2167" t="s">
        <v>40</v>
      </c>
      <c r="H2167" t="s">
        <v>41</v>
      </c>
      <c r="I2167">
        <v>2</v>
      </c>
      <c r="J2167">
        <v>1</v>
      </c>
      <c r="K2167">
        <v>216</v>
      </c>
      <c r="L2167">
        <v>5.4</v>
      </c>
      <c r="M2167">
        <v>4.78</v>
      </c>
      <c r="N2167">
        <v>0.26</v>
      </c>
      <c r="O2167">
        <v>7.06</v>
      </c>
      <c r="P2167">
        <v>0.38</v>
      </c>
      <c r="Q2167">
        <v>5.38</v>
      </c>
      <c r="R2167">
        <v>0.28999999999999998</v>
      </c>
      <c r="S2167">
        <v>0.67</v>
      </c>
      <c r="T2167">
        <v>168</v>
      </c>
      <c r="U2167">
        <v>5.61</v>
      </c>
      <c r="V2167">
        <v>8.3699999999999992</v>
      </c>
      <c r="W2167" s="1">
        <v>42977</v>
      </c>
      <c r="X2167">
        <v>229</v>
      </c>
      <c r="Y2167" s="3">
        <v>45019</v>
      </c>
      <c r="Z2167" t="s">
        <v>1266</v>
      </c>
      <c r="AA2167" t="s">
        <v>1267</v>
      </c>
      <c r="AC2167" s="1">
        <v>43067</v>
      </c>
      <c r="AD2167">
        <v>1</v>
      </c>
      <c r="AE2167">
        <v>152</v>
      </c>
      <c r="AF2167" s="1">
        <v>43347</v>
      </c>
      <c r="AG2167">
        <v>370</v>
      </c>
      <c r="AH2167">
        <v>307055</v>
      </c>
      <c r="AI2167">
        <v>164</v>
      </c>
      <c r="AJ2167" s="2">
        <v>18963</v>
      </c>
      <c r="AK2167" t="s">
        <v>45</v>
      </c>
      <c r="AL2167" s="1">
        <v>42977</v>
      </c>
    </row>
    <row r="2168" spans="1:38" x14ac:dyDescent="0.25">
      <c r="A2168" t="s">
        <v>78</v>
      </c>
      <c r="B2168" s="1">
        <v>43072</v>
      </c>
      <c r="C2168">
        <v>2</v>
      </c>
      <c r="D2168">
        <v>31</v>
      </c>
      <c r="E2168">
        <v>85</v>
      </c>
      <c r="F2168" t="s">
        <v>1252</v>
      </c>
      <c r="G2168" t="s">
        <v>40</v>
      </c>
      <c r="H2168" t="s">
        <v>41</v>
      </c>
      <c r="I2168">
        <v>2</v>
      </c>
      <c r="J2168">
        <v>1</v>
      </c>
      <c r="K2168">
        <v>95</v>
      </c>
      <c r="L2168">
        <v>6.1</v>
      </c>
      <c r="M2168">
        <v>5.1100000000000003</v>
      </c>
      <c r="N2168">
        <v>0.31</v>
      </c>
      <c r="O2168">
        <v>5.74</v>
      </c>
      <c r="P2168">
        <v>0.35</v>
      </c>
      <c r="Q2168">
        <v>4.49</v>
      </c>
      <c r="R2168">
        <v>0.27</v>
      </c>
      <c r="S2168">
        <v>0.62</v>
      </c>
      <c r="T2168">
        <v>179</v>
      </c>
      <c r="U2168">
        <v>6.33</v>
      </c>
      <c r="V2168">
        <v>8.0299999999999994</v>
      </c>
      <c r="W2168" s="1">
        <v>42977</v>
      </c>
      <c r="X2168">
        <v>229</v>
      </c>
      <c r="Y2168" s="3">
        <v>44959</v>
      </c>
      <c r="Z2168" t="s">
        <v>1266</v>
      </c>
      <c r="AA2168" t="s">
        <v>1267</v>
      </c>
      <c r="AC2168" s="1">
        <v>43067</v>
      </c>
      <c r="AD2168">
        <v>1</v>
      </c>
      <c r="AE2168">
        <v>221</v>
      </c>
      <c r="AF2168" s="1">
        <v>43347</v>
      </c>
      <c r="AG2168">
        <v>370</v>
      </c>
      <c r="AH2168">
        <v>307055</v>
      </c>
      <c r="AI2168">
        <v>164</v>
      </c>
      <c r="AJ2168" s="2">
        <v>18963</v>
      </c>
      <c r="AK2168" t="s">
        <v>45</v>
      </c>
      <c r="AL2168" s="1">
        <v>42977</v>
      </c>
    </row>
    <row r="2169" spans="1:38" x14ac:dyDescent="0.25">
      <c r="A2169" t="s">
        <v>78</v>
      </c>
      <c r="B2169" s="1">
        <v>43129</v>
      </c>
      <c r="C2169">
        <v>3</v>
      </c>
      <c r="D2169">
        <v>31</v>
      </c>
      <c r="E2169">
        <v>85</v>
      </c>
      <c r="F2169" t="s">
        <v>1252</v>
      </c>
      <c r="G2169" t="s">
        <v>40</v>
      </c>
      <c r="H2169" t="s">
        <v>41</v>
      </c>
      <c r="I2169">
        <v>2</v>
      </c>
      <c r="J2169">
        <v>1</v>
      </c>
      <c r="K2169">
        <v>152</v>
      </c>
      <c r="L2169">
        <v>5.0999999999999996</v>
      </c>
      <c r="M2169">
        <v>5.27</v>
      </c>
      <c r="N2169">
        <v>0.27</v>
      </c>
      <c r="O2169">
        <v>5.94</v>
      </c>
      <c r="P2169">
        <v>0.3</v>
      </c>
      <c r="Q2169">
        <v>4.58</v>
      </c>
      <c r="R2169">
        <v>0.23</v>
      </c>
      <c r="S2169">
        <v>0.54</v>
      </c>
      <c r="T2169">
        <v>75</v>
      </c>
      <c r="U2169">
        <v>5.29</v>
      </c>
      <c r="V2169">
        <v>6.84</v>
      </c>
      <c r="W2169" s="1">
        <v>42977</v>
      </c>
      <c r="X2169">
        <v>229</v>
      </c>
      <c r="Y2169" s="3">
        <v>44987</v>
      </c>
      <c r="Z2169" t="s">
        <v>1266</v>
      </c>
      <c r="AA2169" t="s">
        <v>1267</v>
      </c>
      <c r="AC2169" s="1">
        <v>43067</v>
      </c>
      <c r="AD2169">
        <v>1</v>
      </c>
      <c r="AE2169">
        <v>216</v>
      </c>
      <c r="AF2169" s="1">
        <v>43347</v>
      </c>
      <c r="AG2169">
        <v>370</v>
      </c>
      <c r="AH2169">
        <v>307055</v>
      </c>
      <c r="AI2169">
        <v>164</v>
      </c>
      <c r="AJ2169" s="2">
        <v>18963</v>
      </c>
      <c r="AK2169" t="s">
        <v>45</v>
      </c>
      <c r="AL2169" s="1">
        <v>42977</v>
      </c>
    </row>
    <row r="2170" spans="1:38" x14ac:dyDescent="0.25">
      <c r="A2170" t="s">
        <v>40</v>
      </c>
      <c r="B2170" s="1">
        <v>44117</v>
      </c>
      <c r="C2170">
        <v>1</v>
      </c>
      <c r="D2170">
        <v>17</v>
      </c>
      <c r="E2170">
        <v>86</v>
      </c>
      <c r="F2170" t="s">
        <v>1252</v>
      </c>
      <c r="G2170" t="s">
        <v>69</v>
      </c>
      <c r="H2170" t="s">
        <v>70</v>
      </c>
      <c r="I2170">
        <v>9</v>
      </c>
      <c r="J2170" t="s">
        <v>42</v>
      </c>
      <c r="K2170">
        <v>25</v>
      </c>
      <c r="L2170">
        <v>19.2</v>
      </c>
      <c r="M2170">
        <v>4.9800000000000004</v>
      </c>
      <c r="N2170">
        <v>0.96</v>
      </c>
      <c r="O2170">
        <v>6.53</v>
      </c>
      <c r="P2170">
        <v>1.25</v>
      </c>
      <c r="Q2170">
        <v>3.89</v>
      </c>
      <c r="R2170">
        <v>0.75</v>
      </c>
      <c r="S2170">
        <v>2</v>
      </c>
      <c r="T2170">
        <v>5851</v>
      </c>
      <c r="U2170">
        <v>19.93</v>
      </c>
      <c r="V2170">
        <v>26.4</v>
      </c>
      <c r="W2170" s="1">
        <v>44092</v>
      </c>
      <c r="Y2170" s="3">
        <v>44927</v>
      </c>
      <c r="AC2170" s="1">
        <v>44133</v>
      </c>
      <c r="AD2170">
        <v>1</v>
      </c>
      <c r="AE2170">
        <v>209</v>
      </c>
      <c r="AF2170" s="1">
        <v>44413</v>
      </c>
      <c r="AG2170">
        <v>321</v>
      </c>
      <c r="AH2170">
        <v>505016</v>
      </c>
      <c r="AI2170" t="s">
        <v>605</v>
      </c>
      <c r="AJ2170" t="s">
        <v>1268</v>
      </c>
      <c r="AK2170" t="s">
        <v>45</v>
      </c>
      <c r="AL2170" s="1">
        <v>44092</v>
      </c>
    </row>
    <row r="2171" spans="1:38" x14ac:dyDescent="0.25">
      <c r="A2171" t="s">
        <v>40</v>
      </c>
      <c r="B2171" s="1">
        <v>44222</v>
      </c>
      <c r="C2171">
        <v>2</v>
      </c>
      <c r="D2171">
        <v>17</v>
      </c>
      <c r="E2171">
        <v>86</v>
      </c>
      <c r="F2171" t="s">
        <v>1252</v>
      </c>
      <c r="G2171" t="s">
        <v>69</v>
      </c>
      <c r="H2171" t="s">
        <v>70</v>
      </c>
      <c r="I2171">
        <v>9</v>
      </c>
      <c r="J2171" t="s">
        <v>42</v>
      </c>
      <c r="K2171">
        <v>130</v>
      </c>
      <c r="L2171">
        <v>11.3</v>
      </c>
      <c r="M2171">
        <v>4.8</v>
      </c>
      <c r="N2171">
        <v>0.54</v>
      </c>
      <c r="O2171">
        <v>5.73</v>
      </c>
      <c r="P2171">
        <v>0.65</v>
      </c>
      <c r="Q2171">
        <v>4.05</v>
      </c>
      <c r="R2171">
        <v>0.46</v>
      </c>
      <c r="S2171">
        <v>1.1100000000000001</v>
      </c>
      <c r="T2171">
        <v>701</v>
      </c>
      <c r="U2171">
        <v>11.73</v>
      </c>
      <c r="V2171">
        <v>14.6</v>
      </c>
      <c r="W2171" s="1">
        <v>44092</v>
      </c>
      <c r="Y2171" s="3">
        <v>44959</v>
      </c>
      <c r="AC2171" s="1">
        <v>44201</v>
      </c>
      <c r="AD2171">
        <v>1</v>
      </c>
      <c r="AE2171">
        <v>225</v>
      </c>
      <c r="AF2171" s="1">
        <v>44484</v>
      </c>
      <c r="AG2171">
        <v>392</v>
      </c>
      <c r="AH2171">
        <v>505016</v>
      </c>
      <c r="AI2171" t="s">
        <v>605</v>
      </c>
      <c r="AJ2171" t="s">
        <v>1268</v>
      </c>
      <c r="AK2171" t="s">
        <v>45</v>
      </c>
      <c r="AL2171" s="1">
        <v>44092</v>
      </c>
    </row>
    <row r="2172" spans="1:38" x14ac:dyDescent="0.25">
      <c r="A2172" t="s">
        <v>40</v>
      </c>
      <c r="B2172" s="1">
        <v>44280</v>
      </c>
      <c r="C2172">
        <v>3</v>
      </c>
      <c r="D2172">
        <v>17</v>
      </c>
      <c r="E2172">
        <v>86</v>
      </c>
      <c r="F2172" t="s">
        <v>1252</v>
      </c>
      <c r="G2172" t="s">
        <v>69</v>
      </c>
      <c r="H2172" t="s">
        <v>70</v>
      </c>
      <c r="I2172">
        <v>9</v>
      </c>
      <c r="J2172" t="s">
        <v>42</v>
      </c>
      <c r="K2172">
        <v>188</v>
      </c>
      <c r="L2172">
        <v>8.9</v>
      </c>
      <c r="M2172">
        <v>4.3600000000000003</v>
      </c>
      <c r="N2172">
        <v>0.39</v>
      </c>
      <c r="O2172">
        <v>6.54</v>
      </c>
      <c r="P2172">
        <v>0.57999999999999996</v>
      </c>
      <c r="Q2172">
        <v>4.3600000000000003</v>
      </c>
      <c r="R2172">
        <v>0.39</v>
      </c>
      <c r="S2172">
        <v>0.97</v>
      </c>
      <c r="T2172">
        <v>2307</v>
      </c>
      <c r="U2172">
        <v>9.24</v>
      </c>
      <c r="V2172">
        <v>12.56</v>
      </c>
      <c r="W2172" s="1">
        <v>44092</v>
      </c>
      <c r="Y2172" s="3">
        <v>44988</v>
      </c>
      <c r="AC2172" s="1">
        <v>44201</v>
      </c>
      <c r="AD2172">
        <v>1</v>
      </c>
      <c r="AE2172">
        <v>203</v>
      </c>
      <c r="AF2172" s="1">
        <v>44484</v>
      </c>
      <c r="AG2172">
        <v>392</v>
      </c>
      <c r="AH2172">
        <v>505016</v>
      </c>
      <c r="AI2172" t="s">
        <v>605</v>
      </c>
      <c r="AJ2172" t="s">
        <v>1268</v>
      </c>
      <c r="AK2172" t="s">
        <v>45</v>
      </c>
      <c r="AL2172" s="1">
        <v>44092</v>
      </c>
    </row>
    <row r="2173" spans="1:38" x14ac:dyDescent="0.25">
      <c r="A2173" t="s">
        <v>40</v>
      </c>
      <c r="B2173" s="1">
        <v>44117</v>
      </c>
      <c r="C2173">
        <v>1</v>
      </c>
      <c r="D2173">
        <v>299</v>
      </c>
      <c r="E2173">
        <v>86</v>
      </c>
      <c r="F2173" t="s">
        <v>1252</v>
      </c>
      <c r="G2173" t="s">
        <v>69</v>
      </c>
      <c r="H2173" t="s">
        <v>70</v>
      </c>
      <c r="I2173">
        <v>5</v>
      </c>
      <c r="J2173" t="s">
        <v>42</v>
      </c>
      <c r="K2173">
        <v>31</v>
      </c>
      <c r="L2173">
        <v>27.6</v>
      </c>
      <c r="M2173">
        <v>5.18</v>
      </c>
      <c r="N2173">
        <v>1.43</v>
      </c>
      <c r="O2173">
        <v>4.5</v>
      </c>
      <c r="P2173">
        <v>1.24</v>
      </c>
      <c r="Q2173">
        <v>3.89</v>
      </c>
      <c r="R2173">
        <v>1.07</v>
      </c>
      <c r="S2173">
        <v>2.3199999999999998</v>
      </c>
      <c r="T2173">
        <v>3</v>
      </c>
      <c r="U2173">
        <v>28.65</v>
      </c>
      <c r="V2173">
        <v>30.9</v>
      </c>
      <c r="W2173" s="1">
        <v>44086</v>
      </c>
      <c r="Y2173" t="s">
        <v>43</v>
      </c>
      <c r="Z2173" t="s">
        <v>297</v>
      </c>
      <c r="AA2173">
        <f>-56/70</f>
        <v>-0.8</v>
      </c>
      <c r="AB2173">
        <v>41</v>
      </c>
      <c r="AC2173" s="1">
        <v>44155</v>
      </c>
      <c r="AD2173">
        <v>2</v>
      </c>
      <c r="AE2173">
        <v>234</v>
      </c>
      <c r="AF2173" s="1">
        <v>44438</v>
      </c>
      <c r="AG2173">
        <v>352</v>
      </c>
      <c r="AH2173">
        <v>508077</v>
      </c>
      <c r="AI2173" t="s">
        <v>1269</v>
      </c>
      <c r="AK2173" t="s">
        <v>45</v>
      </c>
      <c r="AL2173" s="1">
        <v>44086</v>
      </c>
    </row>
    <row r="2174" spans="1:38" x14ac:dyDescent="0.25">
      <c r="A2174" t="s">
        <v>40</v>
      </c>
      <c r="B2174" s="1">
        <v>44222</v>
      </c>
      <c r="C2174">
        <v>2</v>
      </c>
      <c r="D2174">
        <v>299</v>
      </c>
      <c r="E2174">
        <v>86</v>
      </c>
      <c r="F2174" t="s">
        <v>1252</v>
      </c>
      <c r="G2174" t="s">
        <v>69</v>
      </c>
      <c r="H2174" t="s">
        <v>70</v>
      </c>
      <c r="I2174">
        <v>5</v>
      </c>
      <c r="J2174" t="s">
        <v>42</v>
      </c>
      <c r="K2174">
        <v>136</v>
      </c>
      <c r="L2174">
        <v>17.899999999999999</v>
      </c>
      <c r="M2174">
        <v>4.9400000000000004</v>
      </c>
      <c r="N2174">
        <v>0.88</v>
      </c>
      <c r="O2174">
        <v>4.45</v>
      </c>
      <c r="P2174">
        <v>0.8</v>
      </c>
      <c r="Q2174">
        <v>4.21</v>
      </c>
      <c r="R2174">
        <v>0.75</v>
      </c>
      <c r="S2174">
        <v>1.55</v>
      </c>
      <c r="T2174">
        <v>12</v>
      </c>
      <c r="U2174">
        <v>18.579999999999998</v>
      </c>
      <c r="V2174">
        <v>20.399999999999999</v>
      </c>
      <c r="W2174" s="1">
        <v>44086</v>
      </c>
      <c r="Y2174" t="s">
        <v>46</v>
      </c>
      <c r="Z2174" t="s">
        <v>297</v>
      </c>
      <c r="AA2174">
        <f>-56/70</f>
        <v>-0.8</v>
      </c>
      <c r="AB2174">
        <v>41</v>
      </c>
      <c r="AC2174" s="1">
        <v>44155</v>
      </c>
      <c r="AD2174">
        <v>2</v>
      </c>
      <c r="AE2174">
        <v>179</v>
      </c>
      <c r="AF2174" s="1">
        <v>44438</v>
      </c>
      <c r="AG2174">
        <v>352</v>
      </c>
      <c r="AH2174">
        <v>508077</v>
      </c>
      <c r="AI2174" t="s">
        <v>1269</v>
      </c>
      <c r="AK2174" t="s">
        <v>45</v>
      </c>
      <c r="AL2174" s="1">
        <v>44086</v>
      </c>
    </row>
    <row r="2175" spans="1:38" x14ac:dyDescent="0.25">
      <c r="A2175" t="s">
        <v>40</v>
      </c>
      <c r="B2175" s="1">
        <v>44280</v>
      </c>
      <c r="C2175">
        <v>3</v>
      </c>
      <c r="D2175">
        <v>299</v>
      </c>
      <c r="E2175">
        <v>86</v>
      </c>
      <c r="F2175" t="s">
        <v>1252</v>
      </c>
      <c r="G2175" t="s">
        <v>69</v>
      </c>
      <c r="H2175" t="s">
        <v>70</v>
      </c>
      <c r="I2175">
        <v>5</v>
      </c>
      <c r="J2175" t="s">
        <v>42</v>
      </c>
      <c r="K2175">
        <v>194</v>
      </c>
      <c r="L2175">
        <v>13.8</v>
      </c>
      <c r="M2175">
        <v>4.9400000000000004</v>
      </c>
      <c r="N2175">
        <v>0.68</v>
      </c>
      <c r="O2175">
        <v>5.6</v>
      </c>
      <c r="P2175">
        <v>0.77</v>
      </c>
      <c r="Q2175">
        <v>4.82</v>
      </c>
      <c r="R2175">
        <v>0.67</v>
      </c>
      <c r="S2175">
        <v>1.44</v>
      </c>
      <c r="T2175">
        <v>14</v>
      </c>
      <c r="U2175">
        <v>14.32</v>
      </c>
      <c r="V2175">
        <v>18.329999999999998</v>
      </c>
      <c r="W2175" s="1">
        <v>44086</v>
      </c>
      <c r="Y2175" t="s">
        <v>47</v>
      </c>
      <c r="Z2175" t="s">
        <v>297</v>
      </c>
      <c r="AA2175">
        <v>-0.8</v>
      </c>
      <c r="AB2175">
        <v>41</v>
      </c>
      <c r="AC2175" s="1">
        <v>44155</v>
      </c>
      <c r="AD2175">
        <v>2</v>
      </c>
      <c r="AE2175">
        <v>157</v>
      </c>
      <c r="AF2175" s="1">
        <v>44438</v>
      </c>
      <c r="AG2175">
        <v>352</v>
      </c>
      <c r="AH2175">
        <v>508077</v>
      </c>
      <c r="AI2175" t="s">
        <v>1269</v>
      </c>
      <c r="AK2175" t="s">
        <v>45</v>
      </c>
      <c r="AL2175" s="1">
        <v>44086</v>
      </c>
    </row>
    <row r="2176" spans="1:38" x14ac:dyDescent="0.25">
      <c r="A2176" t="s">
        <v>68</v>
      </c>
      <c r="B2176" s="1">
        <v>43018</v>
      </c>
      <c r="C2176">
        <v>1</v>
      </c>
      <c r="D2176">
        <v>267</v>
      </c>
      <c r="E2176">
        <v>88</v>
      </c>
      <c r="F2176" t="s">
        <v>1252</v>
      </c>
      <c r="G2176" t="s">
        <v>69</v>
      </c>
      <c r="H2176" t="s">
        <v>70</v>
      </c>
      <c r="I2176">
        <v>3</v>
      </c>
      <c r="J2176">
        <v>2</v>
      </c>
      <c r="K2176">
        <v>47</v>
      </c>
      <c r="L2176">
        <v>27.4</v>
      </c>
      <c r="M2176">
        <v>4.62</v>
      </c>
      <c r="N2176">
        <v>1.27</v>
      </c>
      <c r="O2176">
        <v>4.0199999999999996</v>
      </c>
      <c r="P2176">
        <v>1.1000000000000001</v>
      </c>
      <c r="Q2176">
        <v>3.09</v>
      </c>
      <c r="R2176">
        <v>0.85</v>
      </c>
      <c r="S2176">
        <v>1.95</v>
      </c>
      <c r="T2176">
        <v>16</v>
      </c>
      <c r="U2176">
        <v>28.44</v>
      </c>
      <c r="V2176">
        <v>27.47</v>
      </c>
      <c r="W2176" s="1">
        <v>42971</v>
      </c>
      <c r="X2176">
        <v>261</v>
      </c>
      <c r="Y2176" t="s">
        <v>43</v>
      </c>
      <c r="Z2176" t="s">
        <v>1270</v>
      </c>
      <c r="AA2176" t="s">
        <v>1271</v>
      </c>
      <c r="AC2176" s="1">
        <v>43033</v>
      </c>
      <c r="AD2176">
        <v>1</v>
      </c>
      <c r="AE2176">
        <v>250</v>
      </c>
      <c r="AF2176" s="1">
        <v>43317</v>
      </c>
      <c r="AG2176">
        <v>346</v>
      </c>
      <c r="AH2176">
        <v>113520</v>
      </c>
      <c r="AI2176" t="s">
        <v>1272</v>
      </c>
      <c r="AJ2176" t="s">
        <v>1273</v>
      </c>
      <c r="AK2176" t="s">
        <v>45</v>
      </c>
      <c r="AL2176" s="1">
        <v>42971</v>
      </c>
    </row>
    <row r="2177" spans="1:38" x14ac:dyDescent="0.25">
      <c r="A2177" t="s">
        <v>68</v>
      </c>
      <c r="B2177" s="1">
        <v>43073</v>
      </c>
      <c r="C2177">
        <v>2</v>
      </c>
      <c r="D2177">
        <v>267</v>
      </c>
      <c r="E2177">
        <v>88</v>
      </c>
      <c r="F2177" t="s">
        <v>1252</v>
      </c>
      <c r="G2177" t="s">
        <v>69</v>
      </c>
      <c r="H2177" t="s">
        <v>70</v>
      </c>
      <c r="I2177">
        <v>3</v>
      </c>
      <c r="J2177">
        <v>2</v>
      </c>
      <c r="K2177">
        <v>102</v>
      </c>
      <c r="L2177">
        <v>18.3</v>
      </c>
      <c r="M2177">
        <v>4.67</v>
      </c>
      <c r="N2177">
        <v>0.85</v>
      </c>
      <c r="O2177">
        <v>4.21</v>
      </c>
      <c r="P2177">
        <v>0.77</v>
      </c>
      <c r="Q2177">
        <v>3.16</v>
      </c>
      <c r="R2177">
        <v>0.57999999999999996</v>
      </c>
      <c r="S2177">
        <v>1.35</v>
      </c>
      <c r="T2177">
        <v>14</v>
      </c>
      <c r="U2177">
        <v>19</v>
      </c>
      <c r="V2177">
        <v>18.88</v>
      </c>
      <c r="W2177" s="1">
        <v>42971</v>
      </c>
      <c r="X2177">
        <v>261</v>
      </c>
      <c r="Y2177" t="s">
        <v>46</v>
      </c>
      <c r="Z2177" t="s">
        <v>1270</v>
      </c>
      <c r="AA2177" t="s">
        <v>1271</v>
      </c>
      <c r="AC2177" s="1">
        <v>43033</v>
      </c>
      <c r="AD2177">
        <v>1</v>
      </c>
      <c r="AE2177">
        <v>242</v>
      </c>
      <c r="AF2177" s="1">
        <v>43317</v>
      </c>
      <c r="AG2177">
        <v>346</v>
      </c>
      <c r="AH2177">
        <v>113520</v>
      </c>
      <c r="AI2177" t="s">
        <v>1272</v>
      </c>
      <c r="AJ2177" t="s">
        <v>1273</v>
      </c>
      <c r="AK2177" t="s">
        <v>45</v>
      </c>
      <c r="AL2177" s="1">
        <v>42971</v>
      </c>
    </row>
    <row r="2178" spans="1:38" x14ac:dyDescent="0.25">
      <c r="A2178" t="s">
        <v>68</v>
      </c>
      <c r="B2178" s="1">
        <v>43144</v>
      </c>
      <c r="C2178">
        <v>3</v>
      </c>
      <c r="D2178">
        <v>267</v>
      </c>
      <c r="E2178">
        <v>88</v>
      </c>
      <c r="F2178" t="s">
        <v>1252</v>
      </c>
      <c r="G2178" t="s">
        <v>69</v>
      </c>
      <c r="H2178" t="s">
        <v>70</v>
      </c>
      <c r="I2178">
        <v>3</v>
      </c>
      <c r="J2178">
        <v>2</v>
      </c>
      <c r="K2178">
        <v>173</v>
      </c>
      <c r="L2178">
        <v>15.6</v>
      </c>
      <c r="M2178">
        <v>5.01</v>
      </c>
      <c r="N2178">
        <v>0.78</v>
      </c>
      <c r="O2178">
        <v>5.24</v>
      </c>
      <c r="P2178">
        <v>0.82</v>
      </c>
      <c r="Q2178">
        <v>3.79</v>
      </c>
      <c r="R2178">
        <v>0.59</v>
      </c>
      <c r="S2178">
        <v>1.41</v>
      </c>
      <c r="T2178">
        <v>58</v>
      </c>
      <c r="U2178">
        <v>16.190000000000001</v>
      </c>
      <c r="V2178">
        <v>18.850000000000001</v>
      </c>
      <c r="W2178" s="1">
        <v>42971</v>
      </c>
      <c r="X2178">
        <v>261</v>
      </c>
      <c r="Y2178" t="s">
        <v>47</v>
      </c>
      <c r="Z2178" t="s">
        <v>1270</v>
      </c>
      <c r="AA2178" t="s">
        <v>1271</v>
      </c>
      <c r="AC2178" s="1">
        <v>43033</v>
      </c>
      <c r="AD2178">
        <v>1</v>
      </c>
      <c r="AE2178">
        <v>171</v>
      </c>
      <c r="AF2178" s="1">
        <v>43317</v>
      </c>
      <c r="AG2178">
        <v>346</v>
      </c>
      <c r="AH2178">
        <v>113520</v>
      </c>
      <c r="AI2178" t="s">
        <v>1272</v>
      </c>
      <c r="AJ2178" t="s">
        <v>1273</v>
      </c>
      <c r="AK2178" t="s">
        <v>45</v>
      </c>
    </row>
    <row r="2179" spans="1:38" x14ac:dyDescent="0.25">
      <c r="A2179" t="s">
        <v>68</v>
      </c>
      <c r="B2179" s="1">
        <v>43219</v>
      </c>
      <c r="C2179">
        <v>4</v>
      </c>
      <c r="D2179">
        <v>267</v>
      </c>
      <c r="E2179">
        <v>88</v>
      </c>
      <c r="F2179" t="s">
        <v>1252</v>
      </c>
      <c r="G2179" t="s">
        <v>69</v>
      </c>
      <c r="H2179" t="s">
        <v>70</v>
      </c>
      <c r="I2179">
        <v>3</v>
      </c>
      <c r="J2179">
        <v>2</v>
      </c>
      <c r="K2179">
        <v>248</v>
      </c>
      <c r="L2179">
        <v>7.4</v>
      </c>
      <c r="M2179">
        <v>4.5999999999999996</v>
      </c>
      <c r="N2179">
        <v>0.34</v>
      </c>
      <c r="O2179">
        <v>7.89</v>
      </c>
      <c r="P2179">
        <v>0.57999999999999996</v>
      </c>
      <c r="Q2179">
        <v>5.32</v>
      </c>
      <c r="R2179">
        <v>0.39</v>
      </c>
      <c r="S2179">
        <v>0.98</v>
      </c>
      <c r="T2179">
        <v>71</v>
      </c>
      <c r="U2179">
        <v>7.68</v>
      </c>
      <c r="V2179">
        <v>12.15</v>
      </c>
      <c r="W2179" s="1">
        <v>42971</v>
      </c>
      <c r="X2179">
        <v>261</v>
      </c>
      <c r="Y2179" t="s">
        <v>48</v>
      </c>
      <c r="Z2179" t="s">
        <v>1274</v>
      </c>
      <c r="AA2179" t="s">
        <v>624</v>
      </c>
      <c r="AB2179">
        <v>282</v>
      </c>
      <c r="AC2179" s="1">
        <v>43418</v>
      </c>
      <c r="AD2179">
        <v>2</v>
      </c>
      <c r="AE2179">
        <v>251</v>
      </c>
      <c r="AF2179" s="1">
        <v>43698</v>
      </c>
      <c r="AG2179">
        <v>727</v>
      </c>
      <c r="AH2179">
        <v>113520</v>
      </c>
      <c r="AI2179" t="s">
        <v>1272</v>
      </c>
      <c r="AJ2179" t="s">
        <v>1273</v>
      </c>
      <c r="AK2179" t="s">
        <v>50</v>
      </c>
      <c r="AL2179" s="1">
        <v>43250</v>
      </c>
    </row>
    <row r="2180" spans="1:38" x14ac:dyDescent="0.25">
      <c r="A2180" t="s">
        <v>38</v>
      </c>
      <c r="B2180" s="1">
        <v>43010</v>
      </c>
      <c r="C2180">
        <v>1</v>
      </c>
      <c r="D2180">
        <v>145</v>
      </c>
      <c r="E2180">
        <v>90</v>
      </c>
      <c r="F2180" t="s">
        <v>1252</v>
      </c>
      <c r="G2180" t="s">
        <v>51</v>
      </c>
      <c r="H2180" t="s">
        <v>52</v>
      </c>
      <c r="I2180">
        <v>3</v>
      </c>
      <c r="J2180">
        <v>2</v>
      </c>
      <c r="K2180">
        <v>41</v>
      </c>
      <c r="L2180">
        <v>19.399999999999999</v>
      </c>
      <c r="M2180">
        <v>4.99</v>
      </c>
      <c r="N2180">
        <v>0.97</v>
      </c>
      <c r="O2180">
        <v>4.91</v>
      </c>
      <c r="P2180">
        <v>0.95</v>
      </c>
      <c r="Q2180">
        <v>3.85</v>
      </c>
      <c r="R2180">
        <v>0.75</v>
      </c>
      <c r="S2180">
        <v>1.7</v>
      </c>
      <c r="T2180">
        <v>42</v>
      </c>
      <c r="U2180">
        <v>20.14</v>
      </c>
      <c r="V2180">
        <v>22.69</v>
      </c>
      <c r="W2180" s="1">
        <v>42969</v>
      </c>
      <c r="X2180">
        <v>244</v>
      </c>
      <c r="Y2180" t="s">
        <v>43</v>
      </c>
      <c r="Z2180" t="s">
        <v>1275</v>
      </c>
      <c r="AA2180" t="s">
        <v>1276</v>
      </c>
      <c r="AC2180" s="1">
        <v>43048</v>
      </c>
      <c r="AD2180">
        <v>1</v>
      </c>
      <c r="AE2180">
        <v>252</v>
      </c>
      <c r="AF2180" s="1">
        <v>43329</v>
      </c>
      <c r="AG2180">
        <v>360</v>
      </c>
      <c r="AH2180" t="s">
        <v>1277</v>
      </c>
      <c r="AI2180">
        <v>209</v>
      </c>
      <c r="AJ2180" t="s">
        <v>1193</v>
      </c>
      <c r="AK2180" t="s">
        <v>45</v>
      </c>
      <c r="AL2180" s="1">
        <v>42969</v>
      </c>
    </row>
    <row r="2181" spans="1:38" x14ac:dyDescent="0.25">
      <c r="A2181" t="s">
        <v>38</v>
      </c>
      <c r="B2181" s="1">
        <v>43075</v>
      </c>
      <c r="C2181">
        <v>2</v>
      </c>
      <c r="D2181">
        <v>145</v>
      </c>
      <c r="E2181">
        <v>90</v>
      </c>
      <c r="F2181" t="s">
        <v>1252</v>
      </c>
      <c r="G2181" t="s">
        <v>51</v>
      </c>
      <c r="H2181" t="s">
        <v>52</v>
      </c>
      <c r="I2181">
        <v>3</v>
      </c>
      <c r="J2181">
        <v>2</v>
      </c>
      <c r="K2181">
        <v>106</v>
      </c>
      <c r="L2181">
        <v>16.8</v>
      </c>
      <c r="M2181">
        <v>4.8</v>
      </c>
      <c r="N2181">
        <v>0.81</v>
      </c>
      <c r="O2181">
        <v>5.05</v>
      </c>
      <c r="P2181">
        <v>0.85</v>
      </c>
      <c r="Q2181">
        <v>4</v>
      </c>
      <c r="R2181">
        <v>0.67</v>
      </c>
      <c r="S2181">
        <v>1.52</v>
      </c>
      <c r="T2181">
        <v>50</v>
      </c>
      <c r="U2181">
        <v>17.440000000000001</v>
      </c>
      <c r="V2181">
        <v>20.14</v>
      </c>
      <c r="W2181" s="1">
        <v>42969</v>
      </c>
      <c r="X2181">
        <v>244</v>
      </c>
      <c r="Y2181" t="s">
        <v>46</v>
      </c>
      <c r="Z2181" t="s">
        <v>1275</v>
      </c>
      <c r="AA2181" t="s">
        <v>1276</v>
      </c>
      <c r="AC2181" s="1">
        <v>43048</v>
      </c>
      <c r="AD2181">
        <v>1</v>
      </c>
      <c r="AE2181">
        <v>214</v>
      </c>
      <c r="AF2181" s="1">
        <v>43329</v>
      </c>
      <c r="AG2181">
        <v>360</v>
      </c>
      <c r="AH2181" t="s">
        <v>1277</v>
      </c>
      <c r="AI2181">
        <v>209</v>
      </c>
      <c r="AJ2181" t="s">
        <v>1193</v>
      </c>
      <c r="AK2181" t="s">
        <v>45</v>
      </c>
      <c r="AL2181" s="1">
        <v>42969</v>
      </c>
    </row>
    <row r="2182" spans="1:38" x14ac:dyDescent="0.25">
      <c r="A2182" t="s">
        <v>38</v>
      </c>
      <c r="B2182" s="1">
        <v>43146</v>
      </c>
      <c r="C2182">
        <v>3</v>
      </c>
      <c r="D2182">
        <v>145</v>
      </c>
      <c r="E2182">
        <v>90</v>
      </c>
      <c r="F2182" t="s">
        <v>1252</v>
      </c>
      <c r="G2182" t="s">
        <v>51</v>
      </c>
      <c r="H2182" t="s">
        <v>52</v>
      </c>
      <c r="I2182">
        <v>3</v>
      </c>
      <c r="J2182">
        <v>2</v>
      </c>
      <c r="K2182">
        <v>177</v>
      </c>
      <c r="L2182">
        <v>12.2</v>
      </c>
      <c r="M2182">
        <v>4.7</v>
      </c>
      <c r="N2182">
        <v>0.56999999999999995</v>
      </c>
      <c r="O2182">
        <v>5.58</v>
      </c>
      <c r="P2182">
        <v>0.68</v>
      </c>
      <c r="Q2182">
        <v>4.25</v>
      </c>
      <c r="R2182">
        <v>0.52</v>
      </c>
      <c r="S2182">
        <v>1.2</v>
      </c>
      <c r="T2182">
        <v>102</v>
      </c>
      <c r="U2182">
        <v>12.66</v>
      </c>
      <c r="V2182">
        <v>15.66</v>
      </c>
      <c r="W2182" s="1">
        <v>42969</v>
      </c>
      <c r="X2182">
        <v>244</v>
      </c>
      <c r="Y2182" t="s">
        <v>47</v>
      </c>
      <c r="Z2182" t="s">
        <v>1275</v>
      </c>
      <c r="AA2182" t="s">
        <v>1276</v>
      </c>
      <c r="AC2182" s="1">
        <v>43048</v>
      </c>
      <c r="AD2182">
        <v>1</v>
      </c>
      <c r="AE2182">
        <v>177</v>
      </c>
      <c r="AF2182" s="1">
        <v>43328</v>
      </c>
      <c r="AG2182">
        <v>359</v>
      </c>
      <c r="AH2182" t="s">
        <v>1277</v>
      </c>
      <c r="AI2182">
        <v>209</v>
      </c>
      <c r="AJ2182" t="s">
        <v>1193</v>
      </c>
      <c r="AK2182" t="s">
        <v>45</v>
      </c>
      <c r="AL2182" s="1">
        <v>42969</v>
      </c>
    </row>
    <row r="2183" spans="1:38" x14ac:dyDescent="0.25">
      <c r="A2183" t="s">
        <v>38</v>
      </c>
      <c r="B2183" s="1">
        <v>43200</v>
      </c>
      <c r="C2183">
        <v>4</v>
      </c>
      <c r="D2183">
        <v>145</v>
      </c>
      <c r="E2183">
        <v>90</v>
      </c>
      <c r="F2183" t="s">
        <v>1252</v>
      </c>
      <c r="G2183" t="s">
        <v>51</v>
      </c>
      <c r="H2183" t="s">
        <v>52</v>
      </c>
      <c r="I2183">
        <v>3</v>
      </c>
      <c r="J2183">
        <v>2</v>
      </c>
      <c r="K2183">
        <v>231</v>
      </c>
      <c r="L2183">
        <v>9.5</v>
      </c>
      <c r="M2183">
        <v>4.8</v>
      </c>
      <c r="N2183">
        <v>0.46</v>
      </c>
      <c r="O2183">
        <v>5.86</v>
      </c>
      <c r="P2183">
        <v>0.56000000000000005</v>
      </c>
      <c r="Q2183">
        <v>4.78</v>
      </c>
      <c r="R2183">
        <v>0.45</v>
      </c>
      <c r="S2183">
        <v>1.01</v>
      </c>
      <c r="T2183">
        <v>112</v>
      </c>
      <c r="U2183">
        <v>9.86</v>
      </c>
      <c r="V2183">
        <v>12.91</v>
      </c>
      <c r="W2183" s="1">
        <v>42969</v>
      </c>
      <c r="X2183">
        <v>244</v>
      </c>
      <c r="Y2183" t="s">
        <v>48</v>
      </c>
      <c r="Z2183" t="s">
        <v>1275</v>
      </c>
      <c r="AA2183" t="s">
        <v>1276</v>
      </c>
      <c r="AC2183" t="s">
        <v>49</v>
      </c>
      <c r="AH2183" t="s">
        <v>1277</v>
      </c>
      <c r="AI2183" t="s">
        <v>1278</v>
      </c>
      <c r="AJ2183" t="s">
        <v>1193</v>
      </c>
      <c r="AK2183" t="s">
        <v>50</v>
      </c>
      <c r="AL2183" s="1">
        <v>43241</v>
      </c>
    </row>
    <row r="2184" spans="1:38" x14ac:dyDescent="0.25">
      <c r="A2184" t="s">
        <v>78</v>
      </c>
      <c r="B2184" s="1">
        <v>43012</v>
      </c>
      <c r="C2184">
        <v>1</v>
      </c>
      <c r="D2184">
        <v>157</v>
      </c>
      <c r="E2184">
        <v>90</v>
      </c>
      <c r="F2184" t="s">
        <v>1252</v>
      </c>
      <c r="G2184" t="s">
        <v>40</v>
      </c>
      <c r="H2184" t="s">
        <v>41</v>
      </c>
      <c r="I2184">
        <v>9</v>
      </c>
      <c r="J2184" t="s">
        <v>42</v>
      </c>
      <c r="K2184">
        <v>38</v>
      </c>
      <c r="L2184">
        <v>21.7</v>
      </c>
      <c r="M2184">
        <v>5.07</v>
      </c>
      <c r="N2184">
        <v>1.1000000000000001</v>
      </c>
      <c r="O2184">
        <v>5.62</v>
      </c>
      <c r="P2184">
        <v>1.22</v>
      </c>
      <c r="Q2184">
        <v>4.1500000000000004</v>
      </c>
      <c r="R2184">
        <v>0.9</v>
      </c>
      <c r="S2184">
        <v>2.12</v>
      </c>
      <c r="U2184">
        <v>22.52</v>
      </c>
      <c r="V2184">
        <v>27.81</v>
      </c>
      <c r="W2184" s="1">
        <v>42974</v>
      </c>
      <c r="X2184" t="s">
        <v>1279</v>
      </c>
      <c r="Z2184" t="s">
        <v>1280</v>
      </c>
      <c r="AA2184" t="s">
        <v>1281</v>
      </c>
      <c r="AB2184">
        <v>55</v>
      </c>
      <c r="AC2184" t="s">
        <v>49</v>
      </c>
      <c r="AH2184">
        <v>301014</v>
      </c>
      <c r="AI2184" t="s">
        <v>756</v>
      </c>
      <c r="AJ2184" t="s">
        <v>757</v>
      </c>
      <c r="AK2184" t="s">
        <v>45</v>
      </c>
      <c r="AL2184" s="1">
        <v>42974</v>
      </c>
    </row>
    <row r="2185" spans="1:38" x14ac:dyDescent="0.25">
      <c r="A2185" t="s">
        <v>78</v>
      </c>
      <c r="B2185" s="1">
        <v>43072</v>
      </c>
      <c r="C2185">
        <v>2</v>
      </c>
      <c r="D2185">
        <v>157</v>
      </c>
      <c r="E2185">
        <v>90</v>
      </c>
      <c r="F2185" t="s">
        <v>1252</v>
      </c>
      <c r="G2185" t="s">
        <v>40</v>
      </c>
      <c r="H2185" t="s">
        <v>41</v>
      </c>
      <c r="I2185">
        <v>3</v>
      </c>
      <c r="J2185">
        <v>2</v>
      </c>
      <c r="K2185">
        <v>98</v>
      </c>
      <c r="L2185">
        <v>22.2</v>
      </c>
      <c r="M2185">
        <v>5.15</v>
      </c>
      <c r="N2185">
        <v>1.1399999999999999</v>
      </c>
      <c r="O2185">
        <v>4.47</v>
      </c>
      <c r="P2185">
        <v>0.99</v>
      </c>
      <c r="Q2185">
        <v>3.62</v>
      </c>
      <c r="R2185">
        <v>0.8</v>
      </c>
      <c r="S2185">
        <v>1.8</v>
      </c>
      <c r="T2185">
        <v>17</v>
      </c>
      <c r="U2185">
        <v>23.04</v>
      </c>
      <c r="V2185">
        <v>24.32</v>
      </c>
      <c r="W2185" s="1">
        <v>42974</v>
      </c>
      <c r="X2185" t="s">
        <v>1282</v>
      </c>
      <c r="Y2185" t="s">
        <v>46</v>
      </c>
      <c r="Z2185" t="s">
        <v>1179</v>
      </c>
      <c r="AA2185" t="s">
        <v>1283</v>
      </c>
      <c r="AC2185" s="1">
        <v>43066</v>
      </c>
      <c r="AD2185">
        <v>1</v>
      </c>
      <c r="AE2185">
        <v>220</v>
      </c>
      <c r="AF2185" s="1">
        <v>43346</v>
      </c>
      <c r="AG2185">
        <v>383</v>
      </c>
      <c r="AH2185">
        <v>308103</v>
      </c>
      <c r="AI2185" t="s">
        <v>1284</v>
      </c>
      <c r="AJ2185" s="3">
        <v>45204</v>
      </c>
      <c r="AK2185" t="s">
        <v>45</v>
      </c>
      <c r="AL2185" s="1">
        <v>42963</v>
      </c>
    </row>
    <row r="2186" spans="1:38" x14ac:dyDescent="0.25">
      <c r="A2186" t="s">
        <v>78</v>
      </c>
      <c r="B2186" s="1">
        <v>43129</v>
      </c>
      <c r="C2186">
        <v>3</v>
      </c>
      <c r="D2186">
        <v>157</v>
      </c>
      <c r="E2186">
        <v>90</v>
      </c>
      <c r="F2186" t="s">
        <v>1252</v>
      </c>
      <c r="G2186" t="s">
        <v>40</v>
      </c>
      <c r="H2186" t="s">
        <v>41</v>
      </c>
      <c r="I2186">
        <v>9</v>
      </c>
      <c r="J2186" t="s">
        <v>42</v>
      </c>
      <c r="K2186">
        <v>155</v>
      </c>
      <c r="L2186">
        <v>16.8</v>
      </c>
      <c r="M2186">
        <v>4.97</v>
      </c>
      <c r="N2186">
        <v>0.83</v>
      </c>
      <c r="O2186">
        <v>5.45</v>
      </c>
      <c r="P2186">
        <v>0.92</v>
      </c>
      <c r="Q2186">
        <v>4.04</v>
      </c>
      <c r="R2186">
        <v>0.68</v>
      </c>
      <c r="S2186">
        <v>1.59</v>
      </c>
      <c r="T2186">
        <v>72</v>
      </c>
      <c r="U2186">
        <v>17.440000000000001</v>
      </c>
      <c r="V2186">
        <v>21.1</v>
      </c>
      <c r="W2186" s="1">
        <v>42974</v>
      </c>
      <c r="X2186" t="s">
        <v>1285</v>
      </c>
      <c r="Y2186" t="s">
        <v>47</v>
      </c>
      <c r="Z2186" t="s">
        <v>1280</v>
      </c>
      <c r="AA2186" t="s">
        <v>1281</v>
      </c>
      <c r="AB2186">
        <v>55</v>
      </c>
      <c r="AC2186" s="1">
        <v>43060</v>
      </c>
      <c r="AD2186">
        <v>1</v>
      </c>
      <c r="AE2186">
        <v>210</v>
      </c>
      <c r="AF2186" s="1">
        <v>43341</v>
      </c>
      <c r="AG2186">
        <v>367</v>
      </c>
      <c r="AH2186">
        <v>301014</v>
      </c>
      <c r="AI2186" t="s">
        <v>756</v>
      </c>
      <c r="AJ2186" t="s">
        <v>757</v>
      </c>
      <c r="AK2186" t="s">
        <v>45</v>
      </c>
      <c r="AL2186" s="1">
        <v>42974</v>
      </c>
    </row>
    <row r="2187" spans="1:38" x14ac:dyDescent="0.25">
      <c r="A2187" t="s">
        <v>78</v>
      </c>
      <c r="B2187" s="1">
        <v>43193</v>
      </c>
      <c r="C2187">
        <v>4</v>
      </c>
      <c r="D2187">
        <v>157</v>
      </c>
      <c r="E2187">
        <v>90</v>
      </c>
      <c r="F2187" t="s">
        <v>1252</v>
      </c>
      <c r="G2187" t="s">
        <v>40</v>
      </c>
      <c r="H2187" t="s">
        <v>41</v>
      </c>
      <c r="I2187">
        <v>9</v>
      </c>
      <c r="J2187" t="s">
        <v>42</v>
      </c>
      <c r="K2187">
        <v>219</v>
      </c>
      <c r="L2187">
        <v>9.9</v>
      </c>
      <c r="M2187">
        <v>4.9400000000000004</v>
      </c>
      <c r="N2187">
        <v>0.49</v>
      </c>
      <c r="O2187">
        <v>6.31</v>
      </c>
      <c r="P2187">
        <v>0.62</v>
      </c>
      <c r="Q2187">
        <v>4.7300000000000004</v>
      </c>
      <c r="R2187">
        <v>0.47</v>
      </c>
      <c r="S2187">
        <v>1.0900000000000001</v>
      </c>
      <c r="T2187">
        <v>70</v>
      </c>
      <c r="U2187">
        <v>10.28</v>
      </c>
      <c r="V2187">
        <v>13.92</v>
      </c>
      <c r="W2187" s="1">
        <v>42974</v>
      </c>
      <c r="X2187" t="s">
        <v>1285</v>
      </c>
      <c r="Y2187" t="s">
        <v>48</v>
      </c>
      <c r="Z2187" t="s">
        <v>1280</v>
      </c>
      <c r="AA2187" t="s">
        <v>1281</v>
      </c>
      <c r="AB2187">
        <v>55</v>
      </c>
      <c r="AC2187" s="1">
        <v>43060</v>
      </c>
      <c r="AD2187">
        <v>1</v>
      </c>
      <c r="AE2187">
        <v>146</v>
      </c>
      <c r="AF2187" s="1">
        <v>43341</v>
      </c>
      <c r="AG2187">
        <v>367</v>
      </c>
      <c r="AH2187">
        <v>301014</v>
      </c>
      <c r="AI2187" t="s">
        <v>756</v>
      </c>
      <c r="AJ2187" t="s">
        <v>757</v>
      </c>
      <c r="AK2187" t="s">
        <v>45</v>
      </c>
      <c r="AL2187" s="1">
        <v>42974</v>
      </c>
    </row>
    <row r="2188" spans="1:38" x14ac:dyDescent="0.25">
      <c r="A2188" t="s">
        <v>594</v>
      </c>
      <c r="B2188" s="1">
        <v>42995</v>
      </c>
      <c r="C2188">
        <v>1</v>
      </c>
      <c r="D2188">
        <v>394</v>
      </c>
      <c r="E2188">
        <v>90</v>
      </c>
      <c r="F2188" t="s">
        <v>1252</v>
      </c>
      <c r="G2188" t="s">
        <v>69</v>
      </c>
      <c r="H2188" t="s">
        <v>70</v>
      </c>
      <c r="I2188">
        <v>7</v>
      </c>
      <c r="J2188" t="s">
        <v>42</v>
      </c>
      <c r="K2188">
        <v>19</v>
      </c>
      <c r="L2188">
        <v>35.799999999999997</v>
      </c>
      <c r="M2188">
        <v>4.82</v>
      </c>
      <c r="N2188">
        <v>1.73</v>
      </c>
      <c r="O2188">
        <v>3.76</v>
      </c>
      <c r="P2188">
        <v>1.35</v>
      </c>
      <c r="Q2188">
        <v>3.67</v>
      </c>
      <c r="R2188">
        <v>1.31</v>
      </c>
      <c r="S2188">
        <v>2.66</v>
      </c>
      <c r="T2188">
        <v>37</v>
      </c>
      <c r="U2188">
        <v>37.159999999999997</v>
      </c>
      <c r="V2188">
        <v>36.270000000000003</v>
      </c>
      <c r="W2188" s="1">
        <v>42976</v>
      </c>
      <c r="X2188">
        <v>223</v>
      </c>
      <c r="Y2188" t="s">
        <v>43</v>
      </c>
      <c r="AC2188" t="s">
        <v>49</v>
      </c>
      <c r="AH2188">
        <v>506104</v>
      </c>
      <c r="AI2188">
        <v>0</v>
      </c>
      <c r="AJ2188" t="s">
        <v>1286</v>
      </c>
      <c r="AK2188" t="s">
        <v>45</v>
      </c>
      <c r="AL2188" s="1">
        <v>42976</v>
      </c>
    </row>
    <row r="2189" spans="1:38" x14ac:dyDescent="0.25">
      <c r="A2189" t="s">
        <v>594</v>
      </c>
      <c r="B2189" s="1">
        <v>43059</v>
      </c>
      <c r="C2189">
        <v>2</v>
      </c>
      <c r="D2189">
        <v>394</v>
      </c>
      <c r="E2189">
        <v>90</v>
      </c>
      <c r="F2189" t="s">
        <v>1252</v>
      </c>
      <c r="G2189" t="s">
        <v>69</v>
      </c>
      <c r="H2189" t="s">
        <v>70</v>
      </c>
      <c r="I2189">
        <v>7</v>
      </c>
      <c r="J2189" t="s">
        <v>42</v>
      </c>
      <c r="K2189">
        <v>83</v>
      </c>
      <c r="L2189">
        <v>27.7</v>
      </c>
      <c r="M2189">
        <v>4.7699999999999996</v>
      </c>
      <c r="N2189">
        <v>1.32</v>
      </c>
      <c r="O2189">
        <v>4.21</v>
      </c>
      <c r="P2189">
        <v>1.17</v>
      </c>
      <c r="Q2189">
        <v>3.53</v>
      </c>
      <c r="R2189">
        <v>0.98</v>
      </c>
      <c r="S2189">
        <v>2.14</v>
      </c>
      <c r="T2189">
        <v>308</v>
      </c>
      <c r="U2189">
        <v>28.75</v>
      </c>
      <c r="V2189">
        <v>29.39</v>
      </c>
      <c r="W2189" s="1">
        <v>42976</v>
      </c>
      <c r="X2189">
        <v>223</v>
      </c>
      <c r="Y2189" s="3">
        <v>44958</v>
      </c>
      <c r="AC2189" s="1">
        <v>43063</v>
      </c>
      <c r="AD2189">
        <v>2</v>
      </c>
      <c r="AE2189">
        <v>235</v>
      </c>
      <c r="AF2189" s="1">
        <v>43344</v>
      </c>
      <c r="AG2189">
        <v>368</v>
      </c>
      <c r="AH2189">
        <v>506104</v>
      </c>
      <c r="AI2189">
        <v>0</v>
      </c>
      <c r="AJ2189" t="s">
        <v>1286</v>
      </c>
      <c r="AK2189" t="s">
        <v>45</v>
      </c>
      <c r="AL2189" s="1">
        <v>42976</v>
      </c>
    </row>
    <row r="2190" spans="1:38" x14ac:dyDescent="0.25">
      <c r="A2190" t="s">
        <v>594</v>
      </c>
      <c r="B2190" s="1">
        <v>43122</v>
      </c>
      <c r="C2190">
        <v>3</v>
      </c>
      <c r="D2190">
        <v>394</v>
      </c>
      <c r="E2190">
        <v>90</v>
      </c>
      <c r="F2190" t="s">
        <v>1252</v>
      </c>
      <c r="G2190" t="s">
        <v>69</v>
      </c>
      <c r="H2190" t="s">
        <v>70</v>
      </c>
      <c r="I2190">
        <v>7</v>
      </c>
      <c r="J2190" t="s">
        <v>42</v>
      </c>
      <c r="K2190">
        <v>146</v>
      </c>
      <c r="L2190">
        <v>25</v>
      </c>
      <c r="M2190">
        <v>4.55</v>
      </c>
      <c r="N2190">
        <v>1.1399999999999999</v>
      </c>
      <c r="O2190">
        <v>4.5599999999999996</v>
      </c>
      <c r="P2190">
        <v>1.1399999999999999</v>
      </c>
      <c r="Q2190">
        <v>3.62</v>
      </c>
      <c r="R2190">
        <v>0.9</v>
      </c>
      <c r="S2190">
        <v>2.04</v>
      </c>
      <c r="T2190">
        <v>974</v>
      </c>
      <c r="U2190">
        <v>25.95</v>
      </c>
      <c r="V2190">
        <v>27.69</v>
      </c>
      <c r="W2190" s="1">
        <v>42976</v>
      </c>
      <c r="X2190">
        <v>223</v>
      </c>
      <c r="Y2190" s="3">
        <v>44987</v>
      </c>
      <c r="AC2190" s="1">
        <v>43063</v>
      </c>
      <c r="AD2190">
        <v>2</v>
      </c>
      <c r="AE2190">
        <v>178</v>
      </c>
      <c r="AF2190" s="1">
        <v>43344</v>
      </c>
      <c r="AG2190">
        <v>368</v>
      </c>
      <c r="AH2190">
        <v>506104</v>
      </c>
      <c r="AI2190">
        <v>0</v>
      </c>
      <c r="AJ2190" t="s">
        <v>1286</v>
      </c>
      <c r="AK2190" t="s">
        <v>45</v>
      </c>
      <c r="AL2190" s="1">
        <v>42976</v>
      </c>
    </row>
    <row r="2191" spans="1:38" x14ac:dyDescent="0.25">
      <c r="A2191" t="s">
        <v>594</v>
      </c>
      <c r="B2191" s="1">
        <v>43186</v>
      </c>
      <c r="C2191">
        <v>4</v>
      </c>
      <c r="D2191">
        <v>394</v>
      </c>
      <c r="E2191">
        <v>90</v>
      </c>
      <c r="F2191" t="s">
        <v>1252</v>
      </c>
      <c r="G2191" t="s">
        <v>69</v>
      </c>
      <c r="H2191" t="s">
        <v>70</v>
      </c>
      <c r="I2191">
        <v>7</v>
      </c>
      <c r="J2191" t="s">
        <v>42</v>
      </c>
      <c r="K2191">
        <v>210</v>
      </c>
      <c r="L2191">
        <v>21.4</v>
      </c>
      <c r="M2191">
        <v>4.5199999999999996</v>
      </c>
      <c r="N2191">
        <v>0.97</v>
      </c>
      <c r="O2191">
        <v>4.71</v>
      </c>
      <c r="P2191">
        <v>1.01</v>
      </c>
      <c r="Q2191">
        <v>3.95</v>
      </c>
      <c r="R2191">
        <v>0.85</v>
      </c>
      <c r="S2191">
        <v>1.85</v>
      </c>
      <c r="T2191">
        <v>737</v>
      </c>
      <c r="U2191">
        <v>22.21</v>
      </c>
      <c r="V2191">
        <v>24.72</v>
      </c>
      <c r="W2191" s="1">
        <v>42976</v>
      </c>
      <c r="X2191">
        <v>223</v>
      </c>
      <c r="Y2191" s="3">
        <v>45019</v>
      </c>
      <c r="AC2191" s="1">
        <v>43063</v>
      </c>
      <c r="AD2191">
        <v>2</v>
      </c>
      <c r="AF2191" s="1">
        <v>43344</v>
      </c>
      <c r="AH2191">
        <v>506104</v>
      </c>
      <c r="AI2191">
        <v>0</v>
      </c>
      <c r="AJ2191" t="s">
        <v>1286</v>
      </c>
      <c r="AK2191" t="s">
        <v>143</v>
      </c>
      <c r="AL2191" s="1">
        <v>43359</v>
      </c>
    </row>
    <row r="2192" spans="1:38" x14ac:dyDescent="0.25">
      <c r="A2192" t="s">
        <v>594</v>
      </c>
      <c r="B2192" s="1">
        <v>42995</v>
      </c>
      <c r="C2192">
        <v>1</v>
      </c>
      <c r="D2192">
        <v>257</v>
      </c>
      <c r="E2192">
        <v>91</v>
      </c>
      <c r="F2192" t="s">
        <v>1252</v>
      </c>
      <c r="G2192" t="s">
        <v>51</v>
      </c>
      <c r="H2192" t="s">
        <v>52</v>
      </c>
      <c r="I2192">
        <v>3</v>
      </c>
      <c r="J2192">
        <v>2</v>
      </c>
      <c r="K2192">
        <v>24</v>
      </c>
      <c r="L2192">
        <v>19.5</v>
      </c>
      <c r="M2192">
        <v>5.21</v>
      </c>
      <c r="N2192">
        <v>1.02</v>
      </c>
      <c r="O2192">
        <v>5.5</v>
      </c>
      <c r="P2192">
        <v>1.07</v>
      </c>
      <c r="Q2192">
        <v>3.74</v>
      </c>
      <c r="R2192">
        <v>0.73</v>
      </c>
      <c r="S2192">
        <v>1.8</v>
      </c>
      <c r="T2192">
        <v>43</v>
      </c>
      <c r="U2192">
        <v>20.239999999999998</v>
      </c>
      <c r="V2192">
        <v>24.08</v>
      </c>
      <c r="W2192" s="1">
        <v>42971</v>
      </c>
      <c r="X2192">
        <v>228</v>
      </c>
      <c r="Y2192" t="s">
        <v>43</v>
      </c>
      <c r="Z2192" t="s">
        <v>1287</v>
      </c>
      <c r="AA2192" t="s">
        <v>288</v>
      </c>
      <c r="AC2192" t="s">
        <v>49</v>
      </c>
      <c r="AH2192" t="s">
        <v>1288</v>
      </c>
      <c r="AI2192">
        <v>563</v>
      </c>
      <c r="AJ2192" t="s">
        <v>1289</v>
      </c>
      <c r="AK2192" t="s">
        <v>45</v>
      </c>
      <c r="AL2192" s="1">
        <v>42971</v>
      </c>
    </row>
    <row r="2193" spans="1:38" x14ac:dyDescent="0.25">
      <c r="A2193" t="s">
        <v>594</v>
      </c>
      <c r="B2193" s="1">
        <v>43059</v>
      </c>
      <c r="C2193">
        <v>2</v>
      </c>
      <c r="D2193">
        <v>257</v>
      </c>
      <c r="E2193">
        <v>91</v>
      </c>
      <c r="F2193" t="s">
        <v>1252</v>
      </c>
      <c r="G2193" t="s">
        <v>51</v>
      </c>
      <c r="H2193" t="s">
        <v>52</v>
      </c>
      <c r="I2193">
        <v>3</v>
      </c>
      <c r="J2193">
        <v>2</v>
      </c>
      <c r="K2193">
        <v>88</v>
      </c>
      <c r="L2193">
        <v>18.7</v>
      </c>
      <c r="M2193">
        <v>5.22</v>
      </c>
      <c r="N2193">
        <v>0.98</v>
      </c>
      <c r="O2193">
        <v>4.8099999999999996</v>
      </c>
      <c r="P2193">
        <v>0.9</v>
      </c>
      <c r="Q2193">
        <v>3.77</v>
      </c>
      <c r="R2193">
        <v>0.7</v>
      </c>
      <c r="S2193">
        <v>1.6</v>
      </c>
      <c r="T2193">
        <v>21</v>
      </c>
      <c r="U2193">
        <v>19.41</v>
      </c>
      <c r="V2193">
        <v>21.51</v>
      </c>
      <c r="W2193" s="1">
        <v>42971</v>
      </c>
      <c r="X2193">
        <v>228</v>
      </c>
      <c r="Y2193" t="s">
        <v>46</v>
      </c>
      <c r="Z2193" t="s">
        <v>1146</v>
      </c>
      <c r="AA2193" t="s">
        <v>1290</v>
      </c>
      <c r="AC2193" t="s">
        <v>49</v>
      </c>
      <c r="AH2193" t="s">
        <v>1288</v>
      </c>
      <c r="AI2193">
        <v>563</v>
      </c>
      <c r="AJ2193" t="s">
        <v>1289</v>
      </c>
      <c r="AK2193" t="s">
        <v>45</v>
      </c>
      <c r="AL2193" s="1">
        <v>42971</v>
      </c>
    </row>
    <row r="2194" spans="1:38" x14ac:dyDescent="0.25">
      <c r="A2194" t="s">
        <v>594</v>
      </c>
      <c r="B2194" s="1">
        <v>43122</v>
      </c>
      <c r="C2194">
        <v>3</v>
      </c>
      <c r="D2194">
        <v>257</v>
      </c>
      <c r="E2194">
        <v>91</v>
      </c>
      <c r="F2194" t="s">
        <v>1252</v>
      </c>
      <c r="G2194" t="s">
        <v>51</v>
      </c>
      <c r="H2194" t="s">
        <v>52</v>
      </c>
      <c r="I2194">
        <v>3</v>
      </c>
      <c r="J2194">
        <v>2</v>
      </c>
      <c r="K2194">
        <v>151</v>
      </c>
      <c r="L2194">
        <v>15.3</v>
      </c>
      <c r="M2194">
        <v>4.92</v>
      </c>
      <c r="N2194">
        <v>0.75</v>
      </c>
      <c r="O2194">
        <v>5.53</v>
      </c>
      <c r="P2194">
        <v>0.85</v>
      </c>
      <c r="Q2194">
        <v>3.91</v>
      </c>
      <c r="R2194">
        <v>0.6</v>
      </c>
      <c r="S2194">
        <v>1.44</v>
      </c>
      <c r="T2194">
        <v>32</v>
      </c>
      <c r="U2194">
        <v>15.88</v>
      </c>
      <c r="V2194">
        <v>19.22</v>
      </c>
      <c r="W2194" s="1">
        <v>42971</v>
      </c>
      <c r="X2194">
        <v>228</v>
      </c>
      <c r="Y2194" t="s">
        <v>47</v>
      </c>
      <c r="Z2194" t="s">
        <v>1287</v>
      </c>
      <c r="AA2194" t="s">
        <v>288</v>
      </c>
      <c r="AC2194" s="1">
        <v>43073</v>
      </c>
      <c r="AD2194">
        <v>0</v>
      </c>
      <c r="AE2194">
        <v>187</v>
      </c>
      <c r="AF2194" s="1">
        <v>43353</v>
      </c>
      <c r="AG2194">
        <v>382</v>
      </c>
      <c r="AH2194" t="s">
        <v>1288</v>
      </c>
      <c r="AI2194">
        <v>563</v>
      </c>
      <c r="AJ2194" t="s">
        <v>1289</v>
      </c>
      <c r="AK2194" t="s">
        <v>45</v>
      </c>
      <c r="AL2194" s="1">
        <v>42971</v>
      </c>
    </row>
    <row r="2195" spans="1:38" x14ac:dyDescent="0.25">
      <c r="A2195" t="s">
        <v>594</v>
      </c>
      <c r="B2195" s="1">
        <v>43186</v>
      </c>
      <c r="C2195">
        <v>4</v>
      </c>
      <c r="D2195">
        <v>257</v>
      </c>
      <c r="E2195">
        <v>91</v>
      </c>
      <c r="F2195" t="s">
        <v>1252</v>
      </c>
      <c r="G2195" t="s">
        <v>51</v>
      </c>
      <c r="H2195" t="s">
        <v>52</v>
      </c>
      <c r="I2195">
        <v>3</v>
      </c>
      <c r="J2195">
        <v>2</v>
      </c>
      <c r="K2195">
        <v>215</v>
      </c>
      <c r="L2195">
        <v>13.1</v>
      </c>
      <c r="M2195">
        <v>4.88</v>
      </c>
      <c r="N2195">
        <v>0.64</v>
      </c>
      <c r="O2195">
        <v>6.33</v>
      </c>
      <c r="P2195">
        <v>0.83</v>
      </c>
      <c r="Q2195">
        <v>4.51</v>
      </c>
      <c r="R2195">
        <v>0.59</v>
      </c>
      <c r="S2195">
        <v>1.42</v>
      </c>
      <c r="T2195">
        <v>50</v>
      </c>
      <c r="U2195">
        <v>13.6</v>
      </c>
      <c r="V2195">
        <v>18.309999999999999</v>
      </c>
      <c r="W2195" s="1">
        <v>42971</v>
      </c>
      <c r="X2195">
        <v>228</v>
      </c>
      <c r="Y2195" t="s">
        <v>48</v>
      </c>
      <c r="Z2195" t="s">
        <v>1287</v>
      </c>
      <c r="AA2195" t="s">
        <v>288</v>
      </c>
      <c r="AC2195" t="s">
        <v>49</v>
      </c>
      <c r="AH2195" t="s">
        <v>1288</v>
      </c>
      <c r="AI2195">
        <v>563</v>
      </c>
      <c r="AJ2195" t="s">
        <v>1289</v>
      </c>
      <c r="AK2195" t="s">
        <v>50</v>
      </c>
      <c r="AL2195" s="1">
        <v>43245</v>
      </c>
    </row>
    <row r="2196" spans="1:38" x14ac:dyDescent="0.25">
      <c r="A2196" t="s">
        <v>38</v>
      </c>
      <c r="B2196" s="1">
        <v>43010</v>
      </c>
      <c r="C2196">
        <v>1</v>
      </c>
      <c r="D2196">
        <v>22</v>
      </c>
      <c r="E2196">
        <v>92</v>
      </c>
      <c r="F2196" t="s">
        <v>1252</v>
      </c>
      <c r="G2196" t="s">
        <v>51</v>
      </c>
      <c r="H2196" t="s">
        <v>52</v>
      </c>
      <c r="I2196">
        <v>5</v>
      </c>
      <c r="J2196" t="s">
        <v>42</v>
      </c>
      <c r="K2196">
        <v>34</v>
      </c>
      <c r="L2196">
        <v>28.5</v>
      </c>
      <c r="M2196">
        <v>5.03</v>
      </c>
      <c r="N2196">
        <v>1.43</v>
      </c>
      <c r="O2196">
        <v>3.67</v>
      </c>
      <c r="P2196">
        <v>1.05</v>
      </c>
      <c r="Q2196">
        <v>3.55</v>
      </c>
      <c r="R2196">
        <v>1.01</v>
      </c>
      <c r="S2196">
        <v>2.06</v>
      </c>
      <c r="T2196">
        <v>10</v>
      </c>
      <c r="U2196">
        <v>29.58</v>
      </c>
      <c r="V2196">
        <v>28.32</v>
      </c>
      <c r="W2196" s="1">
        <v>42976</v>
      </c>
      <c r="X2196">
        <v>237</v>
      </c>
      <c r="Y2196" t="s">
        <v>43</v>
      </c>
      <c r="AC2196" s="1">
        <v>43053</v>
      </c>
      <c r="AD2196">
        <v>1</v>
      </c>
      <c r="AE2196">
        <v>257</v>
      </c>
      <c r="AF2196" s="1">
        <v>43334</v>
      </c>
      <c r="AG2196">
        <v>358</v>
      </c>
      <c r="AH2196">
        <v>106227</v>
      </c>
      <c r="AI2196" t="s">
        <v>1291</v>
      </c>
      <c r="AJ2196" t="s">
        <v>1292</v>
      </c>
      <c r="AK2196" t="s">
        <v>45</v>
      </c>
      <c r="AL2196" s="1">
        <v>42976</v>
      </c>
    </row>
    <row r="2197" spans="1:38" x14ac:dyDescent="0.25">
      <c r="A2197" t="s">
        <v>38</v>
      </c>
      <c r="B2197" s="1">
        <v>43075</v>
      </c>
      <c r="C2197">
        <v>2</v>
      </c>
      <c r="D2197">
        <v>22</v>
      </c>
      <c r="E2197">
        <v>92</v>
      </c>
      <c r="F2197" t="s">
        <v>1252</v>
      </c>
      <c r="G2197" t="s">
        <v>51</v>
      </c>
      <c r="H2197" t="s">
        <v>52</v>
      </c>
      <c r="I2197">
        <v>5</v>
      </c>
      <c r="J2197" t="s">
        <v>42</v>
      </c>
      <c r="K2197">
        <v>99</v>
      </c>
      <c r="L2197">
        <v>20</v>
      </c>
      <c r="M2197">
        <v>4.91</v>
      </c>
      <c r="N2197">
        <v>0.98</v>
      </c>
      <c r="O2197">
        <v>3.72</v>
      </c>
      <c r="P2197">
        <v>0.74</v>
      </c>
      <c r="Q2197">
        <v>3.52</v>
      </c>
      <c r="R2197">
        <v>0.7</v>
      </c>
      <c r="S2197">
        <v>1.45</v>
      </c>
      <c r="T2197">
        <v>21</v>
      </c>
      <c r="U2197">
        <v>20.76</v>
      </c>
      <c r="V2197">
        <v>19.850000000000001</v>
      </c>
      <c r="W2197" s="1">
        <v>42976</v>
      </c>
      <c r="X2197">
        <v>237</v>
      </c>
      <c r="Y2197" t="s">
        <v>46</v>
      </c>
      <c r="AC2197" s="1">
        <v>43082</v>
      </c>
      <c r="AD2197">
        <v>2</v>
      </c>
      <c r="AE2197">
        <v>248</v>
      </c>
      <c r="AF2197" s="1">
        <v>43363</v>
      </c>
      <c r="AG2197">
        <v>387</v>
      </c>
      <c r="AH2197">
        <v>106227</v>
      </c>
      <c r="AI2197" t="s">
        <v>1291</v>
      </c>
      <c r="AJ2197" t="s">
        <v>1292</v>
      </c>
      <c r="AK2197" t="s">
        <v>45</v>
      </c>
      <c r="AL2197" s="1">
        <v>42976</v>
      </c>
    </row>
    <row r="2198" spans="1:38" x14ac:dyDescent="0.25">
      <c r="A2198" t="s">
        <v>38</v>
      </c>
      <c r="B2198" s="1">
        <v>43146</v>
      </c>
      <c r="C2198">
        <v>3</v>
      </c>
      <c r="D2198">
        <v>22</v>
      </c>
      <c r="E2198">
        <v>92</v>
      </c>
      <c r="F2198" t="s">
        <v>1252</v>
      </c>
      <c r="G2198" t="s">
        <v>51</v>
      </c>
      <c r="H2198" t="s">
        <v>52</v>
      </c>
      <c r="I2198">
        <v>5</v>
      </c>
      <c r="J2198" t="s">
        <v>42</v>
      </c>
      <c r="K2198">
        <v>170</v>
      </c>
      <c r="L2198">
        <v>15.7</v>
      </c>
      <c r="M2198">
        <v>4.72</v>
      </c>
      <c r="N2198">
        <v>0.74</v>
      </c>
      <c r="O2198">
        <v>4.24</v>
      </c>
      <c r="P2198">
        <v>0.67</v>
      </c>
      <c r="Q2198">
        <v>3.95</v>
      </c>
      <c r="R2198">
        <v>0.62</v>
      </c>
      <c r="S2198">
        <v>1.29</v>
      </c>
      <c r="T2198">
        <v>38</v>
      </c>
      <c r="U2198">
        <v>16.3</v>
      </c>
      <c r="V2198">
        <v>17.22</v>
      </c>
      <c r="W2198" s="1">
        <v>42976</v>
      </c>
      <c r="X2198">
        <v>237</v>
      </c>
      <c r="Y2198" t="s">
        <v>47</v>
      </c>
      <c r="AC2198" s="1">
        <v>43120</v>
      </c>
      <c r="AD2198">
        <v>3</v>
      </c>
      <c r="AE2198">
        <v>241</v>
      </c>
      <c r="AF2198" s="1">
        <v>43392</v>
      </c>
      <c r="AG2198">
        <v>416</v>
      </c>
      <c r="AH2198">
        <v>106227</v>
      </c>
      <c r="AI2198" t="s">
        <v>1291</v>
      </c>
      <c r="AJ2198" t="s">
        <v>1292</v>
      </c>
      <c r="AK2198" t="s">
        <v>45</v>
      </c>
      <c r="AL2198" s="1">
        <v>42976</v>
      </c>
    </row>
    <row r="2199" spans="1:38" x14ac:dyDescent="0.25">
      <c r="A2199" t="s">
        <v>38</v>
      </c>
      <c r="B2199" s="1">
        <v>43200</v>
      </c>
      <c r="C2199">
        <v>4</v>
      </c>
      <c r="D2199">
        <v>22</v>
      </c>
      <c r="E2199">
        <v>92</v>
      </c>
      <c r="F2199" t="s">
        <v>1252</v>
      </c>
      <c r="G2199" t="s">
        <v>51</v>
      </c>
      <c r="H2199" t="s">
        <v>52</v>
      </c>
      <c r="I2199">
        <v>5</v>
      </c>
      <c r="J2199" t="s">
        <v>42</v>
      </c>
      <c r="K2199">
        <v>224</v>
      </c>
      <c r="L2199">
        <v>11.5</v>
      </c>
      <c r="M2199">
        <v>4.7699999999999996</v>
      </c>
      <c r="N2199">
        <v>0.55000000000000004</v>
      </c>
      <c r="O2199">
        <v>4.53</v>
      </c>
      <c r="P2199">
        <v>0.52</v>
      </c>
      <c r="Q2199">
        <v>4.3899999999999997</v>
      </c>
      <c r="R2199">
        <v>0.5</v>
      </c>
      <c r="S2199">
        <v>1.03</v>
      </c>
      <c r="T2199">
        <v>48</v>
      </c>
      <c r="U2199">
        <v>11.94</v>
      </c>
      <c r="V2199">
        <v>13.32</v>
      </c>
      <c r="W2199" s="1">
        <v>42976</v>
      </c>
      <c r="X2199">
        <v>237</v>
      </c>
      <c r="Y2199" t="s">
        <v>48</v>
      </c>
      <c r="AC2199" s="1">
        <v>43120</v>
      </c>
      <c r="AD2199">
        <v>3</v>
      </c>
      <c r="AE2199">
        <v>18</v>
      </c>
      <c r="AF2199" s="1">
        <v>43392</v>
      </c>
      <c r="AG2199">
        <v>416</v>
      </c>
      <c r="AH2199">
        <v>106227</v>
      </c>
      <c r="AI2199" t="s">
        <v>1291</v>
      </c>
      <c r="AJ2199" t="s">
        <v>1292</v>
      </c>
      <c r="AK2199" t="s">
        <v>50</v>
      </c>
      <c r="AL2199" s="1">
        <v>43241</v>
      </c>
    </row>
    <row r="2200" spans="1:38" x14ac:dyDescent="0.25">
      <c r="A2200" t="s">
        <v>78</v>
      </c>
      <c r="B2200" s="1">
        <v>43012</v>
      </c>
      <c r="C2200">
        <v>1</v>
      </c>
      <c r="D2200">
        <v>193</v>
      </c>
      <c r="E2200">
        <v>92</v>
      </c>
      <c r="F2200" t="s">
        <v>1252</v>
      </c>
      <c r="G2200" t="s">
        <v>40</v>
      </c>
      <c r="H2200" t="s">
        <v>41</v>
      </c>
      <c r="I2200">
        <v>6</v>
      </c>
      <c r="J2200" t="s">
        <v>42</v>
      </c>
      <c r="K2200">
        <v>38</v>
      </c>
      <c r="L2200">
        <v>22.6</v>
      </c>
      <c r="M2200">
        <v>4.97</v>
      </c>
      <c r="N2200">
        <v>1.1200000000000001</v>
      </c>
      <c r="O2200">
        <v>5.5</v>
      </c>
      <c r="P2200">
        <v>1.24</v>
      </c>
      <c r="Q2200">
        <v>3.84</v>
      </c>
      <c r="R2200">
        <v>0.87</v>
      </c>
      <c r="S2200">
        <v>2.11</v>
      </c>
      <c r="U2200">
        <v>23.46</v>
      </c>
      <c r="V2200">
        <v>28.08</v>
      </c>
      <c r="W2200" s="1">
        <v>42974</v>
      </c>
      <c r="X2200">
        <v>232</v>
      </c>
      <c r="Z2200" t="s">
        <v>753</v>
      </c>
      <c r="AA2200" t="s">
        <v>754</v>
      </c>
      <c r="AC2200" t="s">
        <v>49</v>
      </c>
      <c r="AI2200">
        <v>0</v>
      </c>
      <c r="AK2200" t="s">
        <v>45</v>
      </c>
      <c r="AL2200" s="1">
        <v>42974</v>
      </c>
    </row>
    <row r="2201" spans="1:38" x14ac:dyDescent="0.25">
      <c r="A2201" t="s">
        <v>78</v>
      </c>
      <c r="B2201" s="1">
        <v>43129</v>
      </c>
      <c r="C2201">
        <v>3</v>
      </c>
      <c r="D2201">
        <v>193</v>
      </c>
      <c r="E2201">
        <v>92</v>
      </c>
      <c r="F2201" t="s">
        <v>1252</v>
      </c>
      <c r="G2201" t="s">
        <v>40</v>
      </c>
      <c r="H2201" t="s">
        <v>41</v>
      </c>
      <c r="I2201">
        <v>6</v>
      </c>
      <c r="J2201" t="s">
        <v>42</v>
      </c>
      <c r="K2201">
        <v>155</v>
      </c>
      <c r="L2201">
        <v>16.2</v>
      </c>
      <c r="M2201">
        <v>4.8499999999999996</v>
      </c>
      <c r="N2201">
        <v>0.79</v>
      </c>
      <c r="O2201">
        <v>5.37</v>
      </c>
      <c r="P2201">
        <v>0.87</v>
      </c>
      <c r="Q2201">
        <v>4.13</v>
      </c>
      <c r="R2201">
        <v>0.67</v>
      </c>
      <c r="S2201">
        <v>1.54</v>
      </c>
      <c r="T2201">
        <v>41</v>
      </c>
      <c r="U2201">
        <v>16.82</v>
      </c>
      <c r="V2201">
        <v>20.23</v>
      </c>
      <c r="W2201" s="1">
        <v>42974</v>
      </c>
      <c r="X2201">
        <v>232</v>
      </c>
      <c r="Y2201" t="s">
        <v>47</v>
      </c>
      <c r="Z2201" t="s">
        <v>753</v>
      </c>
      <c r="AA2201" t="s">
        <v>754</v>
      </c>
      <c r="AC2201" s="1">
        <v>43058</v>
      </c>
      <c r="AD2201">
        <v>1</v>
      </c>
      <c r="AE2201">
        <v>209</v>
      </c>
      <c r="AF2201" s="1">
        <v>43340</v>
      </c>
      <c r="AG2201">
        <v>366</v>
      </c>
      <c r="AI2201">
        <v>0</v>
      </c>
      <c r="AK2201" t="s">
        <v>45</v>
      </c>
      <c r="AL2201" s="1">
        <v>42974</v>
      </c>
    </row>
    <row r="2202" spans="1:38" x14ac:dyDescent="0.25">
      <c r="A2202" t="s">
        <v>78</v>
      </c>
      <c r="B2202" s="1">
        <v>43072</v>
      </c>
      <c r="C2202">
        <v>2</v>
      </c>
      <c r="D2202">
        <v>193</v>
      </c>
      <c r="E2202">
        <v>92</v>
      </c>
      <c r="F2202" t="s">
        <v>1252</v>
      </c>
      <c r="G2202" t="s">
        <v>40</v>
      </c>
      <c r="H2202" t="s">
        <v>41</v>
      </c>
      <c r="I2202">
        <v>3</v>
      </c>
      <c r="J2202">
        <v>2</v>
      </c>
      <c r="K2202">
        <v>98</v>
      </c>
      <c r="L2202">
        <v>15.3</v>
      </c>
      <c r="M2202">
        <v>5.1100000000000003</v>
      </c>
      <c r="N2202">
        <v>0.78</v>
      </c>
      <c r="O2202">
        <v>5.38</v>
      </c>
      <c r="P2202">
        <v>0.82</v>
      </c>
      <c r="Q2202">
        <v>4.32</v>
      </c>
      <c r="R2202">
        <v>0.66</v>
      </c>
      <c r="S2202">
        <v>1.48</v>
      </c>
      <c r="T2202">
        <v>42</v>
      </c>
      <c r="U2202">
        <v>15.88</v>
      </c>
      <c r="V2202">
        <v>19.29</v>
      </c>
      <c r="W2202" s="1">
        <v>42974</v>
      </c>
      <c r="X2202" t="s">
        <v>937</v>
      </c>
      <c r="Y2202" t="s">
        <v>46</v>
      </c>
      <c r="Z2202" t="s">
        <v>938</v>
      </c>
      <c r="AA2202" t="s">
        <v>520</v>
      </c>
      <c r="AC2202" s="1">
        <v>43078</v>
      </c>
      <c r="AD2202">
        <v>1</v>
      </c>
      <c r="AE2202">
        <v>232</v>
      </c>
      <c r="AF2202" s="1">
        <v>43358</v>
      </c>
      <c r="AG2202">
        <v>390</v>
      </c>
      <c r="AH2202">
        <v>309012</v>
      </c>
      <c r="AI2202" t="s">
        <v>223</v>
      </c>
      <c r="AJ2202" s="2">
        <v>13089</v>
      </c>
      <c r="AK2202" t="s">
        <v>45</v>
      </c>
      <c r="AL2202" s="1">
        <v>42968</v>
      </c>
    </row>
    <row r="2203" spans="1:38" x14ac:dyDescent="0.25">
      <c r="A2203" t="s">
        <v>78</v>
      </c>
      <c r="B2203" s="1">
        <v>43193</v>
      </c>
      <c r="C2203">
        <v>4</v>
      </c>
      <c r="D2203">
        <v>193</v>
      </c>
      <c r="E2203">
        <v>92</v>
      </c>
      <c r="F2203" t="s">
        <v>1252</v>
      </c>
      <c r="G2203" t="s">
        <v>40</v>
      </c>
      <c r="H2203" t="s">
        <v>41</v>
      </c>
      <c r="I2203">
        <v>6</v>
      </c>
      <c r="J2203" t="s">
        <v>42</v>
      </c>
      <c r="K2203">
        <v>219</v>
      </c>
      <c r="L2203">
        <v>9</v>
      </c>
      <c r="M2203">
        <v>4.67</v>
      </c>
      <c r="N2203">
        <v>0.42</v>
      </c>
      <c r="O2203">
        <v>7.34</v>
      </c>
      <c r="P2203">
        <v>0.66</v>
      </c>
      <c r="Q2203">
        <v>5.1100000000000003</v>
      </c>
      <c r="R2203">
        <v>0.46</v>
      </c>
      <c r="S2203">
        <v>1.1200000000000001</v>
      </c>
      <c r="T2203">
        <v>46</v>
      </c>
      <c r="U2203">
        <v>9.34</v>
      </c>
      <c r="V2203">
        <v>14.11</v>
      </c>
      <c r="W2203" s="1">
        <v>42974</v>
      </c>
      <c r="X2203">
        <v>232</v>
      </c>
      <c r="Y2203" t="s">
        <v>48</v>
      </c>
      <c r="Z2203" t="s">
        <v>753</v>
      </c>
      <c r="AA2203" t="s">
        <v>754</v>
      </c>
      <c r="AC2203" s="1">
        <v>43058</v>
      </c>
      <c r="AD2203">
        <v>1</v>
      </c>
      <c r="AE2203">
        <v>145</v>
      </c>
      <c r="AF2203" s="1">
        <v>43340</v>
      </c>
      <c r="AG2203">
        <v>366</v>
      </c>
      <c r="AI2203">
        <v>0</v>
      </c>
      <c r="AK2203" t="s">
        <v>45</v>
      </c>
      <c r="AL2203" s="1">
        <v>42974</v>
      </c>
    </row>
    <row r="2204" spans="1:38" x14ac:dyDescent="0.25">
      <c r="A2204" t="s">
        <v>123</v>
      </c>
      <c r="B2204" s="1">
        <v>43005</v>
      </c>
      <c r="C2204">
        <v>1</v>
      </c>
      <c r="D2204">
        <v>514</v>
      </c>
      <c r="E2204">
        <v>94</v>
      </c>
      <c r="F2204" t="s">
        <v>1252</v>
      </c>
      <c r="G2204" t="s">
        <v>69</v>
      </c>
      <c r="H2204" t="s">
        <v>70</v>
      </c>
      <c r="I2204">
        <v>3</v>
      </c>
      <c r="J2204">
        <v>2</v>
      </c>
      <c r="K2204">
        <v>37</v>
      </c>
      <c r="L2204">
        <v>21.8</v>
      </c>
      <c r="M2204">
        <v>5.19</v>
      </c>
      <c r="N2204">
        <v>1.1299999999999999</v>
      </c>
      <c r="O2204">
        <v>4.24</v>
      </c>
      <c r="P2204">
        <v>0.92</v>
      </c>
      <c r="Q2204">
        <v>3.59</v>
      </c>
      <c r="R2204">
        <v>0.78</v>
      </c>
      <c r="S2204">
        <v>1.71</v>
      </c>
      <c r="T2204">
        <v>17</v>
      </c>
      <c r="U2204">
        <v>22.63</v>
      </c>
      <c r="V2204">
        <v>23.18</v>
      </c>
      <c r="W2204" s="1">
        <v>42968</v>
      </c>
      <c r="X2204">
        <v>243</v>
      </c>
      <c r="Y2204" t="s">
        <v>43</v>
      </c>
      <c r="AC2204" s="1">
        <v>43048</v>
      </c>
      <c r="AD2204">
        <v>1</v>
      </c>
      <c r="AE2204">
        <v>259</v>
      </c>
      <c r="AF2204" s="1">
        <v>43326</v>
      </c>
      <c r="AG2204">
        <v>358</v>
      </c>
      <c r="AH2204" t="s">
        <v>1293</v>
      </c>
      <c r="AI2204">
        <v>21</v>
      </c>
      <c r="AJ2204" t="s">
        <v>1294</v>
      </c>
      <c r="AK2204" t="s">
        <v>45</v>
      </c>
      <c r="AL2204" s="1">
        <v>42968</v>
      </c>
    </row>
    <row r="2205" spans="1:38" x14ac:dyDescent="0.25">
      <c r="A2205" t="s">
        <v>123</v>
      </c>
      <c r="B2205" s="1">
        <v>43136</v>
      </c>
      <c r="C2205">
        <v>3</v>
      </c>
      <c r="D2205">
        <v>514</v>
      </c>
      <c r="E2205">
        <v>94</v>
      </c>
      <c r="F2205" t="s">
        <v>1252</v>
      </c>
      <c r="G2205" t="s">
        <v>69</v>
      </c>
      <c r="H2205" t="s">
        <v>70</v>
      </c>
      <c r="I2205">
        <v>3</v>
      </c>
      <c r="J2205">
        <v>2</v>
      </c>
      <c r="K2205">
        <v>148</v>
      </c>
      <c r="L2205">
        <v>13.1</v>
      </c>
      <c r="M2205">
        <v>5.0199999999999996</v>
      </c>
      <c r="N2205">
        <v>0.66</v>
      </c>
      <c r="O2205">
        <v>6.26</v>
      </c>
      <c r="P2205">
        <v>0.82</v>
      </c>
      <c r="Q2205">
        <v>4.13</v>
      </c>
      <c r="R2205">
        <v>0.54</v>
      </c>
      <c r="S2205">
        <v>1.36</v>
      </c>
      <c r="T2205">
        <v>1000</v>
      </c>
      <c r="U2205">
        <v>13.6</v>
      </c>
      <c r="V2205">
        <v>17.809999999999999</v>
      </c>
      <c r="W2205" s="1">
        <v>42988</v>
      </c>
      <c r="X2205">
        <v>223</v>
      </c>
      <c r="Y2205" s="3">
        <v>44988</v>
      </c>
      <c r="AC2205" s="1">
        <v>43044</v>
      </c>
      <c r="AD2205">
        <v>1</v>
      </c>
      <c r="AE2205">
        <v>186</v>
      </c>
      <c r="AF2205" s="1">
        <v>43324</v>
      </c>
      <c r="AG2205">
        <v>336</v>
      </c>
      <c r="AH2205" t="s">
        <v>833</v>
      </c>
      <c r="AI2205" t="s">
        <v>1295</v>
      </c>
      <c r="AJ2205" t="s">
        <v>1296</v>
      </c>
      <c r="AK2205" t="s">
        <v>45</v>
      </c>
      <c r="AL2205" s="1">
        <v>42988</v>
      </c>
    </row>
    <row r="2206" spans="1:38" x14ac:dyDescent="0.25">
      <c r="A2206" t="s">
        <v>123</v>
      </c>
      <c r="B2206" s="1">
        <v>43198</v>
      </c>
      <c r="C2206">
        <v>4</v>
      </c>
      <c r="D2206">
        <v>489</v>
      </c>
      <c r="E2206">
        <v>94</v>
      </c>
      <c r="F2206" t="s">
        <v>1252</v>
      </c>
      <c r="G2206" t="s">
        <v>51</v>
      </c>
      <c r="H2206" t="s">
        <v>52</v>
      </c>
      <c r="I2206">
        <v>3</v>
      </c>
      <c r="J2206">
        <v>2</v>
      </c>
      <c r="K2206">
        <v>213</v>
      </c>
      <c r="L2206">
        <v>10.5</v>
      </c>
      <c r="M2206">
        <v>4.7</v>
      </c>
      <c r="N2206">
        <v>0.49</v>
      </c>
      <c r="O2206">
        <v>7.22</v>
      </c>
      <c r="P2206">
        <v>0.76</v>
      </c>
      <c r="Q2206">
        <v>4.79</v>
      </c>
      <c r="R2206">
        <v>0.5</v>
      </c>
      <c r="S2206">
        <v>1.26</v>
      </c>
      <c r="T2206">
        <v>64</v>
      </c>
      <c r="U2206">
        <v>10.9</v>
      </c>
      <c r="V2206">
        <v>16.059999999999999</v>
      </c>
      <c r="W2206" s="1">
        <v>42985</v>
      </c>
      <c r="X2206">
        <v>226</v>
      </c>
      <c r="Y2206" t="s">
        <v>48</v>
      </c>
      <c r="AC2206" s="1">
        <v>43044</v>
      </c>
      <c r="AD2206">
        <v>1</v>
      </c>
      <c r="AF2206" s="1">
        <v>43326</v>
      </c>
      <c r="AI2206">
        <v>0</v>
      </c>
      <c r="AJ2206" t="s">
        <v>1297</v>
      </c>
      <c r="AK2206" t="s">
        <v>143</v>
      </c>
      <c r="AL2206" s="1">
        <v>43275</v>
      </c>
    </row>
    <row r="2207" spans="1:38" x14ac:dyDescent="0.25">
      <c r="A2207" t="s">
        <v>123</v>
      </c>
      <c r="B2207" s="1">
        <v>43074</v>
      </c>
      <c r="C2207">
        <v>2</v>
      </c>
      <c r="D2207">
        <v>514</v>
      </c>
      <c r="E2207">
        <v>94</v>
      </c>
      <c r="F2207" t="s">
        <v>1252</v>
      </c>
      <c r="G2207" t="s">
        <v>69</v>
      </c>
      <c r="H2207" t="s">
        <v>70</v>
      </c>
      <c r="I2207">
        <v>3</v>
      </c>
      <c r="J2207">
        <v>2</v>
      </c>
      <c r="K2207">
        <v>106</v>
      </c>
      <c r="L2207">
        <v>8.1999999999999993</v>
      </c>
      <c r="M2207">
        <v>4.96</v>
      </c>
      <c r="N2207">
        <v>0.41</v>
      </c>
      <c r="O2207">
        <v>5.19</v>
      </c>
      <c r="P2207">
        <v>0.43</v>
      </c>
      <c r="Q2207">
        <v>3.89</v>
      </c>
      <c r="R2207">
        <v>0.32</v>
      </c>
      <c r="S2207">
        <v>0.74</v>
      </c>
      <c r="T2207">
        <v>17</v>
      </c>
      <c r="U2207">
        <v>8.51</v>
      </c>
      <c r="V2207">
        <v>9.9700000000000006</v>
      </c>
      <c r="W2207" s="1">
        <v>42968</v>
      </c>
      <c r="X2207">
        <v>243</v>
      </c>
      <c r="Y2207" t="s">
        <v>46</v>
      </c>
      <c r="AC2207" s="1">
        <v>43048</v>
      </c>
      <c r="AD2207">
        <v>1</v>
      </c>
      <c r="AE2207">
        <v>250</v>
      </c>
      <c r="AF2207" s="1">
        <v>43326</v>
      </c>
      <c r="AG2207">
        <v>358</v>
      </c>
      <c r="AH2207" t="s">
        <v>1293</v>
      </c>
      <c r="AI2207">
        <v>21</v>
      </c>
      <c r="AJ2207" t="s">
        <v>1294</v>
      </c>
      <c r="AK2207" t="s">
        <v>45</v>
      </c>
      <c r="AL2207" s="1">
        <v>42968</v>
      </c>
    </row>
    <row r="2208" spans="1:38" x14ac:dyDescent="0.25">
      <c r="A2208" t="s">
        <v>68</v>
      </c>
      <c r="B2208" s="1">
        <v>43018</v>
      </c>
      <c r="C2208">
        <v>1</v>
      </c>
      <c r="D2208">
        <v>266</v>
      </c>
      <c r="E2208">
        <v>96</v>
      </c>
      <c r="F2208" t="s">
        <v>1252</v>
      </c>
      <c r="G2208" t="s">
        <v>104</v>
      </c>
      <c r="H2208" t="s">
        <v>105</v>
      </c>
      <c r="I2208">
        <v>3</v>
      </c>
      <c r="J2208">
        <v>2</v>
      </c>
      <c r="K2208">
        <v>67</v>
      </c>
      <c r="L2208">
        <v>18.399999999999999</v>
      </c>
      <c r="M2208">
        <v>4.53</v>
      </c>
      <c r="N2208">
        <v>0.83</v>
      </c>
      <c r="O2208">
        <v>4.33</v>
      </c>
      <c r="P2208">
        <v>0.8</v>
      </c>
      <c r="Q2208">
        <v>3</v>
      </c>
      <c r="R2208">
        <v>0.55000000000000004</v>
      </c>
      <c r="S2208">
        <v>1.35</v>
      </c>
      <c r="T2208">
        <v>42</v>
      </c>
      <c r="U2208">
        <v>19.100000000000001</v>
      </c>
      <c r="V2208">
        <v>19.059999999999999</v>
      </c>
      <c r="W2208" s="1">
        <v>42951</v>
      </c>
      <c r="X2208">
        <v>276</v>
      </c>
      <c r="Y2208" t="s">
        <v>43</v>
      </c>
      <c r="AC2208" s="1">
        <v>43047</v>
      </c>
      <c r="AD2208">
        <v>2</v>
      </c>
      <c r="AE2208">
        <v>259</v>
      </c>
      <c r="AF2208" s="1">
        <v>43326</v>
      </c>
      <c r="AG2208">
        <v>375</v>
      </c>
      <c r="AH2208">
        <v>313504</v>
      </c>
      <c r="AI2208" t="s">
        <v>1298</v>
      </c>
      <c r="AJ2208" s="2">
        <v>12724</v>
      </c>
      <c r="AK2208" t="s">
        <v>45</v>
      </c>
      <c r="AL2208" s="1">
        <v>42951</v>
      </c>
    </row>
    <row r="2209" spans="1:38" x14ac:dyDescent="0.25">
      <c r="A2209" t="s">
        <v>68</v>
      </c>
      <c r="B2209" s="1">
        <v>43073</v>
      </c>
      <c r="C2209">
        <v>2</v>
      </c>
      <c r="D2209">
        <v>266</v>
      </c>
      <c r="E2209">
        <v>96</v>
      </c>
      <c r="F2209" t="s">
        <v>1252</v>
      </c>
      <c r="G2209" t="s">
        <v>104</v>
      </c>
      <c r="H2209" t="s">
        <v>105</v>
      </c>
      <c r="I2209">
        <v>3</v>
      </c>
      <c r="J2209">
        <v>2</v>
      </c>
      <c r="K2209">
        <v>122</v>
      </c>
      <c r="L2209">
        <v>19.100000000000001</v>
      </c>
      <c r="M2209">
        <v>3.94</v>
      </c>
      <c r="N2209">
        <v>0.75</v>
      </c>
      <c r="O2209">
        <v>3.98</v>
      </c>
      <c r="P2209">
        <v>0.76</v>
      </c>
      <c r="Q2209">
        <v>3.04</v>
      </c>
      <c r="R2209">
        <v>0.57999999999999996</v>
      </c>
      <c r="S2209">
        <v>1.34</v>
      </c>
      <c r="T2209">
        <v>5</v>
      </c>
      <c r="U2209">
        <v>19.829999999999998</v>
      </c>
      <c r="V2209">
        <v>18.97</v>
      </c>
      <c r="W2209" s="1">
        <v>42951</v>
      </c>
      <c r="X2209">
        <v>276</v>
      </c>
      <c r="Y2209" t="s">
        <v>46</v>
      </c>
      <c r="AC2209" s="1">
        <v>43047</v>
      </c>
      <c r="AD2209">
        <v>2</v>
      </c>
      <c r="AE2209">
        <v>251</v>
      </c>
      <c r="AF2209" s="1">
        <v>43326</v>
      </c>
      <c r="AG2209">
        <v>375</v>
      </c>
      <c r="AH2209">
        <v>313504</v>
      </c>
      <c r="AI2209" t="s">
        <v>1298</v>
      </c>
      <c r="AJ2209" s="2">
        <v>12724</v>
      </c>
      <c r="AK2209" t="s">
        <v>45</v>
      </c>
      <c r="AL2209" s="1">
        <v>42951</v>
      </c>
    </row>
    <row r="2210" spans="1:38" x14ac:dyDescent="0.25">
      <c r="A2210" t="s">
        <v>68</v>
      </c>
      <c r="B2210" s="1">
        <v>43144</v>
      </c>
      <c r="C2210">
        <v>3</v>
      </c>
      <c r="D2210">
        <v>266</v>
      </c>
      <c r="E2210">
        <v>96</v>
      </c>
      <c r="F2210" t="s">
        <v>1252</v>
      </c>
      <c r="G2210" t="s">
        <v>104</v>
      </c>
      <c r="H2210" t="s">
        <v>105</v>
      </c>
      <c r="I2210">
        <v>3</v>
      </c>
      <c r="J2210">
        <v>2</v>
      </c>
      <c r="K2210">
        <v>193</v>
      </c>
      <c r="L2210">
        <v>15.7</v>
      </c>
      <c r="M2210">
        <v>3.57</v>
      </c>
      <c r="N2210">
        <v>0.56000000000000005</v>
      </c>
      <c r="O2210">
        <v>4.66</v>
      </c>
      <c r="P2210">
        <v>0.73</v>
      </c>
      <c r="Q2210">
        <v>3.11</v>
      </c>
      <c r="R2210">
        <v>0.49</v>
      </c>
      <c r="S2210">
        <v>1.22</v>
      </c>
      <c r="T2210">
        <v>10</v>
      </c>
      <c r="U2210">
        <v>16.3</v>
      </c>
      <c r="V2210">
        <v>17.010000000000002</v>
      </c>
      <c r="W2210" s="1">
        <v>42951</v>
      </c>
      <c r="X2210">
        <v>276</v>
      </c>
      <c r="Y2210" t="s">
        <v>47</v>
      </c>
      <c r="AC2210" s="1">
        <v>43047</v>
      </c>
      <c r="AD2210">
        <v>2</v>
      </c>
      <c r="AE2210">
        <v>180</v>
      </c>
      <c r="AF2210" s="1">
        <v>43326</v>
      </c>
      <c r="AG2210">
        <v>375</v>
      </c>
      <c r="AH2210">
        <v>313504</v>
      </c>
      <c r="AI2210" t="s">
        <v>1298</v>
      </c>
      <c r="AJ2210" s="2">
        <v>12724</v>
      </c>
      <c r="AK2210" t="s">
        <v>45</v>
      </c>
      <c r="AL2210" s="1">
        <v>42951</v>
      </c>
    </row>
    <row r="2211" spans="1:38" x14ac:dyDescent="0.25">
      <c r="A2211" t="s">
        <v>68</v>
      </c>
      <c r="B2211" s="1">
        <v>43219</v>
      </c>
      <c r="C2211">
        <v>4</v>
      </c>
      <c r="D2211">
        <v>266</v>
      </c>
      <c r="E2211">
        <v>96</v>
      </c>
      <c r="F2211" t="s">
        <v>1252</v>
      </c>
      <c r="G2211" t="s">
        <v>104</v>
      </c>
      <c r="H2211" t="s">
        <v>105</v>
      </c>
      <c r="I2211">
        <v>3</v>
      </c>
      <c r="J2211">
        <v>2</v>
      </c>
      <c r="K2211">
        <v>268</v>
      </c>
      <c r="L2211">
        <v>3.8</v>
      </c>
      <c r="M2211">
        <v>3.48</v>
      </c>
      <c r="N2211">
        <v>0.13</v>
      </c>
      <c r="O2211">
        <v>8.16</v>
      </c>
      <c r="P2211">
        <v>0.31</v>
      </c>
      <c r="Q2211">
        <v>5.77</v>
      </c>
      <c r="R2211">
        <v>0.22</v>
      </c>
      <c r="S2211">
        <v>0.53</v>
      </c>
      <c r="T2211">
        <v>87</v>
      </c>
      <c r="U2211">
        <v>3.94</v>
      </c>
      <c r="V2211">
        <v>6.54</v>
      </c>
      <c r="W2211" s="1">
        <v>42951</v>
      </c>
      <c r="X2211">
        <v>276</v>
      </c>
      <c r="Y2211" t="s">
        <v>48</v>
      </c>
      <c r="AC2211" t="s">
        <v>49</v>
      </c>
      <c r="AH2211">
        <v>313504</v>
      </c>
      <c r="AI2211" t="s">
        <v>1298</v>
      </c>
      <c r="AJ2211" s="2">
        <v>12724</v>
      </c>
      <c r="AK2211" t="s">
        <v>50</v>
      </c>
      <c r="AL2211" s="1">
        <v>43250</v>
      </c>
    </row>
    <row r="2212" spans="1:38" x14ac:dyDescent="0.25">
      <c r="A2212" t="s">
        <v>129</v>
      </c>
      <c r="B2212" s="1">
        <v>43060</v>
      </c>
      <c r="C2212">
        <v>2</v>
      </c>
      <c r="D2212">
        <v>303</v>
      </c>
      <c r="E2212">
        <v>97</v>
      </c>
      <c r="F2212" t="s">
        <v>1252</v>
      </c>
      <c r="G2212" t="s">
        <v>69</v>
      </c>
      <c r="H2212" t="s">
        <v>70</v>
      </c>
      <c r="I2212">
        <v>2</v>
      </c>
      <c r="J2212">
        <v>1</v>
      </c>
      <c r="K2212">
        <v>88</v>
      </c>
      <c r="L2212">
        <v>14.8</v>
      </c>
      <c r="M2212">
        <v>5.19</v>
      </c>
      <c r="N2212">
        <v>0.77</v>
      </c>
      <c r="O2212">
        <v>4.3899999999999997</v>
      </c>
      <c r="P2212">
        <v>0.65</v>
      </c>
      <c r="Q2212">
        <v>4.08</v>
      </c>
      <c r="R2212">
        <v>0.6</v>
      </c>
      <c r="S2212">
        <v>1.25</v>
      </c>
      <c r="T2212">
        <v>19</v>
      </c>
      <c r="U2212">
        <v>15.36</v>
      </c>
      <c r="V2212">
        <v>16.579999999999998</v>
      </c>
      <c r="W2212" s="1">
        <v>42972</v>
      </c>
      <c r="X2212">
        <v>268</v>
      </c>
      <c r="Y2212" t="s">
        <v>46</v>
      </c>
      <c r="Z2212" t="s">
        <v>1299</v>
      </c>
      <c r="AA2212">
        <f>-56/69</f>
        <v>-0.81159420289855078</v>
      </c>
      <c r="AC2212" s="1">
        <v>43068</v>
      </c>
      <c r="AD2212">
        <v>2</v>
      </c>
      <c r="AE2212">
        <v>202</v>
      </c>
      <c r="AF2212" s="1">
        <v>43349</v>
      </c>
      <c r="AG2212">
        <v>377</v>
      </c>
      <c r="AH2212">
        <v>510048</v>
      </c>
      <c r="AI2212" t="s">
        <v>1300</v>
      </c>
      <c r="AJ2212" s="2">
        <v>27334</v>
      </c>
      <c r="AK2212" t="s">
        <v>45</v>
      </c>
      <c r="AL2212" s="1">
        <v>42972</v>
      </c>
    </row>
    <row r="2213" spans="1:38" x14ac:dyDescent="0.25">
      <c r="A2213" t="s">
        <v>129</v>
      </c>
      <c r="B2213" s="1">
        <v>43156</v>
      </c>
      <c r="C2213">
        <v>3</v>
      </c>
      <c r="D2213">
        <v>303</v>
      </c>
      <c r="E2213">
        <v>97</v>
      </c>
      <c r="F2213" t="s">
        <v>1252</v>
      </c>
      <c r="G2213" t="s">
        <v>69</v>
      </c>
      <c r="H2213" t="s">
        <v>70</v>
      </c>
      <c r="I2213">
        <v>2</v>
      </c>
      <c r="J2213">
        <v>1</v>
      </c>
      <c r="K2213">
        <v>184</v>
      </c>
      <c r="L2213">
        <v>11.8</v>
      </c>
      <c r="M2213">
        <v>4.8600000000000003</v>
      </c>
      <c r="N2213">
        <v>0.56999999999999995</v>
      </c>
      <c r="O2213">
        <v>5.05</v>
      </c>
      <c r="P2213">
        <v>0.6</v>
      </c>
      <c r="Q2213">
        <v>4.43</v>
      </c>
      <c r="R2213">
        <v>0.52</v>
      </c>
      <c r="S2213">
        <v>1.1200000000000001</v>
      </c>
      <c r="U2213">
        <v>12.25</v>
      </c>
      <c r="V2213">
        <v>14.55</v>
      </c>
      <c r="W2213" s="1">
        <v>42972</v>
      </c>
      <c r="X2213">
        <v>268</v>
      </c>
      <c r="Z2213" t="s">
        <v>1299</v>
      </c>
      <c r="AA2213">
        <v>-0.81159420299999996</v>
      </c>
      <c r="AI2213">
        <v>0</v>
      </c>
    </row>
    <row r="2214" spans="1:38" x14ac:dyDescent="0.25">
      <c r="A2214" t="s">
        <v>129</v>
      </c>
      <c r="B2214" s="1">
        <v>42997</v>
      </c>
      <c r="C2214">
        <v>1</v>
      </c>
      <c r="D2214">
        <v>303</v>
      </c>
      <c r="E2214">
        <v>97</v>
      </c>
      <c r="F2214" t="s">
        <v>1252</v>
      </c>
      <c r="G2214" t="s">
        <v>69</v>
      </c>
      <c r="H2214" t="s">
        <v>70</v>
      </c>
      <c r="I2214">
        <v>2</v>
      </c>
      <c r="J2214">
        <v>1</v>
      </c>
      <c r="K2214">
        <v>25</v>
      </c>
      <c r="L2214">
        <v>12.3</v>
      </c>
      <c r="M2214">
        <v>5.4</v>
      </c>
      <c r="N2214">
        <v>0.66</v>
      </c>
      <c r="O2214">
        <v>3.48</v>
      </c>
      <c r="P2214">
        <v>0.43</v>
      </c>
      <c r="Q2214">
        <v>4.08</v>
      </c>
      <c r="R2214">
        <v>0.5</v>
      </c>
      <c r="S2214">
        <v>0.93</v>
      </c>
      <c r="T2214">
        <v>22</v>
      </c>
      <c r="U2214">
        <v>12.77</v>
      </c>
      <c r="V2214">
        <v>12.4</v>
      </c>
      <c r="W2214" s="1">
        <v>42972</v>
      </c>
      <c r="X2214">
        <v>268</v>
      </c>
      <c r="Y2214" t="s">
        <v>43</v>
      </c>
      <c r="Z2214" t="s">
        <v>1299</v>
      </c>
      <c r="AA2214">
        <v>-0.81159420299999996</v>
      </c>
      <c r="AC2214" s="1">
        <v>43047</v>
      </c>
      <c r="AD2214">
        <v>1</v>
      </c>
      <c r="AE2214">
        <v>281</v>
      </c>
      <c r="AF2214" s="1">
        <v>43329</v>
      </c>
      <c r="AG2214">
        <v>357</v>
      </c>
      <c r="AH2214">
        <v>510048</v>
      </c>
      <c r="AI2214" t="s">
        <v>1300</v>
      </c>
      <c r="AJ2214" s="2">
        <v>27334</v>
      </c>
      <c r="AK2214" t="s">
        <v>45</v>
      </c>
      <c r="AL2214" s="1">
        <v>42972</v>
      </c>
    </row>
    <row r="2215" spans="1:38" x14ac:dyDescent="0.25">
      <c r="A2215" t="s">
        <v>129</v>
      </c>
      <c r="B2215" s="1">
        <v>43229</v>
      </c>
      <c r="C2215">
        <v>4</v>
      </c>
      <c r="D2215">
        <v>303</v>
      </c>
      <c r="E2215">
        <v>97</v>
      </c>
      <c r="F2215" t="s">
        <v>1252</v>
      </c>
      <c r="G2215" t="s">
        <v>69</v>
      </c>
      <c r="H2215" t="s">
        <v>70</v>
      </c>
      <c r="I2215">
        <v>2</v>
      </c>
      <c r="J2215">
        <v>1</v>
      </c>
      <c r="K2215">
        <v>257</v>
      </c>
      <c r="L2215">
        <v>7</v>
      </c>
      <c r="M2215">
        <v>4.55</v>
      </c>
      <c r="N2215">
        <v>0.32</v>
      </c>
      <c r="O2215">
        <v>6.83</v>
      </c>
      <c r="P2215">
        <v>0.48</v>
      </c>
      <c r="Q2215">
        <v>5.16</v>
      </c>
      <c r="R2215">
        <v>0.36</v>
      </c>
      <c r="S2215">
        <v>0.84</v>
      </c>
      <c r="T2215">
        <v>117</v>
      </c>
      <c r="U2215">
        <v>7.27</v>
      </c>
      <c r="V2215">
        <v>10.57</v>
      </c>
      <c r="W2215" s="1">
        <v>42972</v>
      </c>
      <c r="X2215">
        <v>268</v>
      </c>
      <c r="Y2215" t="s">
        <v>48</v>
      </c>
      <c r="Z2215" t="s">
        <v>1299</v>
      </c>
      <c r="AA2215">
        <f>-56/69</f>
        <v>-0.81159420289855078</v>
      </c>
      <c r="AC2215" t="s">
        <v>49</v>
      </c>
      <c r="AH2215">
        <v>510048</v>
      </c>
      <c r="AI2215" t="s">
        <v>1300</v>
      </c>
      <c r="AJ2215">
        <v>27334</v>
      </c>
      <c r="AK2215" t="s">
        <v>50</v>
      </c>
      <c r="AL2215" s="1">
        <v>43242</v>
      </c>
    </row>
    <row r="2216" spans="1:38" x14ac:dyDescent="0.25">
      <c r="A2216" t="s">
        <v>78</v>
      </c>
      <c r="B2216" s="1">
        <v>43072</v>
      </c>
      <c r="C2216">
        <v>2</v>
      </c>
      <c r="D2216">
        <v>63</v>
      </c>
      <c r="E2216">
        <v>99</v>
      </c>
      <c r="F2216" t="s">
        <v>1252</v>
      </c>
      <c r="G2216" t="s">
        <v>40</v>
      </c>
      <c r="H2216" t="s">
        <v>41</v>
      </c>
      <c r="I2216">
        <v>2</v>
      </c>
      <c r="J2216">
        <v>1</v>
      </c>
      <c r="K2216">
        <v>108</v>
      </c>
      <c r="L2216">
        <v>13.1</v>
      </c>
      <c r="M2216">
        <v>5.16</v>
      </c>
      <c r="N2216">
        <v>0.68</v>
      </c>
      <c r="O2216">
        <v>5.94</v>
      </c>
      <c r="P2216">
        <v>0.78</v>
      </c>
      <c r="Q2216">
        <v>4.05</v>
      </c>
      <c r="R2216">
        <v>0.53</v>
      </c>
      <c r="S2216">
        <v>1.31</v>
      </c>
      <c r="T2216">
        <v>77</v>
      </c>
      <c r="U2216">
        <v>13.6</v>
      </c>
      <c r="V2216">
        <v>17.23</v>
      </c>
      <c r="W2216" s="1">
        <v>42964</v>
      </c>
      <c r="X2216">
        <v>242</v>
      </c>
      <c r="Y2216" t="s">
        <v>46</v>
      </c>
      <c r="Z2216" t="s">
        <v>496</v>
      </c>
      <c r="AA2216" t="s">
        <v>497</v>
      </c>
      <c r="AC2216" s="1">
        <v>43072</v>
      </c>
      <c r="AD2216">
        <v>1</v>
      </c>
      <c r="AE2216">
        <v>226</v>
      </c>
      <c r="AF2216" s="1">
        <v>43352</v>
      </c>
      <c r="AG2216">
        <v>388</v>
      </c>
      <c r="AH2216">
        <v>308128</v>
      </c>
      <c r="AI2216">
        <v>104</v>
      </c>
      <c r="AJ2216" s="2">
        <v>11567</v>
      </c>
      <c r="AK2216" t="s">
        <v>45</v>
      </c>
      <c r="AL2216" s="1">
        <v>42964</v>
      </c>
    </row>
    <row r="2217" spans="1:38" x14ac:dyDescent="0.25">
      <c r="A2217" t="s">
        <v>78</v>
      </c>
      <c r="B2217" s="1">
        <v>43129</v>
      </c>
      <c r="C2217">
        <v>3</v>
      </c>
      <c r="D2217">
        <v>63</v>
      </c>
      <c r="E2217">
        <v>99</v>
      </c>
      <c r="F2217" t="s">
        <v>1252</v>
      </c>
      <c r="G2217" t="s">
        <v>40</v>
      </c>
      <c r="H2217" t="s">
        <v>41</v>
      </c>
      <c r="I2217">
        <v>3</v>
      </c>
      <c r="J2217">
        <v>2</v>
      </c>
      <c r="K2217">
        <v>121</v>
      </c>
      <c r="L2217">
        <v>12.8</v>
      </c>
      <c r="M2217">
        <v>5.2</v>
      </c>
      <c r="N2217">
        <v>0.67</v>
      </c>
      <c r="O2217">
        <v>4.16</v>
      </c>
      <c r="P2217">
        <v>0.53</v>
      </c>
      <c r="Q2217">
        <v>3.83</v>
      </c>
      <c r="R2217">
        <v>0.49</v>
      </c>
      <c r="S2217">
        <v>1.02</v>
      </c>
      <c r="T2217">
        <v>4</v>
      </c>
      <c r="U2217">
        <v>13.29</v>
      </c>
      <c r="V2217">
        <v>13.72</v>
      </c>
      <c r="W2217" s="1">
        <v>43008</v>
      </c>
      <c r="X2217">
        <v>196</v>
      </c>
      <c r="Y2217" t="s">
        <v>46</v>
      </c>
      <c r="Z2217" t="s">
        <v>1301</v>
      </c>
      <c r="AA2217">
        <f>-97/72</f>
        <v>-1.3472222222222223</v>
      </c>
      <c r="AC2217" s="1">
        <v>43058</v>
      </c>
      <c r="AD2217">
        <v>1</v>
      </c>
      <c r="AE2217">
        <v>207</v>
      </c>
      <c r="AF2217" s="1">
        <v>43338</v>
      </c>
      <c r="AG2217">
        <v>330</v>
      </c>
      <c r="AH2217">
        <v>309012</v>
      </c>
      <c r="AI2217">
        <v>71</v>
      </c>
      <c r="AJ2217" s="2">
        <v>43770</v>
      </c>
      <c r="AK2217" t="s">
        <v>45</v>
      </c>
      <c r="AL2217" s="1">
        <v>43008</v>
      </c>
    </row>
    <row r="2218" spans="1:38" x14ac:dyDescent="0.25">
      <c r="A2218" t="s">
        <v>78</v>
      </c>
      <c r="B2218" s="1">
        <v>43193</v>
      </c>
      <c r="C2218">
        <v>4</v>
      </c>
      <c r="D2218">
        <v>63</v>
      </c>
      <c r="E2218">
        <v>99</v>
      </c>
      <c r="F2218" t="s">
        <v>1252</v>
      </c>
      <c r="G2218" t="s">
        <v>40</v>
      </c>
      <c r="H2218" t="s">
        <v>41</v>
      </c>
      <c r="I2218">
        <v>3</v>
      </c>
      <c r="J2218">
        <v>2</v>
      </c>
      <c r="K2218">
        <v>185</v>
      </c>
      <c r="L2218">
        <v>8.9</v>
      </c>
      <c r="M2218">
        <v>4.83</v>
      </c>
      <c r="N2218">
        <v>0.43</v>
      </c>
      <c r="O2218">
        <v>6.06</v>
      </c>
      <c r="P2218">
        <v>0.54</v>
      </c>
      <c r="Q2218">
        <v>4.7</v>
      </c>
      <c r="R2218">
        <v>0.42</v>
      </c>
      <c r="S2218">
        <v>0.96</v>
      </c>
      <c r="T2218">
        <v>18</v>
      </c>
      <c r="U2218">
        <v>9.24</v>
      </c>
      <c r="V2218">
        <v>12.28</v>
      </c>
      <c r="W2218" s="1">
        <v>43008</v>
      </c>
      <c r="X2218">
        <v>196</v>
      </c>
      <c r="Y2218" t="s">
        <v>47</v>
      </c>
      <c r="Z2218" t="s">
        <v>1301</v>
      </c>
      <c r="AA2218">
        <f>-97/72</f>
        <v>-1.3472222222222223</v>
      </c>
      <c r="AC2218" s="1">
        <v>43058</v>
      </c>
      <c r="AD2218">
        <v>1</v>
      </c>
      <c r="AE2218">
        <v>143</v>
      </c>
      <c r="AF2218" s="1">
        <v>43338</v>
      </c>
      <c r="AG2218">
        <v>330</v>
      </c>
      <c r="AH2218">
        <v>309012</v>
      </c>
      <c r="AI2218">
        <v>71</v>
      </c>
      <c r="AJ2218" s="2">
        <v>43770</v>
      </c>
      <c r="AK2218" t="s">
        <v>45</v>
      </c>
      <c r="AL2218" s="1">
        <v>43008</v>
      </c>
    </row>
    <row r="2219" spans="1:38" x14ac:dyDescent="0.25">
      <c r="A2219" t="s">
        <v>78</v>
      </c>
      <c r="B2219" s="1">
        <v>43129</v>
      </c>
      <c r="C2219">
        <v>3</v>
      </c>
      <c r="D2219">
        <v>131</v>
      </c>
      <c r="E2219">
        <v>100</v>
      </c>
      <c r="F2219" t="s">
        <v>1252</v>
      </c>
      <c r="G2219" t="s">
        <v>40</v>
      </c>
      <c r="H2219" t="s">
        <v>41</v>
      </c>
      <c r="I2219">
        <v>5</v>
      </c>
      <c r="J2219" t="s">
        <v>42</v>
      </c>
      <c r="K2219">
        <v>121</v>
      </c>
      <c r="L2219">
        <v>16.399999999999999</v>
      </c>
      <c r="M2219">
        <v>4.8499999999999996</v>
      </c>
      <c r="N2219">
        <v>0.8</v>
      </c>
      <c r="O2219">
        <v>5.94</v>
      </c>
      <c r="P2219">
        <v>0.97</v>
      </c>
      <c r="Q2219">
        <v>4.07</v>
      </c>
      <c r="R2219">
        <v>0.67</v>
      </c>
      <c r="S2219">
        <v>1.64</v>
      </c>
      <c r="T2219">
        <v>22</v>
      </c>
      <c r="U2219">
        <v>17.02</v>
      </c>
      <c r="V2219">
        <v>21.54</v>
      </c>
      <c r="W2219" s="1">
        <v>43008</v>
      </c>
      <c r="X2219">
        <v>196</v>
      </c>
      <c r="Y2219" t="s">
        <v>46</v>
      </c>
      <c r="Z2219" t="s">
        <v>1302</v>
      </c>
      <c r="AA2219" t="s">
        <v>1303</v>
      </c>
      <c r="AC2219" s="1">
        <v>43082</v>
      </c>
      <c r="AD2219">
        <v>2</v>
      </c>
      <c r="AE2219">
        <v>221</v>
      </c>
      <c r="AF2219" s="1">
        <v>43352</v>
      </c>
      <c r="AG2219">
        <v>344</v>
      </c>
      <c r="AH2219">
        <v>311013</v>
      </c>
      <c r="AI2219" t="s">
        <v>697</v>
      </c>
      <c r="AJ2219" s="2">
        <v>13667</v>
      </c>
      <c r="AK2219" t="s">
        <v>45</v>
      </c>
      <c r="AL2219" s="1">
        <v>43008</v>
      </c>
    </row>
    <row r="2220" spans="1:38" x14ac:dyDescent="0.25">
      <c r="A2220" t="s">
        <v>78</v>
      </c>
      <c r="B2220" s="1">
        <v>43193</v>
      </c>
      <c r="C2220">
        <v>4</v>
      </c>
      <c r="D2220">
        <v>131</v>
      </c>
      <c r="E2220">
        <v>100</v>
      </c>
      <c r="F2220" t="s">
        <v>1252</v>
      </c>
      <c r="G2220" t="s">
        <v>40</v>
      </c>
      <c r="H2220" t="s">
        <v>41</v>
      </c>
      <c r="I2220">
        <v>5</v>
      </c>
      <c r="J2220" t="s">
        <v>42</v>
      </c>
      <c r="K2220">
        <v>185</v>
      </c>
      <c r="L2220">
        <v>10.5</v>
      </c>
      <c r="M2220">
        <v>4.6100000000000003</v>
      </c>
      <c r="N2220">
        <v>0.48</v>
      </c>
      <c r="O2220">
        <v>7.16</v>
      </c>
      <c r="P2220">
        <v>0.75</v>
      </c>
      <c r="Q2220">
        <v>4.97</v>
      </c>
      <c r="R2220">
        <v>0.52</v>
      </c>
      <c r="S2220">
        <v>1.27</v>
      </c>
      <c r="T2220">
        <v>70</v>
      </c>
      <c r="U2220">
        <v>10.9</v>
      </c>
      <c r="V2220">
        <v>16.079999999999998</v>
      </c>
      <c r="W2220" s="1">
        <v>43008</v>
      </c>
      <c r="X2220">
        <v>196</v>
      </c>
      <c r="Y2220" t="s">
        <v>47</v>
      </c>
      <c r="Z2220" t="s">
        <v>1302</v>
      </c>
      <c r="AA2220" t="s">
        <v>1303</v>
      </c>
      <c r="AC2220" s="1">
        <v>43082</v>
      </c>
      <c r="AD2220">
        <v>2</v>
      </c>
      <c r="AE2220">
        <v>157</v>
      </c>
      <c r="AF2220" s="1">
        <v>43352</v>
      </c>
      <c r="AG2220">
        <v>344</v>
      </c>
      <c r="AH2220">
        <v>311013</v>
      </c>
      <c r="AI2220" t="s">
        <v>697</v>
      </c>
      <c r="AJ2220" s="2">
        <v>13667</v>
      </c>
      <c r="AK2220" t="s">
        <v>45</v>
      </c>
      <c r="AL2220" s="1">
        <v>43008</v>
      </c>
    </row>
    <row r="2221" spans="1:38" x14ac:dyDescent="0.25">
      <c r="A2221" t="s">
        <v>78</v>
      </c>
      <c r="B2221" s="1">
        <v>43072</v>
      </c>
      <c r="C2221">
        <v>2</v>
      </c>
      <c r="D2221">
        <v>131</v>
      </c>
      <c r="E2221">
        <v>100</v>
      </c>
      <c r="F2221" t="s">
        <v>1252</v>
      </c>
      <c r="G2221" t="s">
        <v>40</v>
      </c>
      <c r="H2221" t="s">
        <v>41</v>
      </c>
      <c r="I2221">
        <v>2</v>
      </c>
      <c r="J2221">
        <v>1</v>
      </c>
      <c r="K2221">
        <v>64</v>
      </c>
      <c r="L2221">
        <v>11.6</v>
      </c>
      <c r="M2221">
        <v>5.36</v>
      </c>
      <c r="N2221">
        <v>0.62</v>
      </c>
      <c r="O2221">
        <v>5.25</v>
      </c>
      <c r="P2221">
        <v>0.61</v>
      </c>
      <c r="Q2221">
        <v>3.88</v>
      </c>
      <c r="R2221">
        <v>0.45</v>
      </c>
      <c r="S2221">
        <v>1.06</v>
      </c>
      <c r="U2221">
        <v>12.04</v>
      </c>
      <c r="V2221">
        <v>14.11</v>
      </c>
      <c r="W2221" s="1">
        <v>43008</v>
      </c>
      <c r="X2221">
        <v>227</v>
      </c>
      <c r="Z2221" t="s">
        <v>915</v>
      </c>
      <c r="AA2221" t="s">
        <v>916</v>
      </c>
      <c r="AI2221">
        <v>0</v>
      </c>
    </row>
    <row r="2222" spans="1:38" x14ac:dyDescent="0.25">
      <c r="A2222" t="s">
        <v>78</v>
      </c>
      <c r="B2222" s="1">
        <v>43012</v>
      </c>
      <c r="C2222">
        <v>1</v>
      </c>
      <c r="D2222">
        <v>34</v>
      </c>
      <c r="E2222">
        <v>100</v>
      </c>
      <c r="F2222" t="s">
        <v>1252</v>
      </c>
      <c r="G2222" t="s">
        <v>40</v>
      </c>
      <c r="H2222" t="s">
        <v>41</v>
      </c>
      <c r="I2222">
        <v>5</v>
      </c>
      <c r="J2222" t="s">
        <v>42</v>
      </c>
      <c r="K2222">
        <v>48</v>
      </c>
      <c r="L2222">
        <v>22.2</v>
      </c>
      <c r="M2222">
        <v>5.14</v>
      </c>
      <c r="N2222">
        <v>1.1399999999999999</v>
      </c>
      <c r="O2222">
        <v>5.0599999999999996</v>
      </c>
      <c r="P2222">
        <v>1.1200000000000001</v>
      </c>
      <c r="Q2222">
        <v>4.03</v>
      </c>
      <c r="R2222">
        <v>0.89</v>
      </c>
      <c r="S2222">
        <v>2.02</v>
      </c>
      <c r="U2222">
        <v>23.04</v>
      </c>
      <c r="V2222">
        <v>26.61</v>
      </c>
      <c r="W2222" s="1">
        <v>42964</v>
      </c>
      <c r="X2222">
        <v>242</v>
      </c>
      <c r="Z2222" t="s">
        <v>1304</v>
      </c>
      <c r="AA2222" t="s">
        <v>1305</v>
      </c>
      <c r="AC2222" t="s">
        <v>49</v>
      </c>
      <c r="AI2222">
        <v>0</v>
      </c>
      <c r="AK2222" t="s">
        <v>45</v>
      </c>
      <c r="AL2222" s="1">
        <v>42964</v>
      </c>
    </row>
    <row r="2223" spans="1:38" x14ac:dyDescent="0.25">
      <c r="A2223" t="s">
        <v>78</v>
      </c>
      <c r="B2223" s="1">
        <v>43072</v>
      </c>
      <c r="C2223">
        <v>2</v>
      </c>
      <c r="D2223">
        <v>34</v>
      </c>
      <c r="E2223">
        <v>100</v>
      </c>
      <c r="F2223" t="s">
        <v>1252</v>
      </c>
      <c r="G2223" t="s">
        <v>40</v>
      </c>
      <c r="H2223" t="s">
        <v>41</v>
      </c>
      <c r="I2223">
        <v>5</v>
      </c>
      <c r="J2223" t="s">
        <v>42</v>
      </c>
      <c r="K2223">
        <v>108</v>
      </c>
      <c r="L2223">
        <v>17.399999999999999</v>
      </c>
      <c r="M2223">
        <v>4.9800000000000004</v>
      </c>
      <c r="N2223">
        <v>0.87</v>
      </c>
      <c r="O2223">
        <v>5.7</v>
      </c>
      <c r="P2223">
        <v>0.99</v>
      </c>
      <c r="Q2223">
        <v>4.1500000000000004</v>
      </c>
      <c r="R2223">
        <v>0.72</v>
      </c>
      <c r="S2223">
        <v>1.71</v>
      </c>
      <c r="T2223">
        <v>98</v>
      </c>
      <c r="U2223">
        <v>18.059999999999999</v>
      </c>
      <c r="V2223">
        <v>22.43</v>
      </c>
      <c r="W2223" s="1">
        <v>42964</v>
      </c>
      <c r="X2223">
        <v>242</v>
      </c>
      <c r="Y2223" t="s">
        <v>46</v>
      </c>
      <c r="Z2223" t="s">
        <v>1304</v>
      </c>
      <c r="AA2223" t="s">
        <v>1305</v>
      </c>
      <c r="AC2223" s="1">
        <v>43062</v>
      </c>
      <c r="AD2223">
        <v>1</v>
      </c>
      <c r="AE2223">
        <v>218</v>
      </c>
      <c r="AF2223" s="1">
        <v>43344</v>
      </c>
      <c r="AG2223">
        <v>380</v>
      </c>
      <c r="AI2223">
        <v>0</v>
      </c>
      <c r="AK2223" t="s">
        <v>45</v>
      </c>
      <c r="AL2223" s="1">
        <v>42964</v>
      </c>
    </row>
    <row r="2224" spans="1:38" x14ac:dyDescent="0.25">
      <c r="A2224" t="s">
        <v>78</v>
      </c>
      <c r="B2224" s="1">
        <v>43129</v>
      </c>
      <c r="C2224">
        <v>3</v>
      </c>
      <c r="D2224">
        <v>34</v>
      </c>
      <c r="E2224">
        <v>100</v>
      </c>
      <c r="F2224" t="s">
        <v>1252</v>
      </c>
      <c r="G2224" t="s">
        <v>40</v>
      </c>
      <c r="H2224" t="s">
        <v>41</v>
      </c>
      <c r="I2224">
        <v>5</v>
      </c>
      <c r="J2224" t="s">
        <v>42</v>
      </c>
      <c r="K2224">
        <v>165</v>
      </c>
      <c r="L2224">
        <v>13.1</v>
      </c>
      <c r="M2224">
        <v>5.03</v>
      </c>
      <c r="N2224">
        <v>0.66</v>
      </c>
      <c r="O2224">
        <v>5.0199999999999996</v>
      </c>
      <c r="P2224">
        <v>0.66</v>
      </c>
      <c r="Q2224">
        <v>4.12</v>
      </c>
      <c r="R2224">
        <v>0.54</v>
      </c>
      <c r="S2224">
        <v>1.2</v>
      </c>
      <c r="T2224">
        <v>94</v>
      </c>
      <c r="U2224">
        <v>13.6</v>
      </c>
      <c r="V2224">
        <v>15.8</v>
      </c>
      <c r="W2224" s="1">
        <v>42964</v>
      </c>
      <c r="X2224">
        <v>242</v>
      </c>
      <c r="Y2224" t="s">
        <v>47</v>
      </c>
      <c r="Z2224" t="s">
        <v>1304</v>
      </c>
      <c r="AA2224" t="s">
        <v>1305</v>
      </c>
      <c r="AC2224" s="1">
        <v>43062</v>
      </c>
      <c r="AD2224">
        <v>1</v>
      </c>
      <c r="AE2224">
        <v>213</v>
      </c>
      <c r="AF2224" s="1">
        <v>43344</v>
      </c>
      <c r="AG2224">
        <v>380</v>
      </c>
      <c r="AI2224">
        <v>0</v>
      </c>
      <c r="AK2224" t="s">
        <v>45</v>
      </c>
      <c r="AL2224" s="1">
        <v>42964</v>
      </c>
    </row>
    <row r="2225" spans="1:38" x14ac:dyDescent="0.25">
      <c r="A2225" t="s">
        <v>78</v>
      </c>
      <c r="B2225" s="1">
        <v>43193</v>
      </c>
      <c r="C2225">
        <v>4</v>
      </c>
      <c r="D2225">
        <v>34</v>
      </c>
      <c r="E2225">
        <v>100</v>
      </c>
      <c r="F2225" t="s">
        <v>1252</v>
      </c>
      <c r="G2225" t="s">
        <v>40</v>
      </c>
      <c r="H2225" t="s">
        <v>41</v>
      </c>
      <c r="I2225">
        <v>5</v>
      </c>
      <c r="J2225" t="s">
        <v>42</v>
      </c>
      <c r="K2225">
        <v>229</v>
      </c>
      <c r="L2225">
        <v>10.3</v>
      </c>
      <c r="M2225">
        <v>4.83</v>
      </c>
      <c r="N2225">
        <v>0.5</v>
      </c>
      <c r="O2225">
        <v>6.67</v>
      </c>
      <c r="P2225">
        <v>0.69</v>
      </c>
      <c r="Q2225">
        <v>4.8499999999999996</v>
      </c>
      <c r="R2225">
        <v>0.5</v>
      </c>
      <c r="S2225">
        <v>1.19</v>
      </c>
      <c r="T2225">
        <v>109</v>
      </c>
      <c r="U2225">
        <v>10.69</v>
      </c>
      <c r="V2225">
        <v>15.13</v>
      </c>
      <c r="W2225" s="1">
        <v>42964</v>
      </c>
      <c r="X2225">
        <v>242</v>
      </c>
      <c r="Y2225" t="s">
        <v>48</v>
      </c>
      <c r="Z2225" t="s">
        <v>1304</v>
      </c>
      <c r="AA2225" t="s">
        <v>1305</v>
      </c>
      <c r="AC2225" s="1">
        <v>43062</v>
      </c>
      <c r="AD2225">
        <v>1</v>
      </c>
      <c r="AE2225">
        <v>149</v>
      </c>
      <c r="AF2225" s="1">
        <v>43344</v>
      </c>
      <c r="AG2225">
        <v>380</v>
      </c>
      <c r="AI2225">
        <v>0</v>
      </c>
      <c r="AK2225" t="s">
        <v>45</v>
      </c>
      <c r="AL2225" s="1">
        <v>42964</v>
      </c>
    </row>
    <row r="2226" spans="1:38" x14ac:dyDescent="0.25">
      <c r="A2226" t="s">
        <v>78</v>
      </c>
      <c r="B2226" s="1">
        <v>43072</v>
      </c>
      <c r="C2226">
        <v>2</v>
      </c>
      <c r="D2226">
        <v>107</v>
      </c>
      <c r="E2226">
        <v>101</v>
      </c>
      <c r="F2226" t="s">
        <v>1252</v>
      </c>
      <c r="G2226" t="s">
        <v>40</v>
      </c>
      <c r="H2226" t="s">
        <v>41</v>
      </c>
      <c r="I2226">
        <v>6</v>
      </c>
      <c r="J2226" t="s">
        <v>42</v>
      </c>
      <c r="K2226">
        <v>60</v>
      </c>
      <c r="L2226">
        <v>20.399999999999999</v>
      </c>
      <c r="M2226">
        <v>5.0999999999999996</v>
      </c>
      <c r="N2226">
        <v>1.04</v>
      </c>
      <c r="O2226">
        <v>5.94</v>
      </c>
      <c r="P2226">
        <v>1.21</v>
      </c>
      <c r="Q2226">
        <v>3.99</v>
      </c>
      <c r="R2226">
        <v>0.81</v>
      </c>
      <c r="S2226">
        <v>2.0299999999999998</v>
      </c>
      <c r="T2226">
        <v>79</v>
      </c>
      <c r="U2226">
        <v>21.18</v>
      </c>
      <c r="V2226">
        <v>26.67</v>
      </c>
      <c r="W2226" s="1">
        <v>43012</v>
      </c>
      <c r="X2226" t="s">
        <v>821</v>
      </c>
      <c r="Y2226" t="s">
        <v>77</v>
      </c>
      <c r="Z2226" t="s">
        <v>309</v>
      </c>
      <c r="AA2226" t="s">
        <v>1306</v>
      </c>
      <c r="AC2226" s="1">
        <v>43070</v>
      </c>
      <c r="AD2226">
        <v>2</v>
      </c>
      <c r="AE2226">
        <v>225</v>
      </c>
      <c r="AF2226" s="1">
        <v>43351</v>
      </c>
      <c r="AG2226">
        <v>748</v>
      </c>
      <c r="AH2226">
        <v>310003</v>
      </c>
      <c r="AI2226" t="s">
        <v>1038</v>
      </c>
      <c r="AJ2226" s="2">
        <v>13606</v>
      </c>
      <c r="AK2226" t="s">
        <v>45</v>
      </c>
      <c r="AL2226" s="1">
        <v>42603</v>
      </c>
    </row>
    <row r="2227" spans="1:38" x14ac:dyDescent="0.25">
      <c r="A2227" t="s">
        <v>78</v>
      </c>
      <c r="B2227" s="1">
        <v>43129</v>
      </c>
      <c r="C2227">
        <v>3</v>
      </c>
      <c r="D2227">
        <v>107</v>
      </c>
      <c r="E2227">
        <v>101</v>
      </c>
      <c r="F2227" t="s">
        <v>1252</v>
      </c>
      <c r="G2227" t="s">
        <v>40</v>
      </c>
      <c r="H2227" t="s">
        <v>41</v>
      </c>
      <c r="I2227">
        <v>3</v>
      </c>
      <c r="J2227">
        <v>2</v>
      </c>
      <c r="K2227">
        <v>117</v>
      </c>
      <c r="L2227">
        <v>15.9</v>
      </c>
      <c r="M2227">
        <v>5.13</v>
      </c>
      <c r="N2227">
        <v>0.82</v>
      </c>
      <c r="O2227">
        <v>4.91</v>
      </c>
      <c r="P2227">
        <v>0.78</v>
      </c>
      <c r="Q2227">
        <v>3.64</v>
      </c>
      <c r="R2227">
        <v>0.57999999999999996</v>
      </c>
      <c r="S2227">
        <v>1.36</v>
      </c>
      <c r="T2227">
        <v>22</v>
      </c>
      <c r="U2227">
        <v>16.5</v>
      </c>
      <c r="V2227">
        <v>18.36</v>
      </c>
      <c r="W2227" s="1">
        <v>43012</v>
      </c>
      <c r="X2227" t="s">
        <v>1086</v>
      </c>
      <c r="Y2227" t="s">
        <v>46</v>
      </c>
      <c r="Z2227" t="s">
        <v>1087</v>
      </c>
      <c r="AA2227" t="s">
        <v>1088</v>
      </c>
      <c r="AC2227" s="1">
        <v>43076</v>
      </c>
      <c r="AD2227">
        <v>2</v>
      </c>
      <c r="AE2227">
        <v>228</v>
      </c>
      <c r="AF2227" s="1">
        <v>43359</v>
      </c>
      <c r="AG2227">
        <v>347</v>
      </c>
      <c r="AH2227">
        <v>308128</v>
      </c>
      <c r="AI2227">
        <v>87</v>
      </c>
      <c r="AJ2227" s="2">
        <v>46935</v>
      </c>
      <c r="AK2227" t="s">
        <v>45</v>
      </c>
      <c r="AL2227" s="1">
        <v>43012</v>
      </c>
    </row>
    <row r="2228" spans="1:38" x14ac:dyDescent="0.25">
      <c r="A2228" t="s">
        <v>78</v>
      </c>
      <c r="B2228" s="1">
        <v>43193</v>
      </c>
      <c r="C2228">
        <v>4</v>
      </c>
      <c r="D2228">
        <v>107</v>
      </c>
      <c r="E2228">
        <v>101</v>
      </c>
      <c r="F2228" t="s">
        <v>1252</v>
      </c>
      <c r="G2228" t="s">
        <v>40</v>
      </c>
      <c r="H2228" t="s">
        <v>41</v>
      </c>
      <c r="I2228">
        <v>3</v>
      </c>
      <c r="J2228">
        <v>2</v>
      </c>
      <c r="K2228">
        <v>181</v>
      </c>
      <c r="L2228">
        <v>10.7</v>
      </c>
      <c r="M2228">
        <v>4.7699999999999996</v>
      </c>
      <c r="N2228">
        <v>0.51</v>
      </c>
      <c r="O2228">
        <v>5.6</v>
      </c>
      <c r="P2228">
        <v>0.6</v>
      </c>
      <c r="Q2228">
        <v>4.43</v>
      </c>
      <c r="R2228">
        <v>0.47</v>
      </c>
      <c r="S2228">
        <v>1.07</v>
      </c>
      <c r="T2228">
        <v>139</v>
      </c>
      <c r="U2228">
        <v>11.11</v>
      </c>
      <c r="V2228">
        <v>13.89</v>
      </c>
      <c r="W2228" s="1">
        <v>43012</v>
      </c>
      <c r="X2228" t="s">
        <v>1086</v>
      </c>
      <c r="Y2228" t="s">
        <v>47</v>
      </c>
      <c r="Z2228" t="s">
        <v>1087</v>
      </c>
      <c r="AA2228" t="s">
        <v>1088</v>
      </c>
      <c r="AC2228" s="1">
        <v>43076</v>
      </c>
      <c r="AD2228">
        <v>2</v>
      </c>
      <c r="AE2228">
        <v>164</v>
      </c>
      <c r="AF2228" s="1">
        <v>43359</v>
      </c>
      <c r="AG2228">
        <v>347</v>
      </c>
      <c r="AH2228">
        <v>308128</v>
      </c>
      <c r="AI2228">
        <v>87</v>
      </c>
      <c r="AJ2228" s="2">
        <v>46935</v>
      </c>
      <c r="AK2228" t="s">
        <v>45</v>
      </c>
      <c r="AL2228" s="1">
        <v>43012</v>
      </c>
    </row>
    <row r="2229" spans="1:38" x14ac:dyDescent="0.25">
      <c r="A2229" t="s">
        <v>68</v>
      </c>
      <c r="B2229" s="1">
        <v>43018</v>
      </c>
      <c r="C2229">
        <v>1</v>
      </c>
      <c r="D2229">
        <v>159</v>
      </c>
      <c r="E2229">
        <v>101</v>
      </c>
      <c r="F2229" t="s">
        <v>1252</v>
      </c>
      <c r="G2229" t="s">
        <v>69</v>
      </c>
      <c r="H2229" t="s">
        <v>70</v>
      </c>
      <c r="I2229">
        <v>2</v>
      </c>
      <c r="J2229">
        <v>1</v>
      </c>
      <c r="K2229">
        <v>78</v>
      </c>
      <c r="L2229">
        <v>18.8</v>
      </c>
      <c r="M2229">
        <v>5.08</v>
      </c>
      <c r="N2229">
        <v>0.96</v>
      </c>
      <c r="O2229">
        <v>4.53</v>
      </c>
      <c r="P2229">
        <v>0.85</v>
      </c>
      <c r="Q2229">
        <v>3.49</v>
      </c>
      <c r="R2229">
        <v>0.66</v>
      </c>
      <c r="S2229">
        <v>1.51</v>
      </c>
      <c r="T2229">
        <v>18</v>
      </c>
      <c r="U2229">
        <v>19.510000000000002</v>
      </c>
      <c r="V2229">
        <v>20.61</v>
      </c>
      <c r="W2229" s="1">
        <v>42940</v>
      </c>
      <c r="X2229">
        <v>276</v>
      </c>
      <c r="Y2229" t="s">
        <v>43</v>
      </c>
      <c r="AC2229" s="1">
        <v>43049</v>
      </c>
      <c r="AD2229">
        <v>1</v>
      </c>
      <c r="AE2229">
        <v>263</v>
      </c>
      <c r="AF2229" s="1">
        <v>43330</v>
      </c>
      <c r="AG2229">
        <v>390</v>
      </c>
      <c r="AH2229">
        <v>114520</v>
      </c>
      <c r="AI2229">
        <v>456</v>
      </c>
      <c r="AJ2229" s="2">
        <v>12359</v>
      </c>
      <c r="AK2229" t="s">
        <v>45</v>
      </c>
      <c r="AL2229" s="1">
        <v>42940</v>
      </c>
    </row>
    <row r="2230" spans="1:38" x14ac:dyDescent="0.25">
      <c r="A2230" t="s">
        <v>68</v>
      </c>
      <c r="B2230" s="1">
        <v>43073</v>
      </c>
      <c r="C2230">
        <v>2</v>
      </c>
      <c r="D2230">
        <v>159</v>
      </c>
      <c r="E2230">
        <v>101</v>
      </c>
      <c r="F2230" t="s">
        <v>1252</v>
      </c>
      <c r="G2230" t="s">
        <v>69</v>
      </c>
      <c r="H2230" t="s">
        <v>70</v>
      </c>
      <c r="I2230">
        <v>2</v>
      </c>
      <c r="J2230">
        <v>1</v>
      </c>
      <c r="K2230">
        <v>133</v>
      </c>
      <c r="L2230">
        <v>15.2</v>
      </c>
      <c r="M2230">
        <v>4.93</v>
      </c>
      <c r="N2230">
        <v>0.75</v>
      </c>
      <c r="O2230">
        <v>4.3600000000000003</v>
      </c>
      <c r="P2230">
        <v>0.66</v>
      </c>
      <c r="Q2230">
        <v>3.32</v>
      </c>
      <c r="R2230">
        <v>0.5</v>
      </c>
      <c r="S2230">
        <v>1.17</v>
      </c>
      <c r="T2230">
        <v>30</v>
      </c>
      <c r="U2230">
        <v>15.78</v>
      </c>
      <c r="V2230">
        <v>16.07</v>
      </c>
      <c r="W2230" s="1">
        <v>42940</v>
      </c>
      <c r="X2230">
        <v>276</v>
      </c>
      <c r="Y2230" t="s">
        <v>46</v>
      </c>
      <c r="AC2230" s="1">
        <v>43049</v>
      </c>
      <c r="AD2230">
        <v>1</v>
      </c>
      <c r="AE2230">
        <v>255</v>
      </c>
      <c r="AF2230" s="1">
        <v>43330</v>
      </c>
      <c r="AG2230">
        <v>390</v>
      </c>
      <c r="AH2230">
        <v>114520</v>
      </c>
      <c r="AI2230">
        <v>456</v>
      </c>
      <c r="AJ2230" s="2">
        <v>12359</v>
      </c>
      <c r="AK2230" t="s">
        <v>45</v>
      </c>
      <c r="AL2230" s="1">
        <v>42940</v>
      </c>
    </row>
    <row r="2231" spans="1:38" x14ac:dyDescent="0.25">
      <c r="A2231" t="s">
        <v>68</v>
      </c>
      <c r="B2231" s="1">
        <v>43144</v>
      </c>
      <c r="C2231">
        <v>3</v>
      </c>
      <c r="D2231">
        <v>159</v>
      </c>
      <c r="E2231">
        <v>101</v>
      </c>
      <c r="F2231" t="s">
        <v>1252</v>
      </c>
      <c r="G2231" t="s">
        <v>69</v>
      </c>
      <c r="H2231" t="s">
        <v>70</v>
      </c>
      <c r="I2231">
        <v>2</v>
      </c>
      <c r="J2231">
        <v>1</v>
      </c>
      <c r="K2231">
        <v>204</v>
      </c>
      <c r="L2231">
        <v>8.8000000000000007</v>
      </c>
      <c r="M2231">
        <v>4.9400000000000004</v>
      </c>
      <c r="N2231">
        <v>0.43</v>
      </c>
      <c r="O2231">
        <v>4.83</v>
      </c>
      <c r="P2231">
        <v>0.43</v>
      </c>
      <c r="Q2231">
        <v>3.44</v>
      </c>
      <c r="R2231">
        <v>0.3</v>
      </c>
      <c r="S2231">
        <v>0.73</v>
      </c>
      <c r="T2231">
        <v>78</v>
      </c>
      <c r="U2231">
        <v>9.1300000000000008</v>
      </c>
      <c r="V2231">
        <v>9.98</v>
      </c>
      <c r="W2231" s="1">
        <v>42940</v>
      </c>
      <c r="X2231">
        <v>276</v>
      </c>
      <c r="Y2231" t="s">
        <v>47</v>
      </c>
      <c r="AC2231" s="1">
        <v>43049</v>
      </c>
      <c r="AD2231">
        <v>1</v>
      </c>
      <c r="AE2231">
        <v>184</v>
      </c>
      <c r="AF2231" s="1">
        <v>43330</v>
      </c>
      <c r="AG2231">
        <v>390</v>
      </c>
      <c r="AH2231">
        <v>114520</v>
      </c>
      <c r="AI2231">
        <v>456</v>
      </c>
      <c r="AJ2231" s="2">
        <v>12359</v>
      </c>
      <c r="AK2231" t="s">
        <v>45</v>
      </c>
      <c r="AL2231" s="1">
        <v>42940</v>
      </c>
    </row>
    <row r="2232" spans="1:38" x14ac:dyDescent="0.25">
      <c r="A2232" t="s">
        <v>68</v>
      </c>
      <c r="B2232" s="1">
        <v>43219</v>
      </c>
      <c r="C2232">
        <v>4</v>
      </c>
      <c r="D2232">
        <v>159</v>
      </c>
      <c r="E2232">
        <v>101</v>
      </c>
      <c r="F2232" t="s">
        <v>1252</v>
      </c>
      <c r="G2232" t="s">
        <v>69</v>
      </c>
      <c r="H2232" t="s">
        <v>70</v>
      </c>
      <c r="I2232">
        <v>2</v>
      </c>
      <c r="J2232">
        <v>1</v>
      </c>
      <c r="K2232">
        <v>279</v>
      </c>
      <c r="L2232">
        <v>5.5</v>
      </c>
      <c r="M2232">
        <v>4.3499999999999996</v>
      </c>
      <c r="N2232">
        <v>0.24</v>
      </c>
      <c r="O2232">
        <v>6.39</v>
      </c>
      <c r="P2232">
        <v>0.35</v>
      </c>
      <c r="Q2232">
        <v>5.3</v>
      </c>
      <c r="R2232">
        <v>0.28999999999999998</v>
      </c>
      <c r="S2232">
        <v>0.64</v>
      </c>
      <c r="T2232">
        <v>237</v>
      </c>
      <c r="U2232">
        <v>5.71</v>
      </c>
      <c r="V2232">
        <v>8.02</v>
      </c>
      <c r="W2232" s="1">
        <v>42940</v>
      </c>
      <c r="X2232">
        <v>276</v>
      </c>
      <c r="Y2232" s="3">
        <v>45017</v>
      </c>
      <c r="AC2232" t="s">
        <v>49</v>
      </c>
      <c r="AH2232">
        <v>114520</v>
      </c>
      <c r="AI2232">
        <v>456</v>
      </c>
      <c r="AJ2232" s="2">
        <v>12359</v>
      </c>
      <c r="AK2232" t="s">
        <v>50</v>
      </c>
      <c r="AL2232" s="1">
        <v>43250</v>
      </c>
    </row>
    <row r="2233" spans="1:38" x14ac:dyDescent="0.25">
      <c r="A2233" t="s">
        <v>78</v>
      </c>
      <c r="B2233" s="1">
        <v>43012</v>
      </c>
      <c r="C2233">
        <v>1</v>
      </c>
      <c r="D2233">
        <v>154</v>
      </c>
      <c r="E2233">
        <v>102</v>
      </c>
      <c r="F2233" t="s">
        <v>1252</v>
      </c>
      <c r="G2233" t="s">
        <v>40</v>
      </c>
      <c r="H2233" t="s">
        <v>41</v>
      </c>
      <c r="I2233">
        <v>3</v>
      </c>
      <c r="J2233">
        <v>2</v>
      </c>
      <c r="K2233">
        <v>49</v>
      </c>
      <c r="L2233">
        <v>20.3</v>
      </c>
      <c r="M2233">
        <v>5.26</v>
      </c>
      <c r="N2233">
        <v>1.07</v>
      </c>
      <c r="O2233">
        <v>5.17</v>
      </c>
      <c r="P2233">
        <v>1.05</v>
      </c>
      <c r="Q2233">
        <v>3.79</v>
      </c>
      <c r="R2233">
        <v>0.77</v>
      </c>
      <c r="S2233">
        <v>1.82</v>
      </c>
      <c r="U2233">
        <v>21.07</v>
      </c>
      <c r="V2233">
        <v>24.34</v>
      </c>
      <c r="W2233" s="1">
        <v>42963</v>
      </c>
      <c r="X2233" t="s">
        <v>1282</v>
      </c>
      <c r="Z2233" t="s">
        <v>1179</v>
      </c>
      <c r="AA2233" t="s">
        <v>1283</v>
      </c>
      <c r="AC2233" t="s">
        <v>49</v>
      </c>
      <c r="AH2233">
        <v>308103</v>
      </c>
      <c r="AI2233" t="s">
        <v>1284</v>
      </c>
      <c r="AJ2233" s="3">
        <v>45204</v>
      </c>
      <c r="AK2233" t="s">
        <v>45</v>
      </c>
      <c r="AL2233" s="1">
        <v>42963</v>
      </c>
    </row>
    <row r="2234" spans="1:38" x14ac:dyDescent="0.25">
      <c r="A2234" t="s">
        <v>78</v>
      </c>
      <c r="B2234" s="1">
        <v>43072</v>
      </c>
      <c r="C2234">
        <v>2</v>
      </c>
      <c r="D2234">
        <v>154</v>
      </c>
      <c r="E2234">
        <v>102</v>
      </c>
      <c r="F2234" t="s">
        <v>1252</v>
      </c>
      <c r="G2234" t="s">
        <v>40</v>
      </c>
      <c r="H2234" t="s">
        <v>41</v>
      </c>
      <c r="I2234">
        <v>9</v>
      </c>
      <c r="J2234" t="s">
        <v>42</v>
      </c>
      <c r="K2234">
        <v>109</v>
      </c>
      <c r="L2234">
        <v>17.5</v>
      </c>
      <c r="M2234">
        <v>5.03</v>
      </c>
      <c r="N2234">
        <v>0.88</v>
      </c>
      <c r="O2234">
        <v>5.88</v>
      </c>
      <c r="P2234">
        <v>1.03</v>
      </c>
      <c r="Q2234">
        <v>4.4000000000000004</v>
      </c>
      <c r="R2234">
        <v>0.77</v>
      </c>
      <c r="S2234">
        <v>1.8</v>
      </c>
      <c r="T2234">
        <v>16</v>
      </c>
      <c r="U2234">
        <v>18.170000000000002</v>
      </c>
      <c r="V2234">
        <v>23.33</v>
      </c>
      <c r="W2234" s="1">
        <v>42963</v>
      </c>
      <c r="X2234" t="s">
        <v>720</v>
      </c>
      <c r="Y2234" s="3">
        <v>45047</v>
      </c>
      <c r="Z2234" t="s">
        <v>721</v>
      </c>
      <c r="AA2234" t="s">
        <v>722</v>
      </c>
      <c r="AC2234" s="1">
        <v>43058</v>
      </c>
      <c r="AD2234">
        <v>3</v>
      </c>
      <c r="AE2234">
        <v>213</v>
      </c>
      <c r="AF2234" s="1">
        <v>43339</v>
      </c>
      <c r="AG2234">
        <v>739</v>
      </c>
      <c r="AH2234">
        <v>301104</v>
      </c>
      <c r="AI2234" t="s">
        <v>723</v>
      </c>
      <c r="AJ2234" s="2">
        <v>11444</v>
      </c>
      <c r="AK2234" t="s">
        <v>45</v>
      </c>
      <c r="AL2234" s="1">
        <v>42600</v>
      </c>
    </row>
    <row r="2235" spans="1:38" x14ac:dyDescent="0.25">
      <c r="A2235" t="s">
        <v>78</v>
      </c>
      <c r="B2235" s="1">
        <v>43129</v>
      </c>
      <c r="C2235">
        <v>3</v>
      </c>
      <c r="D2235">
        <v>154</v>
      </c>
      <c r="E2235">
        <v>102</v>
      </c>
      <c r="F2235" t="s">
        <v>1252</v>
      </c>
      <c r="G2235" t="s">
        <v>40</v>
      </c>
      <c r="H2235" t="s">
        <v>41</v>
      </c>
      <c r="I2235">
        <v>3</v>
      </c>
      <c r="J2235">
        <v>2</v>
      </c>
      <c r="K2235">
        <v>166</v>
      </c>
      <c r="L2235">
        <v>17.600000000000001</v>
      </c>
      <c r="M2235">
        <v>5.08</v>
      </c>
      <c r="N2235">
        <v>0.89</v>
      </c>
      <c r="O2235">
        <v>4.1500000000000004</v>
      </c>
      <c r="P2235">
        <v>0.73</v>
      </c>
      <c r="Q2235">
        <v>3.54</v>
      </c>
      <c r="R2235">
        <v>0.62</v>
      </c>
      <c r="S2235">
        <v>1.35</v>
      </c>
      <c r="T2235">
        <v>12</v>
      </c>
      <c r="U2235">
        <v>18.27</v>
      </c>
      <c r="V2235">
        <v>18.48</v>
      </c>
      <c r="W2235" s="1">
        <v>42963</v>
      </c>
      <c r="X2235" t="s">
        <v>1282</v>
      </c>
      <c r="Y2235" t="s">
        <v>47</v>
      </c>
      <c r="Z2235" t="s">
        <v>1179</v>
      </c>
      <c r="AA2235" t="s">
        <v>1283</v>
      </c>
      <c r="AC2235" s="1">
        <v>43066</v>
      </c>
      <c r="AD2235">
        <v>1</v>
      </c>
      <c r="AE2235">
        <v>215</v>
      </c>
      <c r="AF2235" s="1">
        <v>43346</v>
      </c>
      <c r="AG2235">
        <v>383</v>
      </c>
      <c r="AH2235">
        <v>308103</v>
      </c>
      <c r="AI2235" t="s">
        <v>1284</v>
      </c>
      <c r="AJ2235" s="3">
        <v>45204</v>
      </c>
      <c r="AK2235" t="s">
        <v>45</v>
      </c>
      <c r="AL2235" s="1">
        <v>42963</v>
      </c>
    </row>
    <row r="2236" spans="1:38" x14ac:dyDescent="0.25">
      <c r="A2236" t="s">
        <v>78</v>
      </c>
      <c r="B2236" s="1">
        <v>43193</v>
      </c>
      <c r="C2236">
        <v>4</v>
      </c>
      <c r="D2236">
        <v>154</v>
      </c>
      <c r="E2236">
        <v>102</v>
      </c>
      <c r="F2236" t="s">
        <v>1252</v>
      </c>
      <c r="G2236" t="s">
        <v>40</v>
      </c>
      <c r="H2236" t="s">
        <v>41</v>
      </c>
      <c r="I2236">
        <v>3</v>
      </c>
      <c r="J2236">
        <v>2</v>
      </c>
      <c r="K2236">
        <v>230</v>
      </c>
      <c r="L2236">
        <v>10.9</v>
      </c>
      <c r="M2236">
        <v>4.55</v>
      </c>
      <c r="N2236">
        <v>0.5</v>
      </c>
      <c r="O2236">
        <v>5.84</v>
      </c>
      <c r="P2236">
        <v>0.64</v>
      </c>
      <c r="Q2236">
        <v>4.99</v>
      </c>
      <c r="R2236">
        <v>0.54</v>
      </c>
      <c r="S2236">
        <v>1.18</v>
      </c>
      <c r="T2236">
        <v>46</v>
      </c>
      <c r="U2236">
        <v>11.31</v>
      </c>
      <c r="V2236">
        <v>14.96</v>
      </c>
      <c r="W2236" s="1">
        <v>42963</v>
      </c>
      <c r="X2236" t="s">
        <v>1282</v>
      </c>
      <c r="Y2236" t="s">
        <v>48</v>
      </c>
      <c r="Z2236" t="s">
        <v>1179</v>
      </c>
      <c r="AA2236" t="s">
        <v>1283</v>
      </c>
      <c r="AC2236" s="1">
        <v>43066</v>
      </c>
      <c r="AD2236">
        <v>1</v>
      </c>
      <c r="AE2236">
        <v>151</v>
      </c>
      <c r="AF2236" s="1">
        <v>43346</v>
      </c>
      <c r="AG2236">
        <v>383</v>
      </c>
      <c r="AH2236">
        <v>308103</v>
      </c>
      <c r="AI2236" t="s">
        <v>1284</v>
      </c>
      <c r="AJ2236" s="3">
        <v>45204</v>
      </c>
      <c r="AK2236" t="s">
        <v>45</v>
      </c>
      <c r="AL2236" s="1">
        <v>42963</v>
      </c>
    </row>
    <row r="2237" spans="1:38" x14ac:dyDescent="0.25">
      <c r="A2237" t="s">
        <v>51</v>
      </c>
      <c r="B2237" s="1">
        <v>42990</v>
      </c>
      <c r="C2237">
        <v>1</v>
      </c>
      <c r="D2237">
        <v>5</v>
      </c>
      <c r="E2237">
        <v>102</v>
      </c>
      <c r="F2237" t="s">
        <v>1252</v>
      </c>
      <c r="G2237" t="s">
        <v>56</v>
      </c>
      <c r="H2237" t="s">
        <v>41</v>
      </c>
      <c r="I2237">
        <v>3</v>
      </c>
      <c r="J2237">
        <v>2</v>
      </c>
      <c r="K2237">
        <v>15</v>
      </c>
      <c r="L2237">
        <v>17.5</v>
      </c>
      <c r="M2237">
        <v>5.07</v>
      </c>
      <c r="N2237">
        <v>0.89</v>
      </c>
      <c r="O2237">
        <v>5.15</v>
      </c>
      <c r="P2237">
        <v>0.9</v>
      </c>
      <c r="Q2237">
        <v>4.41</v>
      </c>
      <c r="R2237">
        <v>0.77</v>
      </c>
      <c r="S2237">
        <v>1.67</v>
      </c>
      <c r="T2237">
        <v>26</v>
      </c>
      <c r="U2237">
        <v>18.170000000000002</v>
      </c>
      <c r="V2237">
        <v>21.7</v>
      </c>
      <c r="W2237" s="1">
        <v>42975</v>
      </c>
      <c r="X2237">
        <v>247</v>
      </c>
      <c r="Y2237" t="s">
        <v>43</v>
      </c>
      <c r="Z2237" t="s">
        <v>1307</v>
      </c>
      <c r="AA2237" t="s">
        <v>1308</v>
      </c>
      <c r="AC2237" t="s">
        <v>49</v>
      </c>
      <c r="AH2237" t="s">
        <v>86</v>
      </c>
      <c r="AI2237">
        <v>200</v>
      </c>
      <c r="AJ2237" t="s">
        <v>1309</v>
      </c>
      <c r="AK2237" t="s">
        <v>45</v>
      </c>
      <c r="AL2237" s="1">
        <v>42975</v>
      </c>
    </row>
    <row r="2238" spans="1:38" x14ac:dyDescent="0.25">
      <c r="A2238" t="s">
        <v>51</v>
      </c>
      <c r="B2238" s="1">
        <v>43048</v>
      </c>
      <c r="C2238">
        <v>2</v>
      </c>
      <c r="D2238">
        <v>5</v>
      </c>
      <c r="E2238">
        <v>102</v>
      </c>
      <c r="F2238" t="s">
        <v>1252</v>
      </c>
      <c r="G2238" t="s">
        <v>56</v>
      </c>
      <c r="H2238" t="s">
        <v>41</v>
      </c>
      <c r="I2238">
        <v>3</v>
      </c>
      <c r="J2238">
        <v>2</v>
      </c>
      <c r="K2238">
        <v>73</v>
      </c>
      <c r="L2238">
        <v>12.7</v>
      </c>
      <c r="M2238">
        <v>5.01</v>
      </c>
      <c r="N2238">
        <v>0.64</v>
      </c>
      <c r="O2238">
        <v>6.19</v>
      </c>
      <c r="P2238">
        <v>0.79</v>
      </c>
      <c r="Q2238">
        <v>4.6500000000000004</v>
      </c>
      <c r="R2238">
        <v>0.59</v>
      </c>
      <c r="S2238">
        <v>1.38</v>
      </c>
      <c r="T2238">
        <v>58</v>
      </c>
      <c r="U2238">
        <v>13.18</v>
      </c>
      <c r="V2238">
        <v>17.7</v>
      </c>
      <c r="W2238" s="1">
        <v>42975</v>
      </c>
      <c r="X2238">
        <v>247</v>
      </c>
      <c r="Y2238" t="s">
        <v>46</v>
      </c>
      <c r="Z2238" t="s">
        <v>1307</v>
      </c>
      <c r="AA2238" t="s">
        <v>1308</v>
      </c>
      <c r="AC2238" t="s">
        <v>49</v>
      </c>
      <c r="AH2238" t="s">
        <v>86</v>
      </c>
      <c r="AI2238">
        <v>200</v>
      </c>
      <c r="AJ2238" t="s">
        <v>1309</v>
      </c>
      <c r="AK2238" t="s">
        <v>45</v>
      </c>
      <c r="AL2238" s="1">
        <v>42975</v>
      </c>
    </row>
    <row r="2239" spans="1:38" x14ac:dyDescent="0.25">
      <c r="A2239" t="s">
        <v>51</v>
      </c>
      <c r="B2239" s="1">
        <v>43109</v>
      </c>
      <c r="C2239">
        <v>3</v>
      </c>
      <c r="D2239">
        <v>5</v>
      </c>
      <c r="E2239">
        <v>102</v>
      </c>
      <c r="F2239" t="s">
        <v>1252</v>
      </c>
      <c r="G2239" t="s">
        <v>56</v>
      </c>
      <c r="H2239" t="s">
        <v>41</v>
      </c>
      <c r="I2239">
        <v>3</v>
      </c>
      <c r="J2239">
        <v>2</v>
      </c>
      <c r="K2239">
        <v>134</v>
      </c>
      <c r="L2239">
        <v>13</v>
      </c>
      <c r="M2239">
        <v>4.8499999999999996</v>
      </c>
      <c r="N2239">
        <v>0.63</v>
      </c>
      <c r="O2239">
        <v>5.92</v>
      </c>
      <c r="P2239">
        <v>0.77</v>
      </c>
      <c r="Q2239">
        <v>4.54</v>
      </c>
      <c r="R2239">
        <v>0.59</v>
      </c>
      <c r="S2239">
        <v>1.36</v>
      </c>
      <c r="T2239">
        <v>22</v>
      </c>
      <c r="U2239">
        <v>13.49</v>
      </c>
      <c r="V2239">
        <v>17.53</v>
      </c>
      <c r="W2239" s="1">
        <v>42975</v>
      </c>
      <c r="X2239">
        <v>247</v>
      </c>
      <c r="Y2239" t="s">
        <v>47</v>
      </c>
      <c r="Z2239" t="s">
        <v>1307</v>
      </c>
      <c r="AA2239" t="s">
        <v>1308</v>
      </c>
      <c r="AC2239" s="1">
        <v>43064</v>
      </c>
      <c r="AD2239">
        <v>1</v>
      </c>
      <c r="AE2239">
        <v>191</v>
      </c>
      <c r="AF2239" s="1">
        <v>43343</v>
      </c>
      <c r="AG2239">
        <v>368</v>
      </c>
      <c r="AH2239" t="s">
        <v>86</v>
      </c>
      <c r="AI2239">
        <v>200</v>
      </c>
      <c r="AJ2239" t="s">
        <v>1309</v>
      </c>
      <c r="AK2239" t="s">
        <v>45</v>
      </c>
      <c r="AL2239" s="1">
        <v>42975</v>
      </c>
    </row>
    <row r="2240" spans="1:38" x14ac:dyDescent="0.25">
      <c r="A2240" t="s">
        <v>51</v>
      </c>
      <c r="B2240" s="1">
        <v>43157</v>
      </c>
      <c r="C2240">
        <v>4</v>
      </c>
      <c r="D2240">
        <v>5</v>
      </c>
      <c r="E2240">
        <v>102</v>
      </c>
      <c r="F2240" t="s">
        <v>1252</v>
      </c>
      <c r="G2240" t="s">
        <v>56</v>
      </c>
      <c r="H2240" t="s">
        <v>41</v>
      </c>
      <c r="I2240">
        <v>3</v>
      </c>
      <c r="J2240">
        <v>2</v>
      </c>
      <c r="K2240">
        <v>182</v>
      </c>
      <c r="L2240">
        <v>10.1</v>
      </c>
      <c r="M2240">
        <v>4.71</v>
      </c>
      <c r="N2240">
        <v>0.48</v>
      </c>
      <c r="O2240">
        <v>6.79</v>
      </c>
      <c r="P2240">
        <v>0.69</v>
      </c>
      <c r="Q2240">
        <v>5.14</v>
      </c>
      <c r="R2240">
        <v>0.52</v>
      </c>
      <c r="S2240">
        <v>1.2</v>
      </c>
      <c r="T2240">
        <v>214</v>
      </c>
      <c r="U2240">
        <v>10.48</v>
      </c>
      <c r="V2240">
        <v>15.22</v>
      </c>
      <c r="W2240" s="1">
        <v>42975</v>
      </c>
      <c r="X2240">
        <v>247</v>
      </c>
      <c r="Y2240" s="3">
        <v>45017</v>
      </c>
      <c r="Z2240" t="s">
        <v>1307</v>
      </c>
      <c r="AA2240" t="s">
        <v>1308</v>
      </c>
      <c r="AC2240" s="1">
        <v>43064</v>
      </c>
      <c r="AD2240">
        <v>1</v>
      </c>
      <c r="AE2240">
        <v>185</v>
      </c>
      <c r="AF2240" s="1">
        <v>43343</v>
      </c>
      <c r="AG2240">
        <v>368</v>
      </c>
      <c r="AH2240" t="s">
        <v>86</v>
      </c>
      <c r="AI2240">
        <v>200</v>
      </c>
      <c r="AJ2240" t="s">
        <v>1309</v>
      </c>
      <c r="AK2240" t="s">
        <v>45</v>
      </c>
      <c r="AL2240" s="1">
        <v>42975</v>
      </c>
    </row>
    <row r="2241" spans="1:38" x14ac:dyDescent="0.25">
      <c r="A2241" t="s">
        <v>51</v>
      </c>
      <c r="B2241" s="1">
        <v>43209</v>
      </c>
      <c r="C2241">
        <v>5</v>
      </c>
      <c r="D2241">
        <v>5</v>
      </c>
      <c r="E2241">
        <v>102</v>
      </c>
      <c r="F2241" t="s">
        <v>1252</v>
      </c>
      <c r="G2241" t="s">
        <v>56</v>
      </c>
      <c r="H2241" t="s">
        <v>41</v>
      </c>
      <c r="I2241">
        <v>3</v>
      </c>
      <c r="J2241">
        <v>2</v>
      </c>
      <c r="K2241">
        <v>234</v>
      </c>
      <c r="L2241">
        <v>8.9</v>
      </c>
      <c r="M2241">
        <v>4.5999999999999996</v>
      </c>
      <c r="N2241">
        <v>0.41</v>
      </c>
      <c r="O2241">
        <v>7.58</v>
      </c>
      <c r="P2241">
        <v>0.67</v>
      </c>
      <c r="Q2241">
        <v>5.75</v>
      </c>
      <c r="R2241">
        <v>0.51</v>
      </c>
      <c r="S2241">
        <v>1.19</v>
      </c>
      <c r="T2241">
        <v>167</v>
      </c>
      <c r="U2241">
        <v>9.24</v>
      </c>
      <c r="V2241">
        <v>14.57</v>
      </c>
      <c r="W2241" s="1">
        <v>42975</v>
      </c>
      <c r="X2241">
        <v>247</v>
      </c>
      <c r="Y2241" s="3">
        <v>45048</v>
      </c>
      <c r="Z2241" t="s">
        <v>1307</v>
      </c>
      <c r="AA2241" t="s">
        <v>1308</v>
      </c>
      <c r="AC2241" t="s">
        <v>49</v>
      </c>
      <c r="AH2241" t="s">
        <v>86</v>
      </c>
      <c r="AI2241">
        <v>200</v>
      </c>
      <c r="AJ2241" t="s">
        <v>1309</v>
      </c>
      <c r="AK2241" t="s">
        <v>45</v>
      </c>
      <c r="AL2241" s="1">
        <v>42975</v>
      </c>
    </row>
    <row r="2242" spans="1:38" x14ac:dyDescent="0.25">
      <c r="A2242" t="s">
        <v>40</v>
      </c>
      <c r="B2242" s="1">
        <v>44117</v>
      </c>
      <c r="C2242">
        <v>1</v>
      </c>
      <c r="D2242">
        <v>78</v>
      </c>
      <c r="E2242">
        <v>102</v>
      </c>
      <c r="F2242" t="s">
        <v>1252</v>
      </c>
      <c r="G2242" t="s">
        <v>104</v>
      </c>
      <c r="H2242" t="s">
        <v>105</v>
      </c>
      <c r="I2242">
        <v>2</v>
      </c>
      <c r="J2242">
        <v>1</v>
      </c>
      <c r="K2242">
        <v>56</v>
      </c>
      <c r="L2242">
        <v>18.399999999999999</v>
      </c>
      <c r="M2242">
        <v>5.0999999999999996</v>
      </c>
      <c r="N2242">
        <v>0.94</v>
      </c>
      <c r="O2242">
        <v>5.57</v>
      </c>
      <c r="P2242">
        <v>1.02</v>
      </c>
      <c r="Q2242">
        <v>4.05</v>
      </c>
      <c r="R2242">
        <v>0.75</v>
      </c>
      <c r="S2242">
        <v>1.77</v>
      </c>
      <c r="T2242">
        <v>26</v>
      </c>
      <c r="U2242">
        <v>19.100000000000001</v>
      </c>
      <c r="V2242">
        <v>23.3</v>
      </c>
      <c r="W2242" s="1">
        <v>44061</v>
      </c>
      <c r="Y2242" t="s">
        <v>43</v>
      </c>
      <c r="Z2242" t="s">
        <v>1310</v>
      </c>
      <c r="AA2242" t="s">
        <v>1311</v>
      </c>
      <c r="AB2242">
        <v>219</v>
      </c>
      <c r="AC2242" s="1">
        <v>44139</v>
      </c>
      <c r="AD2242">
        <v>1</v>
      </c>
      <c r="AE2242">
        <v>215</v>
      </c>
      <c r="AF2242" s="1">
        <v>44419</v>
      </c>
      <c r="AG2242">
        <v>358</v>
      </c>
      <c r="AH2242">
        <v>513066</v>
      </c>
      <c r="AI2242" t="s">
        <v>941</v>
      </c>
      <c r="AJ2242" t="s">
        <v>1312</v>
      </c>
      <c r="AK2242" t="s">
        <v>45</v>
      </c>
      <c r="AL2242" s="1">
        <v>44061</v>
      </c>
    </row>
    <row r="2243" spans="1:38" x14ac:dyDescent="0.25">
      <c r="A2243" t="s">
        <v>40</v>
      </c>
      <c r="B2243" s="1">
        <v>44280</v>
      </c>
      <c r="C2243">
        <v>3</v>
      </c>
      <c r="D2243">
        <v>78</v>
      </c>
      <c r="E2243">
        <v>102</v>
      </c>
      <c r="F2243" t="s">
        <v>1252</v>
      </c>
      <c r="G2243" t="s">
        <v>104</v>
      </c>
      <c r="H2243" t="s">
        <v>105</v>
      </c>
      <c r="I2243">
        <v>2</v>
      </c>
      <c r="J2243">
        <v>1</v>
      </c>
      <c r="K2243">
        <v>219</v>
      </c>
      <c r="L2243">
        <v>10.6</v>
      </c>
      <c r="M2243">
        <v>4.74</v>
      </c>
      <c r="N2243">
        <v>0.5</v>
      </c>
      <c r="O2243">
        <v>6.09</v>
      </c>
      <c r="P2243">
        <v>0.65</v>
      </c>
      <c r="Q2243">
        <v>4.76</v>
      </c>
      <c r="R2243">
        <v>0.5</v>
      </c>
      <c r="S2243">
        <v>1.1499999999999999</v>
      </c>
      <c r="T2243">
        <v>66</v>
      </c>
      <c r="U2243">
        <v>11</v>
      </c>
      <c r="V2243">
        <v>14.71</v>
      </c>
      <c r="W2243" s="1">
        <v>44061</v>
      </c>
      <c r="Y2243" t="s">
        <v>47</v>
      </c>
      <c r="Z2243" t="s">
        <v>1310</v>
      </c>
      <c r="AA2243" t="s">
        <v>1311</v>
      </c>
      <c r="AB2243">
        <v>219</v>
      </c>
      <c r="AC2243" s="1">
        <v>44139</v>
      </c>
      <c r="AD2243">
        <v>1</v>
      </c>
      <c r="AE2243">
        <v>138</v>
      </c>
      <c r="AF2243" s="1">
        <v>44419</v>
      </c>
      <c r="AG2243">
        <v>358</v>
      </c>
      <c r="AH2243">
        <v>513066</v>
      </c>
      <c r="AI2243" t="s">
        <v>941</v>
      </c>
      <c r="AJ2243" t="s">
        <v>1312</v>
      </c>
      <c r="AK2243" t="s">
        <v>45</v>
      </c>
      <c r="AL2243" s="1">
        <v>44061</v>
      </c>
    </row>
    <row r="2244" spans="1:38" x14ac:dyDescent="0.25">
      <c r="A2244" t="s">
        <v>40</v>
      </c>
      <c r="B2244" s="1">
        <v>44222</v>
      </c>
      <c r="C2244">
        <v>2</v>
      </c>
      <c r="D2244">
        <v>78</v>
      </c>
      <c r="E2244">
        <v>102</v>
      </c>
      <c r="F2244" t="s">
        <v>1252</v>
      </c>
      <c r="G2244" t="s">
        <v>104</v>
      </c>
      <c r="H2244" t="s">
        <v>105</v>
      </c>
      <c r="I2244">
        <v>2</v>
      </c>
      <c r="J2244">
        <v>1</v>
      </c>
      <c r="K2244">
        <v>161</v>
      </c>
      <c r="L2244">
        <v>7.6</v>
      </c>
      <c r="M2244">
        <v>4.6900000000000004</v>
      </c>
      <c r="N2244">
        <v>0.36</v>
      </c>
      <c r="O2244">
        <v>5.92</v>
      </c>
      <c r="P2244">
        <v>0.45</v>
      </c>
      <c r="Q2244">
        <v>4.33</v>
      </c>
      <c r="R2244">
        <v>0.33</v>
      </c>
      <c r="S2244">
        <v>0.78</v>
      </c>
      <c r="T2244">
        <v>84</v>
      </c>
      <c r="U2244">
        <v>7.89</v>
      </c>
      <c r="V2244">
        <v>10.130000000000001</v>
      </c>
      <c r="W2244" s="1">
        <v>44061</v>
      </c>
      <c r="Y2244" t="s">
        <v>46</v>
      </c>
      <c r="Z2244" t="s">
        <v>1310</v>
      </c>
      <c r="AA2244" t="s">
        <v>1311</v>
      </c>
      <c r="AB2244">
        <v>219</v>
      </c>
      <c r="AC2244" s="1">
        <v>44139</v>
      </c>
      <c r="AD2244">
        <v>1</v>
      </c>
      <c r="AE2244">
        <v>195</v>
      </c>
      <c r="AF2244" s="1">
        <v>44419</v>
      </c>
      <c r="AG2244">
        <v>358</v>
      </c>
      <c r="AH2244">
        <v>513066</v>
      </c>
      <c r="AI2244" t="s">
        <v>941</v>
      </c>
      <c r="AJ2244" t="s">
        <v>1312</v>
      </c>
      <c r="AK2244" t="s">
        <v>45</v>
      </c>
      <c r="AL2244" s="1">
        <v>44061</v>
      </c>
    </row>
    <row r="2245" spans="1:38" x14ac:dyDescent="0.25">
      <c r="A2245" t="s">
        <v>78</v>
      </c>
      <c r="B2245" s="1">
        <v>43012</v>
      </c>
      <c r="C2245">
        <v>1</v>
      </c>
      <c r="D2245">
        <v>143</v>
      </c>
      <c r="E2245">
        <v>103</v>
      </c>
      <c r="F2245" t="s">
        <v>1252</v>
      </c>
      <c r="G2245" t="s">
        <v>40</v>
      </c>
      <c r="H2245" t="s">
        <v>41</v>
      </c>
      <c r="I2245">
        <v>3</v>
      </c>
      <c r="J2245">
        <v>2</v>
      </c>
      <c r="K2245">
        <v>22</v>
      </c>
      <c r="L2245">
        <v>19.600000000000001</v>
      </c>
      <c r="M2245">
        <v>5.25</v>
      </c>
      <c r="N2245">
        <v>1.03</v>
      </c>
      <c r="O2245">
        <v>4.87</v>
      </c>
      <c r="P2245">
        <v>0.95</v>
      </c>
      <c r="Q2245">
        <v>4.08</v>
      </c>
      <c r="R2245">
        <v>0.8</v>
      </c>
      <c r="S2245">
        <v>1.75</v>
      </c>
      <c r="U2245">
        <v>20.34</v>
      </c>
      <c r="V2245">
        <v>23.11</v>
      </c>
      <c r="W2245" s="1">
        <v>42990</v>
      </c>
      <c r="X2245">
        <v>216</v>
      </c>
      <c r="Z2245" t="s">
        <v>1313</v>
      </c>
      <c r="AA2245" t="s">
        <v>1314</v>
      </c>
      <c r="AC2245" t="s">
        <v>49</v>
      </c>
      <c r="AH2245">
        <v>308128</v>
      </c>
      <c r="AI2245">
        <v>96</v>
      </c>
      <c r="AJ2245" s="2">
        <v>46661</v>
      </c>
      <c r="AK2245" t="s">
        <v>45</v>
      </c>
      <c r="AL2245" s="1">
        <v>42990</v>
      </c>
    </row>
    <row r="2246" spans="1:38" x14ac:dyDescent="0.25">
      <c r="A2246" t="s">
        <v>78</v>
      </c>
      <c r="B2246" s="1">
        <v>43072</v>
      </c>
      <c r="C2246">
        <v>2</v>
      </c>
      <c r="D2246">
        <v>143</v>
      </c>
      <c r="E2246">
        <v>103</v>
      </c>
      <c r="F2246" t="s">
        <v>1252</v>
      </c>
      <c r="G2246" t="s">
        <v>104</v>
      </c>
      <c r="H2246" t="s">
        <v>105</v>
      </c>
      <c r="I2246">
        <v>4</v>
      </c>
      <c r="J2246" t="s">
        <v>42</v>
      </c>
      <c r="K2246">
        <v>82</v>
      </c>
      <c r="L2246">
        <v>21</v>
      </c>
      <c r="M2246">
        <v>5.05</v>
      </c>
      <c r="N2246">
        <v>1.06</v>
      </c>
      <c r="O2246">
        <v>4.24</v>
      </c>
      <c r="P2246">
        <v>0.89</v>
      </c>
      <c r="Q2246">
        <v>3.92</v>
      </c>
      <c r="R2246">
        <v>0.82</v>
      </c>
      <c r="S2246">
        <v>1.71</v>
      </c>
      <c r="T2246">
        <v>21</v>
      </c>
      <c r="U2246">
        <v>21.8</v>
      </c>
      <c r="V2246">
        <v>22.89</v>
      </c>
      <c r="W2246" s="1">
        <v>42990</v>
      </c>
      <c r="X2246" t="s">
        <v>1315</v>
      </c>
      <c r="Y2246" s="3">
        <v>45048</v>
      </c>
      <c r="Z2246" t="s">
        <v>1316</v>
      </c>
      <c r="AA2246" t="s">
        <v>1317</v>
      </c>
      <c r="AB2246">
        <v>82</v>
      </c>
      <c r="AC2246" s="1">
        <v>43064</v>
      </c>
      <c r="AD2246">
        <v>2</v>
      </c>
      <c r="AE2246">
        <v>219</v>
      </c>
      <c r="AF2246" s="1">
        <v>43345</v>
      </c>
      <c r="AG2246">
        <v>753</v>
      </c>
      <c r="AH2246">
        <v>308103</v>
      </c>
      <c r="AI2246">
        <v>0</v>
      </c>
      <c r="AJ2246" t="s">
        <v>1318</v>
      </c>
      <c r="AK2246" t="s">
        <v>45</v>
      </c>
      <c r="AL2246" s="1">
        <v>42592</v>
      </c>
    </row>
    <row r="2247" spans="1:38" x14ac:dyDescent="0.25">
      <c r="A2247" t="s">
        <v>78</v>
      </c>
      <c r="B2247" s="1">
        <v>43129</v>
      </c>
      <c r="C2247">
        <v>3</v>
      </c>
      <c r="D2247">
        <v>143</v>
      </c>
      <c r="E2247">
        <v>103</v>
      </c>
      <c r="F2247" t="s">
        <v>1252</v>
      </c>
      <c r="G2247" t="s">
        <v>40</v>
      </c>
      <c r="H2247" t="s">
        <v>41</v>
      </c>
      <c r="I2247">
        <v>3</v>
      </c>
      <c r="J2247">
        <v>2</v>
      </c>
      <c r="K2247">
        <v>139</v>
      </c>
      <c r="L2247">
        <v>15.5</v>
      </c>
      <c r="M2247">
        <v>5.13</v>
      </c>
      <c r="N2247">
        <v>0.8</v>
      </c>
      <c r="O2247">
        <v>5.03</v>
      </c>
      <c r="P2247">
        <v>0.78</v>
      </c>
      <c r="Q2247">
        <v>4.1500000000000004</v>
      </c>
      <c r="R2247">
        <v>0.64</v>
      </c>
      <c r="S2247">
        <v>1.42</v>
      </c>
      <c r="T2247">
        <v>3</v>
      </c>
      <c r="U2247">
        <v>16.09</v>
      </c>
      <c r="V2247">
        <v>18.690000000000001</v>
      </c>
      <c r="W2247" s="1">
        <v>42990</v>
      </c>
      <c r="X2247">
        <v>216</v>
      </c>
      <c r="Y2247" t="s">
        <v>47</v>
      </c>
      <c r="Z2247" t="s">
        <v>1313</v>
      </c>
      <c r="AA2247" t="s">
        <v>1314</v>
      </c>
      <c r="AC2247" s="1">
        <v>43079</v>
      </c>
      <c r="AD2247">
        <v>2</v>
      </c>
      <c r="AE2247">
        <v>230</v>
      </c>
      <c r="AF2247" s="1">
        <v>43361</v>
      </c>
      <c r="AG2247">
        <v>371</v>
      </c>
      <c r="AH2247">
        <v>308128</v>
      </c>
      <c r="AI2247">
        <v>96</v>
      </c>
      <c r="AJ2247" s="2">
        <v>46661</v>
      </c>
      <c r="AK2247" t="s">
        <v>45</v>
      </c>
      <c r="AL2247" s="1">
        <v>42990</v>
      </c>
    </row>
    <row r="2248" spans="1:38" x14ac:dyDescent="0.25">
      <c r="A2248" t="s">
        <v>78</v>
      </c>
      <c r="B2248" s="1">
        <v>43193</v>
      </c>
      <c r="C2248">
        <v>4</v>
      </c>
      <c r="D2248">
        <v>143</v>
      </c>
      <c r="E2248">
        <v>103</v>
      </c>
      <c r="F2248" t="s">
        <v>1252</v>
      </c>
      <c r="G2248" t="s">
        <v>40</v>
      </c>
      <c r="H2248" t="s">
        <v>41</v>
      </c>
      <c r="I2248">
        <v>3</v>
      </c>
      <c r="J2248">
        <v>2</v>
      </c>
      <c r="K2248">
        <v>203</v>
      </c>
      <c r="L2248">
        <v>9.8000000000000007</v>
      </c>
      <c r="M2248">
        <v>4.88</v>
      </c>
      <c r="N2248">
        <v>0.48</v>
      </c>
      <c r="O2248">
        <v>6.41</v>
      </c>
      <c r="P2248">
        <v>0.63</v>
      </c>
      <c r="Q2248">
        <v>5.08</v>
      </c>
      <c r="R2248">
        <v>0.5</v>
      </c>
      <c r="S2248">
        <v>1.1299999999999999</v>
      </c>
      <c r="T2248">
        <v>29</v>
      </c>
      <c r="U2248">
        <v>10.17</v>
      </c>
      <c r="V2248">
        <v>14.24</v>
      </c>
      <c r="W2248" s="1">
        <v>42990</v>
      </c>
      <c r="X2248">
        <v>216</v>
      </c>
      <c r="Y2248" t="s">
        <v>48</v>
      </c>
      <c r="Z2248" t="s">
        <v>1313</v>
      </c>
      <c r="AA2248" t="s">
        <v>1314</v>
      </c>
      <c r="AC2248" s="1">
        <v>43079</v>
      </c>
      <c r="AD2248">
        <v>2</v>
      </c>
      <c r="AE2248">
        <v>166</v>
      </c>
      <c r="AF2248" s="1">
        <v>43361</v>
      </c>
      <c r="AG2248">
        <v>371</v>
      </c>
      <c r="AH2248">
        <v>308128</v>
      </c>
      <c r="AI2248">
        <v>96</v>
      </c>
      <c r="AJ2248" s="2">
        <v>46661</v>
      </c>
      <c r="AK2248" t="s">
        <v>45</v>
      </c>
      <c r="AL2248" s="1">
        <v>42990</v>
      </c>
    </row>
    <row r="2249" spans="1:38" x14ac:dyDescent="0.25">
      <c r="A2249" t="s">
        <v>78</v>
      </c>
      <c r="B2249" s="1">
        <v>43129</v>
      </c>
      <c r="C2249">
        <v>3</v>
      </c>
      <c r="D2249">
        <v>174</v>
      </c>
      <c r="E2249">
        <v>105</v>
      </c>
      <c r="F2249" t="s">
        <v>1252</v>
      </c>
      <c r="G2249" t="s">
        <v>40</v>
      </c>
      <c r="H2249" t="s">
        <v>41</v>
      </c>
      <c r="I2249">
        <v>5</v>
      </c>
      <c r="J2249" t="s">
        <v>42</v>
      </c>
      <c r="K2249">
        <v>121</v>
      </c>
      <c r="L2249">
        <v>19.7</v>
      </c>
      <c r="M2249">
        <v>5.33</v>
      </c>
      <c r="N2249">
        <v>1.05</v>
      </c>
      <c r="O2249">
        <v>3.44</v>
      </c>
      <c r="P2249">
        <v>0.68</v>
      </c>
      <c r="Q2249">
        <v>3.39</v>
      </c>
      <c r="R2249">
        <v>0.67</v>
      </c>
      <c r="S2249">
        <v>1.35</v>
      </c>
      <c r="T2249">
        <v>11</v>
      </c>
      <c r="U2249">
        <v>20.45</v>
      </c>
      <c r="V2249">
        <v>18.79</v>
      </c>
      <c r="W2249" s="1">
        <v>43008</v>
      </c>
      <c r="X2249">
        <v>196</v>
      </c>
      <c r="Y2249" t="s">
        <v>46</v>
      </c>
      <c r="Z2249" t="s">
        <v>1319</v>
      </c>
      <c r="AA2249">
        <f>-4/60</f>
        <v>-6.6666666666666666E-2</v>
      </c>
      <c r="AC2249" s="1">
        <v>43086</v>
      </c>
      <c r="AD2249">
        <v>1</v>
      </c>
      <c r="AE2249">
        <v>236</v>
      </c>
      <c r="AF2249" s="1">
        <v>43367</v>
      </c>
      <c r="AG2249">
        <v>359</v>
      </c>
      <c r="AI2249" t="s">
        <v>1320</v>
      </c>
      <c r="AJ2249" s="2">
        <v>16285</v>
      </c>
      <c r="AK2249" t="s">
        <v>45</v>
      </c>
      <c r="AL2249" s="1">
        <v>43008</v>
      </c>
    </row>
    <row r="2250" spans="1:38" x14ac:dyDescent="0.25">
      <c r="A2250" t="s">
        <v>78</v>
      </c>
      <c r="B2250" s="1">
        <v>43072</v>
      </c>
      <c r="C2250">
        <v>2</v>
      </c>
      <c r="D2250">
        <v>174</v>
      </c>
      <c r="E2250">
        <v>105</v>
      </c>
      <c r="F2250" t="s">
        <v>1252</v>
      </c>
      <c r="G2250" t="s">
        <v>40</v>
      </c>
      <c r="H2250" t="s">
        <v>41</v>
      </c>
      <c r="I2250">
        <v>3</v>
      </c>
      <c r="J2250">
        <v>2</v>
      </c>
      <c r="K2250">
        <v>64</v>
      </c>
      <c r="L2250">
        <v>15.1</v>
      </c>
      <c r="M2250">
        <v>5.23</v>
      </c>
      <c r="N2250">
        <v>0.79</v>
      </c>
      <c r="O2250">
        <v>4.82</v>
      </c>
      <c r="P2250">
        <v>0.73</v>
      </c>
      <c r="Q2250">
        <v>3.81</v>
      </c>
      <c r="R2250">
        <v>0.57999999999999996</v>
      </c>
      <c r="S2250">
        <v>1.3</v>
      </c>
      <c r="T2250">
        <v>187</v>
      </c>
      <c r="U2250">
        <v>15.67</v>
      </c>
      <c r="V2250">
        <v>17.52</v>
      </c>
      <c r="W2250" s="1">
        <v>43008</v>
      </c>
      <c r="X2250">
        <v>213</v>
      </c>
      <c r="Y2250" s="3">
        <v>44958</v>
      </c>
      <c r="AC2250" t="s">
        <v>49</v>
      </c>
      <c r="AH2250">
        <v>308103</v>
      </c>
      <c r="AI2250" t="s">
        <v>870</v>
      </c>
      <c r="AJ2250" s="2">
        <v>14550</v>
      </c>
      <c r="AK2250" t="s">
        <v>45</v>
      </c>
      <c r="AL2250" s="1">
        <v>42993</v>
      </c>
    </row>
    <row r="2251" spans="1:38" x14ac:dyDescent="0.25">
      <c r="A2251" t="s">
        <v>78</v>
      </c>
      <c r="B2251" s="1">
        <v>43193</v>
      </c>
      <c r="C2251">
        <v>4</v>
      </c>
      <c r="D2251">
        <v>174</v>
      </c>
      <c r="E2251">
        <v>105</v>
      </c>
      <c r="F2251" t="s">
        <v>1252</v>
      </c>
      <c r="G2251" t="s">
        <v>40</v>
      </c>
      <c r="H2251" t="s">
        <v>41</v>
      </c>
      <c r="I2251">
        <v>5</v>
      </c>
      <c r="J2251" t="s">
        <v>42</v>
      </c>
      <c r="K2251">
        <v>185</v>
      </c>
      <c r="L2251">
        <v>5.3</v>
      </c>
      <c r="M2251">
        <v>4.99</v>
      </c>
      <c r="N2251">
        <v>0.26</v>
      </c>
      <c r="O2251">
        <v>3.12</v>
      </c>
      <c r="P2251">
        <v>0.17</v>
      </c>
      <c r="Q2251">
        <v>4.1500000000000004</v>
      </c>
      <c r="R2251">
        <v>0.22</v>
      </c>
      <c r="S2251">
        <v>0.39</v>
      </c>
      <c r="T2251">
        <v>29</v>
      </c>
      <c r="U2251">
        <v>5.5</v>
      </c>
      <c r="V2251">
        <v>5.19</v>
      </c>
      <c r="W2251" s="1">
        <v>43008</v>
      </c>
      <c r="X2251">
        <v>196</v>
      </c>
      <c r="Y2251" t="s">
        <v>47</v>
      </c>
      <c r="Z2251" t="s">
        <v>1319</v>
      </c>
      <c r="AA2251">
        <f>-4/60</f>
        <v>-6.6666666666666666E-2</v>
      </c>
      <c r="AC2251" s="1">
        <v>43086</v>
      </c>
      <c r="AD2251">
        <v>1</v>
      </c>
      <c r="AE2251">
        <v>172</v>
      </c>
      <c r="AF2251" s="1">
        <v>43367</v>
      </c>
      <c r="AG2251">
        <v>359</v>
      </c>
      <c r="AI2251" t="s">
        <v>1320</v>
      </c>
      <c r="AJ2251" s="2">
        <v>16285</v>
      </c>
      <c r="AK2251" t="s">
        <v>45</v>
      </c>
      <c r="AL2251" s="1">
        <v>43008</v>
      </c>
    </row>
    <row r="2252" spans="1:38" x14ac:dyDescent="0.25">
      <c r="A2252" t="s">
        <v>129</v>
      </c>
      <c r="B2252" s="1">
        <v>42997</v>
      </c>
      <c r="C2252">
        <v>1</v>
      </c>
      <c r="D2252">
        <v>185</v>
      </c>
      <c r="E2252">
        <v>105</v>
      </c>
      <c r="F2252" t="s">
        <v>1252</v>
      </c>
      <c r="G2252" t="s">
        <v>40</v>
      </c>
      <c r="H2252" t="s">
        <v>41</v>
      </c>
      <c r="I2252">
        <v>4</v>
      </c>
      <c r="J2252" t="s">
        <v>42</v>
      </c>
      <c r="K2252">
        <v>24</v>
      </c>
      <c r="L2252">
        <v>28.1</v>
      </c>
      <c r="M2252">
        <v>5.39</v>
      </c>
      <c r="N2252">
        <v>1.51</v>
      </c>
      <c r="O2252">
        <v>4.9800000000000004</v>
      </c>
      <c r="P2252">
        <v>1.4</v>
      </c>
      <c r="Q2252">
        <v>3.87</v>
      </c>
      <c r="R2252">
        <v>1.0900000000000001</v>
      </c>
      <c r="S2252">
        <v>2.4900000000000002</v>
      </c>
      <c r="T2252">
        <v>16</v>
      </c>
      <c r="U2252">
        <v>29.17</v>
      </c>
      <c r="V2252">
        <v>33.19</v>
      </c>
      <c r="W2252" s="1">
        <v>42973</v>
      </c>
      <c r="X2252">
        <v>269</v>
      </c>
      <c r="Y2252" t="s">
        <v>43</v>
      </c>
      <c r="Z2252" t="s">
        <v>1321</v>
      </c>
      <c r="AA2252" t="s">
        <v>1322</v>
      </c>
      <c r="AC2252" t="s">
        <v>49</v>
      </c>
      <c r="AI2252">
        <v>488</v>
      </c>
      <c r="AJ2252" s="2">
        <v>20363</v>
      </c>
      <c r="AK2252" t="s">
        <v>45</v>
      </c>
      <c r="AL2252" s="1">
        <v>42973</v>
      </c>
    </row>
    <row r="2253" spans="1:38" x14ac:dyDescent="0.25">
      <c r="A2253" t="s">
        <v>129</v>
      </c>
      <c r="B2253" s="1">
        <v>43060</v>
      </c>
      <c r="C2253">
        <v>2</v>
      </c>
      <c r="D2253">
        <v>185</v>
      </c>
      <c r="E2253">
        <v>105</v>
      </c>
      <c r="F2253" t="s">
        <v>1252</v>
      </c>
      <c r="G2253" t="s">
        <v>40</v>
      </c>
      <c r="H2253" t="s">
        <v>41</v>
      </c>
      <c r="I2253">
        <v>4</v>
      </c>
      <c r="J2253" t="s">
        <v>42</v>
      </c>
      <c r="K2253">
        <v>87</v>
      </c>
      <c r="L2253">
        <v>22.1</v>
      </c>
      <c r="M2253">
        <v>5.23</v>
      </c>
      <c r="N2253">
        <v>1.1599999999999999</v>
      </c>
      <c r="O2253">
        <v>5.0599999999999996</v>
      </c>
      <c r="P2253">
        <v>1.1200000000000001</v>
      </c>
      <c r="Q2253">
        <v>3.89</v>
      </c>
      <c r="R2253">
        <v>0.86</v>
      </c>
      <c r="S2253">
        <v>1.98</v>
      </c>
      <c r="T2253">
        <v>56</v>
      </c>
      <c r="U2253">
        <v>22.94</v>
      </c>
      <c r="V2253">
        <v>26.36</v>
      </c>
      <c r="W2253" s="1">
        <v>42973</v>
      </c>
      <c r="X2253">
        <v>269</v>
      </c>
      <c r="Y2253" t="s">
        <v>46</v>
      </c>
      <c r="Z2253" t="s">
        <v>1321</v>
      </c>
      <c r="AA2253" t="s">
        <v>1322</v>
      </c>
      <c r="AC2253" s="1">
        <v>43065</v>
      </c>
      <c r="AD2253">
        <v>1</v>
      </c>
      <c r="AE2253">
        <v>196</v>
      </c>
      <c r="AF2253" s="1">
        <v>43343</v>
      </c>
      <c r="AG2253">
        <v>370</v>
      </c>
      <c r="AI2253">
        <v>488</v>
      </c>
      <c r="AJ2253" s="2">
        <v>20363</v>
      </c>
      <c r="AK2253" t="s">
        <v>45</v>
      </c>
      <c r="AL2253" s="1">
        <v>42973</v>
      </c>
    </row>
    <row r="2254" spans="1:38" x14ac:dyDescent="0.25">
      <c r="A2254" t="s">
        <v>129</v>
      </c>
      <c r="B2254" s="1">
        <v>43156</v>
      </c>
      <c r="C2254">
        <v>3</v>
      </c>
      <c r="D2254">
        <v>185</v>
      </c>
      <c r="E2254">
        <v>105</v>
      </c>
      <c r="F2254" t="s">
        <v>1252</v>
      </c>
      <c r="G2254" t="s">
        <v>40</v>
      </c>
      <c r="H2254" t="s">
        <v>41</v>
      </c>
      <c r="I2254">
        <v>4</v>
      </c>
      <c r="J2254" t="s">
        <v>42</v>
      </c>
      <c r="K2254">
        <v>183</v>
      </c>
      <c r="L2254">
        <v>18.2</v>
      </c>
      <c r="M2254">
        <v>5.0599999999999996</v>
      </c>
      <c r="N2254">
        <v>0.92</v>
      </c>
      <c r="O2254">
        <v>5.34</v>
      </c>
      <c r="P2254">
        <v>0.97</v>
      </c>
      <c r="Q2254">
        <v>4.1500000000000004</v>
      </c>
      <c r="R2254">
        <v>0.76</v>
      </c>
      <c r="S2254">
        <v>1.73</v>
      </c>
      <c r="U2254">
        <v>18.89</v>
      </c>
      <c r="V2254">
        <v>22.69</v>
      </c>
      <c r="W2254" s="1">
        <v>42973</v>
      </c>
      <c r="X2254">
        <v>269</v>
      </c>
      <c r="Z2254" t="s">
        <v>1321</v>
      </c>
      <c r="AA2254" t="s">
        <v>1322</v>
      </c>
      <c r="AI2254">
        <v>0</v>
      </c>
    </row>
    <row r="2255" spans="1:38" x14ac:dyDescent="0.25">
      <c r="A2255" t="s">
        <v>129</v>
      </c>
      <c r="B2255" s="1">
        <v>43229</v>
      </c>
      <c r="C2255">
        <v>4</v>
      </c>
      <c r="D2255">
        <v>185</v>
      </c>
      <c r="E2255">
        <v>105</v>
      </c>
      <c r="F2255" t="s">
        <v>1252</v>
      </c>
      <c r="G2255" t="s">
        <v>40</v>
      </c>
      <c r="H2255" t="s">
        <v>41</v>
      </c>
      <c r="I2255">
        <v>4</v>
      </c>
      <c r="J2255" t="s">
        <v>42</v>
      </c>
      <c r="K2255">
        <v>256</v>
      </c>
      <c r="L2255">
        <v>11.3</v>
      </c>
      <c r="M2255">
        <v>4.9800000000000004</v>
      </c>
      <c r="N2255">
        <v>0.56000000000000005</v>
      </c>
      <c r="O2255">
        <v>6.71</v>
      </c>
      <c r="P2255">
        <v>0.76</v>
      </c>
      <c r="Q2255">
        <v>5.04</v>
      </c>
      <c r="R2255">
        <v>0.56999999999999995</v>
      </c>
      <c r="S2255">
        <v>1.33</v>
      </c>
      <c r="T2255">
        <v>103</v>
      </c>
      <c r="U2255">
        <v>11.73</v>
      </c>
      <c r="V2255">
        <v>16.79</v>
      </c>
      <c r="W2255" s="1">
        <v>42973</v>
      </c>
      <c r="X2255">
        <v>269</v>
      </c>
      <c r="Y2255" t="s">
        <v>48</v>
      </c>
      <c r="Z2255" t="s">
        <v>1321</v>
      </c>
      <c r="AA2255" t="s">
        <v>1322</v>
      </c>
      <c r="AC2255" t="s">
        <v>49</v>
      </c>
      <c r="AI2255">
        <v>488</v>
      </c>
      <c r="AJ2255">
        <v>20363</v>
      </c>
      <c r="AK2255" t="s">
        <v>50</v>
      </c>
      <c r="AL2255" s="1">
        <v>43250</v>
      </c>
    </row>
    <row r="2256" spans="1:38" x14ac:dyDescent="0.25">
      <c r="A2256" t="s">
        <v>68</v>
      </c>
      <c r="B2256" s="1">
        <v>43018</v>
      </c>
      <c r="C2256">
        <v>1</v>
      </c>
      <c r="D2256">
        <v>548</v>
      </c>
      <c r="E2256">
        <v>108</v>
      </c>
      <c r="F2256" t="s">
        <v>1252</v>
      </c>
      <c r="G2256" t="s">
        <v>40</v>
      </c>
      <c r="H2256" t="s">
        <v>41</v>
      </c>
      <c r="I2256">
        <v>2</v>
      </c>
      <c r="J2256">
        <v>1</v>
      </c>
      <c r="K2256">
        <v>32</v>
      </c>
      <c r="L2256">
        <v>21.3</v>
      </c>
      <c r="M2256">
        <v>4.6100000000000003</v>
      </c>
      <c r="N2256">
        <v>0.98</v>
      </c>
      <c r="O2256">
        <v>4.82</v>
      </c>
      <c r="P2256">
        <v>1.03</v>
      </c>
      <c r="Q2256">
        <v>2.91</v>
      </c>
      <c r="R2256">
        <v>0.62</v>
      </c>
      <c r="S2256">
        <v>1.65</v>
      </c>
      <c r="T2256">
        <v>11</v>
      </c>
      <c r="U2256">
        <v>22.11</v>
      </c>
      <c r="V2256">
        <v>23.25</v>
      </c>
      <c r="W2256" s="1">
        <v>42986</v>
      </c>
      <c r="X2256">
        <v>246</v>
      </c>
      <c r="Y2256" t="s">
        <v>43</v>
      </c>
      <c r="Z2256" t="s">
        <v>397</v>
      </c>
      <c r="AA2256" t="s">
        <v>1323</v>
      </c>
      <c r="AB2256">
        <v>205</v>
      </c>
      <c r="AC2256" s="1">
        <v>43042</v>
      </c>
      <c r="AD2256">
        <v>1</v>
      </c>
      <c r="AE2256">
        <v>257</v>
      </c>
      <c r="AF2256" s="1">
        <v>43324</v>
      </c>
      <c r="AG2256">
        <v>338</v>
      </c>
      <c r="AH2256">
        <v>313518</v>
      </c>
      <c r="AI2256">
        <v>208</v>
      </c>
      <c r="AJ2256" t="s">
        <v>1324</v>
      </c>
      <c r="AK2256" t="s">
        <v>45</v>
      </c>
      <c r="AL2256" s="1">
        <v>42986</v>
      </c>
    </row>
    <row r="2257" spans="1:38" x14ac:dyDescent="0.25">
      <c r="A2257" t="s">
        <v>68</v>
      </c>
      <c r="B2257" s="1">
        <v>43073</v>
      </c>
      <c r="C2257">
        <v>2</v>
      </c>
      <c r="D2257">
        <v>548</v>
      </c>
      <c r="E2257">
        <v>108</v>
      </c>
      <c r="F2257" t="s">
        <v>1252</v>
      </c>
      <c r="G2257" t="s">
        <v>40</v>
      </c>
      <c r="H2257" t="s">
        <v>41</v>
      </c>
      <c r="I2257">
        <v>2</v>
      </c>
      <c r="J2257">
        <v>1</v>
      </c>
      <c r="K2257">
        <v>87</v>
      </c>
      <c r="L2257">
        <v>16</v>
      </c>
      <c r="M2257">
        <v>4.75</v>
      </c>
      <c r="N2257">
        <v>0.76</v>
      </c>
      <c r="O2257">
        <v>4.2300000000000004</v>
      </c>
      <c r="P2257">
        <v>0.68</v>
      </c>
      <c r="Q2257">
        <v>2.91</v>
      </c>
      <c r="R2257">
        <v>0.47</v>
      </c>
      <c r="S2257">
        <v>1.1399999999999999</v>
      </c>
      <c r="T2257">
        <v>10</v>
      </c>
      <c r="U2257">
        <v>16.61</v>
      </c>
      <c r="V2257">
        <v>16.32</v>
      </c>
      <c r="W2257" s="1">
        <v>42986</v>
      </c>
      <c r="X2257">
        <v>246</v>
      </c>
      <c r="Y2257" t="s">
        <v>46</v>
      </c>
      <c r="Z2257" t="s">
        <v>397</v>
      </c>
      <c r="AA2257" t="s">
        <v>1323</v>
      </c>
      <c r="AB2257">
        <v>205</v>
      </c>
      <c r="AC2257" s="1">
        <v>43042</v>
      </c>
      <c r="AD2257">
        <v>1</v>
      </c>
      <c r="AE2257">
        <v>249</v>
      </c>
      <c r="AF2257" s="1">
        <v>43324</v>
      </c>
      <c r="AG2257">
        <v>338</v>
      </c>
      <c r="AH2257">
        <v>313518</v>
      </c>
      <c r="AI2257">
        <v>208</v>
      </c>
      <c r="AJ2257" t="s">
        <v>1324</v>
      </c>
      <c r="AK2257" t="s">
        <v>45</v>
      </c>
      <c r="AL2257" s="1">
        <v>42986</v>
      </c>
    </row>
    <row r="2258" spans="1:38" x14ac:dyDescent="0.25">
      <c r="A2258" t="s">
        <v>68</v>
      </c>
      <c r="B2258" s="1">
        <v>43144</v>
      </c>
      <c r="C2258">
        <v>3</v>
      </c>
      <c r="D2258">
        <v>548</v>
      </c>
      <c r="E2258">
        <v>108</v>
      </c>
      <c r="F2258" t="s">
        <v>1252</v>
      </c>
      <c r="G2258" t="s">
        <v>40</v>
      </c>
      <c r="H2258" t="s">
        <v>41</v>
      </c>
      <c r="I2258">
        <v>2</v>
      </c>
      <c r="J2258">
        <v>1</v>
      </c>
      <c r="K2258">
        <v>158</v>
      </c>
      <c r="L2258">
        <v>10.5</v>
      </c>
      <c r="M2258">
        <v>4.83</v>
      </c>
      <c r="N2258">
        <v>0.51</v>
      </c>
      <c r="O2258">
        <v>5.5</v>
      </c>
      <c r="P2258">
        <v>0.57999999999999996</v>
      </c>
      <c r="Q2258">
        <v>3.4</v>
      </c>
      <c r="R2258">
        <v>0.36</v>
      </c>
      <c r="S2258">
        <v>0.93</v>
      </c>
      <c r="T2258">
        <v>12</v>
      </c>
      <c r="U2258">
        <v>10.9</v>
      </c>
      <c r="V2258">
        <v>12.77</v>
      </c>
      <c r="W2258" s="1">
        <v>42986</v>
      </c>
      <c r="X2258">
        <v>246</v>
      </c>
      <c r="Y2258" t="s">
        <v>47</v>
      </c>
      <c r="Z2258" t="s">
        <v>397</v>
      </c>
      <c r="AA2258" t="s">
        <v>1323</v>
      </c>
      <c r="AB2258">
        <v>205</v>
      </c>
      <c r="AC2258" s="1">
        <v>43042</v>
      </c>
      <c r="AD2258">
        <v>1</v>
      </c>
      <c r="AE2258">
        <v>178</v>
      </c>
      <c r="AF2258" s="1">
        <v>43324</v>
      </c>
      <c r="AG2258">
        <v>338</v>
      </c>
      <c r="AH2258">
        <v>313518</v>
      </c>
      <c r="AI2258">
        <v>208</v>
      </c>
      <c r="AJ2258" t="s">
        <v>1324</v>
      </c>
      <c r="AK2258" t="s">
        <v>45</v>
      </c>
      <c r="AL2258" s="1">
        <v>42986</v>
      </c>
    </row>
    <row r="2259" spans="1:38" x14ac:dyDescent="0.25">
      <c r="A2259" t="s">
        <v>68</v>
      </c>
      <c r="B2259" s="1">
        <v>43219</v>
      </c>
      <c r="C2259">
        <v>4</v>
      </c>
      <c r="D2259">
        <v>548</v>
      </c>
      <c r="E2259">
        <v>108</v>
      </c>
      <c r="F2259" t="s">
        <v>1252</v>
      </c>
      <c r="G2259" t="s">
        <v>40</v>
      </c>
      <c r="H2259" t="s">
        <v>41</v>
      </c>
      <c r="I2259">
        <v>2</v>
      </c>
      <c r="J2259">
        <v>1</v>
      </c>
      <c r="K2259">
        <v>233</v>
      </c>
      <c r="L2259">
        <v>7.1</v>
      </c>
      <c r="M2259">
        <v>4.6900000000000004</v>
      </c>
      <c r="N2259">
        <v>0.33</v>
      </c>
      <c r="O2259">
        <v>7.59</v>
      </c>
      <c r="P2259">
        <v>0.54</v>
      </c>
      <c r="Q2259">
        <v>4.43</v>
      </c>
      <c r="R2259">
        <v>0.31</v>
      </c>
      <c r="S2259">
        <v>0.85</v>
      </c>
      <c r="T2259">
        <v>82</v>
      </c>
      <c r="U2259">
        <v>7.37</v>
      </c>
      <c r="V2259">
        <v>10.98</v>
      </c>
      <c r="W2259" s="1">
        <v>42986</v>
      </c>
      <c r="X2259">
        <v>246</v>
      </c>
      <c r="Y2259" t="s">
        <v>48</v>
      </c>
      <c r="Z2259" t="s">
        <v>1325</v>
      </c>
      <c r="AA2259" t="s">
        <v>1326</v>
      </c>
      <c r="AB2259">
        <v>204</v>
      </c>
      <c r="AC2259" s="1">
        <v>43421</v>
      </c>
      <c r="AD2259">
        <v>3</v>
      </c>
      <c r="AE2259">
        <v>254</v>
      </c>
      <c r="AF2259" s="1">
        <v>43701</v>
      </c>
      <c r="AG2259">
        <v>715</v>
      </c>
      <c r="AH2259">
        <v>313518</v>
      </c>
      <c r="AI2259">
        <v>208</v>
      </c>
      <c r="AJ2259" t="s">
        <v>1324</v>
      </c>
      <c r="AK2259" t="s">
        <v>50</v>
      </c>
      <c r="AL2259" s="1">
        <v>43250</v>
      </c>
    </row>
    <row r="2260" spans="1:38" x14ac:dyDescent="0.25">
      <c r="A2260" t="s">
        <v>40</v>
      </c>
      <c r="B2260" s="1">
        <v>44117</v>
      </c>
      <c r="C2260">
        <v>1</v>
      </c>
      <c r="D2260">
        <v>468</v>
      </c>
      <c r="E2260">
        <v>108</v>
      </c>
      <c r="F2260" t="s">
        <v>1252</v>
      </c>
      <c r="G2260" t="s">
        <v>69</v>
      </c>
      <c r="H2260" t="s">
        <v>70</v>
      </c>
      <c r="I2260">
        <v>3</v>
      </c>
      <c r="J2260">
        <v>2</v>
      </c>
      <c r="K2260">
        <v>51</v>
      </c>
      <c r="L2260">
        <v>26.8</v>
      </c>
      <c r="M2260">
        <v>5.19</v>
      </c>
      <c r="N2260">
        <v>1.39</v>
      </c>
      <c r="O2260">
        <v>4.6100000000000003</v>
      </c>
      <c r="P2260">
        <v>1.24</v>
      </c>
      <c r="Q2260">
        <v>3.97</v>
      </c>
      <c r="R2260">
        <v>1.06</v>
      </c>
      <c r="S2260">
        <v>2.2999999999999998</v>
      </c>
      <c r="T2260">
        <v>39</v>
      </c>
      <c r="U2260">
        <v>27.82</v>
      </c>
      <c r="V2260">
        <v>30.61</v>
      </c>
      <c r="W2260" s="1">
        <v>44066</v>
      </c>
      <c r="Y2260" t="s">
        <v>43</v>
      </c>
      <c r="Z2260" t="s">
        <v>1327</v>
      </c>
      <c r="AA2260" t="s">
        <v>1328</v>
      </c>
      <c r="AB2260">
        <v>226</v>
      </c>
      <c r="AC2260" s="1">
        <v>44149</v>
      </c>
      <c r="AD2260">
        <v>1</v>
      </c>
      <c r="AE2260">
        <v>222</v>
      </c>
      <c r="AF2260" s="1">
        <v>44426</v>
      </c>
      <c r="AG2260">
        <v>360</v>
      </c>
      <c r="AH2260">
        <v>112034</v>
      </c>
      <c r="AI2260" t="s">
        <v>1329</v>
      </c>
      <c r="AJ2260" t="s">
        <v>1330</v>
      </c>
      <c r="AK2260" t="s">
        <v>45</v>
      </c>
      <c r="AL2260" s="1">
        <v>44066</v>
      </c>
    </row>
    <row r="2261" spans="1:38" x14ac:dyDescent="0.25">
      <c r="A2261" t="s">
        <v>40</v>
      </c>
      <c r="B2261" s="1">
        <v>44222</v>
      </c>
      <c r="C2261">
        <v>2</v>
      </c>
      <c r="D2261">
        <v>468</v>
      </c>
      <c r="E2261">
        <v>108</v>
      </c>
      <c r="F2261" t="s">
        <v>1252</v>
      </c>
      <c r="G2261" t="s">
        <v>69</v>
      </c>
      <c r="H2261" t="s">
        <v>70</v>
      </c>
      <c r="I2261">
        <v>3</v>
      </c>
      <c r="J2261">
        <v>2</v>
      </c>
      <c r="K2261">
        <v>156</v>
      </c>
      <c r="L2261">
        <v>17.8</v>
      </c>
      <c r="M2261">
        <v>5.0599999999999996</v>
      </c>
      <c r="N2261">
        <v>0.9</v>
      </c>
      <c r="O2261">
        <v>5.12</v>
      </c>
      <c r="P2261">
        <v>0.91</v>
      </c>
      <c r="Q2261">
        <v>4.24</v>
      </c>
      <c r="R2261">
        <v>0.75</v>
      </c>
      <c r="S2261">
        <v>1.67</v>
      </c>
      <c r="T2261">
        <v>29</v>
      </c>
      <c r="U2261">
        <v>18.48</v>
      </c>
      <c r="V2261">
        <v>21.76</v>
      </c>
      <c r="W2261" s="1">
        <v>44066</v>
      </c>
      <c r="Y2261" t="s">
        <v>46</v>
      </c>
      <c r="Z2261" t="s">
        <v>1327</v>
      </c>
      <c r="AA2261" t="s">
        <v>1328</v>
      </c>
      <c r="AB2261">
        <v>226</v>
      </c>
      <c r="AC2261" s="1">
        <v>44149</v>
      </c>
      <c r="AD2261">
        <v>1</v>
      </c>
      <c r="AE2261">
        <v>167</v>
      </c>
      <c r="AF2261" s="1">
        <v>44426</v>
      </c>
      <c r="AG2261">
        <v>360</v>
      </c>
      <c r="AH2261">
        <v>112034</v>
      </c>
      <c r="AI2261" t="s">
        <v>1329</v>
      </c>
      <c r="AJ2261" t="s">
        <v>1330</v>
      </c>
      <c r="AK2261" t="s">
        <v>45</v>
      </c>
      <c r="AL2261" s="1">
        <v>44066</v>
      </c>
    </row>
    <row r="2262" spans="1:38" x14ac:dyDescent="0.25">
      <c r="A2262" t="s">
        <v>40</v>
      </c>
      <c r="B2262" s="1">
        <v>44280</v>
      </c>
      <c r="C2262">
        <v>3</v>
      </c>
      <c r="D2262">
        <v>468</v>
      </c>
      <c r="E2262">
        <v>108</v>
      </c>
      <c r="F2262" t="s">
        <v>1252</v>
      </c>
      <c r="G2262" t="s">
        <v>69</v>
      </c>
      <c r="H2262" t="s">
        <v>70</v>
      </c>
      <c r="I2262">
        <v>3</v>
      </c>
      <c r="J2262">
        <v>2</v>
      </c>
      <c r="K2262">
        <v>214</v>
      </c>
      <c r="L2262">
        <v>14.3</v>
      </c>
      <c r="M2262">
        <v>4.9000000000000004</v>
      </c>
      <c r="N2262">
        <v>0.7</v>
      </c>
      <c r="O2262">
        <v>6.05</v>
      </c>
      <c r="P2262">
        <v>0.87</v>
      </c>
      <c r="Q2262">
        <v>4.7699999999999996</v>
      </c>
      <c r="R2262">
        <v>0.68</v>
      </c>
      <c r="S2262">
        <v>1.55</v>
      </c>
      <c r="T2262">
        <v>32</v>
      </c>
      <c r="U2262">
        <v>14.84</v>
      </c>
      <c r="V2262">
        <v>19.8</v>
      </c>
      <c r="W2262" s="1">
        <v>44066</v>
      </c>
      <c r="Y2262" t="s">
        <v>47</v>
      </c>
      <c r="Z2262" t="s">
        <v>1327</v>
      </c>
      <c r="AA2262" t="s">
        <v>1328</v>
      </c>
      <c r="AB2262">
        <v>226</v>
      </c>
      <c r="AC2262" s="1">
        <v>44149</v>
      </c>
      <c r="AD2262">
        <v>1</v>
      </c>
      <c r="AE2262">
        <v>145</v>
      </c>
      <c r="AF2262" s="1">
        <v>44426</v>
      </c>
      <c r="AG2262">
        <v>360</v>
      </c>
      <c r="AH2262">
        <v>112034</v>
      </c>
      <c r="AI2262" t="s">
        <v>1329</v>
      </c>
      <c r="AJ2262" t="s">
        <v>1330</v>
      </c>
      <c r="AK2262" t="s">
        <v>45</v>
      </c>
      <c r="AL2262" s="1">
        <v>44066</v>
      </c>
    </row>
    <row r="2263" spans="1:38" x14ac:dyDescent="0.25">
      <c r="A2263" t="s">
        <v>51</v>
      </c>
      <c r="B2263" s="1">
        <v>42990</v>
      </c>
      <c r="C2263">
        <v>1</v>
      </c>
      <c r="D2263">
        <v>138</v>
      </c>
      <c r="E2263">
        <v>109</v>
      </c>
      <c r="F2263" t="s">
        <v>1252</v>
      </c>
      <c r="G2263" t="s">
        <v>56</v>
      </c>
      <c r="H2263" t="s">
        <v>41</v>
      </c>
      <c r="I2263">
        <v>2</v>
      </c>
      <c r="J2263">
        <v>1</v>
      </c>
      <c r="K2263">
        <v>26</v>
      </c>
      <c r="L2263">
        <v>20.3</v>
      </c>
      <c r="M2263">
        <v>4.9800000000000004</v>
      </c>
      <c r="N2263">
        <v>1.01</v>
      </c>
      <c r="O2263">
        <v>3.97</v>
      </c>
      <c r="P2263">
        <v>0.81</v>
      </c>
      <c r="Q2263">
        <v>3.69</v>
      </c>
      <c r="R2263">
        <v>0.75</v>
      </c>
      <c r="S2263">
        <v>1.55</v>
      </c>
      <c r="T2263">
        <v>51</v>
      </c>
      <c r="U2263">
        <v>21.07</v>
      </c>
      <c r="V2263">
        <v>21.18</v>
      </c>
      <c r="W2263" s="1">
        <v>42964</v>
      </c>
      <c r="X2263">
        <v>258</v>
      </c>
      <c r="Y2263" t="s">
        <v>43</v>
      </c>
      <c r="AC2263" t="s">
        <v>49</v>
      </c>
      <c r="AH2263" t="s">
        <v>96</v>
      </c>
      <c r="AI2263" t="s">
        <v>1331</v>
      </c>
      <c r="AJ2263" s="2">
        <v>15250</v>
      </c>
      <c r="AK2263" t="s">
        <v>45</v>
      </c>
      <c r="AL2263" s="1">
        <v>42964</v>
      </c>
    </row>
    <row r="2264" spans="1:38" x14ac:dyDescent="0.25">
      <c r="A2264" t="s">
        <v>51</v>
      </c>
      <c r="B2264" s="1">
        <v>43048</v>
      </c>
      <c r="C2264">
        <v>2</v>
      </c>
      <c r="D2264">
        <v>138</v>
      </c>
      <c r="E2264">
        <v>109</v>
      </c>
      <c r="F2264" t="s">
        <v>1252</v>
      </c>
      <c r="G2264" t="s">
        <v>56</v>
      </c>
      <c r="H2264" t="s">
        <v>41</v>
      </c>
      <c r="I2264">
        <v>3</v>
      </c>
      <c r="J2264">
        <v>2</v>
      </c>
      <c r="K2264">
        <v>84</v>
      </c>
      <c r="L2264">
        <v>18.5</v>
      </c>
      <c r="M2264">
        <v>4.96</v>
      </c>
      <c r="N2264">
        <v>0.92</v>
      </c>
      <c r="O2264">
        <v>4.34</v>
      </c>
      <c r="P2264">
        <v>0.8</v>
      </c>
      <c r="Q2264">
        <v>3.89</v>
      </c>
      <c r="R2264">
        <v>0.72</v>
      </c>
      <c r="S2264">
        <v>1.52</v>
      </c>
      <c r="T2264">
        <v>80</v>
      </c>
      <c r="U2264">
        <v>19.2</v>
      </c>
      <c r="V2264">
        <v>20.34</v>
      </c>
      <c r="W2264" s="1">
        <v>42964</v>
      </c>
      <c r="X2264">
        <v>258</v>
      </c>
      <c r="Y2264" t="s">
        <v>46</v>
      </c>
      <c r="AC2264" t="s">
        <v>49</v>
      </c>
      <c r="AH2264" t="s">
        <v>96</v>
      </c>
      <c r="AI2264" t="s">
        <v>1331</v>
      </c>
      <c r="AJ2264" s="2">
        <v>15250</v>
      </c>
      <c r="AK2264" t="s">
        <v>45</v>
      </c>
      <c r="AL2264" s="1">
        <v>42964</v>
      </c>
    </row>
    <row r="2265" spans="1:38" x14ac:dyDescent="0.25">
      <c r="A2265" t="s">
        <v>51</v>
      </c>
      <c r="B2265" s="1">
        <v>43109</v>
      </c>
      <c r="C2265">
        <v>3</v>
      </c>
      <c r="D2265">
        <v>138</v>
      </c>
      <c r="E2265">
        <v>109</v>
      </c>
      <c r="F2265" t="s">
        <v>1252</v>
      </c>
      <c r="G2265" t="s">
        <v>56</v>
      </c>
      <c r="H2265" t="s">
        <v>41</v>
      </c>
      <c r="I2265">
        <v>3</v>
      </c>
      <c r="J2265">
        <v>2</v>
      </c>
      <c r="K2265">
        <v>145</v>
      </c>
      <c r="L2265">
        <v>13.8</v>
      </c>
      <c r="M2265">
        <v>4.83</v>
      </c>
      <c r="N2265">
        <v>0.67</v>
      </c>
      <c r="O2265">
        <v>4.96</v>
      </c>
      <c r="P2265">
        <v>0.68</v>
      </c>
      <c r="Q2265">
        <v>3.75</v>
      </c>
      <c r="R2265">
        <v>0.52</v>
      </c>
      <c r="S2265">
        <v>1.2</v>
      </c>
      <c r="T2265">
        <v>493</v>
      </c>
      <c r="U2265">
        <v>14.32</v>
      </c>
      <c r="V2265">
        <v>16.09</v>
      </c>
      <c r="W2265" s="1">
        <v>42964</v>
      </c>
      <c r="X2265">
        <v>258</v>
      </c>
      <c r="Y2265" s="3">
        <v>44986</v>
      </c>
      <c r="AC2265" s="1">
        <v>43093</v>
      </c>
      <c r="AD2265">
        <v>2</v>
      </c>
      <c r="AE2265">
        <v>223</v>
      </c>
      <c r="AF2265" s="1">
        <v>43375</v>
      </c>
      <c r="AG2265">
        <v>411</v>
      </c>
      <c r="AH2265" t="s">
        <v>96</v>
      </c>
      <c r="AI2265" t="s">
        <v>1331</v>
      </c>
      <c r="AJ2265" s="2">
        <v>15250</v>
      </c>
      <c r="AK2265" t="s">
        <v>45</v>
      </c>
      <c r="AL2265" s="1">
        <v>42964</v>
      </c>
    </row>
    <row r="2266" spans="1:38" x14ac:dyDescent="0.25">
      <c r="A2266" t="s">
        <v>51</v>
      </c>
      <c r="B2266" s="1">
        <v>43157</v>
      </c>
      <c r="C2266">
        <v>4</v>
      </c>
      <c r="D2266">
        <v>138</v>
      </c>
      <c r="E2266">
        <v>109</v>
      </c>
      <c r="F2266" t="s">
        <v>1252</v>
      </c>
      <c r="G2266" t="s">
        <v>56</v>
      </c>
      <c r="H2266" t="s">
        <v>41</v>
      </c>
      <c r="I2266">
        <v>3</v>
      </c>
      <c r="J2266">
        <v>2</v>
      </c>
      <c r="K2266">
        <v>193</v>
      </c>
      <c r="L2266">
        <v>10.9</v>
      </c>
      <c r="M2266">
        <v>4.68</v>
      </c>
      <c r="N2266">
        <v>0.51</v>
      </c>
      <c r="O2266">
        <v>5.15</v>
      </c>
      <c r="P2266">
        <v>0.56000000000000005</v>
      </c>
      <c r="Q2266">
        <v>4.1399999999999997</v>
      </c>
      <c r="R2266">
        <v>0.45</v>
      </c>
      <c r="S2266">
        <v>1.01</v>
      </c>
      <c r="T2266">
        <v>856</v>
      </c>
      <c r="U2266">
        <v>11.31</v>
      </c>
      <c r="V2266">
        <v>13.29</v>
      </c>
      <c r="W2266" s="1">
        <v>42964</v>
      </c>
      <c r="X2266">
        <v>258</v>
      </c>
      <c r="Y2266" s="3">
        <v>45018</v>
      </c>
      <c r="AC2266" s="1">
        <v>43093</v>
      </c>
      <c r="AD2266">
        <v>2</v>
      </c>
      <c r="AE2266">
        <v>217</v>
      </c>
      <c r="AF2266" s="1">
        <v>43375</v>
      </c>
      <c r="AG2266">
        <v>411</v>
      </c>
      <c r="AH2266" t="s">
        <v>96</v>
      </c>
      <c r="AI2266" t="s">
        <v>1331</v>
      </c>
      <c r="AJ2266" s="2">
        <v>15250</v>
      </c>
      <c r="AK2266" t="s">
        <v>45</v>
      </c>
      <c r="AL2266" s="1">
        <v>42964</v>
      </c>
    </row>
    <row r="2267" spans="1:38" x14ac:dyDescent="0.25">
      <c r="A2267" t="s">
        <v>51</v>
      </c>
      <c r="B2267" s="1">
        <v>43209</v>
      </c>
      <c r="C2267">
        <v>5</v>
      </c>
      <c r="D2267">
        <v>138</v>
      </c>
      <c r="E2267">
        <v>109</v>
      </c>
      <c r="F2267" t="s">
        <v>1252</v>
      </c>
      <c r="G2267" t="s">
        <v>56</v>
      </c>
      <c r="H2267" t="s">
        <v>41</v>
      </c>
      <c r="I2267">
        <v>3</v>
      </c>
      <c r="J2267">
        <v>2</v>
      </c>
      <c r="K2267">
        <v>245</v>
      </c>
      <c r="L2267">
        <v>8.9</v>
      </c>
      <c r="M2267">
        <v>4.7</v>
      </c>
      <c r="N2267">
        <v>0.42</v>
      </c>
      <c r="O2267">
        <v>5.82</v>
      </c>
      <c r="P2267">
        <v>0.52</v>
      </c>
      <c r="Q2267">
        <v>4.8600000000000003</v>
      </c>
      <c r="R2267">
        <v>0.43</v>
      </c>
      <c r="S2267">
        <v>0.95</v>
      </c>
      <c r="T2267">
        <v>137</v>
      </c>
      <c r="U2267">
        <v>9.24</v>
      </c>
      <c r="V2267">
        <v>12.1</v>
      </c>
      <c r="W2267" s="1">
        <v>42964</v>
      </c>
      <c r="X2267">
        <v>258</v>
      </c>
      <c r="Y2267" s="3">
        <v>45048</v>
      </c>
      <c r="AC2267" s="1">
        <v>43093</v>
      </c>
      <c r="AD2267">
        <v>2</v>
      </c>
      <c r="AE2267">
        <v>20</v>
      </c>
      <c r="AF2267" s="1">
        <v>43375</v>
      </c>
      <c r="AG2267">
        <v>411</v>
      </c>
      <c r="AH2267" t="s">
        <v>96</v>
      </c>
      <c r="AI2267" t="s">
        <v>1331</v>
      </c>
      <c r="AJ2267" s="2">
        <v>15250</v>
      </c>
      <c r="AK2267" t="s">
        <v>45</v>
      </c>
      <c r="AL2267" s="1">
        <v>42964</v>
      </c>
    </row>
    <row r="2268" spans="1:38" x14ac:dyDescent="0.25">
      <c r="A2268" t="s">
        <v>594</v>
      </c>
      <c r="B2268" s="1">
        <v>42995</v>
      </c>
      <c r="C2268">
        <v>1</v>
      </c>
      <c r="D2268">
        <v>533</v>
      </c>
      <c r="E2268">
        <v>110</v>
      </c>
      <c r="F2268" t="s">
        <v>1252</v>
      </c>
      <c r="G2268" t="s">
        <v>69</v>
      </c>
      <c r="H2268" t="s">
        <v>70</v>
      </c>
      <c r="I2268">
        <v>8</v>
      </c>
      <c r="J2268" t="s">
        <v>42</v>
      </c>
      <c r="K2268">
        <v>20</v>
      </c>
      <c r="L2268">
        <v>34.200000000000003</v>
      </c>
      <c r="M2268">
        <v>5</v>
      </c>
      <c r="N2268">
        <v>1.71</v>
      </c>
      <c r="O2268">
        <v>4.32</v>
      </c>
      <c r="P2268">
        <v>1.48</v>
      </c>
      <c r="Q2268">
        <v>3.93</v>
      </c>
      <c r="R2268">
        <v>1.34</v>
      </c>
      <c r="S2268">
        <v>2.82</v>
      </c>
      <c r="T2268">
        <v>18</v>
      </c>
      <c r="U2268">
        <v>35.5</v>
      </c>
      <c r="V2268">
        <v>37.69</v>
      </c>
      <c r="W2268" s="1">
        <v>42975</v>
      </c>
      <c r="X2268">
        <v>224</v>
      </c>
      <c r="Y2268" t="s">
        <v>43</v>
      </c>
      <c r="AC2268" t="s">
        <v>49</v>
      </c>
      <c r="AH2268" t="s">
        <v>1332</v>
      </c>
      <c r="AI2268">
        <v>0</v>
      </c>
      <c r="AJ2268" t="s">
        <v>1333</v>
      </c>
      <c r="AK2268" t="s">
        <v>45</v>
      </c>
      <c r="AL2268" s="1">
        <v>42975</v>
      </c>
    </row>
    <row r="2269" spans="1:38" x14ac:dyDescent="0.25">
      <c r="A2269" t="s">
        <v>594</v>
      </c>
      <c r="B2269" s="1">
        <v>43059</v>
      </c>
      <c r="C2269">
        <v>2</v>
      </c>
      <c r="D2269">
        <v>533</v>
      </c>
      <c r="E2269">
        <v>110</v>
      </c>
      <c r="F2269" t="s">
        <v>1252</v>
      </c>
      <c r="G2269" t="s">
        <v>69</v>
      </c>
      <c r="H2269" t="s">
        <v>70</v>
      </c>
      <c r="I2269">
        <v>8</v>
      </c>
      <c r="J2269" t="s">
        <v>42</v>
      </c>
      <c r="K2269">
        <v>84</v>
      </c>
      <c r="L2269">
        <v>27.4</v>
      </c>
      <c r="M2269">
        <v>5.07</v>
      </c>
      <c r="N2269">
        <v>1.39</v>
      </c>
      <c r="O2269">
        <v>4.3499999999999996</v>
      </c>
      <c r="P2269">
        <v>1.19</v>
      </c>
      <c r="Q2269">
        <v>3.73</v>
      </c>
      <c r="R2269">
        <v>1.02</v>
      </c>
      <c r="S2269">
        <v>2.21</v>
      </c>
      <c r="T2269">
        <v>38</v>
      </c>
      <c r="U2269">
        <v>28.44</v>
      </c>
      <c r="V2269">
        <v>29.85</v>
      </c>
      <c r="W2269" s="1">
        <v>42975</v>
      </c>
      <c r="X2269">
        <v>224</v>
      </c>
      <c r="Y2269" t="s">
        <v>46</v>
      </c>
      <c r="AC2269" s="1">
        <v>43060</v>
      </c>
      <c r="AD2269">
        <v>2</v>
      </c>
      <c r="AE2269">
        <v>231</v>
      </c>
      <c r="AF2269" s="1">
        <v>43340</v>
      </c>
      <c r="AG2269">
        <v>365</v>
      </c>
      <c r="AH2269" t="s">
        <v>1332</v>
      </c>
      <c r="AI2269">
        <v>0</v>
      </c>
      <c r="AJ2269" t="s">
        <v>1333</v>
      </c>
      <c r="AK2269" t="s">
        <v>45</v>
      </c>
      <c r="AL2269" s="1">
        <v>42975</v>
      </c>
    </row>
    <row r="2270" spans="1:38" x14ac:dyDescent="0.25">
      <c r="A2270" t="s">
        <v>594</v>
      </c>
      <c r="B2270" s="1">
        <v>43186</v>
      </c>
      <c r="C2270">
        <v>4</v>
      </c>
      <c r="D2270">
        <v>533</v>
      </c>
      <c r="E2270">
        <v>110</v>
      </c>
      <c r="F2270" t="s">
        <v>1252</v>
      </c>
      <c r="G2270" t="s">
        <v>69</v>
      </c>
      <c r="H2270" t="s">
        <v>70</v>
      </c>
      <c r="I2270">
        <v>8</v>
      </c>
      <c r="J2270" t="s">
        <v>42</v>
      </c>
      <c r="K2270">
        <v>211</v>
      </c>
      <c r="L2270">
        <v>18.7</v>
      </c>
      <c r="M2270">
        <v>4.93</v>
      </c>
      <c r="N2270">
        <v>0.92</v>
      </c>
      <c r="O2270">
        <v>4.5599999999999996</v>
      </c>
      <c r="P2270">
        <v>0.85</v>
      </c>
      <c r="Q2270">
        <v>3.91</v>
      </c>
      <c r="R2270">
        <v>0.73</v>
      </c>
      <c r="S2270">
        <v>1.58</v>
      </c>
      <c r="T2270">
        <v>207</v>
      </c>
      <c r="U2270">
        <v>19.41</v>
      </c>
      <c r="V2270">
        <v>21.1</v>
      </c>
      <c r="W2270" s="1">
        <v>42975</v>
      </c>
      <c r="X2270">
        <v>224</v>
      </c>
      <c r="Y2270" s="3">
        <v>45018</v>
      </c>
      <c r="AC2270" t="s">
        <v>49</v>
      </c>
      <c r="AH2270" t="s">
        <v>1332</v>
      </c>
      <c r="AI2270">
        <v>0</v>
      </c>
      <c r="AJ2270" t="s">
        <v>1333</v>
      </c>
      <c r="AK2270" t="s">
        <v>50</v>
      </c>
      <c r="AL2270" s="1">
        <v>43245</v>
      </c>
    </row>
    <row r="2271" spans="1:38" x14ac:dyDescent="0.25">
      <c r="A2271" t="s">
        <v>594</v>
      </c>
      <c r="B2271" s="1">
        <v>43122</v>
      </c>
      <c r="C2271">
        <v>3</v>
      </c>
      <c r="D2271">
        <v>533</v>
      </c>
      <c r="E2271">
        <v>110</v>
      </c>
      <c r="F2271" t="s">
        <v>1252</v>
      </c>
      <c r="G2271" t="s">
        <v>69</v>
      </c>
      <c r="H2271" t="s">
        <v>70</v>
      </c>
      <c r="I2271">
        <v>3</v>
      </c>
      <c r="J2271">
        <v>2</v>
      </c>
      <c r="K2271">
        <v>118</v>
      </c>
      <c r="L2271">
        <v>17.2</v>
      </c>
      <c r="M2271">
        <v>4.8</v>
      </c>
      <c r="N2271">
        <v>0.83</v>
      </c>
      <c r="O2271">
        <v>4.42</v>
      </c>
      <c r="P2271">
        <v>0.76</v>
      </c>
      <c r="Q2271">
        <v>3.46</v>
      </c>
      <c r="R2271">
        <v>0.6</v>
      </c>
      <c r="S2271">
        <v>1.36</v>
      </c>
      <c r="T2271">
        <v>124</v>
      </c>
      <c r="U2271">
        <v>17.850000000000001</v>
      </c>
      <c r="V2271">
        <v>18.61</v>
      </c>
      <c r="W2271" s="1">
        <v>43004</v>
      </c>
      <c r="X2271">
        <v>195</v>
      </c>
      <c r="Y2271" t="s">
        <v>46</v>
      </c>
      <c r="AC2271" s="1">
        <v>43108</v>
      </c>
      <c r="AD2271">
        <v>2</v>
      </c>
      <c r="AE2271">
        <v>226</v>
      </c>
      <c r="AF2271" s="1">
        <v>43392</v>
      </c>
      <c r="AG2271">
        <v>388</v>
      </c>
      <c r="AH2271" t="s">
        <v>1334</v>
      </c>
      <c r="AI2271">
        <v>608</v>
      </c>
      <c r="AJ2271" t="s">
        <v>1335</v>
      </c>
      <c r="AK2271" t="s">
        <v>45</v>
      </c>
      <c r="AL2271" s="1">
        <v>43004</v>
      </c>
    </row>
    <row r="2272" spans="1:38" x14ac:dyDescent="0.25">
      <c r="A2272" t="s">
        <v>40</v>
      </c>
      <c r="B2272" s="1">
        <v>44117</v>
      </c>
      <c r="C2272">
        <v>1</v>
      </c>
      <c r="D2272">
        <v>138</v>
      </c>
      <c r="E2272">
        <v>110</v>
      </c>
      <c r="F2272" t="s">
        <v>1252</v>
      </c>
      <c r="G2272" t="s">
        <v>69</v>
      </c>
      <c r="H2272" t="s">
        <v>70</v>
      </c>
      <c r="I2272">
        <v>11</v>
      </c>
      <c r="J2272" t="s">
        <v>42</v>
      </c>
      <c r="K2272">
        <v>27</v>
      </c>
      <c r="L2272">
        <v>24.2</v>
      </c>
      <c r="M2272">
        <v>5.43</v>
      </c>
      <c r="N2272">
        <v>1.31</v>
      </c>
      <c r="O2272">
        <v>4.6100000000000003</v>
      </c>
      <c r="P2272">
        <v>1.1200000000000001</v>
      </c>
      <c r="Q2272">
        <v>3.66</v>
      </c>
      <c r="R2272">
        <v>0.89</v>
      </c>
      <c r="S2272">
        <v>2</v>
      </c>
      <c r="T2272">
        <v>7</v>
      </c>
      <c r="U2272">
        <v>25.12</v>
      </c>
      <c r="V2272">
        <v>27.15</v>
      </c>
      <c r="W2272" s="1">
        <v>44090</v>
      </c>
      <c r="Y2272" t="s">
        <v>43</v>
      </c>
      <c r="AC2272" s="1">
        <v>44163</v>
      </c>
      <c r="AD2272">
        <v>1</v>
      </c>
      <c r="AE2272">
        <v>237</v>
      </c>
      <c r="AF2272" s="1">
        <v>44441</v>
      </c>
      <c r="AG2272">
        <v>351</v>
      </c>
      <c r="AI2272">
        <v>0</v>
      </c>
      <c r="AK2272" t="s">
        <v>45</v>
      </c>
      <c r="AL2272" s="1">
        <v>44090</v>
      </c>
    </row>
    <row r="2273" spans="1:38" x14ac:dyDescent="0.25">
      <c r="A2273" t="s">
        <v>40</v>
      </c>
      <c r="B2273" s="1">
        <v>44222</v>
      </c>
      <c r="C2273">
        <v>2</v>
      </c>
      <c r="D2273">
        <v>138</v>
      </c>
      <c r="E2273">
        <v>110</v>
      </c>
      <c r="F2273" t="s">
        <v>1252</v>
      </c>
      <c r="G2273" t="s">
        <v>69</v>
      </c>
      <c r="H2273" t="s">
        <v>70</v>
      </c>
      <c r="I2273">
        <v>11</v>
      </c>
      <c r="J2273" t="s">
        <v>42</v>
      </c>
      <c r="K2273">
        <v>132</v>
      </c>
      <c r="L2273">
        <v>17.3</v>
      </c>
      <c r="M2273">
        <v>4.25</v>
      </c>
      <c r="N2273">
        <v>0.74</v>
      </c>
      <c r="O2273">
        <v>3.8</v>
      </c>
      <c r="P2273">
        <v>0.66</v>
      </c>
      <c r="Q2273">
        <v>3.46</v>
      </c>
      <c r="R2273">
        <v>0.6</v>
      </c>
      <c r="S2273">
        <v>1.26</v>
      </c>
      <c r="T2273">
        <v>7</v>
      </c>
      <c r="U2273">
        <v>17.96</v>
      </c>
      <c r="V2273">
        <v>17.38</v>
      </c>
      <c r="W2273" s="1">
        <v>44090</v>
      </c>
      <c r="Y2273" t="s">
        <v>46</v>
      </c>
      <c r="AC2273" s="1">
        <v>44163</v>
      </c>
      <c r="AD2273">
        <v>1</v>
      </c>
      <c r="AE2273">
        <v>182</v>
      </c>
      <c r="AF2273" s="1">
        <v>44441</v>
      </c>
      <c r="AG2273">
        <v>351</v>
      </c>
      <c r="AI2273">
        <v>0</v>
      </c>
      <c r="AK2273" t="s">
        <v>45</v>
      </c>
      <c r="AL2273" s="1">
        <v>44090</v>
      </c>
    </row>
    <row r="2274" spans="1:38" x14ac:dyDescent="0.25">
      <c r="A2274" t="s">
        <v>40</v>
      </c>
      <c r="B2274" s="1">
        <v>44280</v>
      </c>
      <c r="C2274">
        <v>3</v>
      </c>
      <c r="D2274">
        <v>138</v>
      </c>
      <c r="E2274">
        <v>110</v>
      </c>
      <c r="F2274" t="s">
        <v>1252</v>
      </c>
      <c r="G2274" t="s">
        <v>69</v>
      </c>
      <c r="H2274" t="s">
        <v>70</v>
      </c>
      <c r="I2274">
        <v>11</v>
      </c>
      <c r="J2274" t="s">
        <v>42</v>
      </c>
      <c r="K2274">
        <v>190</v>
      </c>
      <c r="L2274">
        <v>13</v>
      </c>
      <c r="M2274">
        <v>4.9000000000000004</v>
      </c>
      <c r="N2274">
        <v>0.64</v>
      </c>
      <c r="O2274">
        <v>5.29</v>
      </c>
      <c r="P2274">
        <v>0.69</v>
      </c>
      <c r="Q2274">
        <v>4.88</v>
      </c>
      <c r="R2274">
        <v>0.63</v>
      </c>
      <c r="S2274">
        <v>1.32</v>
      </c>
      <c r="T2274">
        <v>421</v>
      </c>
      <c r="U2274">
        <v>13.49</v>
      </c>
      <c r="V2274">
        <v>16.82</v>
      </c>
      <c r="W2274" s="1">
        <v>44090</v>
      </c>
      <c r="Y2274" s="3">
        <v>44986</v>
      </c>
      <c r="AC2274" s="1">
        <v>44163</v>
      </c>
      <c r="AD2274">
        <v>1</v>
      </c>
      <c r="AE2274">
        <v>160</v>
      </c>
      <c r="AF2274" s="1">
        <v>44441</v>
      </c>
      <c r="AG2274">
        <v>351</v>
      </c>
      <c r="AI2274">
        <v>0</v>
      </c>
      <c r="AK2274" t="s">
        <v>45</v>
      </c>
      <c r="AL2274" s="1">
        <v>44090</v>
      </c>
    </row>
    <row r="2275" spans="1:38" x14ac:dyDescent="0.25">
      <c r="A2275" t="s">
        <v>38</v>
      </c>
      <c r="B2275" s="1">
        <v>43010</v>
      </c>
      <c r="C2275">
        <v>1</v>
      </c>
      <c r="D2275">
        <v>186</v>
      </c>
      <c r="E2275">
        <v>111</v>
      </c>
      <c r="F2275" t="s">
        <v>1252</v>
      </c>
      <c r="G2275" t="s">
        <v>51</v>
      </c>
      <c r="H2275" t="s">
        <v>52</v>
      </c>
      <c r="I2275">
        <v>3</v>
      </c>
      <c r="J2275">
        <v>2</v>
      </c>
      <c r="K2275">
        <v>20</v>
      </c>
      <c r="L2275">
        <v>25</v>
      </c>
      <c r="M2275">
        <v>5.07</v>
      </c>
      <c r="N2275">
        <v>1.27</v>
      </c>
      <c r="O2275">
        <v>4.13</v>
      </c>
      <c r="P2275">
        <v>1.03</v>
      </c>
      <c r="Q2275">
        <v>3.81</v>
      </c>
      <c r="R2275">
        <v>0.95</v>
      </c>
      <c r="S2275">
        <v>1.98</v>
      </c>
      <c r="T2275">
        <v>9</v>
      </c>
      <c r="U2275">
        <v>25.95</v>
      </c>
      <c r="V2275">
        <v>26.68</v>
      </c>
      <c r="W2275" s="1">
        <v>42990</v>
      </c>
      <c r="X2275">
        <v>223</v>
      </c>
      <c r="Y2275" t="s">
        <v>43</v>
      </c>
      <c r="AC2275" t="s">
        <v>49</v>
      </c>
      <c r="AH2275" t="s">
        <v>1336</v>
      </c>
      <c r="AI2275">
        <v>223</v>
      </c>
      <c r="AJ2275" t="s">
        <v>1337</v>
      </c>
      <c r="AK2275" t="s">
        <v>45</v>
      </c>
      <c r="AL2275" s="1">
        <v>42990</v>
      </c>
    </row>
    <row r="2276" spans="1:38" x14ac:dyDescent="0.25">
      <c r="A2276" t="s">
        <v>38</v>
      </c>
      <c r="B2276" s="1">
        <v>43075</v>
      </c>
      <c r="C2276">
        <v>2</v>
      </c>
      <c r="D2276">
        <v>186</v>
      </c>
      <c r="E2276">
        <v>111</v>
      </c>
      <c r="F2276" t="s">
        <v>1252</v>
      </c>
      <c r="G2276" t="s">
        <v>51</v>
      </c>
      <c r="H2276" t="s">
        <v>52</v>
      </c>
      <c r="I2276">
        <v>3</v>
      </c>
      <c r="J2276">
        <v>2</v>
      </c>
      <c r="K2276">
        <v>85</v>
      </c>
      <c r="L2276">
        <v>18.8</v>
      </c>
      <c r="M2276">
        <v>4.91</v>
      </c>
      <c r="N2276">
        <v>0.92</v>
      </c>
      <c r="O2276">
        <v>4.05</v>
      </c>
      <c r="P2276">
        <v>0.76</v>
      </c>
      <c r="Q2276">
        <v>3.68</v>
      </c>
      <c r="R2276">
        <v>0.69</v>
      </c>
      <c r="S2276">
        <v>1.45</v>
      </c>
      <c r="T2276">
        <v>10</v>
      </c>
      <c r="U2276">
        <v>19.510000000000002</v>
      </c>
      <c r="V2276">
        <v>19.7</v>
      </c>
      <c r="W2276" s="1">
        <v>42990</v>
      </c>
      <c r="X2276">
        <v>223</v>
      </c>
      <c r="Y2276" t="s">
        <v>46</v>
      </c>
      <c r="AC2276" t="s">
        <v>49</v>
      </c>
      <c r="AH2276" t="s">
        <v>1336</v>
      </c>
      <c r="AI2276">
        <v>223</v>
      </c>
      <c r="AJ2276" t="s">
        <v>1337</v>
      </c>
      <c r="AK2276" t="s">
        <v>45</v>
      </c>
      <c r="AL2276" s="1">
        <v>42990</v>
      </c>
    </row>
    <row r="2277" spans="1:38" x14ac:dyDescent="0.25">
      <c r="A2277" t="s">
        <v>38</v>
      </c>
      <c r="B2277" s="1">
        <v>43146</v>
      </c>
      <c r="C2277">
        <v>3</v>
      </c>
      <c r="D2277">
        <v>186</v>
      </c>
      <c r="E2277">
        <v>111</v>
      </c>
      <c r="F2277" t="s">
        <v>1252</v>
      </c>
      <c r="G2277" t="s">
        <v>51</v>
      </c>
      <c r="H2277" t="s">
        <v>52</v>
      </c>
      <c r="I2277">
        <v>3</v>
      </c>
      <c r="J2277">
        <v>2</v>
      </c>
      <c r="K2277">
        <v>156</v>
      </c>
      <c r="L2277">
        <v>14.1</v>
      </c>
      <c r="M2277">
        <v>4.8</v>
      </c>
      <c r="N2277">
        <v>0.68</v>
      </c>
      <c r="O2277">
        <v>4.3899999999999997</v>
      </c>
      <c r="P2277">
        <v>0.62</v>
      </c>
      <c r="Q2277">
        <v>4.1399999999999997</v>
      </c>
      <c r="R2277">
        <v>0.57999999999999996</v>
      </c>
      <c r="S2277">
        <v>1.2</v>
      </c>
      <c r="T2277">
        <v>19</v>
      </c>
      <c r="U2277">
        <v>14.64</v>
      </c>
      <c r="V2277">
        <v>15.87</v>
      </c>
      <c r="W2277" s="1">
        <v>42990</v>
      </c>
      <c r="X2277">
        <v>223</v>
      </c>
      <c r="Y2277" t="s">
        <v>47</v>
      </c>
      <c r="AC2277" t="s">
        <v>49</v>
      </c>
      <c r="AH2277" t="s">
        <v>1336</v>
      </c>
      <c r="AI2277">
        <v>223</v>
      </c>
      <c r="AJ2277" t="s">
        <v>1337</v>
      </c>
      <c r="AK2277" t="s">
        <v>45</v>
      </c>
      <c r="AL2277" s="1">
        <v>42990</v>
      </c>
    </row>
    <row r="2278" spans="1:38" x14ac:dyDescent="0.25">
      <c r="A2278" t="s">
        <v>38</v>
      </c>
      <c r="B2278" s="1">
        <v>43200</v>
      </c>
      <c r="C2278">
        <v>4</v>
      </c>
      <c r="D2278">
        <v>186</v>
      </c>
      <c r="E2278">
        <v>111</v>
      </c>
      <c r="F2278" t="s">
        <v>1252</v>
      </c>
      <c r="G2278" t="s">
        <v>51</v>
      </c>
      <c r="H2278" t="s">
        <v>52</v>
      </c>
      <c r="I2278">
        <v>3</v>
      </c>
      <c r="J2278">
        <v>2</v>
      </c>
      <c r="K2278">
        <v>210</v>
      </c>
      <c r="L2278">
        <v>11.2</v>
      </c>
      <c r="M2278">
        <v>4.78</v>
      </c>
      <c r="N2278">
        <v>0.54</v>
      </c>
      <c r="O2278">
        <v>4.71</v>
      </c>
      <c r="P2278">
        <v>0.53</v>
      </c>
      <c r="Q2278">
        <v>4.84</v>
      </c>
      <c r="R2278">
        <v>0.54</v>
      </c>
      <c r="S2278">
        <v>1.07</v>
      </c>
      <c r="T2278">
        <v>38</v>
      </c>
      <c r="U2278">
        <v>11.63</v>
      </c>
      <c r="V2278">
        <v>13.66</v>
      </c>
      <c r="W2278" s="1">
        <v>42990</v>
      </c>
      <c r="X2278">
        <v>223</v>
      </c>
      <c r="Y2278" t="s">
        <v>48</v>
      </c>
      <c r="AC2278" s="1">
        <v>43096</v>
      </c>
      <c r="AD2278">
        <v>0</v>
      </c>
      <c r="AE2278">
        <v>5</v>
      </c>
      <c r="AF2278" s="1">
        <v>43379</v>
      </c>
      <c r="AG2278">
        <v>389</v>
      </c>
      <c r="AH2278" t="s">
        <v>1336</v>
      </c>
      <c r="AI2278">
        <v>223</v>
      </c>
      <c r="AJ2278" t="s">
        <v>1337</v>
      </c>
      <c r="AK2278" t="s">
        <v>50</v>
      </c>
      <c r="AL2278" s="1">
        <v>43241</v>
      </c>
    </row>
    <row r="2279" spans="1:38" x14ac:dyDescent="0.25">
      <c r="A2279" t="s">
        <v>129</v>
      </c>
      <c r="B2279" s="1">
        <v>42997</v>
      </c>
      <c r="C2279">
        <v>1</v>
      </c>
      <c r="D2279">
        <v>337</v>
      </c>
      <c r="E2279">
        <v>114</v>
      </c>
      <c r="F2279" t="s">
        <v>1252</v>
      </c>
      <c r="G2279" t="s">
        <v>104</v>
      </c>
      <c r="H2279" t="s">
        <v>105</v>
      </c>
      <c r="I2279">
        <v>2</v>
      </c>
      <c r="J2279">
        <v>1</v>
      </c>
      <c r="K2279">
        <v>39</v>
      </c>
      <c r="L2279">
        <v>18.5</v>
      </c>
      <c r="M2279">
        <v>5.35</v>
      </c>
      <c r="N2279">
        <v>0.99</v>
      </c>
      <c r="O2279">
        <v>4.51</v>
      </c>
      <c r="P2279">
        <v>0.83</v>
      </c>
      <c r="Q2279">
        <v>3.57</v>
      </c>
      <c r="R2279">
        <v>0.66</v>
      </c>
      <c r="S2279">
        <v>1.49</v>
      </c>
      <c r="T2279">
        <v>9</v>
      </c>
      <c r="U2279">
        <v>19.2</v>
      </c>
      <c r="V2279">
        <v>20.28</v>
      </c>
      <c r="W2279" s="1">
        <v>42958</v>
      </c>
      <c r="X2279">
        <v>284</v>
      </c>
      <c r="Y2279" t="s">
        <v>43</v>
      </c>
      <c r="Z2279" t="s">
        <v>1338</v>
      </c>
      <c r="AA2279">
        <v>-0.89705882400000003</v>
      </c>
      <c r="AC2279" s="1">
        <v>43041</v>
      </c>
      <c r="AD2279">
        <v>1</v>
      </c>
      <c r="AE2279">
        <v>269</v>
      </c>
      <c r="AF2279" s="1">
        <v>43317</v>
      </c>
      <c r="AG2279">
        <v>359</v>
      </c>
      <c r="AH2279">
        <v>509004</v>
      </c>
      <c r="AI2279" t="s">
        <v>1339</v>
      </c>
      <c r="AJ2279" s="2">
        <v>17411</v>
      </c>
      <c r="AK2279" t="s">
        <v>45</v>
      </c>
      <c r="AL2279" s="1">
        <v>42958</v>
      </c>
    </row>
    <row r="2280" spans="1:38" x14ac:dyDescent="0.25">
      <c r="A2280" t="s">
        <v>129</v>
      </c>
      <c r="B2280" s="1">
        <v>43060</v>
      </c>
      <c r="C2280">
        <v>2</v>
      </c>
      <c r="D2280">
        <v>337</v>
      </c>
      <c r="E2280">
        <v>114</v>
      </c>
      <c r="F2280" t="s">
        <v>1252</v>
      </c>
      <c r="G2280" t="s">
        <v>104</v>
      </c>
      <c r="H2280" t="s">
        <v>105</v>
      </c>
      <c r="I2280">
        <v>2</v>
      </c>
      <c r="J2280">
        <v>1</v>
      </c>
      <c r="K2280">
        <v>102</v>
      </c>
      <c r="L2280">
        <v>16.5</v>
      </c>
      <c r="M2280">
        <v>5.17</v>
      </c>
      <c r="N2280">
        <v>0.85</v>
      </c>
      <c r="O2280">
        <v>4.26</v>
      </c>
      <c r="P2280">
        <v>0.7</v>
      </c>
      <c r="Q2280">
        <v>3.72</v>
      </c>
      <c r="R2280">
        <v>0.61</v>
      </c>
      <c r="S2280">
        <v>1.32</v>
      </c>
      <c r="T2280">
        <v>68</v>
      </c>
      <c r="U2280">
        <v>17.13</v>
      </c>
      <c r="V2280">
        <v>17.739999999999998</v>
      </c>
      <c r="W2280" s="1">
        <v>42958</v>
      </c>
      <c r="X2280">
        <v>284</v>
      </c>
      <c r="Y2280" t="s">
        <v>46</v>
      </c>
      <c r="Z2280" t="s">
        <v>1338</v>
      </c>
      <c r="AA2280">
        <f>-61/68</f>
        <v>-0.8970588235294118</v>
      </c>
      <c r="AC2280" s="1">
        <v>43068</v>
      </c>
      <c r="AD2280">
        <v>2</v>
      </c>
      <c r="AE2280">
        <v>201</v>
      </c>
      <c r="AF2280" s="1">
        <v>43348</v>
      </c>
      <c r="AG2280">
        <v>390</v>
      </c>
      <c r="AH2280">
        <v>509004</v>
      </c>
      <c r="AI2280" t="s">
        <v>1339</v>
      </c>
      <c r="AJ2280" s="2">
        <v>17411</v>
      </c>
      <c r="AK2280" t="s">
        <v>45</v>
      </c>
      <c r="AL2280" s="1">
        <v>42958</v>
      </c>
    </row>
    <row r="2281" spans="1:38" x14ac:dyDescent="0.25">
      <c r="A2281" t="s">
        <v>129</v>
      </c>
      <c r="B2281" s="1">
        <v>43156</v>
      </c>
      <c r="C2281">
        <v>3</v>
      </c>
      <c r="D2281">
        <v>337</v>
      </c>
      <c r="E2281">
        <v>114</v>
      </c>
      <c r="F2281" t="s">
        <v>1252</v>
      </c>
      <c r="G2281" t="s">
        <v>104</v>
      </c>
      <c r="H2281" t="s">
        <v>105</v>
      </c>
      <c r="I2281">
        <v>2</v>
      </c>
      <c r="J2281">
        <v>1</v>
      </c>
      <c r="K2281">
        <v>198</v>
      </c>
      <c r="L2281">
        <v>13.1</v>
      </c>
      <c r="M2281">
        <v>5.15</v>
      </c>
      <c r="N2281">
        <v>0.67</v>
      </c>
      <c r="O2281">
        <v>4.0199999999999996</v>
      </c>
      <c r="P2281">
        <v>0.53</v>
      </c>
      <c r="Q2281">
        <v>4.28</v>
      </c>
      <c r="R2281">
        <v>0.56000000000000005</v>
      </c>
      <c r="S2281">
        <v>1.0900000000000001</v>
      </c>
      <c r="U2281">
        <v>13.6</v>
      </c>
      <c r="V2281">
        <v>14.32</v>
      </c>
      <c r="W2281" s="1">
        <v>42958</v>
      </c>
      <c r="X2281">
        <v>284</v>
      </c>
      <c r="Z2281" t="s">
        <v>1338</v>
      </c>
      <c r="AA2281">
        <v>-0.89705882400000003</v>
      </c>
      <c r="AI2281">
        <v>0</v>
      </c>
    </row>
    <row r="2282" spans="1:38" x14ac:dyDescent="0.25">
      <c r="A2282" t="s">
        <v>129</v>
      </c>
      <c r="B2282" s="1">
        <v>43229</v>
      </c>
      <c r="C2282">
        <v>4</v>
      </c>
      <c r="D2282">
        <v>337</v>
      </c>
      <c r="E2282">
        <v>114</v>
      </c>
      <c r="F2282" t="s">
        <v>1252</v>
      </c>
      <c r="G2282" t="s">
        <v>104</v>
      </c>
      <c r="H2282" t="s">
        <v>105</v>
      </c>
      <c r="I2282">
        <v>2</v>
      </c>
      <c r="J2282">
        <v>1</v>
      </c>
      <c r="K2282">
        <v>271</v>
      </c>
      <c r="L2282">
        <v>6.8</v>
      </c>
      <c r="M2282">
        <v>4.7699999999999996</v>
      </c>
      <c r="N2282">
        <v>0.32</v>
      </c>
      <c r="O2282">
        <v>5.94</v>
      </c>
      <c r="P2282">
        <v>0.4</v>
      </c>
      <c r="Q2282">
        <v>5.12</v>
      </c>
      <c r="R2282">
        <v>0.35</v>
      </c>
      <c r="S2282">
        <v>0.75</v>
      </c>
      <c r="T2282">
        <v>242</v>
      </c>
      <c r="U2282">
        <v>7.06</v>
      </c>
      <c r="V2282">
        <v>9.44</v>
      </c>
      <c r="W2282" s="1">
        <v>42958</v>
      </c>
      <c r="X2282">
        <v>284</v>
      </c>
      <c r="Y2282" s="3">
        <v>45017</v>
      </c>
      <c r="Z2282" t="s">
        <v>1338</v>
      </c>
      <c r="AA2282">
        <f>-61/68</f>
        <v>-0.8970588235294118</v>
      </c>
      <c r="AC2282" t="s">
        <v>49</v>
      </c>
      <c r="AH2282">
        <v>509004</v>
      </c>
      <c r="AI2282" t="s">
        <v>1339</v>
      </c>
      <c r="AJ2282">
        <v>17411</v>
      </c>
      <c r="AK2282" t="s">
        <v>50</v>
      </c>
      <c r="AL2282" s="1">
        <v>43250</v>
      </c>
    </row>
    <row r="2283" spans="1:38" x14ac:dyDescent="0.25">
      <c r="A2283" t="s">
        <v>68</v>
      </c>
      <c r="B2283" s="1">
        <v>43018</v>
      </c>
      <c r="C2283">
        <v>1</v>
      </c>
      <c r="D2283">
        <v>627</v>
      </c>
      <c r="E2283">
        <v>114</v>
      </c>
      <c r="F2283" t="s">
        <v>1252</v>
      </c>
      <c r="G2283" t="s">
        <v>69</v>
      </c>
      <c r="H2283" t="s">
        <v>70</v>
      </c>
      <c r="I2283">
        <v>5</v>
      </c>
      <c r="J2283" t="s">
        <v>42</v>
      </c>
      <c r="K2283">
        <v>66</v>
      </c>
      <c r="L2283">
        <v>26.5</v>
      </c>
      <c r="M2283">
        <v>4.91</v>
      </c>
      <c r="N2283">
        <v>1.3</v>
      </c>
      <c r="O2283">
        <v>4.78</v>
      </c>
      <c r="P2283">
        <v>1.27</v>
      </c>
      <c r="Q2283">
        <v>2.95</v>
      </c>
      <c r="R2283">
        <v>0.78</v>
      </c>
      <c r="S2283">
        <v>2.0499999999999998</v>
      </c>
      <c r="T2283">
        <v>26</v>
      </c>
      <c r="U2283">
        <v>27.51</v>
      </c>
      <c r="V2283">
        <v>28.84</v>
      </c>
      <c r="W2283" s="1">
        <v>42952</v>
      </c>
      <c r="X2283">
        <v>276</v>
      </c>
      <c r="Y2283" t="s">
        <v>43</v>
      </c>
      <c r="AC2283" s="1">
        <v>43038</v>
      </c>
      <c r="AD2283">
        <v>1</v>
      </c>
      <c r="AE2283">
        <v>251</v>
      </c>
      <c r="AF2283" s="1">
        <v>43318</v>
      </c>
      <c r="AG2283">
        <v>366</v>
      </c>
      <c r="AI2283">
        <v>0</v>
      </c>
      <c r="AJ2283" t="s">
        <v>1340</v>
      </c>
      <c r="AK2283" t="s">
        <v>45</v>
      </c>
      <c r="AL2283" s="1">
        <v>42952</v>
      </c>
    </row>
    <row r="2284" spans="1:38" x14ac:dyDescent="0.25">
      <c r="A2284" t="s">
        <v>68</v>
      </c>
      <c r="B2284" s="1">
        <v>43073</v>
      </c>
      <c r="C2284">
        <v>2</v>
      </c>
      <c r="D2284">
        <v>627</v>
      </c>
      <c r="E2284">
        <v>114</v>
      </c>
      <c r="F2284" t="s">
        <v>1252</v>
      </c>
      <c r="G2284" t="s">
        <v>69</v>
      </c>
      <c r="H2284" t="s">
        <v>70</v>
      </c>
      <c r="I2284">
        <v>5</v>
      </c>
      <c r="J2284" t="s">
        <v>42</v>
      </c>
      <c r="K2284">
        <v>121</v>
      </c>
      <c r="L2284">
        <v>21</v>
      </c>
      <c r="M2284">
        <v>4.09</v>
      </c>
      <c r="N2284">
        <v>0.86</v>
      </c>
      <c r="O2284">
        <v>3.83</v>
      </c>
      <c r="P2284">
        <v>0.8</v>
      </c>
      <c r="Q2284">
        <v>2.74</v>
      </c>
      <c r="R2284">
        <v>0.57999999999999996</v>
      </c>
      <c r="S2284">
        <v>1.38</v>
      </c>
      <c r="T2284">
        <v>9</v>
      </c>
      <c r="U2284">
        <v>21.8</v>
      </c>
      <c r="V2284">
        <v>19.98</v>
      </c>
      <c r="W2284" s="1">
        <v>42952</v>
      </c>
      <c r="X2284">
        <v>276</v>
      </c>
      <c r="Y2284" t="s">
        <v>46</v>
      </c>
      <c r="AC2284" s="1">
        <v>43038</v>
      </c>
      <c r="AD2284">
        <v>1</v>
      </c>
      <c r="AE2284">
        <v>243</v>
      </c>
      <c r="AF2284" s="1">
        <v>43318</v>
      </c>
      <c r="AG2284">
        <v>366</v>
      </c>
      <c r="AI2284">
        <v>0</v>
      </c>
      <c r="AJ2284" t="s">
        <v>1340</v>
      </c>
      <c r="AK2284" t="s">
        <v>45</v>
      </c>
      <c r="AL2284" s="1">
        <v>42952</v>
      </c>
    </row>
    <row r="2285" spans="1:38" x14ac:dyDescent="0.25">
      <c r="A2285" t="s">
        <v>68</v>
      </c>
      <c r="B2285" s="1">
        <v>43144</v>
      </c>
      <c r="C2285">
        <v>3</v>
      </c>
      <c r="D2285">
        <v>627</v>
      </c>
      <c r="E2285">
        <v>114</v>
      </c>
      <c r="F2285" t="s">
        <v>1252</v>
      </c>
      <c r="G2285" t="s">
        <v>69</v>
      </c>
      <c r="H2285" t="s">
        <v>70</v>
      </c>
      <c r="I2285">
        <v>5</v>
      </c>
      <c r="J2285" t="s">
        <v>42</v>
      </c>
      <c r="K2285">
        <v>192</v>
      </c>
      <c r="L2285">
        <v>15.1</v>
      </c>
      <c r="M2285">
        <v>4.66</v>
      </c>
      <c r="N2285">
        <v>0.7</v>
      </c>
      <c r="O2285">
        <v>6.11</v>
      </c>
      <c r="P2285">
        <v>0.92</v>
      </c>
      <c r="Q2285">
        <v>3.47</v>
      </c>
      <c r="R2285">
        <v>0.52</v>
      </c>
      <c r="S2285">
        <v>1.45</v>
      </c>
      <c r="T2285">
        <v>12</v>
      </c>
      <c r="U2285">
        <v>15.67</v>
      </c>
      <c r="V2285">
        <v>19.46</v>
      </c>
      <c r="W2285" s="1">
        <v>42952</v>
      </c>
      <c r="X2285">
        <v>276</v>
      </c>
      <c r="Y2285" t="s">
        <v>47</v>
      </c>
      <c r="AC2285" s="1">
        <v>43038</v>
      </c>
      <c r="AD2285">
        <v>1</v>
      </c>
      <c r="AE2285">
        <v>172</v>
      </c>
      <c r="AF2285" s="1">
        <v>43318</v>
      </c>
      <c r="AG2285">
        <v>366</v>
      </c>
      <c r="AI2285">
        <v>0</v>
      </c>
      <c r="AJ2285" t="s">
        <v>1340</v>
      </c>
      <c r="AK2285" t="s">
        <v>45</v>
      </c>
      <c r="AL2285" s="1">
        <v>42952</v>
      </c>
    </row>
    <row r="2286" spans="1:38" x14ac:dyDescent="0.25">
      <c r="A2286" t="s">
        <v>68</v>
      </c>
      <c r="B2286" s="1">
        <v>43219</v>
      </c>
      <c r="C2286">
        <v>4</v>
      </c>
      <c r="D2286">
        <v>627</v>
      </c>
      <c r="E2286">
        <v>114</v>
      </c>
      <c r="F2286" t="s">
        <v>1252</v>
      </c>
      <c r="G2286" t="s">
        <v>69</v>
      </c>
      <c r="H2286" t="s">
        <v>70</v>
      </c>
      <c r="I2286">
        <v>5</v>
      </c>
      <c r="J2286" t="s">
        <v>42</v>
      </c>
      <c r="K2286">
        <v>267</v>
      </c>
      <c r="L2286">
        <v>7.6</v>
      </c>
      <c r="M2286">
        <v>4.2300000000000004</v>
      </c>
      <c r="N2286">
        <v>0.32</v>
      </c>
      <c r="O2286">
        <v>8.49</v>
      </c>
      <c r="P2286">
        <v>0.65</v>
      </c>
      <c r="Q2286">
        <v>4.9800000000000004</v>
      </c>
      <c r="R2286">
        <v>0.38</v>
      </c>
      <c r="S2286">
        <v>1.02</v>
      </c>
      <c r="T2286">
        <v>122</v>
      </c>
      <c r="U2286">
        <v>7.89</v>
      </c>
      <c r="V2286">
        <v>13.01</v>
      </c>
      <c r="W2286" s="1">
        <v>42952</v>
      </c>
      <c r="X2286">
        <v>276</v>
      </c>
      <c r="Y2286" t="s">
        <v>48</v>
      </c>
      <c r="AC2286" s="1">
        <v>43416</v>
      </c>
      <c r="AD2286">
        <v>2</v>
      </c>
      <c r="AE2286">
        <v>251</v>
      </c>
      <c r="AF2286" s="1">
        <v>43698</v>
      </c>
      <c r="AG2286">
        <v>746</v>
      </c>
      <c r="AI2286">
        <v>0</v>
      </c>
      <c r="AJ2286" t="s">
        <v>1340</v>
      </c>
      <c r="AK2286" t="s">
        <v>50</v>
      </c>
      <c r="AL2286" s="1">
        <v>43250</v>
      </c>
    </row>
    <row r="2287" spans="1:38" x14ac:dyDescent="0.25">
      <c r="A2287" t="s">
        <v>68</v>
      </c>
      <c r="B2287" s="1">
        <v>43018</v>
      </c>
      <c r="C2287">
        <v>1</v>
      </c>
      <c r="D2287">
        <v>430</v>
      </c>
      <c r="E2287">
        <v>115</v>
      </c>
      <c r="F2287" t="s">
        <v>1252</v>
      </c>
      <c r="G2287" t="s">
        <v>69</v>
      </c>
      <c r="H2287" t="s">
        <v>70</v>
      </c>
      <c r="I2287">
        <v>3</v>
      </c>
      <c r="J2287">
        <v>2</v>
      </c>
      <c r="K2287">
        <v>36</v>
      </c>
      <c r="L2287">
        <v>18.399999999999999</v>
      </c>
      <c r="M2287">
        <v>5.18</v>
      </c>
      <c r="N2287">
        <v>0.95</v>
      </c>
      <c r="O2287">
        <v>4.1100000000000003</v>
      </c>
      <c r="P2287">
        <v>0.76</v>
      </c>
      <c r="Q2287">
        <v>3.43</v>
      </c>
      <c r="R2287">
        <v>0.63</v>
      </c>
      <c r="S2287">
        <v>1.39</v>
      </c>
      <c r="T2287">
        <v>25</v>
      </c>
      <c r="U2287">
        <v>19.100000000000001</v>
      </c>
      <c r="V2287">
        <v>19.149999999999999</v>
      </c>
      <c r="W2287" s="1">
        <v>42982</v>
      </c>
      <c r="X2287">
        <v>250</v>
      </c>
      <c r="Y2287" t="s">
        <v>43</v>
      </c>
      <c r="Z2287" t="s">
        <v>1341</v>
      </c>
      <c r="AA2287" t="s">
        <v>1342</v>
      </c>
      <c r="AC2287" s="1">
        <v>43050</v>
      </c>
      <c r="AD2287">
        <v>2</v>
      </c>
      <c r="AE2287">
        <v>262</v>
      </c>
      <c r="AF2287" s="1">
        <v>43329</v>
      </c>
      <c r="AG2287">
        <v>347</v>
      </c>
      <c r="AH2287">
        <v>113535</v>
      </c>
      <c r="AI2287" t="s">
        <v>1343</v>
      </c>
      <c r="AJ2287" s="2">
        <v>17015</v>
      </c>
      <c r="AK2287" t="s">
        <v>45</v>
      </c>
      <c r="AL2287" s="1">
        <v>42982</v>
      </c>
    </row>
    <row r="2288" spans="1:38" x14ac:dyDescent="0.25">
      <c r="A2288" t="s">
        <v>68</v>
      </c>
      <c r="B2288" s="1">
        <v>43073</v>
      </c>
      <c r="C2288">
        <v>2</v>
      </c>
      <c r="D2288">
        <v>430</v>
      </c>
      <c r="E2288">
        <v>115</v>
      </c>
      <c r="F2288" t="s">
        <v>1252</v>
      </c>
      <c r="G2288" t="s">
        <v>69</v>
      </c>
      <c r="H2288" t="s">
        <v>70</v>
      </c>
      <c r="I2288">
        <v>3</v>
      </c>
      <c r="J2288">
        <v>2</v>
      </c>
      <c r="K2288">
        <v>91</v>
      </c>
      <c r="L2288">
        <v>16.100000000000001</v>
      </c>
      <c r="M2288">
        <v>4.9400000000000004</v>
      </c>
      <c r="N2288">
        <v>0.8</v>
      </c>
      <c r="O2288">
        <v>4.29</v>
      </c>
      <c r="P2288">
        <v>0.69</v>
      </c>
      <c r="Q2288">
        <v>3.35</v>
      </c>
      <c r="R2288">
        <v>0.54</v>
      </c>
      <c r="S2288">
        <v>1.23</v>
      </c>
      <c r="T2288">
        <v>21</v>
      </c>
      <c r="U2288">
        <v>16.71</v>
      </c>
      <c r="V2288">
        <v>16.989999999999998</v>
      </c>
      <c r="W2288" s="1">
        <v>42982</v>
      </c>
      <c r="X2288">
        <v>250</v>
      </c>
      <c r="Y2288" t="s">
        <v>46</v>
      </c>
      <c r="Z2288" t="s">
        <v>1341</v>
      </c>
      <c r="AA2288" t="s">
        <v>1342</v>
      </c>
      <c r="AC2288" s="1">
        <v>43050</v>
      </c>
      <c r="AD2288">
        <v>2</v>
      </c>
      <c r="AE2288">
        <v>254</v>
      </c>
      <c r="AF2288" s="1">
        <v>43329</v>
      </c>
      <c r="AG2288">
        <v>347</v>
      </c>
      <c r="AH2288">
        <v>113535</v>
      </c>
      <c r="AI2288" t="s">
        <v>1343</v>
      </c>
      <c r="AJ2288" s="2">
        <v>17015</v>
      </c>
      <c r="AK2288" t="s">
        <v>45</v>
      </c>
      <c r="AL2288" s="1">
        <v>42982</v>
      </c>
    </row>
    <row r="2289" spans="1:38" x14ac:dyDescent="0.25">
      <c r="A2289" t="s">
        <v>68</v>
      </c>
      <c r="B2289" s="1">
        <v>43144</v>
      </c>
      <c r="C2289">
        <v>3</v>
      </c>
      <c r="D2289">
        <v>430</v>
      </c>
      <c r="E2289">
        <v>115</v>
      </c>
      <c r="F2289" t="s">
        <v>1252</v>
      </c>
      <c r="G2289" t="s">
        <v>69</v>
      </c>
      <c r="H2289" t="s">
        <v>70</v>
      </c>
      <c r="I2289">
        <v>3</v>
      </c>
      <c r="J2289">
        <v>2</v>
      </c>
      <c r="K2289">
        <v>162</v>
      </c>
      <c r="L2289">
        <v>14.2</v>
      </c>
      <c r="M2289">
        <v>4.7699999999999996</v>
      </c>
      <c r="N2289">
        <v>0.68</v>
      </c>
      <c r="O2289">
        <v>5.03</v>
      </c>
      <c r="P2289">
        <v>0.71</v>
      </c>
      <c r="Q2289">
        <v>3.81</v>
      </c>
      <c r="R2289">
        <v>0.54</v>
      </c>
      <c r="S2289">
        <v>1.26</v>
      </c>
      <c r="T2289">
        <v>71</v>
      </c>
      <c r="U2289">
        <v>14.74</v>
      </c>
      <c r="V2289">
        <v>16.73</v>
      </c>
      <c r="W2289" s="1">
        <v>42982</v>
      </c>
      <c r="X2289">
        <v>250</v>
      </c>
      <c r="Y2289" t="s">
        <v>47</v>
      </c>
      <c r="Z2289" t="s">
        <v>1341</v>
      </c>
      <c r="AA2289" t="s">
        <v>1342</v>
      </c>
      <c r="AC2289" s="1">
        <v>43050</v>
      </c>
      <c r="AD2289">
        <v>2</v>
      </c>
      <c r="AE2289">
        <v>183</v>
      </c>
      <c r="AF2289" s="1">
        <v>43329</v>
      </c>
      <c r="AG2289">
        <v>347</v>
      </c>
      <c r="AH2289">
        <v>113535</v>
      </c>
      <c r="AI2289" t="s">
        <v>1343</v>
      </c>
      <c r="AJ2289" s="2">
        <v>17015</v>
      </c>
      <c r="AK2289" t="s">
        <v>45</v>
      </c>
      <c r="AL2289" s="1">
        <v>42982</v>
      </c>
    </row>
    <row r="2290" spans="1:38" x14ac:dyDescent="0.25">
      <c r="A2290" t="s">
        <v>68</v>
      </c>
      <c r="B2290" s="1">
        <v>43219</v>
      </c>
      <c r="C2290">
        <v>4</v>
      </c>
      <c r="D2290">
        <v>430</v>
      </c>
      <c r="E2290">
        <v>115</v>
      </c>
      <c r="F2290" t="s">
        <v>1252</v>
      </c>
      <c r="G2290" t="s">
        <v>69</v>
      </c>
      <c r="H2290" t="s">
        <v>70</v>
      </c>
      <c r="I2290">
        <v>3</v>
      </c>
      <c r="J2290">
        <v>2</v>
      </c>
      <c r="K2290">
        <v>237</v>
      </c>
      <c r="L2290">
        <v>5.8</v>
      </c>
      <c r="M2290">
        <v>4.4000000000000004</v>
      </c>
      <c r="N2290">
        <v>0.26</v>
      </c>
      <c r="O2290">
        <v>6.72</v>
      </c>
      <c r="P2290">
        <v>0.39</v>
      </c>
      <c r="Q2290">
        <v>5.64</v>
      </c>
      <c r="R2290">
        <v>0.33</v>
      </c>
      <c r="S2290">
        <v>0.72</v>
      </c>
      <c r="T2290">
        <v>66</v>
      </c>
      <c r="U2290">
        <v>6.02</v>
      </c>
      <c r="V2290">
        <v>8.9</v>
      </c>
      <c r="W2290" s="1">
        <v>42982</v>
      </c>
      <c r="X2290">
        <v>250</v>
      </c>
      <c r="Y2290" t="s">
        <v>48</v>
      </c>
      <c r="Z2290" t="s">
        <v>1341</v>
      </c>
      <c r="AA2290" t="s">
        <v>1342</v>
      </c>
      <c r="AB2290">
        <v>13</v>
      </c>
      <c r="AC2290" s="1">
        <v>43398</v>
      </c>
      <c r="AD2290">
        <v>3</v>
      </c>
      <c r="AE2290">
        <v>228</v>
      </c>
      <c r="AF2290" s="1">
        <v>43675</v>
      </c>
      <c r="AG2290">
        <v>693</v>
      </c>
      <c r="AH2290">
        <v>113535</v>
      </c>
      <c r="AI2290" t="s">
        <v>1343</v>
      </c>
      <c r="AJ2290" s="2">
        <v>17015</v>
      </c>
      <c r="AK2290" t="s">
        <v>50</v>
      </c>
      <c r="AL2290" s="1">
        <v>43250</v>
      </c>
    </row>
    <row r="2291" spans="1:38" x14ac:dyDescent="0.25">
      <c r="A2291" t="s">
        <v>129</v>
      </c>
      <c r="B2291" s="1">
        <v>42997</v>
      </c>
      <c r="C2291">
        <v>1</v>
      </c>
      <c r="D2291">
        <v>137</v>
      </c>
      <c r="E2291">
        <v>115</v>
      </c>
      <c r="F2291" t="s">
        <v>1252</v>
      </c>
      <c r="G2291" t="s">
        <v>104</v>
      </c>
      <c r="H2291" t="s">
        <v>105</v>
      </c>
      <c r="I2291">
        <v>4</v>
      </c>
      <c r="J2291" t="s">
        <v>42</v>
      </c>
      <c r="K2291">
        <v>33</v>
      </c>
      <c r="L2291">
        <v>30.1</v>
      </c>
      <c r="M2291">
        <v>4.9400000000000004</v>
      </c>
      <c r="N2291">
        <v>1.49</v>
      </c>
      <c r="O2291">
        <v>4.8099999999999996</v>
      </c>
      <c r="P2291">
        <v>1.45</v>
      </c>
      <c r="Q2291">
        <v>3.5</v>
      </c>
      <c r="R2291">
        <v>1.05</v>
      </c>
      <c r="S2291">
        <v>2.5</v>
      </c>
      <c r="T2291">
        <v>3</v>
      </c>
      <c r="U2291">
        <v>31.24</v>
      </c>
      <c r="V2291">
        <v>34.06</v>
      </c>
      <c r="W2291" s="1">
        <v>42964</v>
      </c>
      <c r="X2291">
        <v>278</v>
      </c>
      <c r="Y2291" t="s">
        <v>43</v>
      </c>
      <c r="AC2291" s="1">
        <v>43045</v>
      </c>
      <c r="AD2291">
        <v>1</v>
      </c>
      <c r="AE2291">
        <v>276</v>
      </c>
      <c r="AF2291" s="1">
        <v>43324</v>
      </c>
      <c r="AG2291">
        <v>360</v>
      </c>
      <c r="AH2291">
        <v>508092</v>
      </c>
      <c r="AI2291" t="s">
        <v>1344</v>
      </c>
      <c r="AJ2291" s="2">
        <v>12663</v>
      </c>
      <c r="AK2291" t="s">
        <v>45</v>
      </c>
      <c r="AL2291" s="1">
        <v>42964</v>
      </c>
    </row>
    <row r="2292" spans="1:38" x14ac:dyDescent="0.25">
      <c r="A2292" t="s">
        <v>129</v>
      </c>
      <c r="B2292" s="1">
        <v>43060</v>
      </c>
      <c r="C2292">
        <v>2</v>
      </c>
      <c r="D2292">
        <v>137</v>
      </c>
      <c r="E2292">
        <v>115</v>
      </c>
      <c r="F2292" t="s">
        <v>1252</v>
      </c>
      <c r="G2292" t="s">
        <v>104</v>
      </c>
      <c r="H2292" t="s">
        <v>105</v>
      </c>
      <c r="I2292">
        <v>4</v>
      </c>
      <c r="J2292" t="s">
        <v>42</v>
      </c>
      <c r="K2292">
        <v>96</v>
      </c>
      <c r="L2292">
        <v>25.3</v>
      </c>
      <c r="M2292">
        <v>4.95</v>
      </c>
      <c r="N2292">
        <v>1.25</v>
      </c>
      <c r="O2292">
        <v>4.54</v>
      </c>
      <c r="P2292">
        <v>1.1499999999999999</v>
      </c>
      <c r="Q2292">
        <v>3.66</v>
      </c>
      <c r="R2292">
        <v>0.93</v>
      </c>
      <c r="S2292">
        <v>2.0699999999999998</v>
      </c>
      <c r="T2292">
        <v>13</v>
      </c>
      <c r="U2292">
        <v>26.26</v>
      </c>
      <c r="V2292">
        <v>28.12</v>
      </c>
      <c r="W2292" s="1">
        <v>42964</v>
      </c>
      <c r="X2292">
        <v>278</v>
      </c>
      <c r="Y2292" t="s">
        <v>46</v>
      </c>
      <c r="AC2292" s="1">
        <v>43045</v>
      </c>
      <c r="AD2292">
        <v>1</v>
      </c>
      <c r="AE2292">
        <v>174</v>
      </c>
      <c r="AF2292" s="1">
        <v>43321</v>
      </c>
      <c r="AG2292">
        <v>357</v>
      </c>
      <c r="AH2292">
        <v>508092</v>
      </c>
      <c r="AI2292" t="s">
        <v>1344</v>
      </c>
      <c r="AJ2292" s="2">
        <v>12663</v>
      </c>
      <c r="AK2292" t="s">
        <v>45</v>
      </c>
      <c r="AL2292" s="1">
        <v>42964</v>
      </c>
    </row>
    <row r="2293" spans="1:38" x14ac:dyDescent="0.25">
      <c r="A2293" t="s">
        <v>129</v>
      </c>
      <c r="B2293" s="1">
        <v>43229</v>
      </c>
      <c r="C2293">
        <v>4</v>
      </c>
      <c r="D2293">
        <v>137</v>
      </c>
      <c r="E2293">
        <v>115</v>
      </c>
      <c r="F2293" t="s">
        <v>1252</v>
      </c>
      <c r="G2293" t="s">
        <v>104</v>
      </c>
      <c r="H2293" t="s">
        <v>105</v>
      </c>
      <c r="I2293">
        <v>4</v>
      </c>
      <c r="J2293" t="s">
        <v>42</v>
      </c>
      <c r="K2293">
        <v>265</v>
      </c>
      <c r="L2293">
        <v>13.3</v>
      </c>
      <c r="M2293">
        <v>4.1900000000000004</v>
      </c>
      <c r="N2293">
        <v>0.56000000000000005</v>
      </c>
      <c r="O2293">
        <v>9.18</v>
      </c>
      <c r="P2293">
        <v>1.22</v>
      </c>
      <c r="Q2293">
        <v>5.14</v>
      </c>
      <c r="R2293">
        <v>0.68</v>
      </c>
      <c r="S2293">
        <v>1.9</v>
      </c>
      <c r="T2293">
        <v>79</v>
      </c>
      <c r="U2293">
        <v>13.81</v>
      </c>
      <c r="V2293">
        <v>23.92</v>
      </c>
      <c r="W2293" s="1">
        <v>42964</v>
      </c>
      <c r="X2293">
        <v>278</v>
      </c>
      <c r="Y2293" t="s">
        <v>48</v>
      </c>
      <c r="AC2293" t="s">
        <v>49</v>
      </c>
      <c r="AH2293">
        <v>508092</v>
      </c>
      <c r="AI2293" t="s">
        <v>1344</v>
      </c>
      <c r="AJ2293">
        <v>12663</v>
      </c>
      <c r="AK2293" t="s">
        <v>50</v>
      </c>
      <c r="AL2293" s="1">
        <v>43251</v>
      </c>
    </row>
    <row r="2294" spans="1:38" x14ac:dyDescent="0.25">
      <c r="A2294" t="s">
        <v>129</v>
      </c>
      <c r="B2294" s="1">
        <v>43156</v>
      </c>
      <c r="C2294">
        <v>3</v>
      </c>
      <c r="D2294">
        <v>137</v>
      </c>
      <c r="E2294">
        <v>115</v>
      </c>
      <c r="F2294" t="s">
        <v>1252</v>
      </c>
      <c r="G2294" t="s">
        <v>104</v>
      </c>
      <c r="H2294" t="s">
        <v>105</v>
      </c>
      <c r="I2294">
        <v>4</v>
      </c>
      <c r="J2294" t="s">
        <v>42</v>
      </c>
      <c r="K2294">
        <v>192</v>
      </c>
      <c r="L2294">
        <v>16.899999999999999</v>
      </c>
      <c r="M2294">
        <v>4.8600000000000003</v>
      </c>
      <c r="N2294">
        <v>0.82</v>
      </c>
      <c r="O2294">
        <v>2.78</v>
      </c>
      <c r="P2294">
        <v>0.47</v>
      </c>
      <c r="Q2294">
        <v>4.21</v>
      </c>
      <c r="R2294">
        <v>0.71</v>
      </c>
      <c r="S2294">
        <v>1.18</v>
      </c>
      <c r="U2294">
        <v>17.54</v>
      </c>
      <c r="V2294">
        <v>15.7</v>
      </c>
      <c r="W2294" s="1">
        <v>42964</v>
      </c>
      <c r="X2294">
        <v>278</v>
      </c>
      <c r="AI2294">
        <v>0</v>
      </c>
    </row>
    <row r="2295" spans="1:38" x14ac:dyDescent="0.25">
      <c r="A2295" t="s">
        <v>123</v>
      </c>
      <c r="B2295" s="1">
        <v>43074</v>
      </c>
      <c r="C2295">
        <v>2</v>
      </c>
      <c r="D2295">
        <v>127</v>
      </c>
      <c r="E2295">
        <v>117</v>
      </c>
      <c r="F2295" t="s">
        <v>1252</v>
      </c>
      <c r="G2295" t="s">
        <v>69</v>
      </c>
      <c r="H2295" t="s">
        <v>70</v>
      </c>
      <c r="I2295">
        <v>3</v>
      </c>
      <c r="J2295">
        <v>2</v>
      </c>
      <c r="K2295">
        <v>51</v>
      </c>
      <c r="L2295">
        <v>23.3</v>
      </c>
      <c r="M2295">
        <v>5.15</v>
      </c>
      <c r="N2295">
        <v>1.2</v>
      </c>
      <c r="O2295">
        <v>4.16</v>
      </c>
      <c r="P2295">
        <v>0.97</v>
      </c>
      <c r="Q2295">
        <v>3.64</v>
      </c>
      <c r="R2295">
        <v>0.85</v>
      </c>
      <c r="S2295">
        <v>1.82</v>
      </c>
      <c r="T2295">
        <v>111</v>
      </c>
      <c r="U2295">
        <v>24.19</v>
      </c>
      <c r="V2295">
        <v>24.73</v>
      </c>
      <c r="W2295" s="1">
        <v>43023</v>
      </c>
      <c r="X2295">
        <v>188</v>
      </c>
      <c r="Y2295" t="s">
        <v>43</v>
      </c>
      <c r="AC2295" t="s">
        <v>49</v>
      </c>
      <c r="AH2295" t="s">
        <v>743</v>
      </c>
      <c r="AI2295" t="s">
        <v>1345</v>
      </c>
      <c r="AJ2295" t="s">
        <v>1346</v>
      </c>
      <c r="AK2295" t="s">
        <v>45</v>
      </c>
      <c r="AL2295" s="1">
        <v>43023</v>
      </c>
    </row>
    <row r="2296" spans="1:38" x14ac:dyDescent="0.25">
      <c r="A2296" t="s">
        <v>123</v>
      </c>
      <c r="B2296" s="1">
        <v>43198</v>
      </c>
      <c r="C2296">
        <v>4</v>
      </c>
      <c r="D2296">
        <v>127</v>
      </c>
      <c r="E2296">
        <v>117</v>
      </c>
      <c r="F2296" t="s">
        <v>1252</v>
      </c>
      <c r="G2296" t="s">
        <v>69</v>
      </c>
      <c r="H2296" t="s">
        <v>70</v>
      </c>
      <c r="I2296">
        <v>3</v>
      </c>
      <c r="J2296">
        <v>2</v>
      </c>
      <c r="K2296">
        <v>175</v>
      </c>
      <c r="L2296">
        <v>12.7</v>
      </c>
      <c r="M2296">
        <v>4.83</v>
      </c>
      <c r="N2296">
        <v>0.61</v>
      </c>
      <c r="O2296">
        <v>6.28</v>
      </c>
      <c r="P2296">
        <v>0.8</v>
      </c>
      <c r="Q2296">
        <v>4.7</v>
      </c>
      <c r="R2296">
        <v>0.6</v>
      </c>
      <c r="S2296">
        <v>1.39</v>
      </c>
      <c r="T2296">
        <v>1897</v>
      </c>
      <c r="U2296">
        <v>13.18</v>
      </c>
      <c r="V2296">
        <v>17.89</v>
      </c>
      <c r="W2296" s="1">
        <v>43023</v>
      </c>
      <c r="X2296">
        <v>188</v>
      </c>
      <c r="Y2296" s="3">
        <v>44987</v>
      </c>
      <c r="AC2296" t="s">
        <v>142</v>
      </c>
      <c r="AH2296" t="s">
        <v>743</v>
      </c>
      <c r="AI2296" t="s">
        <v>1345</v>
      </c>
      <c r="AJ2296" t="s">
        <v>1346</v>
      </c>
      <c r="AK2296" t="s">
        <v>143</v>
      </c>
      <c r="AL2296" s="1">
        <v>43210</v>
      </c>
    </row>
    <row r="2297" spans="1:38" x14ac:dyDescent="0.25">
      <c r="A2297" t="s">
        <v>123</v>
      </c>
      <c r="B2297" s="1">
        <v>43136</v>
      </c>
      <c r="C2297">
        <v>3</v>
      </c>
      <c r="D2297">
        <v>127</v>
      </c>
      <c r="E2297">
        <v>117</v>
      </c>
      <c r="F2297" t="s">
        <v>1252</v>
      </c>
      <c r="G2297" t="s">
        <v>69</v>
      </c>
      <c r="H2297" t="s">
        <v>70</v>
      </c>
      <c r="I2297">
        <v>3</v>
      </c>
      <c r="J2297">
        <v>2</v>
      </c>
      <c r="K2297">
        <v>113</v>
      </c>
      <c r="L2297">
        <v>10</v>
      </c>
      <c r="M2297">
        <v>5.0999999999999996</v>
      </c>
      <c r="N2297">
        <v>0.51</v>
      </c>
      <c r="O2297">
        <v>4.5999999999999996</v>
      </c>
      <c r="P2297">
        <v>0.46</v>
      </c>
      <c r="Q2297">
        <v>3.72</v>
      </c>
      <c r="R2297">
        <v>0.37</v>
      </c>
      <c r="S2297">
        <v>0.83</v>
      </c>
      <c r="T2297">
        <v>581</v>
      </c>
      <c r="U2297">
        <v>10.38</v>
      </c>
      <c r="V2297">
        <v>11.2</v>
      </c>
      <c r="W2297" s="1">
        <v>43023</v>
      </c>
      <c r="X2297">
        <v>188</v>
      </c>
      <c r="Y2297" s="3">
        <v>44958</v>
      </c>
      <c r="AC2297" t="s">
        <v>49</v>
      </c>
      <c r="AH2297" t="s">
        <v>743</v>
      </c>
      <c r="AI2297" t="s">
        <v>1345</v>
      </c>
      <c r="AJ2297" t="s">
        <v>1346</v>
      </c>
      <c r="AK2297" t="s">
        <v>45</v>
      </c>
      <c r="AL2297" s="1">
        <v>43023</v>
      </c>
    </row>
    <row r="2298" spans="1:38" x14ac:dyDescent="0.25">
      <c r="A2298" t="s">
        <v>38</v>
      </c>
      <c r="B2298" s="1">
        <v>43010</v>
      </c>
      <c r="C2298">
        <v>1</v>
      </c>
      <c r="D2298">
        <v>135</v>
      </c>
      <c r="E2298">
        <v>118</v>
      </c>
      <c r="F2298" t="s">
        <v>1252</v>
      </c>
      <c r="G2298" t="s">
        <v>104</v>
      </c>
      <c r="H2298" t="s">
        <v>105</v>
      </c>
      <c r="I2298">
        <v>10</v>
      </c>
      <c r="J2298" t="s">
        <v>42</v>
      </c>
      <c r="K2298">
        <v>25</v>
      </c>
      <c r="L2298">
        <v>18</v>
      </c>
      <c r="M2298">
        <v>5.21</v>
      </c>
      <c r="N2298">
        <v>0.94</v>
      </c>
      <c r="O2298">
        <v>5.62</v>
      </c>
      <c r="P2298">
        <v>1.01</v>
      </c>
      <c r="Q2298">
        <v>3.89</v>
      </c>
      <c r="R2298">
        <v>0.7</v>
      </c>
      <c r="S2298">
        <v>1.71</v>
      </c>
      <c r="T2298">
        <v>21</v>
      </c>
      <c r="U2298">
        <v>18.68</v>
      </c>
      <c r="V2298">
        <v>22.7</v>
      </c>
      <c r="W2298" s="1">
        <v>42985</v>
      </c>
      <c r="X2298">
        <v>228</v>
      </c>
      <c r="Y2298" t="s">
        <v>43</v>
      </c>
      <c r="AC2298" s="1">
        <v>43049</v>
      </c>
      <c r="AD2298">
        <v>1</v>
      </c>
      <c r="AE2298">
        <v>251</v>
      </c>
      <c r="AF2298" s="1">
        <v>43328</v>
      </c>
      <c r="AG2298">
        <v>343</v>
      </c>
      <c r="AH2298">
        <v>300047</v>
      </c>
      <c r="AI2298" t="s">
        <v>1008</v>
      </c>
      <c r="AJ2298" s="2">
        <v>18994</v>
      </c>
      <c r="AK2298" t="s">
        <v>45</v>
      </c>
      <c r="AL2298" s="1">
        <v>42985</v>
      </c>
    </row>
    <row r="2299" spans="1:38" x14ac:dyDescent="0.25">
      <c r="A2299" t="s">
        <v>38</v>
      </c>
      <c r="B2299" s="1">
        <v>43075</v>
      </c>
      <c r="C2299">
        <v>2</v>
      </c>
      <c r="D2299">
        <v>135</v>
      </c>
      <c r="E2299">
        <v>118</v>
      </c>
      <c r="F2299" t="s">
        <v>1252</v>
      </c>
      <c r="G2299" t="s">
        <v>104</v>
      </c>
      <c r="H2299" t="s">
        <v>105</v>
      </c>
      <c r="I2299">
        <v>10</v>
      </c>
      <c r="J2299" t="s">
        <v>42</v>
      </c>
      <c r="K2299">
        <v>90</v>
      </c>
      <c r="L2299">
        <v>15.4</v>
      </c>
      <c r="M2299">
        <v>5.21</v>
      </c>
      <c r="N2299">
        <v>0.8</v>
      </c>
      <c r="O2299">
        <v>5.39</v>
      </c>
      <c r="P2299">
        <v>0.83</v>
      </c>
      <c r="Q2299">
        <v>3.46</v>
      </c>
      <c r="R2299">
        <v>0.53</v>
      </c>
      <c r="S2299">
        <v>1.36</v>
      </c>
      <c r="T2299">
        <v>777</v>
      </c>
      <c r="U2299">
        <v>15.99</v>
      </c>
      <c r="V2299">
        <v>18.48</v>
      </c>
      <c r="W2299" s="1">
        <v>42985</v>
      </c>
      <c r="X2299">
        <v>228</v>
      </c>
      <c r="Y2299" s="3">
        <v>44958</v>
      </c>
      <c r="AC2299" s="1">
        <v>43049</v>
      </c>
      <c r="AD2299">
        <v>1</v>
      </c>
      <c r="AE2299">
        <v>213</v>
      </c>
      <c r="AF2299" s="1">
        <v>43328</v>
      </c>
      <c r="AG2299">
        <v>343</v>
      </c>
      <c r="AH2299">
        <v>300047</v>
      </c>
      <c r="AI2299" t="s">
        <v>1008</v>
      </c>
      <c r="AJ2299" s="2">
        <v>18994</v>
      </c>
      <c r="AK2299" t="s">
        <v>45</v>
      </c>
      <c r="AL2299" s="1">
        <v>42985</v>
      </c>
    </row>
    <row r="2300" spans="1:38" x14ac:dyDescent="0.25">
      <c r="A2300" t="s">
        <v>38</v>
      </c>
      <c r="B2300" s="1">
        <v>43146</v>
      </c>
      <c r="C2300">
        <v>3</v>
      </c>
      <c r="D2300">
        <v>135</v>
      </c>
      <c r="E2300">
        <v>118</v>
      </c>
      <c r="F2300" t="s">
        <v>1252</v>
      </c>
      <c r="G2300" t="s">
        <v>104</v>
      </c>
      <c r="H2300" t="s">
        <v>105</v>
      </c>
      <c r="I2300">
        <v>10</v>
      </c>
      <c r="J2300" t="s">
        <v>42</v>
      </c>
      <c r="K2300">
        <v>161</v>
      </c>
      <c r="L2300">
        <v>14.6</v>
      </c>
      <c r="M2300">
        <v>5</v>
      </c>
      <c r="N2300">
        <v>0.73</v>
      </c>
      <c r="O2300">
        <v>5.6</v>
      </c>
      <c r="P2300">
        <v>0.82</v>
      </c>
      <c r="Q2300">
        <v>3.83</v>
      </c>
      <c r="R2300">
        <v>0.56000000000000005</v>
      </c>
      <c r="S2300">
        <v>1.38</v>
      </c>
      <c r="T2300">
        <v>138</v>
      </c>
      <c r="U2300">
        <v>15.15</v>
      </c>
      <c r="V2300">
        <v>18.36</v>
      </c>
      <c r="W2300" s="1">
        <v>42985</v>
      </c>
      <c r="X2300">
        <v>228</v>
      </c>
      <c r="Y2300" s="3">
        <v>44986</v>
      </c>
      <c r="AC2300" s="1">
        <v>43049</v>
      </c>
      <c r="AD2300">
        <v>1</v>
      </c>
      <c r="AE2300">
        <v>177</v>
      </c>
      <c r="AF2300" s="1">
        <v>43328</v>
      </c>
      <c r="AG2300">
        <v>343</v>
      </c>
      <c r="AH2300">
        <v>300047</v>
      </c>
      <c r="AI2300" t="s">
        <v>1008</v>
      </c>
      <c r="AJ2300" s="2">
        <v>18994</v>
      </c>
      <c r="AK2300" t="s">
        <v>45</v>
      </c>
      <c r="AL2300" s="1">
        <v>42985</v>
      </c>
    </row>
    <row r="2301" spans="1:38" x14ac:dyDescent="0.25">
      <c r="A2301" t="s">
        <v>38</v>
      </c>
      <c r="B2301" s="1">
        <v>43200</v>
      </c>
      <c r="C2301">
        <v>4</v>
      </c>
      <c r="D2301">
        <v>135</v>
      </c>
      <c r="E2301">
        <v>118</v>
      </c>
      <c r="F2301" t="s">
        <v>1252</v>
      </c>
      <c r="G2301" t="s">
        <v>104</v>
      </c>
      <c r="H2301" t="s">
        <v>105</v>
      </c>
      <c r="I2301">
        <v>10</v>
      </c>
      <c r="J2301" t="s">
        <v>42</v>
      </c>
      <c r="K2301">
        <v>215</v>
      </c>
      <c r="L2301">
        <v>11</v>
      </c>
      <c r="M2301">
        <v>5.04</v>
      </c>
      <c r="N2301">
        <v>0.55000000000000004</v>
      </c>
      <c r="O2301">
        <v>6.32</v>
      </c>
      <c r="P2301">
        <v>0.7</v>
      </c>
      <c r="Q2301">
        <v>4.38</v>
      </c>
      <c r="R2301">
        <v>0.48</v>
      </c>
      <c r="S2301">
        <v>1.18</v>
      </c>
      <c r="T2301">
        <v>172</v>
      </c>
      <c r="U2301">
        <v>11.42</v>
      </c>
      <c r="V2301">
        <v>15.3</v>
      </c>
      <c r="W2301" s="1">
        <v>42985</v>
      </c>
      <c r="X2301">
        <v>228</v>
      </c>
      <c r="Y2301" s="3">
        <v>45018</v>
      </c>
      <c r="AC2301" t="s">
        <v>49</v>
      </c>
      <c r="AH2301">
        <v>300047</v>
      </c>
      <c r="AI2301" t="s">
        <v>1008</v>
      </c>
      <c r="AJ2301" s="2">
        <v>18994</v>
      </c>
      <c r="AK2301" t="s">
        <v>50</v>
      </c>
      <c r="AL2301" s="1">
        <v>43238</v>
      </c>
    </row>
    <row r="2302" spans="1:38" x14ac:dyDescent="0.25">
      <c r="A2302" t="s">
        <v>129</v>
      </c>
      <c r="B2302" s="1">
        <v>43060</v>
      </c>
      <c r="C2302">
        <v>2</v>
      </c>
      <c r="D2302">
        <v>11</v>
      </c>
      <c r="E2302">
        <v>118</v>
      </c>
      <c r="F2302" t="s">
        <v>1252</v>
      </c>
      <c r="G2302" t="s">
        <v>51</v>
      </c>
      <c r="H2302" t="s">
        <v>52</v>
      </c>
      <c r="I2302">
        <v>3</v>
      </c>
      <c r="J2302">
        <v>2</v>
      </c>
      <c r="K2302">
        <v>86</v>
      </c>
      <c r="L2302">
        <v>20.5</v>
      </c>
      <c r="M2302">
        <v>4.72</v>
      </c>
      <c r="N2302">
        <v>0.97</v>
      </c>
      <c r="O2302">
        <v>4.1399999999999997</v>
      </c>
      <c r="P2302">
        <v>0.85</v>
      </c>
      <c r="Q2302">
        <v>3.59</v>
      </c>
      <c r="R2302">
        <v>0.74</v>
      </c>
      <c r="S2302">
        <v>1.58</v>
      </c>
      <c r="T2302">
        <v>32</v>
      </c>
      <c r="U2302">
        <v>21.28</v>
      </c>
      <c r="V2302">
        <v>21.66</v>
      </c>
      <c r="W2302" s="1">
        <v>42974</v>
      </c>
      <c r="X2302">
        <v>258</v>
      </c>
      <c r="Y2302" t="s">
        <v>46</v>
      </c>
      <c r="Z2302" t="s">
        <v>1347</v>
      </c>
      <c r="AA2302" t="s">
        <v>1348</v>
      </c>
      <c r="AC2302" s="1">
        <v>43059</v>
      </c>
      <c r="AD2302">
        <v>2</v>
      </c>
      <c r="AE2302">
        <v>191</v>
      </c>
      <c r="AF2302" s="1">
        <v>43338</v>
      </c>
      <c r="AG2302">
        <v>364</v>
      </c>
      <c r="AH2302" t="s">
        <v>1349</v>
      </c>
      <c r="AI2302">
        <v>0</v>
      </c>
      <c r="AJ2302" t="s">
        <v>1350</v>
      </c>
      <c r="AK2302" t="s">
        <v>45</v>
      </c>
      <c r="AL2302" s="1">
        <v>42974</v>
      </c>
    </row>
    <row r="2303" spans="1:38" x14ac:dyDescent="0.25">
      <c r="A2303" t="s">
        <v>129</v>
      </c>
      <c r="B2303" s="1">
        <v>43156</v>
      </c>
      <c r="C2303">
        <v>3</v>
      </c>
      <c r="D2303">
        <v>11</v>
      </c>
      <c r="E2303">
        <v>118</v>
      </c>
      <c r="F2303" t="s">
        <v>1252</v>
      </c>
      <c r="G2303" t="s">
        <v>51</v>
      </c>
      <c r="H2303" t="s">
        <v>52</v>
      </c>
      <c r="I2303">
        <v>3</v>
      </c>
      <c r="J2303">
        <v>2</v>
      </c>
      <c r="K2303">
        <v>182</v>
      </c>
      <c r="L2303">
        <v>17.8</v>
      </c>
      <c r="M2303">
        <v>4.72</v>
      </c>
      <c r="N2303">
        <v>0.84</v>
      </c>
      <c r="O2303">
        <v>4.38</v>
      </c>
      <c r="P2303">
        <v>0.78</v>
      </c>
      <c r="Q2303">
        <v>4.0199999999999996</v>
      </c>
      <c r="R2303">
        <v>0.72</v>
      </c>
      <c r="S2303">
        <v>1.5</v>
      </c>
      <c r="U2303">
        <v>18.48</v>
      </c>
      <c r="V2303">
        <v>19.899999999999999</v>
      </c>
      <c r="W2303" s="1">
        <v>42974</v>
      </c>
      <c r="X2303">
        <v>258</v>
      </c>
      <c r="Z2303" t="s">
        <v>1347</v>
      </c>
      <c r="AA2303" t="s">
        <v>1348</v>
      </c>
      <c r="AI2303">
        <v>0</v>
      </c>
    </row>
    <row r="2304" spans="1:38" x14ac:dyDescent="0.25">
      <c r="A2304" t="s">
        <v>129</v>
      </c>
      <c r="B2304" s="1">
        <v>42997</v>
      </c>
      <c r="C2304">
        <v>1</v>
      </c>
      <c r="D2304">
        <v>11</v>
      </c>
      <c r="E2304">
        <v>118</v>
      </c>
      <c r="F2304" t="s">
        <v>1252</v>
      </c>
      <c r="G2304" t="s">
        <v>51</v>
      </c>
      <c r="H2304" t="s">
        <v>52</v>
      </c>
      <c r="I2304">
        <v>3</v>
      </c>
      <c r="J2304">
        <v>2</v>
      </c>
      <c r="K2304">
        <v>23</v>
      </c>
      <c r="L2304">
        <v>16.3</v>
      </c>
      <c r="M2304">
        <v>4.87</v>
      </c>
      <c r="N2304">
        <v>0.79</v>
      </c>
      <c r="O2304">
        <v>4.54</v>
      </c>
      <c r="P2304">
        <v>0.74</v>
      </c>
      <c r="Q2304">
        <v>3.72</v>
      </c>
      <c r="R2304">
        <v>0.61</v>
      </c>
      <c r="S2304">
        <v>1.35</v>
      </c>
      <c r="T2304">
        <v>23</v>
      </c>
      <c r="U2304">
        <v>16.920000000000002</v>
      </c>
      <c r="V2304">
        <v>18.190000000000001</v>
      </c>
      <c r="W2304" s="1">
        <v>42974</v>
      </c>
      <c r="X2304">
        <v>258</v>
      </c>
      <c r="Y2304" t="s">
        <v>43</v>
      </c>
      <c r="Z2304" t="s">
        <v>1347</v>
      </c>
      <c r="AA2304" t="s">
        <v>1348</v>
      </c>
      <c r="AC2304" s="1">
        <v>43043</v>
      </c>
      <c r="AD2304">
        <v>1</v>
      </c>
      <c r="AE2304">
        <v>278</v>
      </c>
      <c r="AF2304" s="1">
        <v>43326</v>
      </c>
      <c r="AG2304">
        <v>352</v>
      </c>
      <c r="AH2304" t="s">
        <v>1349</v>
      </c>
      <c r="AI2304">
        <v>0</v>
      </c>
      <c r="AJ2304" t="s">
        <v>1350</v>
      </c>
      <c r="AK2304" t="s">
        <v>45</v>
      </c>
      <c r="AL2304" s="1">
        <v>42974</v>
      </c>
    </row>
    <row r="2305" spans="1:38" x14ac:dyDescent="0.25">
      <c r="A2305" t="s">
        <v>129</v>
      </c>
      <c r="B2305" s="1">
        <v>43229</v>
      </c>
      <c r="C2305">
        <v>4</v>
      </c>
      <c r="D2305">
        <v>11</v>
      </c>
      <c r="E2305">
        <v>118</v>
      </c>
      <c r="F2305" t="s">
        <v>1252</v>
      </c>
      <c r="G2305" t="s">
        <v>51</v>
      </c>
      <c r="H2305" t="s">
        <v>52</v>
      </c>
      <c r="I2305">
        <v>3</v>
      </c>
      <c r="J2305">
        <v>2</v>
      </c>
      <c r="K2305">
        <v>255</v>
      </c>
      <c r="L2305">
        <v>11.3</v>
      </c>
      <c r="M2305">
        <v>4.5599999999999996</v>
      </c>
      <c r="N2305">
        <v>0.52</v>
      </c>
      <c r="O2305">
        <v>5.21</v>
      </c>
      <c r="P2305">
        <v>0.59</v>
      </c>
      <c r="Q2305">
        <v>4.66</v>
      </c>
      <c r="R2305">
        <v>0.53</v>
      </c>
      <c r="S2305">
        <v>1.1200000000000001</v>
      </c>
      <c r="T2305">
        <v>86</v>
      </c>
      <c r="U2305">
        <v>11.73</v>
      </c>
      <c r="V2305">
        <v>14.36</v>
      </c>
      <c r="W2305" s="1">
        <v>42974</v>
      </c>
      <c r="X2305">
        <v>258</v>
      </c>
      <c r="Y2305" t="s">
        <v>48</v>
      </c>
      <c r="Z2305" t="s">
        <v>1347</v>
      </c>
      <c r="AA2305" t="s">
        <v>1348</v>
      </c>
      <c r="AC2305" t="s">
        <v>49</v>
      </c>
      <c r="AH2305" t="s">
        <v>1349</v>
      </c>
      <c r="AI2305">
        <v>0</v>
      </c>
      <c r="AJ2305" t="s">
        <v>1350</v>
      </c>
      <c r="AK2305" t="s">
        <v>50</v>
      </c>
      <c r="AL2305" s="1">
        <v>43234</v>
      </c>
    </row>
    <row r="2306" spans="1:38" x14ac:dyDescent="0.25">
      <c r="A2306" t="s">
        <v>78</v>
      </c>
      <c r="B2306" s="1">
        <v>43012</v>
      </c>
      <c r="C2306">
        <v>1</v>
      </c>
      <c r="D2306">
        <v>192</v>
      </c>
      <c r="E2306">
        <v>120</v>
      </c>
      <c r="F2306" t="s">
        <v>1252</v>
      </c>
      <c r="G2306" t="s">
        <v>40</v>
      </c>
      <c r="H2306" t="s">
        <v>41</v>
      </c>
      <c r="I2306">
        <v>4</v>
      </c>
      <c r="J2306" t="s">
        <v>42</v>
      </c>
      <c r="K2306">
        <v>33</v>
      </c>
      <c r="L2306">
        <v>22</v>
      </c>
      <c r="M2306">
        <v>5.33</v>
      </c>
      <c r="N2306">
        <v>1.17</v>
      </c>
      <c r="O2306">
        <v>5.24</v>
      </c>
      <c r="P2306">
        <v>1.1499999999999999</v>
      </c>
      <c r="Q2306">
        <v>3.87</v>
      </c>
      <c r="R2306">
        <v>0.85</v>
      </c>
      <c r="S2306">
        <v>2</v>
      </c>
      <c r="U2306">
        <v>22.84</v>
      </c>
      <c r="V2306">
        <v>26.64</v>
      </c>
      <c r="W2306" s="1">
        <v>42979</v>
      </c>
      <c r="X2306">
        <v>227</v>
      </c>
      <c r="Z2306" t="s">
        <v>1033</v>
      </c>
      <c r="AA2306" t="s">
        <v>1034</v>
      </c>
      <c r="AC2306" t="s">
        <v>49</v>
      </c>
      <c r="AH2306">
        <v>308103</v>
      </c>
      <c r="AI2306">
        <v>0</v>
      </c>
      <c r="AJ2306" t="s">
        <v>1035</v>
      </c>
      <c r="AK2306" t="s">
        <v>45</v>
      </c>
      <c r="AL2306" s="1">
        <v>42979</v>
      </c>
    </row>
    <row r="2307" spans="1:38" x14ac:dyDescent="0.25">
      <c r="A2307" t="s">
        <v>78</v>
      </c>
      <c r="B2307" s="1">
        <v>43072</v>
      </c>
      <c r="C2307">
        <v>2</v>
      </c>
      <c r="D2307">
        <v>192</v>
      </c>
      <c r="E2307">
        <v>120</v>
      </c>
      <c r="F2307" t="s">
        <v>1252</v>
      </c>
      <c r="G2307" t="s">
        <v>40</v>
      </c>
      <c r="H2307" t="s">
        <v>41</v>
      </c>
      <c r="I2307">
        <v>4</v>
      </c>
      <c r="J2307" t="s">
        <v>42</v>
      </c>
      <c r="K2307">
        <v>93</v>
      </c>
      <c r="L2307">
        <v>14.5</v>
      </c>
      <c r="M2307">
        <v>5.25</v>
      </c>
      <c r="N2307">
        <v>0.76</v>
      </c>
      <c r="O2307">
        <v>5.01</v>
      </c>
      <c r="P2307">
        <v>0.73</v>
      </c>
      <c r="Q2307">
        <v>3.81</v>
      </c>
      <c r="R2307">
        <v>0.55000000000000004</v>
      </c>
      <c r="S2307">
        <v>1.28</v>
      </c>
      <c r="T2307">
        <v>10</v>
      </c>
      <c r="U2307">
        <v>15.05</v>
      </c>
      <c r="V2307">
        <v>17.13</v>
      </c>
      <c r="W2307" s="1">
        <v>42979</v>
      </c>
      <c r="X2307" t="s">
        <v>1223</v>
      </c>
      <c r="Y2307" s="3">
        <v>45049</v>
      </c>
      <c r="Z2307" s="2">
        <v>44378</v>
      </c>
      <c r="AA2307">
        <f>-150/57</f>
        <v>-2.6315789473684212</v>
      </c>
      <c r="AC2307" s="1">
        <v>43063</v>
      </c>
      <c r="AD2307">
        <v>2</v>
      </c>
      <c r="AE2307">
        <v>218</v>
      </c>
      <c r="AF2307" s="1">
        <v>43344</v>
      </c>
      <c r="AG2307">
        <v>724</v>
      </c>
      <c r="AI2307">
        <v>0</v>
      </c>
      <c r="AK2307" t="s">
        <v>45</v>
      </c>
      <c r="AL2307" s="1">
        <v>42620</v>
      </c>
    </row>
    <row r="2308" spans="1:38" x14ac:dyDescent="0.25">
      <c r="A2308" t="s">
        <v>78</v>
      </c>
      <c r="B2308" s="1">
        <v>43129</v>
      </c>
      <c r="C2308">
        <v>3</v>
      </c>
      <c r="D2308">
        <v>192</v>
      </c>
      <c r="E2308">
        <v>120</v>
      </c>
      <c r="F2308" t="s">
        <v>1252</v>
      </c>
      <c r="G2308" t="s">
        <v>40</v>
      </c>
      <c r="H2308" t="s">
        <v>41</v>
      </c>
      <c r="I2308">
        <v>4</v>
      </c>
      <c r="J2308" t="s">
        <v>42</v>
      </c>
      <c r="K2308">
        <v>150</v>
      </c>
      <c r="L2308">
        <v>14.5</v>
      </c>
      <c r="M2308">
        <v>5.25</v>
      </c>
      <c r="N2308">
        <v>0.76</v>
      </c>
      <c r="O2308">
        <v>5.01</v>
      </c>
      <c r="P2308">
        <v>0.73</v>
      </c>
      <c r="Q2308">
        <v>3.81</v>
      </c>
      <c r="R2308">
        <v>0.55000000000000004</v>
      </c>
      <c r="S2308">
        <v>1.28</v>
      </c>
      <c r="T2308">
        <v>10</v>
      </c>
      <c r="U2308">
        <v>15.05</v>
      </c>
      <c r="V2308">
        <v>17.13</v>
      </c>
      <c r="W2308" s="1">
        <v>42979</v>
      </c>
      <c r="X2308">
        <v>227</v>
      </c>
      <c r="Y2308" t="s">
        <v>47</v>
      </c>
      <c r="Z2308" t="s">
        <v>1033</v>
      </c>
      <c r="AA2308" t="s">
        <v>1034</v>
      </c>
      <c r="AC2308" s="1">
        <v>43081</v>
      </c>
      <c r="AD2308">
        <v>2</v>
      </c>
      <c r="AE2308">
        <v>230</v>
      </c>
      <c r="AF2308" s="1">
        <v>43361</v>
      </c>
      <c r="AG2308">
        <v>382</v>
      </c>
      <c r="AH2308">
        <v>308103</v>
      </c>
      <c r="AI2308">
        <v>0</v>
      </c>
      <c r="AJ2308" t="s">
        <v>1035</v>
      </c>
      <c r="AK2308" t="s">
        <v>45</v>
      </c>
      <c r="AL2308" s="1">
        <v>42979</v>
      </c>
    </row>
    <row r="2309" spans="1:38" x14ac:dyDescent="0.25">
      <c r="A2309" t="s">
        <v>78</v>
      </c>
      <c r="B2309" s="1">
        <v>43193</v>
      </c>
      <c r="C2309">
        <v>4</v>
      </c>
      <c r="D2309">
        <v>192</v>
      </c>
      <c r="E2309">
        <v>120</v>
      </c>
      <c r="F2309" t="s">
        <v>1252</v>
      </c>
      <c r="G2309" t="s">
        <v>40</v>
      </c>
      <c r="H2309" t="s">
        <v>41</v>
      </c>
      <c r="I2309">
        <v>4</v>
      </c>
      <c r="J2309" t="s">
        <v>42</v>
      </c>
      <c r="K2309">
        <v>214</v>
      </c>
      <c r="L2309">
        <v>12.9</v>
      </c>
      <c r="M2309">
        <v>4.83</v>
      </c>
      <c r="N2309">
        <v>0.62</v>
      </c>
      <c r="O2309">
        <v>5.52</v>
      </c>
      <c r="P2309">
        <v>0.71</v>
      </c>
      <c r="Q2309">
        <v>4.25</v>
      </c>
      <c r="R2309">
        <v>0.55000000000000004</v>
      </c>
      <c r="S2309">
        <v>1.26</v>
      </c>
      <c r="T2309">
        <v>21</v>
      </c>
      <c r="U2309">
        <v>13.39</v>
      </c>
      <c r="V2309">
        <v>16.45</v>
      </c>
      <c r="W2309" s="1">
        <v>42979</v>
      </c>
      <c r="X2309">
        <v>227</v>
      </c>
      <c r="Y2309" t="s">
        <v>48</v>
      </c>
      <c r="Z2309" t="s">
        <v>1033</v>
      </c>
      <c r="AA2309" t="s">
        <v>1034</v>
      </c>
      <c r="AC2309" s="1">
        <v>43081</v>
      </c>
      <c r="AD2309">
        <v>2</v>
      </c>
      <c r="AE2309">
        <v>166</v>
      </c>
      <c r="AF2309" s="1">
        <v>43361</v>
      </c>
      <c r="AG2309">
        <v>382</v>
      </c>
      <c r="AH2309">
        <v>308103</v>
      </c>
      <c r="AI2309">
        <v>0</v>
      </c>
      <c r="AJ2309" t="s">
        <v>1035</v>
      </c>
      <c r="AK2309" t="s">
        <v>45</v>
      </c>
      <c r="AL2309" s="1">
        <v>42979</v>
      </c>
    </row>
    <row r="2310" spans="1:38" x14ac:dyDescent="0.25">
      <c r="A2310" t="s">
        <v>68</v>
      </c>
      <c r="B2310" s="1">
        <v>43018</v>
      </c>
      <c r="C2310">
        <v>1</v>
      </c>
      <c r="D2310">
        <v>255</v>
      </c>
      <c r="E2310">
        <v>121</v>
      </c>
      <c r="F2310" t="s">
        <v>1252</v>
      </c>
      <c r="G2310" t="s">
        <v>69</v>
      </c>
      <c r="H2310" t="s">
        <v>70</v>
      </c>
      <c r="I2310">
        <v>2</v>
      </c>
      <c r="J2310">
        <v>1</v>
      </c>
      <c r="K2310">
        <v>36</v>
      </c>
      <c r="L2310">
        <v>26.4</v>
      </c>
      <c r="M2310">
        <v>4.95</v>
      </c>
      <c r="N2310">
        <v>1.31</v>
      </c>
      <c r="O2310">
        <v>5.1100000000000003</v>
      </c>
      <c r="P2310">
        <v>1.35</v>
      </c>
      <c r="Q2310">
        <v>3.51</v>
      </c>
      <c r="R2310">
        <v>0.93</v>
      </c>
      <c r="S2310">
        <v>2.2799999999999998</v>
      </c>
      <c r="T2310">
        <v>34</v>
      </c>
      <c r="U2310">
        <v>27.4</v>
      </c>
      <c r="V2310">
        <v>30.93</v>
      </c>
      <c r="W2310" s="1">
        <v>42982</v>
      </c>
      <c r="X2310">
        <v>250</v>
      </c>
      <c r="Y2310" t="s">
        <v>43</v>
      </c>
      <c r="Z2310" t="s">
        <v>636</v>
      </c>
      <c r="AA2310" t="s">
        <v>1351</v>
      </c>
      <c r="AB2310">
        <v>0</v>
      </c>
      <c r="AC2310" s="1">
        <v>43046</v>
      </c>
      <c r="AD2310">
        <v>1</v>
      </c>
      <c r="AE2310">
        <v>260</v>
      </c>
      <c r="AF2310" s="1">
        <v>43327</v>
      </c>
      <c r="AG2310">
        <v>345</v>
      </c>
      <c r="AH2310">
        <v>113528</v>
      </c>
      <c r="AI2310">
        <v>86</v>
      </c>
      <c r="AJ2310" s="2">
        <v>36100</v>
      </c>
      <c r="AK2310" t="s">
        <v>45</v>
      </c>
      <c r="AL2310" s="1">
        <v>42982</v>
      </c>
    </row>
    <row r="2311" spans="1:38" x14ac:dyDescent="0.25">
      <c r="A2311" t="s">
        <v>68</v>
      </c>
      <c r="B2311" s="1">
        <v>43073</v>
      </c>
      <c r="C2311">
        <v>2</v>
      </c>
      <c r="D2311">
        <v>255</v>
      </c>
      <c r="E2311">
        <v>121</v>
      </c>
      <c r="F2311" t="s">
        <v>1252</v>
      </c>
      <c r="G2311" t="s">
        <v>69</v>
      </c>
      <c r="H2311" t="s">
        <v>70</v>
      </c>
      <c r="I2311">
        <v>2</v>
      </c>
      <c r="J2311">
        <v>1</v>
      </c>
      <c r="K2311">
        <v>91</v>
      </c>
      <c r="L2311">
        <v>24.4</v>
      </c>
      <c r="M2311">
        <v>3.87</v>
      </c>
      <c r="N2311">
        <v>0.94</v>
      </c>
      <c r="O2311">
        <v>3.25</v>
      </c>
      <c r="P2311">
        <v>0.79</v>
      </c>
      <c r="Q2311">
        <v>2.4700000000000002</v>
      </c>
      <c r="R2311">
        <v>0.6</v>
      </c>
      <c r="S2311">
        <v>1.4</v>
      </c>
      <c r="T2311">
        <v>19</v>
      </c>
      <c r="U2311">
        <v>25.33</v>
      </c>
      <c r="V2311">
        <v>20.92</v>
      </c>
      <c r="W2311" s="1">
        <v>42982</v>
      </c>
      <c r="X2311">
        <v>250</v>
      </c>
      <c r="Y2311" t="s">
        <v>46</v>
      </c>
      <c r="Z2311" t="s">
        <v>636</v>
      </c>
      <c r="AA2311" t="s">
        <v>1351</v>
      </c>
      <c r="AB2311">
        <v>0</v>
      </c>
      <c r="AC2311" s="1">
        <v>43046</v>
      </c>
      <c r="AD2311">
        <v>1</v>
      </c>
      <c r="AE2311">
        <v>252</v>
      </c>
      <c r="AF2311" s="1">
        <v>43327</v>
      </c>
      <c r="AG2311">
        <v>345</v>
      </c>
      <c r="AH2311">
        <v>113528</v>
      </c>
      <c r="AI2311">
        <v>86</v>
      </c>
      <c r="AJ2311" s="2">
        <v>36100</v>
      </c>
      <c r="AK2311" t="s">
        <v>45</v>
      </c>
      <c r="AL2311" s="1">
        <v>42982</v>
      </c>
    </row>
    <row r="2312" spans="1:38" x14ac:dyDescent="0.25">
      <c r="A2312" t="s">
        <v>68</v>
      </c>
      <c r="B2312" s="1">
        <v>43144</v>
      </c>
      <c r="C2312">
        <v>3</v>
      </c>
      <c r="D2312">
        <v>255</v>
      </c>
      <c r="E2312">
        <v>121</v>
      </c>
      <c r="F2312" t="s">
        <v>1252</v>
      </c>
      <c r="G2312" t="s">
        <v>69</v>
      </c>
      <c r="H2312" t="s">
        <v>70</v>
      </c>
      <c r="I2312">
        <v>2</v>
      </c>
      <c r="J2312">
        <v>1</v>
      </c>
      <c r="K2312">
        <v>162</v>
      </c>
      <c r="L2312">
        <v>13.2</v>
      </c>
      <c r="M2312">
        <v>4.93</v>
      </c>
      <c r="N2312">
        <v>0.65</v>
      </c>
      <c r="O2312">
        <v>5.29</v>
      </c>
      <c r="P2312">
        <v>0.7</v>
      </c>
      <c r="Q2312">
        <v>3.46</v>
      </c>
      <c r="R2312">
        <v>0.46</v>
      </c>
      <c r="S2312">
        <v>1.1599999999999999</v>
      </c>
      <c r="T2312">
        <v>68</v>
      </c>
      <c r="U2312">
        <v>13.7</v>
      </c>
      <c r="V2312">
        <v>15.74</v>
      </c>
      <c r="W2312" s="1">
        <v>42982</v>
      </c>
      <c r="X2312">
        <v>250</v>
      </c>
      <c r="Y2312" t="s">
        <v>47</v>
      </c>
      <c r="Z2312" t="s">
        <v>636</v>
      </c>
      <c r="AA2312" t="s">
        <v>1351</v>
      </c>
      <c r="AB2312">
        <v>0</v>
      </c>
      <c r="AC2312" s="1">
        <v>43046</v>
      </c>
      <c r="AD2312">
        <v>1</v>
      </c>
      <c r="AE2312">
        <v>181</v>
      </c>
      <c r="AF2312" s="1">
        <v>43327</v>
      </c>
      <c r="AG2312">
        <v>345</v>
      </c>
      <c r="AH2312">
        <v>113528</v>
      </c>
      <c r="AI2312">
        <v>86</v>
      </c>
      <c r="AJ2312" s="2">
        <v>36100</v>
      </c>
      <c r="AK2312" t="s">
        <v>45</v>
      </c>
      <c r="AL2312" s="1">
        <v>42982</v>
      </c>
    </row>
    <row r="2313" spans="1:38" x14ac:dyDescent="0.25">
      <c r="A2313" t="s">
        <v>68</v>
      </c>
      <c r="B2313" s="1">
        <v>43219</v>
      </c>
      <c r="C2313">
        <v>4</v>
      </c>
      <c r="D2313">
        <v>255</v>
      </c>
      <c r="E2313">
        <v>121</v>
      </c>
      <c r="F2313" t="s">
        <v>1252</v>
      </c>
      <c r="G2313" t="s">
        <v>69</v>
      </c>
      <c r="H2313" t="s">
        <v>70</v>
      </c>
      <c r="I2313">
        <v>2</v>
      </c>
      <c r="J2313">
        <v>1</v>
      </c>
      <c r="K2313">
        <v>237</v>
      </c>
      <c r="L2313">
        <v>9.4</v>
      </c>
      <c r="M2313">
        <v>4.38</v>
      </c>
      <c r="N2313">
        <v>0.41</v>
      </c>
      <c r="O2313">
        <v>7.4</v>
      </c>
      <c r="P2313">
        <v>0.7</v>
      </c>
      <c r="Q2313">
        <v>4.7</v>
      </c>
      <c r="R2313">
        <v>0.44</v>
      </c>
      <c r="S2313">
        <v>1.1399999999999999</v>
      </c>
      <c r="T2313">
        <v>107</v>
      </c>
      <c r="U2313">
        <v>9.76</v>
      </c>
      <c r="V2313">
        <v>14.57</v>
      </c>
      <c r="W2313" s="1">
        <v>42982</v>
      </c>
      <c r="X2313">
        <v>250</v>
      </c>
      <c r="Y2313" t="s">
        <v>48</v>
      </c>
      <c r="Z2313" t="s">
        <v>636</v>
      </c>
      <c r="AA2313" t="s">
        <v>1351</v>
      </c>
      <c r="AC2313" t="s">
        <v>49</v>
      </c>
      <c r="AH2313">
        <v>113528</v>
      </c>
      <c r="AI2313">
        <v>86</v>
      </c>
      <c r="AJ2313" s="2">
        <v>36100</v>
      </c>
      <c r="AK2313" t="s">
        <v>50</v>
      </c>
      <c r="AL2313" s="1">
        <v>43250</v>
      </c>
    </row>
    <row r="2314" spans="1:38" x14ac:dyDescent="0.25">
      <c r="A2314" t="s">
        <v>123</v>
      </c>
      <c r="B2314" s="1">
        <v>43136</v>
      </c>
      <c r="C2314">
        <v>3</v>
      </c>
      <c r="D2314">
        <v>24</v>
      </c>
      <c r="E2314">
        <v>121</v>
      </c>
      <c r="F2314" t="s">
        <v>1252</v>
      </c>
      <c r="G2314" t="s">
        <v>69</v>
      </c>
      <c r="H2314" t="s">
        <v>70</v>
      </c>
      <c r="I2314">
        <v>3</v>
      </c>
      <c r="J2314">
        <v>2</v>
      </c>
      <c r="K2314">
        <v>135</v>
      </c>
      <c r="L2314">
        <v>29</v>
      </c>
      <c r="M2314">
        <v>5.0599999999999996</v>
      </c>
      <c r="N2314">
        <v>1.47</v>
      </c>
      <c r="O2314">
        <v>5.4</v>
      </c>
      <c r="P2314">
        <v>1.57</v>
      </c>
      <c r="Q2314">
        <v>3.73</v>
      </c>
      <c r="R2314">
        <v>1.08</v>
      </c>
      <c r="S2314">
        <v>2.65</v>
      </c>
      <c r="T2314">
        <v>61</v>
      </c>
      <c r="U2314">
        <v>30.1</v>
      </c>
      <c r="V2314">
        <v>35.5</v>
      </c>
      <c r="W2314" s="1">
        <v>43001</v>
      </c>
      <c r="X2314">
        <v>210</v>
      </c>
      <c r="Y2314" t="s">
        <v>47</v>
      </c>
      <c r="Z2314" t="s">
        <v>1352</v>
      </c>
      <c r="AA2314" t="s">
        <v>1353</v>
      </c>
      <c r="AC2314" s="1">
        <v>43054</v>
      </c>
      <c r="AD2314">
        <v>1</v>
      </c>
      <c r="AE2314">
        <v>194</v>
      </c>
      <c r="AF2314" s="1">
        <v>43332</v>
      </c>
      <c r="AG2314">
        <v>331</v>
      </c>
      <c r="AH2314" t="s">
        <v>1019</v>
      </c>
      <c r="AI2314">
        <v>96</v>
      </c>
      <c r="AJ2314" t="s">
        <v>1354</v>
      </c>
      <c r="AK2314" t="s">
        <v>45</v>
      </c>
      <c r="AL2314" s="1">
        <v>43001</v>
      </c>
    </row>
    <row r="2315" spans="1:38" x14ac:dyDescent="0.25">
      <c r="A2315" t="s">
        <v>123</v>
      </c>
      <c r="B2315" s="1">
        <v>43074</v>
      </c>
      <c r="C2315">
        <v>2</v>
      </c>
      <c r="D2315">
        <v>24</v>
      </c>
      <c r="E2315">
        <v>121</v>
      </c>
      <c r="F2315" t="s">
        <v>1252</v>
      </c>
      <c r="G2315" t="s">
        <v>69</v>
      </c>
      <c r="H2315" t="s">
        <v>70</v>
      </c>
      <c r="I2315">
        <v>3</v>
      </c>
      <c r="J2315">
        <v>2</v>
      </c>
      <c r="K2315">
        <v>73</v>
      </c>
      <c r="L2315">
        <v>23.9</v>
      </c>
      <c r="M2315">
        <v>5.26</v>
      </c>
      <c r="N2315">
        <v>1.26</v>
      </c>
      <c r="O2315">
        <v>4.59</v>
      </c>
      <c r="P2315">
        <v>1.1000000000000001</v>
      </c>
      <c r="Q2315">
        <v>3.82</v>
      </c>
      <c r="R2315">
        <v>0.91</v>
      </c>
      <c r="S2315">
        <v>2.0099999999999998</v>
      </c>
      <c r="T2315">
        <v>17</v>
      </c>
      <c r="U2315">
        <v>24.81</v>
      </c>
      <c r="V2315">
        <v>26.97</v>
      </c>
      <c r="W2315" s="1">
        <v>43001</v>
      </c>
      <c r="X2315">
        <v>210</v>
      </c>
      <c r="Y2315" t="s">
        <v>46</v>
      </c>
      <c r="Z2315" t="s">
        <v>1352</v>
      </c>
      <c r="AA2315" t="s">
        <v>1353</v>
      </c>
      <c r="AC2315" s="1">
        <v>43054</v>
      </c>
      <c r="AD2315">
        <v>1</v>
      </c>
      <c r="AE2315">
        <v>256</v>
      </c>
      <c r="AF2315" s="1">
        <v>43332</v>
      </c>
      <c r="AG2315">
        <v>331</v>
      </c>
      <c r="AH2315" t="s">
        <v>1019</v>
      </c>
      <c r="AI2315">
        <v>96</v>
      </c>
      <c r="AJ2315" t="s">
        <v>1354</v>
      </c>
      <c r="AK2315" t="s">
        <v>45</v>
      </c>
      <c r="AL2315" s="1">
        <v>43001</v>
      </c>
    </row>
    <row r="2316" spans="1:38" x14ac:dyDescent="0.25">
      <c r="A2316" t="s">
        <v>123</v>
      </c>
      <c r="B2316" s="1">
        <v>43005</v>
      </c>
      <c r="C2316">
        <v>1</v>
      </c>
      <c r="D2316">
        <v>24</v>
      </c>
      <c r="E2316">
        <v>121</v>
      </c>
      <c r="F2316" t="s">
        <v>1252</v>
      </c>
      <c r="G2316" t="s">
        <v>69</v>
      </c>
      <c r="H2316" t="s">
        <v>70</v>
      </c>
      <c r="I2316">
        <v>3</v>
      </c>
      <c r="J2316">
        <v>2</v>
      </c>
      <c r="K2316">
        <v>4</v>
      </c>
      <c r="L2316">
        <v>17.7</v>
      </c>
      <c r="M2316">
        <v>5.04</v>
      </c>
      <c r="N2316">
        <v>0.89</v>
      </c>
      <c r="O2316">
        <v>4.1500000000000004</v>
      </c>
      <c r="P2316">
        <v>0.73</v>
      </c>
      <c r="Q2316">
        <v>4.71</v>
      </c>
      <c r="R2316">
        <v>0.83</v>
      </c>
      <c r="S2316">
        <v>1.57</v>
      </c>
      <c r="T2316">
        <v>62</v>
      </c>
      <c r="U2316">
        <v>18.37</v>
      </c>
      <c r="V2316">
        <v>20.059999999999999</v>
      </c>
      <c r="W2316" s="1">
        <v>43001</v>
      </c>
      <c r="X2316">
        <v>210</v>
      </c>
      <c r="Y2316" t="s">
        <v>43</v>
      </c>
      <c r="Z2316" t="s">
        <v>1352</v>
      </c>
      <c r="AA2316" t="s">
        <v>1353</v>
      </c>
      <c r="AC2316" s="1">
        <v>43054</v>
      </c>
      <c r="AD2316">
        <v>1</v>
      </c>
      <c r="AE2316">
        <v>265</v>
      </c>
      <c r="AF2316" s="1">
        <v>43332</v>
      </c>
      <c r="AG2316">
        <v>331</v>
      </c>
      <c r="AH2316" t="s">
        <v>1019</v>
      </c>
      <c r="AI2316">
        <v>96</v>
      </c>
      <c r="AJ2316" t="s">
        <v>1354</v>
      </c>
      <c r="AK2316" t="s">
        <v>45</v>
      </c>
      <c r="AL2316" s="1">
        <v>43001</v>
      </c>
    </row>
    <row r="2317" spans="1:38" x14ac:dyDescent="0.25">
      <c r="A2317" t="s">
        <v>123</v>
      </c>
      <c r="B2317" s="1">
        <v>43198</v>
      </c>
      <c r="C2317">
        <v>4</v>
      </c>
      <c r="D2317">
        <v>24</v>
      </c>
      <c r="E2317">
        <v>121</v>
      </c>
      <c r="F2317" t="s">
        <v>1252</v>
      </c>
      <c r="G2317" t="s">
        <v>69</v>
      </c>
      <c r="H2317" t="s">
        <v>70</v>
      </c>
      <c r="I2317">
        <v>3</v>
      </c>
      <c r="J2317">
        <v>2</v>
      </c>
      <c r="K2317">
        <v>197</v>
      </c>
      <c r="L2317">
        <v>15.1</v>
      </c>
      <c r="M2317">
        <v>4.93</v>
      </c>
      <c r="N2317">
        <v>0.74</v>
      </c>
      <c r="O2317">
        <v>5.57</v>
      </c>
      <c r="P2317">
        <v>0.84</v>
      </c>
      <c r="Q2317">
        <v>4.41</v>
      </c>
      <c r="R2317">
        <v>0.67</v>
      </c>
      <c r="S2317">
        <v>1.51</v>
      </c>
      <c r="T2317">
        <v>20</v>
      </c>
      <c r="U2317">
        <v>15.67</v>
      </c>
      <c r="V2317">
        <v>19.559999999999999</v>
      </c>
      <c r="W2317" s="1">
        <v>43001</v>
      </c>
      <c r="X2317">
        <v>210</v>
      </c>
      <c r="Y2317" t="s">
        <v>48</v>
      </c>
      <c r="Z2317" t="s">
        <v>1352</v>
      </c>
      <c r="AA2317" t="s">
        <v>1353</v>
      </c>
      <c r="AC2317" t="s">
        <v>49</v>
      </c>
      <c r="AH2317" t="s">
        <v>1019</v>
      </c>
      <c r="AI2317">
        <v>96</v>
      </c>
      <c r="AJ2317" t="s">
        <v>1354</v>
      </c>
      <c r="AK2317" t="s">
        <v>50</v>
      </c>
      <c r="AL2317" s="1">
        <v>43243</v>
      </c>
    </row>
    <row r="2318" spans="1:38" x14ac:dyDescent="0.25">
      <c r="A2318" t="s">
        <v>40</v>
      </c>
      <c r="B2318" s="1">
        <v>44117</v>
      </c>
      <c r="C2318">
        <v>1</v>
      </c>
      <c r="D2318">
        <v>37</v>
      </c>
      <c r="E2318">
        <v>121</v>
      </c>
      <c r="F2318" t="s">
        <v>1252</v>
      </c>
      <c r="G2318" t="s">
        <v>69</v>
      </c>
      <c r="H2318" t="s">
        <v>70</v>
      </c>
      <c r="I2318">
        <v>11</v>
      </c>
      <c r="J2318" t="s">
        <v>42</v>
      </c>
      <c r="K2318">
        <v>67</v>
      </c>
      <c r="L2318">
        <v>21</v>
      </c>
      <c r="M2318">
        <v>4.96</v>
      </c>
      <c r="N2318">
        <v>1.04</v>
      </c>
      <c r="O2318">
        <v>4.82</v>
      </c>
      <c r="P2318">
        <v>1.01</v>
      </c>
      <c r="Q2318">
        <v>4.6399999999999997</v>
      </c>
      <c r="R2318">
        <v>0.97</v>
      </c>
      <c r="S2318">
        <v>1.99</v>
      </c>
      <c r="T2318">
        <v>227</v>
      </c>
      <c r="U2318">
        <v>21.8</v>
      </c>
      <c r="V2318">
        <v>25.5</v>
      </c>
      <c r="W2318" s="1">
        <v>44050</v>
      </c>
      <c r="Y2318" s="3">
        <v>44927</v>
      </c>
      <c r="Z2318">
        <f>-8/36</f>
        <v>-0.22222222222222221</v>
      </c>
      <c r="AA2318" t="s">
        <v>1355</v>
      </c>
      <c r="AB2318">
        <v>170</v>
      </c>
      <c r="AC2318" s="1">
        <v>44163</v>
      </c>
      <c r="AD2318">
        <v>1</v>
      </c>
      <c r="AE2318">
        <v>237</v>
      </c>
      <c r="AF2318" s="1">
        <v>44441</v>
      </c>
      <c r="AG2318">
        <v>391</v>
      </c>
      <c r="AI2318">
        <v>0</v>
      </c>
      <c r="AK2318" t="s">
        <v>45</v>
      </c>
      <c r="AL2318" s="1">
        <v>44050</v>
      </c>
    </row>
    <row r="2319" spans="1:38" x14ac:dyDescent="0.25">
      <c r="A2319" t="s">
        <v>40</v>
      </c>
      <c r="B2319" s="1">
        <v>44222</v>
      </c>
      <c r="C2319">
        <v>2</v>
      </c>
      <c r="D2319">
        <v>37</v>
      </c>
      <c r="E2319">
        <v>121</v>
      </c>
      <c r="F2319" t="s">
        <v>1252</v>
      </c>
      <c r="G2319" t="s">
        <v>69</v>
      </c>
      <c r="H2319" t="s">
        <v>70</v>
      </c>
      <c r="I2319">
        <v>11</v>
      </c>
      <c r="J2319" t="s">
        <v>42</v>
      </c>
      <c r="K2319">
        <v>172</v>
      </c>
      <c r="L2319">
        <v>14.9</v>
      </c>
      <c r="M2319">
        <v>4.95</v>
      </c>
      <c r="N2319">
        <v>0.74</v>
      </c>
      <c r="O2319">
        <v>5.43</v>
      </c>
      <c r="P2319">
        <v>0.81</v>
      </c>
      <c r="Q2319">
        <v>4.62</v>
      </c>
      <c r="R2319">
        <v>0.69</v>
      </c>
      <c r="S2319">
        <v>1.5</v>
      </c>
      <c r="T2319">
        <v>184</v>
      </c>
      <c r="U2319">
        <v>15.47</v>
      </c>
      <c r="V2319">
        <v>19.28</v>
      </c>
      <c r="W2319" s="1">
        <v>44050</v>
      </c>
      <c r="Y2319" s="3">
        <v>44959</v>
      </c>
      <c r="Z2319">
        <f>-8/36</f>
        <v>-0.22222222222222221</v>
      </c>
      <c r="AA2319" t="s">
        <v>1355</v>
      </c>
      <c r="AB2319">
        <v>170</v>
      </c>
      <c r="AC2319" s="1">
        <v>44163</v>
      </c>
      <c r="AD2319">
        <v>1</v>
      </c>
      <c r="AE2319">
        <v>182</v>
      </c>
      <c r="AF2319" s="1">
        <v>44441</v>
      </c>
      <c r="AG2319">
        <v>391</v>
      </c>
      <c r="AI2319">
        <v>0</v>
      </c>
      <c r="AK2319" t="s">
        <v>45</v>
      </c>
      <c r="AL2319" s="1">
        <v>44050</v>
      </c>
    </row>
    <row r="2320" spans="1:38" x14ac:dyDescent="0.25">
      <c r="A2320" t="s">
        <v>40</v>
      </c>
      <c r="B2320" s="1">
        <v>44280</v>
      </c>
      <c r="C2320">
        <v>3</v>
      </c>
      <c r="D2320">
        <v>37</v>
      </c>
      <c r="E2320">
        <v>121</v>
      </c>
      <c r="F2320" t="s">
        <v>1252</v>
      </c>
      <c r="G2320" t="s">
        <v>69</v>
      </c>
      <c r="H2320" t="s">
        <v>70</v>
      </c>
      <c r="I2320">
        <v>11</v>
      </c>
      <c r="J2320" t="s">
        <v>42</v>
      </c>
      <c r="K2320">
        <v>230</v>
      </c>
      <c r="L2320">
        <v>13.1</v>
      </c>
      <c r="M2320">
        <v>4.7300000000000004</v>
      </c>
      <c r="N2320">
        <v>0.62</v>
      </c>
      <c r="O2320">
        <v>6.05</v>
      </c>
      <c r="P2320">
        <v>0.79</v>
      </c>
      <c r="Q2320">
        <v>5.34</v>
      </c>
      <c r="R2320">
        <v>0.7</v>
      </c>
      <c r="S2320">
        <v>1.49</v>
      </c>
      <c r="T2320">
        <v>306</v>
      </c>
      <c r="U2320">
        <v>13.6</v>
      </c>
      <c r="V2320">
        <v>18.62</v>
      </c>
      <c r="W2320" s="1">
        <v>44050</v>
      </c>
      <c r="Y2320" s="3">
        <v>44988</v>
      </c>
      <c r="Z2320">
        <v>-0.222222222</v>
      </c>
      <c r="AA2320" t="s">
        <v>1355</v>
      </c>
      <c r="AB2320">
        <v>170</v>
      </c>
      <c r="AC2320" s="1">
        <v>44163</v>
      </c>
      <c r="AD2320">
        <v>1</v>
      </c>
      <c r="AE2320">
        <v>160</v>
      </c>
      <c r="AF2320" s="1">
        <v>44441</v>
      </c>
      <c r="AG2320">
        <v>391</v>
      </c>
      <c r="AI2320">
        <v>0</v>
      </c>
      <c r="AK2320" t="s">
        <v>45</v>
      </c>
      <c r="AL2320" s="1">
        <v>44050</v>
      </c>
    </row>
    <row r="2321" spans="1:38" x14ac:dyDescent="0.25">
      <c r="A2321" t="s">
        <v>40</v>
      </c>
      <c r="B2321" s="1">
        <v>44117</v>
      </c>
      <c r="C2321">
        <v>1</v>
      </c>
      <c r="D2321">
        <v>293</v>
      </c>
      <c r="E2321">
        <v>122</v>
      </c>
      <c r="F2321" t="s">
        <v>1252</v>
      </c>
      <c r="G2321" t="s">
        <v>104</v>
      </c>
      <c r="H2321" t="s">
        <v>105</v>
      </c>
      <c r="I2321">
        <v>4</v>
      </c>
      <c r="J2321" t="s">
        <v>42</v>
      </c>
      <c r="K2321">
        <v>66</v>
      </c>
      <c r="L2321">
        <v>24.7</v>
      </c>
      <c r="M2321">
        <v>5.15</v>
      </c>
      <c r="N2321">
        <v>1.27</v>
      </c>
      <c r="O2321">
        <v>3.74</v>
      </c>
      <c r="P2321">
        <v>0.92</v>
      </c>
      <c r="Q2321">
        <v>4.04</v>
      </c>
      <c r="R2321">
        <v>1</v>
      </c>
      <c r="S2321">
        <v>1.92</v>
      </c>
      <c r="T2321">
        <v>8</v>
      </c>
      <c r="U2321">
        <v>25.64</v>
      </c>
      <c r="V2321">
        <v>25.59</v>
      </c>
      <c r="W2321" s="1">
        <v>44051</v>
      </c>
      <c r="Y2321" t="s">
        <v>43</v>
      </c>
      <c r="Z2321" t="s">
        <v>1356</v>
      </c>
      <c r="AA2321" t="s">
        <v>346</v>
      </c>
      <c r="AB2321">
        <v>70</v>
      </c>
      <c r="AC2321" s="1">
        <v>44145</v>
      </c>
      <c r="AD2321">
        <v>1</v>
      </c>
      <c r="AE2321">
        <v>223</v>
      </c>
      <c r="AF2321" s="1">
        <v>44427</v>
      </c>
      <c r="AG2321">
        <v>376</v>
      </c>
      <c r="AH2321">
        <v>511051</v>
      </c>
      <c r="AI2321" t="s">
        <v>1357</v>
      </c>
      <c r="AJ2321" t="s">
        <v>1358</v>
      </c>
      <c r="AK2321" t="s">
        <v>45</v>
      </c>
      <c r="AL2321" s="1">
        <v>44051</v>
      </c>
    </row>
    <row r="2322" spans="1:38" x14ac:dyDescent="0.25">
      <c r="A2322" t="s">
        <v>40</v>
      </c>
      <c r="B2322" s="1">
        <v>44222</v>
      </c>
      <c r="C2322">
        <v>2</v>
      </c>
      <c r="D2322">
        <v>293</v>
      </c>
      <c r="E2322">
        <v>122</v>
      </c>
      <c r="F2322" t="s">
        <v>1252</v>
      </c>
      <c r="G2322" t="s">
        <v>104</v>
      </c>
      <c r="H2322" t="s">
        <v>105</v>
      </c>
      <c r="I2322">
        <v>4</v>
      </c>
      <c r="J2322" t="s">
        <v>42</v>
      </c>
      <c r="K2322">
        <v>171</v>
      </c>
      <c r="L2322">
        <v>17.3</v>
      </c>
      <c r="M2322">
        <v>4.95</v>
      </c>
      <c r="N2322">
        <v>0.86</v>
      </c>
      <c r="O2322">
        <v>4.5199999999999996</v>
      </c>
      <c r="P2322">
        <v>0.78</v>
      </c>
      <c r="Q2322">
        <v>4.43</v>
      </c>
      <c r="R2322">
        <v>0.77</v>
      </c>
      <c r="S2322">
        <v>1.55</v>
      </c>
      <c r="T2322">
        <v>174</v>
      </c>
      <c r="U2322">
        <v>17.96</v>
      </c>
      <c r="V2322">
        <v>20.14</v>
      </c>
      <c r="W2322" s="1">
        <v>44051</v>
      </c>
      <c r="Y2322" s="3">
        <v>44958</v>
      </c>
      <c r="Z2322" t="s">
        <v>1356</v>
      </c>
      <c r="AA2322" t="s">
        <v>346</v>
      </c>
      <c r="AB2322">
        <v>70</v>
      </c>
      <c r="AC2322" s="1">
        <v>44145</v>
      </c>
      <c r="AD2322">
        <v>1</v>
      </c>
      <c r="AE2322">
        <v>168</v>
      </c>
      <c r="AF2322" s="1">
        <v>44427</v>
      </c>
      <c r="AG2322">
        <v>376</v>
      </c>
      <c r="AH2322">
        <v>511051</v>
      </c>
      <c r="AI2322" t="s">
        <v>1357</v>
      </c>
      <c r="AJ2322" t="s">
        <v>1358</v>
      </c>
      <c r="AK2322" t="s">
        <v>45</v>
      </c>
      <c r="AL2322" s="1">
        <v>44051</v>
      </c>
    </row>
    <row r="2323" spans="1:38" x14ac:dyDescent="0.25">
      <c r="A2323" t="s">
        <v>40</v>
      </c>
      <c r="B2323" s="1">
        <v>44280</v>
      </c>
      <c r="C2323">
        <v>3</v>
      </c>
      <c r="D2323">
        <v>293</v>
      </c>
      <c r="E2323">
        <v>122</v>
      </c>
      <c r="F2323" t="s">
        <v>1252</v>
      </c>
      <c r="G2323" t="s">
        <v>104</v>
      </c>
      <c r="H2323" t="s">
        <v>105</v>
      </c>
      <c r="I2323">
        <v>4</v>
      </c>
      <c r="J2323" t="s">
        <v>42</v>
      </c>
      <c r="K2323">
        <v>229</v>
      </c>
      <c r="L2323">
        <v>14.7</v>
      </c>
      <c r="M2323">
        <v>4.79</v>
      </c>
      <c r="N2323">
        <v>0.7</v>
      </c>
      <c r="O2323">
        <v>4.54</v>
      </c>
      <c r="P2323">
        <v>0.67</v>
      </c>
      <c r="Q2323">
        <v>4.92</v>
      </c>
      <c r="R2323">
        <v>0.72</v>
      </c>
      <c r="S2323">
        <v>1.39</v>
      </c>
      <c r="T2323">
        <v>259</v>
      </c>
      <c r="U2323">
        <v>15.26</v>
      </c>
      <c r="V2323">
        <v>17.690000000000001</v>
      </c>
      <c r="W2323" s="1">
        <v>44051</v>
      </c>
      <c r="Y2323" s="3">
        <v>44987</v>
      </c>
      <c r="Z2323" t="s">
        <v>1356</v>
      </c>
      <c r="AA2323" t="s">
        <v>346</v>
      </c>
      <c r="AB2323">
        <v>70</v>
      </c>
      <c r="AC2323" s="1">
        <v>44145</v>
      </c>
      <c r="AD2323">
        <v>1</v>
      </c>
      <c r="AE2323">
        <v>146</v>
      </c>
      <c r="AF2323" s="1">
        <v>44427</v>
      </c>
      <c r="AG2323">
        <v>376</v>
      </c>
      <c r="AH2323">
        <v>511051</v>
      </c>
      <c r="AI2323" t="s">
        <v>1357</v>
      </c>
      <c r="AJ2323" t="s">
        <v>1358</v>
      </c>
      <c r="AK2323" t="s">
        <v>45</v>
      </c>
      <c r="AL2323" s="1">
        <v>44051</v>
      </c>
    </row>
    <row r="2324" spans="1:38" x14ac:dyDescent="0.25">
      <c r="A2324" t="s">
        <v>78</v>
      </c>
      <c r="B2324" s="1">
        <v>43072</v>
      </c>
      <c r="C2324">
        <v>2</v>
      </c>
      <c r="D2324">
        <v>36</v>
      </c>
      <c r="E2324">
        <v>123</v>
      </c>
      <c r="F2324" t="s">
        <v>1252</v>
      </c>
      <c r="G2324" t="s">
        <v>40</v>
      </c>
      <c r="H2324" t="s">
        <v>41</v>
      </c>
      <c r="I2324">
        <v>5</v>
      </c>
      <c r="J2324" t="s">
        <v>42</v>
      </c>
      <c r="K2324">
        <v>67</v>
      </c>
      <c r="L2324">
        <v>23.3</v>
      </c>
      <c r="M2324">
        <v>4.9000000000000004</v>
      </c>
      <c r="N2324">
        <v>1.1399999999999999</v>
      </c>
      <c r="O2324">
        <v>4.99</v>
      </c>
      <c r="P2324">
        <v>1.1599999999999999</v>
      </c>
      <c r="Q2324">
        <v>3.49</v>
      </c>
      <c r="R2324">
        <v>0.81</v>
      </c>
      <c r="S2324">
        <v>1.98</v>
      </c>
      <c r="T2324">
        <v>62</v>
      </c>
      <c r="U2324">
        <v>24.19</v>
      </c>
      <c r="V2324">
        <v>26.82</v>
      </c>
      <c r="W2324" s="1">
        <v>43005</v>
      </c>
      <c r="X2324">
        <v>201</v>
      </c>
      <c r="Y2324" t="s">
        <v>46</v>
      </c>
      <c r="Z2324" t="s">
        <v>1359</v>
      </c>
      <c r="AA2324" t="s">
        <v>1360</v>
      </c>
      <c r="AC2324" s="1">
        <v>43064</v>
      </c>
      <c r="AD2324">
        <v>1</v>
      </c>
      <c r="AE2324">
        <v>219</v>
      </c>
      <c r="AF2324" s="1">
        <v>43345</v>
      </c>
      <c r="AG2324">
        <v>340</v>
      </c>
      <c r="AH2324">
        <v>311008</v>
      </c>
      <c r="AI2324">
        <v>77</v>
      </c>
      <c r="AJ2324" s="3">
        <v>45268</v>
      </c>
      <c r="AK2324" t="s">
        <v>45</v>
      </c>
      <c r="AL2324" s="1">
        <v>43005</v>
      </c>
    </row>
    <row r="2325" spans="1:38" x14ac:dyDescent="0.25">
      <c r="A2325" t="s">
        <v>78</v>
      </c>
      <c r="B2325" s="1">
        <v>43012</v>
      </c>
      <c r="C2325">
        <v>1</v>
      </c>
      <c r="D2325">
        <v>36</v>
      </c>
      <c r="E2325">
        <v>123</v>
      </c>
      <c r="F2325" t="s">
        <v>1252</v>
      </c>
      <c r="G2325" t="s">
        <v>40</v>
      </c>
      <c r="H2325" t="s">
        <v>41</v>
      </c>
      <c r="I2325">
        <v>5</v>
      </c>
      <c r="J2325" t="s">
        <v>42</v>
      </c>
      <c r="K2325">
        <v>7</v>
      </c>
      <c r="L2325">
        <v>20</v>
      </c>
      <c r="M2325">
        <v>4.7699999999999996</v>
      </c>
      <c r="N2325">
        <v>0.95</v>
      </c>
      <c r="O2325">
        <v>4.03</v>
      </c>
      <c r="P2325">
        <v>0.81</v>
      </c>
      <c r="Q2325">
        <v>4.72</v>
      </c>
      <c r="R2325">
        <v>0.94</v>
      </c>
      <c r="S2325">
        <v>1.75</v>
      </c>
      <c r="U2325">
        <v>20.76</v>
      </c>
      <c r="V2325">
        <v>22.5</v>
      </c>
      <c r="W2325" s="1">
        <v>43005</v>
      </c>
      <c r="X2325">
        <v>201</v>
      </c>
      <c r="Z2325" t="s">
        <v>1359</v>
      </c>
      <c r="AA2325" t="s">
        <v>1360</v>
      </c>
      <c r="AC2325" t="s">
        <v>49</v>
      </c>
      <c r="AH2325">
        <v>311008</v>
      </c>
      <c r="AI2325">
        <v>77</v>
      </c>
      <c r="AJ2325" s="3">
        <v>45268</v>
      </c>
      <c r="AK2325" t="s">
        <v>45</v>
      </c>
      <c r="AL2325" s="1">
        <v>43005</v>
      </c>
    </row>
    <row r="2326" spans="1:38" x14ac:dyDescent="0.25">
      <c r="A2326" t="s">
        <v>78</v>
      </c>
      <c r="B2326" s="1">
        <v>43129</v>
      </c>
      <c r="C2326">
        <v>3</v>
      </c>
      <c r="D2326">
        <v>36</v>
      </c>
      <c r="E2326">
        <v>123</v>
      </c>
      <c r="F2326" t="s">
        <v>1252</v>
      </c>
      <c r="G2326" t="s">
        <v>40</v>
      </c>
      <c r="H2326" t="s">
        <v>41</v>
      </c>
      <c r="I2326">
        <v>5</v>
      </c>
      <c r="J2326" t="s">
        <v>42</v>
      </c>
      <c r="K2326">
        <v>124</v>
      </c>
      <c r="L2326">
        <v>18.2</v>
      </c>
      <c r="M2326">
        <v>4.91</v>
      </c>
      <c r="N2326">
        <v>0.89</v>
      </c>
      <c r="O2326">
        <v>5.0999999999999996</v>
      </c>
      <c r="P2326">
        <v>0.93</v>
      </c>
      <c r="Q2326">
        <v>3.65</v>
      </c>
      <c r="R2326">
        <v>0.66</v>
      </c>
      <c r="S2326">
        <v>1.59</v>
      </c>
      <c r="T2326">
        <v>7</v>
      </c>
      <c r="U2326">
        <v>18.89</v>
      </c>
      <c r="V2326">
        <v>21.45</v>
      </c>
      <c r="W2326" s="1">
        <v>43005</v>
      </c>
      <c r="X2326">
        <v>201</v>
      </c>
      <c r="Y2326" t="s">
        <v>47</v>
      </c>
      <c r="Z2326" t="s">
        <v>1359</v>
      </c>
      <c r="AA2326" t="s">
        <v>1360</v>
      </c>
      <c r="AC2326" s="1">
        <v>43064</v>
      </c>
      <c r="AD2326">
        <v>1</v>
      </c>
      <c r="AE2326">
        <v>214</v>
      </c>
      <c r="AF2326" s="1">
        <v>43345</v>
      </c>
      <c r="AG2326">
        <v>340</v>
      </c>
      <c r="AH2326">
        <v>311008</v>
      </c>
      <c r="AI2326">
        <v>77</v>
      </c>
      <c r="AJ2326" s="3">
        <v>45268</v>
      </c>
      <c r="AK2326" t="s">
        <v>45</v>
      </c>
      <c r="AL2326" s="1">
        <v>43005</v>
      </c>
    </row>
    <row r="2327" spans="1:38" x14ac:dyDescent="0.25">
      <c r="A2327" t="s">
        <v>78</v>
      </c>
      <c r="B2327" s="1">
        <v>43193</v>
      </c>
      <c r="C2327">
        <v>4</v>
      </c>
      <c r="D2327">
        <v>36</v>
      </c>
      <c r="E2327">
        <v>123</v>
      </c>
      <c r="F2327" t="s">
        <v>1252</v>
      </c>
      <c r="G2327" t="s">
        <v>40</v>
      </c>
      <c r="H2327" t="s">
        <v>41</v>
      </c>
      <c r="I2327">
        <v>5</v>
      </c>
      <c r="J2327" t="s">
        <v>42</v>
      </c>
      <c r="K2327">
        <v>188</v>
      </c>
      <c r="L2327">
        <v>9.5</v>
      </c>
      <c r="M2327">
        <v>4.57</v>
      </c>
      <c r="N2327">
        <v>0.43</v>
      </c>
      <c r="O2327">
        <v>8.09</v>
      </c>
      <c r="P2327">
        <v>0.77</v>
      </c>
      <c r="Q2327">
        <v>4.71</v>
      </c>
      <c r="R2327">
        <v>0.45</v>
      </c>
      <c r="S2327">
        <v>1.22</v>
      </c>
      <c r="T2327">
        <v>34</v>
      </c>
      <c r="U2327">
        <v>9.86</v>
      </c>
      <c r="V2327">
        <v>15.55</v>
      </c>
      <c r="W2327" s="1">
        <v>43005</v>
      </c>
      <c r="X2327">
        <v>201</v>
      </c>
      <c r="Y2327" t="s">
        <v>48</v>
      </c>
      <c r="Z2327" t="s">
        <v>1359</v>
      </c>
      <c r="AA2327" t="s">
        <v>1360</v>
      </c>
      <c r="AC2327" s="1">
        <v>43064</v>
      </c>
      <c r="AD2327">
        <v>1</v>
      </c>
      <c r="AE2327">
        <v>150</v>
      </c>
      <c r="AF2327" s="1">
        <v>43345</v>
      </c>
      <c r="AG2327">
        <v>340</v>
      </c>
      <c r="AH2327">
        <v>311008</v>
      </c>
      <c r="AI2327">
        <v>77</v>
      </c>
      <c r="AJ2327" s="3">
        <v>45268</v>
      </c>
      <c r="AK2327" t="s">
        <v>45</v>
      </c>
      <c r="AL2327" s="1">
        <v>43005</v>
      </c>
    </row>
    <row r="2328" spans="1:38" x14ac:dyDescent="0.25">
      <c r="A2328" t="s">
        <v>40</v>
      </c>
      <c r="B2328" s="1">
        <v>44117</v>
      </c>
      <c r="C2328">
        <v>1</v>
      </c>
      <c r="D2328">
        <v>13</v>
      </c>
      <c r="E2328">
        <v>123</v>
      </c>
      <c r="F2328" t="s">
        <v>1252</v>
      </c>
      <c r="G2328" t="s">
        <v>69</v>
      </c>
      <c r="H2328" t="s">
        <v>70</v>
      </c>
      <c r="I2328">
        <v>2</v>
      </c>
      <c r="J2328">
        <v>1</v>
      </c>
      <c r="K2328">
        <v>53</v>
      </c>
      <c r="L2328">
        <v>21.2</v>
      </c>
      <c r="M2328">
        <v>5.22</v>
      </c>
      <c r="N2328">
        <v>1.1100000000000001</v>
      </c>
      <c r="O2328">
        <v>5.0999999999999996</v>
      </c>
      <c r="P2328">
        <v>1.08</v>
      </c>
      <c r="Q2328">
        <v>4.3499999999999996</v>
      </c>
      <c r="R2328">
        <v>0.92</v>
      </c>
      <c r="S2328">
        <v>2</v>
      </c>
      <c r="T2328">
        <v>20</v>
      </c>
      <c r="U2328">
        <v>22.01</v>
      </c>
      <c r="V2328">
        <v>26.06</v>
      </c>
      <c r="W2328" s="1">
        <v>44064</v>
      </c>
      <c r="Y2328" t="s">
        <v>43</v>
      </c>
      <c r="Z2328" t="s">
        <v>871</v>
      </c>
      <c r="AA2328" t="s">
        <v>1361</v>
      </c>
      <c r="AB2328">
        <v>300</v>
      </c>
      <c r="AC2328" s="1">
        <v>44133</v>
      </c>
      <c r="AD2328">
        <v>1</v>
      </c>
      <c r="AE2328">
        <v>208</v>
      </c>
      <c r="AF2328" s="1">
        <v>44412</v>
      </c>
      <c r="AG2328">
        <v>348</v>
      </c>
      <c r="AI2328">
        <v>272</v>
      </c>
      <c r="AJ2328" t="s">
        <v>1362</v>
      </c>
      <c r="AK2328" t="s">
        <v>45</v>
      </c>
      <c r="AL2328" s="1">
        <v>44064</v>
      </c>
    </row>
    <row r="2329" spans="1:38" x14ac:dyDescent="0.25">
      <c r="A2329" t="s">
        <v>40</v>
      </c>
      <c r="B2329" s="1">
        <v>44222</v>
      </c>
      <c r="C2329">
        <v>2</v>
      </c>
      <c r="D2329">
        <v>13</v>
      </c>
      <c r="E2329">
        <v>123</v>
      </c>
      <c r="F2329" t="s">
        <v>1252</v>
      </c>
      <c r="G2329" t="s">
        <v>69</v>
      </c>
      <c r="H2329" t="s">
        <v>70</v>
      </c>
      <c r="I2329">
        <v>2</v>
      </c>
      <c r="J2329">
        <v>1</v>
      </c>
      <c r="K2329">
        <v>158</v>
      </c>
      <c r="L2329">
        <v>13.9</v>
      </c>
      <c r="M2329">
        <v>5.3</v>
      </c>
      <c r="N2329">
        <v>0.74</v>
      </c>
      <c r="O2329">
        <v>5.14</v>
      </c>
      <c r="P2329">
        <v>0.71</v>
      </c>
      <c r="Q2329">
        <v>4.4400000000000004</v>
      </c>
      <c r="R2329">
        <v>0.62</v>
      </c>
      <c r="S2329">
        <v>1.33</v>
      </c>
      <c r="T2329">
        <v>18</v>
      </c>
      <c r="U2329">
        <v>14.43</v>
      </c>
      <c r="V2329">
        <v>17.239999999999998</v>
      </c>
      <c r="W2329" s="1">
        <v>44064</v>
      </c>
      <c r="Y2329" t="s">
        <v>46</v>
      </c>
      <c r="Z2329" t="s">
        <v>871</v>
      </c>
      <c r="AA2329" t="s">
        <v>1361</v>
      </c>
      <c r="AB2329">
        <v>300</v>
      </c>
      <c r="AC2329" s="1">
        <v>44133</v>
      </c>
      <c r="AD2329">
        <v>1</v>
      </c>
      <c r="AE2329">
        <v>153</v>
      </c>
      <c r="AF2329" s="1">
        <v>44412</v>
      </c>
      <c r="AG2329">
        <v>348</v>
      </c>
      <c r="AI2329">
        <v>272</v>
      </c>
      <c r="AJ2329" t="s">
        <v>1362</v>
      </c>
      <c r="AK2329" t="s">
        <v>45</v>
      </c>
      <c r="AL2329" s="1">
        <v>44064</v>
      </c>
    </row>
    <row r="2330" spans="1:38" x14ac:dyDescent="0.25">
      <c r="A2330" t="s">
        <v>40</v>
      </c>
      <c r="B2330" s="1">
        <v>44280</v>
      </c>
      <c r="C2330">
        <v>3</v>
      </c>
      <c r="D2330">
        <v>13</v>
      </c>
      <c r="E2330">
        <v>123</v>
      </c>
      <c r="F2330" t="s">
        <v>1252</v>
      </c>
      <c r="G2330" t="s">
        <v>69</v>
      </c>
      <c r="H2330" t="s">
        <v>70</v>
      </c>
      <c r="I2330">
        <v>2</v>
      </c>
      <c r="J2330">
        <v>1</v>
      </c>
      <c r="K2330">
        <v>216</v>
      </c>
      <c r="L2330">
        <v>12</v>
      </c>
      <c r="M2330">
        <v>5.03</v>
      </c>
      <c r="N2330">
        <v>0.6</v>
      </c>
      <c r="O2330">
        <v>5.14</v>
      </c>
      <c r="P2330">
        <v>0.62</v>
      </c>
      <c r="Q2330">
        <v>4.82</v>
      </c>
      <c r="R2330">
        <v>0.57999999999999996</v>
      </c>
      <c r="S2330">
        <v>1.2</v>
      </c>
      <c r="T2330">
        <v>17</v>
      </c>
      <c r="U2330">
        <v>12.46</v>
      </c>
      <c r="V2330">
        <v>15.3</v>
      </c>
      <c r="W2330" s="1">
        <v>44064</v>
      </c>
      <c r="Y2330" t="s">
        <v>47</v>
      </c>
      <c r="Z2330" t="s">
        <v>871</v>
      </c>
      <c r="AA2330" t="s">
        <v>1361</v>
      </c>
      <c r="AB2330">
        <v>300</v>
      </c>
      <c r="AC2330" s="1">
        <v>44133</v>
      </c>
      <c r="AD2330">
        <v>1</v>
      </c>
      <c r="AE2330">
        <v>131</v>
      </c>
      <c r="AF2330" s="1">
        <v>44412</v>
      </c>
      <c r="AG2330">
        <v>348</v>
      </c>
      <c r="AI2330">
        <v>272</v>
      </c>
      <c r="AJ2330" t="s">
        <v>1362</v>
      </c>
      <c r="AK2330" t="s">
        <v>45</v>
      </c>
      <c r="AL2330" s="1">
        <v>44064</v>
      </c>
    </row>
    <row r="2331" spans="1:38" x14ac:dyDescent="0.25">
      <c r="A2331" t="s">
        <v>594</v>
      </c>
      <c r="B2331" s="1">
        <v>42995</v>
      </c>
      <c r="C2331">
        <v>1</v>
      </c>
      <c r="D2331">
        <v>7</v>
      </c>
      <c r="E2331">
        <v>125</v>
      </c>
      <c r="F2331" t="s">
        <v>1252</v>
      </c>
      <c r="G2331" t="s">
        <v>69</v>
      </c>
      <c r="H2331" t="s">
        <v>70</v>
      </c>
      <c r="I2331">
        <v>6</v>
      </c>
      <c r="J2331" t="s">
        <v>42</v>
      </c>
      <c r="K2331">
        <v>28</v>
      </c>
      <c r="L2331">
        <v>34.1</v>
      </c>
      <c r="M2331">
        <v>4.83</v>
      </c>
      <c r="N2331">
        <v>1.65</v>
      </c>
      <c r="O2331">
        <v>4.12</v>
      </c>
      <c r="P2331">
        <v>1.4</v>
      </c>
      <c r="Q2331">
        <v>3.81</v>
      </c>
      <c r="R2331">
        <v>1.3</v>
      </c>
      <c r="S2331">
        <v>2.7</v>
      </c>
      <c r="T2331">
        <v>184</v>
      </c>
      <c r="U2331">
        <v>35.4</v>
      </c>
      <c r="V2331">
        <v>36.36</v>
      </c>
      <c r="W2331" s="1">
        <v>42967</v>
      </c>
      <c r="X2331">
        <v>232</v>
      </c>
      <c r="Y2331" s="3">
        <v>44927</v>
      </c>
      <c r="AC2331" t="s">
        <v>49</v>
      </c>
      <c r="AH2331">
        <v>510027</v>
      </c>
      <c r="AI2331">
        <v>0</v>
      </c>
      <c r="AJ2331" t="s">
        <v>1363</v>
      </c>
      <c r="AK2331" t="s">
        <v>45</v>
      </c>
      <c r="AL2331" s="1">
        <v>42967</v>
      </c>
    </row>
    <row r="2332" spans="1:38" x14ac:dyDescent="0.25">
      <c r="A2332" t="s">
        <v>594</v>
      </c>
      <c r="B2332" s="1">
        <v>43059</v>
      </c>
      <c r="C2332">
        <v>2</v>
      </c>
      <c r="D2332">
        <v>7</v>
      </c>
      <c r="E2332">
        <v>125</v>
      </c>
      <c r="F2332" t="s">
        <v>1252</v>
      </c>
      <c r="G2332" t="s">
        <v>69</v>
      </c>
      <c r="H2332" t="s">
        <v>70</v>
      </c>
      <c r="I2332">
        <v>6</v>
      </c>
      <c r="J2332" t="s">
        <v>42</v>
      </c>
      <c r="K2332">
        <v>92</v>
      </c>
      <c r="L2332">
        <v>22.3</v>
      </c>
      <c r="M2332">
        <v>4.96</v>
      </c>
      <c r="N2332">
        <v>1.1100000000000001</v>
      </c>
      <c r="O2332">
        <v>4.17</v>
      </c>
      <c r="P2332">
        <v>0.93</v>
      </c>
      <c r="Q2332">
        <v>3.98</v>
      </c>
      <c r="R2332">
        <v>0.89</v>
      </c>
      <c r="S2332">
        <v>1.82</v>
      </c>
      <c r="T2332">
        <v>135</v>
      </c>
      <c r="U2332">
        <v>23.15</v>
      </c>
      <c r="V2332">
        <v>24.26</v>
      </c>
      <c r="W2332" s="1">
        <v>42967</v>
      </c>
      <c r="X2332">
        <v>232</v>
      </c>
      <c r="Y2332" s="3">
        <v>44958</v>
      </c>
      <c r="AC2332" s="1">
        <v>43065</v>
      </c>
      <c r="AD2332">
        <v>2</v>
      </c>
      <c r="AE2332">
        <v>241</v>
      </c>
      <c r="AF2332" s="1">
        <v>43350</v>
      </c>
      <c r="AG2332">
        <v>383</v>
      </c>
      <c r="AH2332">
        <v>510027</v>
      </c>
      <c r="AI2332">
        <v>0</v>
      </c>
      <c r="AJ2332" t="s">
        <v>1363</v>
      </c>
      <c r="AK2332" t="s">
        <v>45</v>
      </c>
      <c r="AL2332" s="1">
        <v>42967</v>
      </c>
    </row>
    <row r="2333" spans="1:38" x14ac:dyDescent="0.25">
      <c r="A2333" t="s">
        <v>594</v>
      </c>
      <c r="B2333" s="1">
        <v>43186</v>
      </c>
      <c r="C2333">
        <v>4</v>
      </c>
      <c r="D2333">
        <v>7</v>
      </c>
      <c r="E2333">
        <v>125</v>
      </c>
      <c r="F2333" t="s">
        <v>1252</v>
      </c>
      <c r="G2333" t="s">
        <v>69</v>
      </c>
      <c r="H2333" t="s">
        <v>70</v>
      </c>
      <c r="I2333">
        <v>6</v>
      </c>
      <c r="J2333" t="s">
        <v>42</v>
      </c>
      <c r="K2333">
        <v>219</v>
      </c>
      <c r="L2333">
        <v>18.100000000000001</v>
      </c>
      <c r="M2333">
        <v>4.7699999999999996</v>
      </c>
      <c r="N2333">
        <v>0.86</v>
      </c>
      <c r="O2333">
        <v>5.77</v>
      </c>
      <c r="P2333">
        <v>1.04</v>
      </c>
      <c r="Q2333">
        <v>4.29</v>
      </c>
      <c r="R2333">
        <v>0.78</v>
      </c>
      <c r="S2333">
        <v>1.82</v>
      </c>
      <c r="T2333">
        <v>83</v>
      </c>
      <c r="U2333">
        <v>18.79</v>
      </c>
      <c r="V2333">
        <v>23.69</v>
      </c>
      <c r="W2333" s="1">
        <v>42967</v>
      </c>
      <c r="X2333">
        <v>232</v>
      </c>
      <c r="Y2333" s="3">
        <v>45018</v>
      </c>
      <c r="AC2333" t="s">
        <v>49</v>
      </c>
      <c r="AH2333">
        <v>510027</v>
      </c>
      <c r="AI2333">
        <v>0</v>
      </c>
      <c r="AJ2333" t="s">
        <v>1363</v>
      </c>
      <c r="AK2333" t="s">
        <v>50</v>
      </c>
      <c r="AL2333" s="1">
        <v>43245</v>
      </c>
    </row>
    <row r="2334" spans="1:38" x14ac:dyDescent="0.25">
      <c r="A2334" t="s">
        <v>594</v>
      </c>
      <c r="B2334" s="1">
        <v>43122</v>
      </c>
      <c r="C2334">
        <v>3</v>
      </c>
      <c r="D2334">
        <v>7</v>
      </c>
      <c r="E2334">
        <v>125</v>
      </c>
      <c r="F2334" t="s">
        <v>1252</v>
      </c>
      <c r="G2334" t="s">
        <v>69</v>
      </c>
      <c r="H2334" t="s">
        <v>70</v>
      </c>
      <c r="I2334">
        <v>6</v>
      </c>
      <c r="J2334" t="s">
        <v>42</v>
      </c>
      <c r="K2334">
        <v>155</v>
      </c>
      <c r="L2334">
        <v>17.100000000000001</v>
      </c>
      <c r="M2334">
        <v>4.68</v>
      </c>
      <c r="N2334">
        <v>0.8</v>
      </c>
      <c r="O2334">
        <v>5.1100000000000003</v>
      </c>
      <c r="P2334">
        <v>0.87</v>
      </c>
      <c r="Q2334">
        <v>3.81</v>
      </c>
      <c r="R2334">
        <v>0.65</v>
      </c>
      <c r="S2334">
        <v>1.53</v>
      </c>
      <c r="T2334">
        <v>155</v>
      </c>
      <c r="U2334">
        <v>17.75</v>
      </c>
      <c r="V2334">
        <v>20.329999999999998</v>
      </c>
      <c r="W2334" s="1">
        <v>42967</v>
      </c>
      <c r="X2334">
        <v>232</v>
      </c>
      <c r="Y2334" s="3">
        <v>44987</v>
      </c>
      <c r="AC2334" s="1">
        <v>43065</v>
      </c>
      <c r="AD2334">
        <v>2</v>
      </c>
      <c r="AE2334">
        <v>184</v>
      </c>
      <c r="AF2334" s="1">
        <v>43350</v>
      </c>
      <c r="AG2334">
        <v>383</v>
      </c>
      <c r="AH2334">
        <v>510027</v>
      </c>
      <c r="AI2334">
        <v>0</v>
      </c>
      <c r="AJ2334" t="s">
        <v>1363</v>
      </c>
      <c r="AK2334" t="s">
        <v>45</v>
      </c>
      <c r="AL2334" s="1">
        <v>42967</v>
      </c>
    </row>
    <row r="2335" spans="1:38" x14ac:dyDescent="0.25">
      <c r="A2335" t="s">
        <v>78</v>
      </c>
      <c r="B2335" s="1">
        <v>43012</v>
      </c>
      <c r="C2335">
        <v>1</v>
      </c>
      <c r="D2335">
        <v>13</v>
      </c>
      <c r="E2335">
        <v>126</v>
      </c>
      <c r="F2335" t="s">
        <v>1252</v>
      </c>
      <c r="G2335" t="s">
        <v>40</v>
      </c>
      <c r="H2335" t="s">
        <v>41</v>
      </c>
      <c r="I2335">
        <v>5</v>
      </c>
      <c r="J2335" t="s">
        <v>42</v>
      </c>
      <c r="K2335">
        <v>13</v>
      </c>
      <c r="L2335">
        <v>24.2</v>
      </c>
      <c r="M2335">
        <v>5.05</v>
      </c>
      <c r="N2335">
        <v>1.22</v>
      </c>
      <c r="O2335">
        <v>4.05</v>
      </c>
      <c r="P2335">
        <v>0.98</v>
      </c>
      <c r="Q2335">
        <v>3.81</v>
      </c>
      <c r="R2335">
        <v>0.92</v>
      </c>
      <c r="S2335">
        <v>1.9</v>
      </c>
      <c r="U2335">
        <v>25.12</v>
      </c>
      <c r="V2335">
        <v>25.62</v>
      </c>
      <c r="W2335" s="1">
        <v>42999</v>
      </c>
      <c r="X2335">
        <v>207</v>
      </c>
      <c r="Z2335" t="s">
        <v>1364</v>
      </c>
      <c r="AA2335" t="s">
        <v>1365</v>
      </c>
      <c r="AB2335">
        <v>54</v>
      </c>
      <c r="AC2335" t="s">
        <v>49</v>
      </c>
      <c r="AH2335">
        <v>311046</v>
      </c>
      <c r="AI2335" t="s">
        <v>382</v>
      </c>
      <c r="AJ2335" s="2">
        <v>17715</v>
      </c>
      <c r="AK2335" t="s">
        <v>45</v>
      </c>
      <c r="AL2335" s="1">
        <v>42999</v>
      </c>
    </row>
    <row r="2336" spans="1:38" x14ac:dyDescent="0.25">
      <c r="A2336" t="s">
        <v>78</v>
      </c>
      <c r="B2336" s="1">
        <v>43072</v>
      </c>
      <c r="C2336">
        <v>2</v>
      </c>
      <c r="D2336">
        <v>13</v>
      </c>
      <c r="E2336">
        <v>126</v>
      </c>
      <c r="F2336" t="s">
        <v>1252</v>
      </c>
      <c r="G2336" t="s">
        <v>40</v>
      </c>
      <c r="H2336" t="s">
        <v>41</v>
      </c>
      <c r="I2336">
        <v>5</v>
      </c>
      <c r="J2336" t="s">
        <v>42</v>
      </c>
      <c r="K2336">
        <v>73</v>
      </c>
      <c r="L2336">
        <v>20</v>
      </c>
      <c r="M2336">
        <v>5.09</v>
      </c>
      <c r="N2336">
        <v>1.02</v>
      </c>
      <c r="O2336">
        <v>4.54</v>
      </c>
      <c r="P2336">
        <v>0.91</v>
      </c>
      <c r="Q2336">
        <v>3.75</v>
      </c>
      <c r="R2336">
        <v>0.75</v>
      </c>
      <c r="S2336">
        <v>1.66</v>
      </c>
      <c r="T2336">
        <v>175</v>
      </c>
      <c r="U2336">
        <v>20.76</v>
      </c>
      <c r="V2336">
        <v>22.35</v>
      </c>
      <c r="W2336" s="1">
        <v>42999</v>
      </c>
      <c r="X2336">
        <v>207</v>
      </c>
      <c r="Y2336" s="3">
        <v>44958</v>
      </c>
      <c r="Z2336" t="s">
        <v>1364</v>
      </c>
      <c r="AA2336" t="s">
        <v>1365</v>
      </c>
      <c r="AB2336">
        <v>54</v>
      </c>
      <c r="AC2336" s="1">
        <v>43066</v>
      </c>
      <c r="AD2336">
        <v>1</v>
      </c>
      <c r="AE2336">
        <v>220</v>
      </c>
      <c r="AF2336" s="1">
        <v>43346</v>
      </c>
      <c r="AG2336">
        <v>347</v>
      </c>
      <c r="AH2336">
        <v>311046</v>
      </c>
      <c r="AI2336" t="s">
        <v>382</v>
      </c>
      <c r="AJ2336" s="2">
        <v>17715</v>
      </c>
      <c r="AK2336" t="s">
        <v>45</v>
      </c>
      <c r="AL2336" s="1">
        <v>42999</v>
      </c>
    </row>
    <row r="2337" spans="1:38" x14ac:dyDescent="0.25">
      <c r="A2337" t="s">
        <v>78</v>
      </c>
      <c r="B2337" s="1">
        <v>43129</v>
      </c>
      <c r="C2337">
        <v>3</v>
      </c>
      <c r="D2337">
        <v>13</v>
      </c>
      <c r="E2337">
        <v>126</v>
      </c>
      <c r="F2337" t="s">
        <v>1252</v>
      </c>
      <c r="G2337" t="s">
        <v>40</v>
      </c>
      <c r="H2337" t="s">
        <v>41</v>
      </c>
      <c r="I2337">
        <v>5</v>
      </c>
      <c r="J2337" t="s">
        <v>42</v>
      </c>
      <c r="K2337">
        <v>130</v>
      </c>
      <c r="L2337">
        <v>18.8</v>
      </c>
      <c r="M2337">
        <v>4.88</v>
      </c>
      <c r="N2337">
        <v>0.92</v>
      </c>
      <c r="O2337">
        <v>4.58</v>
      </c>
      <c r="P2337">
        <v>0.86</v>
      </c>
      <c r="Q2337">
        <v>3.66</v>
      </c>
      <c r="R2337">
        <v>0.69</v>
      </c>
      <c r="S2337">
        <v>1.55</v>
      </c>
      <c r="T2337">
        <v>122</v>
      </c>
      <c r="U2337">
        <v>19.510000000000002</v>
      </c>
      <c r="V2337">
        <v>20.96</v>
      </c>
      <c r="W2337" s="1">
        <v>42999</v>
      </c>
      <c r="X2337">
        <v>207</v>
      </c>
      <c r="Y2337" s="3">
        <v>44986</v>
      </c>
      <c r="Z2337" t="s">
        <v>1364</v>
      </c>
      <c r="AA2337" t="s">
        <v>1365</v>
      </c>
      <c r="AB2337">
        <v>54</v>
      </c>
      <c r="AC2337" s="1">
        <v>43066</v>
      </c>
      <c r="AD2337">
        <v>1</v>
      </c>
      <c r="AE2337">
        <v>215</v>
      </c>
      <c r="AF2337" s="1">
        <v>43346</v>
      </c>
      <c r="AG2337">
        <v>347</v>
      </c>
      <c r="AH2337">
        <v>311046</v>
      </c>
      <c r="AI2337" t="s">
        <v>382</v>
      </c>
      <c r="AJ2337" s="2">
        <v>17715</v>
      </c>
      <c r="AK2337" t="s">
        <v>45</v>
      </c>
      <c r="AL2337" s="1">
        <v>42999</v>
      </c>
    </row>
    <row r="2338" spans="1:38" x14ac:dyDescent="0.25">
      <c r="A2338" t="s">
        <v>78</v>
      </c>
      <c r="B2338" s="1">
        <v>43193</v>
      </c>
      <c r="C2338">
        <v>4</v>
      </c>
      <c r="D2338">
        <v>13</v>
      </c>
      <c r="E2338">
        <v>126</v>
      </c>
      <c r="F2338" t="s">
        <v>1252</v>
      </c>
      <c r="G2338" t="s">
        <v>40</v>
      </c>
      <c r="H2338" t="s">
        <v>41</v>
      </c>
      <c r="I2338">
        <v>5</v>
      </c>
      <c r="J2338" t="s">
        <v>42</v>
      </c>
      <c r="K2338">
        <v>194</v>
      </c>
      <c r="L2338">
        <v>11.7</v>
      </c>
      <c r="M2338">
        <v>4.54</v>
      </c>
      <c r="N2338">
        <v>0.53</v>
      </c>
      <c r="O2338">
        <v>5.89</v>
      </c>
      <c r="P2338">
        <v>0.69</v>
      </c>
      <c r="Q2338">
        <v>4.63</v>
      </c>
      <c r="R2338">
        <v>0.54</v>
      </c>
      <c r="S2338">
        <v>1.23</v>
      </c>
      <c r="T2338">
        <v>275</v>
      </c>
      <c r="U2338">
        <v>12.14</v>
      </c>
      <c r="V2338">
        <v>15.8</v>
      </c>
      <c r="W2338" s="1">
        <v>42999</v>
      </c>
      <c r="X2338">
        <v>207</v>
      </c>
      <c r="Y2338" s="3">
        <v>45018</v>
      </c>
      <c r="Z2338" t="s">
        <v>1364</v>
      </c>
      <c r="AA2338" t="s">
        <v>1365</v>
      </c>
      <c r="AB2338">
        <v>54</v>
      </c>
      <c r="AC2338" s="1">
        <v>43066</v>
      </c>
      <c r="AD2338">
        <v>1</v>
      </c>
      <c r="AE2338">
        <v>149</v>
      </c>
      <c r="AF2338" s="1">
        <v>43344</v>
      </c>
      <c r="AG2338">
        <v>345</v>
      </c>
      <c r="AH2338">
        <v>311046</v>
      </c>
      <c r="AI2338" t="s">
        <v>382</v>
      </c>
      <c r="AJ2338" s="2">
        <v>17715</v>
      </c>
      <c r="AK2338" t="s">
        <v>45</v>
      </c>
      <c r="AL2338" s="1">
        <v>42999</v>
      </c>
    </row>
    <row r="2339" spans="1:38" x14ac:dyDescent="0.25">
      <c r="A2339" t="s">
        <v>40</v>
      </c>
      <c r="B2339" s="1">
        <v>44117</v>
      </c>
      <c r="C2339">
        <v>1</v>
      </c>
      <c r="D2339">
        <v>306</v>
      </c>
      <c r="E2339">
        <v>126</v>
      </c>
      <c r="F2339" t="s">
        <v>1252</v>
      </c>
      <c r="G2339" t="s">
        <v>69</v>
      </c>
      <c r="H2339" t="s">
        <v>70</v>
      </c>
      <c r="I2339">
        <v>5</v>
      </c>
      <c r="J2339" t="s">
        <v>42</v>
      </c>
      <c r="K2339">
        <v>40</v>
      </c>
      <c r="L2339">
        <v>29.9</v>
      </c>
      <c r="M2339">
        <v>5.13</v>
      </c>
      <c r="N2339">
        <v>1.53</v>
      </c>
      <c r="O2339">
        <v>5.69</v>
      </c>
      <c r="P2339">
        <v>1.7</v>
      </c>
      <c r="Q2339">
        <v>4.04</v>
      </c>
      <c r="R2339">
        <v>1.21</v>
      </c>
      <c r="S2339">
        <v>2.91</v>
      </c>
      <c r="T2339">
        <v>12</v>
      </c>
      <c r="U2339">
        <v>31.04</v>
      </c>
      <c r="V2339">
        <v>38.33</v>
      </c>
      <c r="W2339" s="1">
        <v>44077</v>
      </c>
      <c r="Y2339" t="s">
        <v>43</v>
      </c>
      <c r="Z2339" t="s">
        <v>1366</v>
      </c>
      <c r="AA2339" t="s">
        <v>1367</v>
      </c>
      <c r="AB2339">
        <v>266</v>
      </c>
      <c r="AC2339" s="1">
        <v>44135</v>
      </c>
      <c r="AD2339">
        <v>1</v>
      </c>
      <c r="AE2339">
        <v>205</v>
      </c>
      <c r="AF2339" s="1">
        <v>44409</v>
      </c>
      <c r="AG2339">
        <v>332</v>
      </c>
      <c r="AH2339">
        <v>510016</v>
      </c>
      <c r="AI2339" t="s">
        <v>1368</v>
      </c>
      <c r="AK2339" t="s">
        <v>45</v>
      </c>
      <c r="AL2339" s="1">
        <v>44077</v>
      </c>
    </row>
    <row r="2340" spans="1:38" x14ac:dyDescent="0.25">
      <c r="A2340" t="s">
        <v>40</v>
      </c>
      <c r="B2340" s="1">
        <v>44222</v>
      </c>
      <c r="C2340">
        <v>2</v>
      </c>
      <c r="D2340">
        <v>306</v>
      </c>
      <c r="E2340">
        <v>126</v>
      </c>
      <c r="F2340" t="s">
        <v>1252</v>
      </c>
      <c r="G2340" t="s">
        <v>69</v>
      </c>
      <c r="H2340" t="s">
        <v>70</v>
      </c>
      <c r="I2340">
        <v>5</v>
      </c>
      <c r="J2340" t="s">
        <v>42</v>
      </c>
      <c r="K2340">
        <v>145</v>
      </c>
      <c r="L2340">
        <v>18.8</v>
      </c>
      <c r="M2340">
        <v>5.03</v>
      </c>
      <c r="N2340">
        <v>0.95</v>
      </c>
      <c r="O2340">
        <v>5.73</v>
      </c>
      <c r="P2340">
        <v>1.08</v>
      </c>
      <c r="Q2340">
        <v>4.2300000000000004</v>
      </c>
      <c r="R2340">
        <v>0.8</v>
      </c>
      <c r="S2340">
        <v>1.87</v>
      </c>
      <c r="T2340">
        <v>15</v>
      </c>
      <c r="U2340">
        <v>19.510000000000002</v>
      </c>
      <c r="V2340">
        <v>24.53</v>
      </c>
      <c r="W2340" s="1">
        <v>44077</v>
      </c>
      <c r="Y2340" t="s">
        <v>46</v>
      </c>
      <c r="Z2340" t="s">
        <v>1366</v>
      </c>
      <c r="AA2340" t="s">
        <v>1367</v>
      </c>
      <c r="AB2340">
        <v>266</v>
      </c>
      <c r="AC2340" s="1">
        <v>44135</v>
      </c>
      <c r="AD2340">
        <v>1</v>
      </c>
      <c r="AE2340">
        <v>150</v>
      </c>
      <c r="AF2340" s="1">
        <v>44409</v>
      </c>
      <c r="AG2340">
        <v>332</v>
      </c>
      <c r="AH2340">
        <v>510016</v>
      </c>
      <c r="AI2340" t="s">
        <v>1368</v>
      </c>
      <c r="AK2340" t="s">
        <v>45</v>
      </c>
      <c r="AL2340" s="1">
        <v>44077</v>
      </c>
    </row>
    <row r="2341" spans="1:38" x14ac:dyDescent="0.25">
      <c r="A2341" t="s">
        <v>40</v>
      </c>
      <c r="B2341" s="1">
        <v>44280</v>
      </c>
      <c r="C2341">
        <v>3</v>
      </c>
      <c r="D2341">
        <v>306</v>
      </c>
      <c r="E2341">
        <v>126</v>
      </c>
      <c r="F2341" t="s">
        <v>1252</v>
      </c>
      <c r="G2341" t="s">
        <v>69</v>
      </c>
      <c r="H2341" t="s">
        <v>70</v>
      </c>
      <c r="I2341">
        <v>5</v>
      </c>
      <c r="J2341" t="s">
        <v>42</v>
      </c>
      <c r="K2341">
        <v>203</v>
      </c>
      <c r="L2341">
        <v>13.2</v>
      </c>
      <c r="M2341">
        <v>4.82</v>
      </c>
      <c r="N2341">
        <v>0.64</v>
      </c>
      <c r="O2341">
        <v>6.51</v>
      </c>
      <c r="P2341">
        <v>0.86</v>
      </c>
      <c r="Q2341">
        <v>4.8600000000000003</v>
      </c>
      <c r="R2341">
        <v>0.64</v>
      </c>
      <c r="S2341">
        <v>1.5</v>
      </c>
      <c r="T2341">
        <v>101</v>
      </c>
      <c r="U2341">
        <v>13.7</v>
      </c>
      <c r="V2341">
        <v>19.079999999999998</v>
      </c>
      <c r="W2341" s="1">
        <v>44077</v>
      </c>
      <c r="Y2341" t="s">
        <v>47</v>
      </c>
      <c r="Z2341" t="s">
        <v>1366</v>
      </c>
      <c r="AA2341" t="s">
        <v>1367</v>
      </c>
      <c r="AB2341">
        <v>266</v>
      </c>
      <c r="AC2341" s="1">
        <v>44135</v>
      </c>
      <c r="AD2341">
        <v>1</v>
      </c>
      <c r="AE2341">
        <v>128</v>
      </c>
      <c r="AF2341" s="1">
        <v>44409</v>
      </c>
      <c r="AG2341">
        <v>332</v>
      </c>
      <c r="AH2341">
        <v>510016</v>
      </c>
      <c r="AI2341" t="s">
        <v>1368</v>
      </c>
      <c r="AK2341" t="s">
        <v>45</v>
      </c>
      <c r="AL2341" s="1">
        <v>44077</v>
      </c>
    </row>
    <row r="2342" spans="1:38" x14ac:dyDescent="0.25">
      <c r="A2342" t="s">
        <v>68</v>
      </c>
      <c r="B2342" s="1">
        <v>43018</v>
      </c>
      <c r="C2342">
        <v>1</v>
      </c>
      <c r="D2342">
        <v>407</v>
      </c>
      <c r="E2342">
        <v>127</v>
      </c>
      <c r="F2342" t="s">
        <v>1252</v>
      </c>
      <c r="G2342" t="s">
        <v>777</v>
      </c>
      <c r="H2342" t="s">
        <v>70</v>
      </c>
      <c r="I2342">
        <v>3</v>
      </c>
      <c r="J2342">
        <v>2</v>
      </c>
      <c r="K2342">
        <v>4</v>
      </c>
      <c r="L2342">
        <v>28.2</v>
      </c>
      <c r="M2342">
        <v>4.87</v>
      </c>
      <c r="N2342">
        <v>1.37</v>
      </c>
      <c r="O2342">
        <v>4.53</v>
      </c>
      <c r="P2342">
        <v>1.28</v>
      </c>
      <c r="Q2342">
        <v>4.1500000000000004</v>
      </c>
      <c r="R2342">
        <v>1.17</v>
      </c>
      <c r="S2342">
        <v>2.4500000000000002</v>
      </c>
      <c r="T2342">
        <v>30</v>
      </c>
      <c r="U2342">
        <v>29.27</v>
      </c>
      <c r="V2342">
        <v>32.31</v>
      </c>
      <c r="W2342" s="1">
        <v>43014</v>
      </c>
      <c r="X2342">
        <v>218</v>
      </c>
      <c r="Y2342" t="s">
        <v>43</v>
      </c>
      <c r="AC2342" t="s">
        <v>49</v>
      </c>
      <c r="AH2342">
        <v>113568</v>
      </c>
      <c r="AI2342">
        <v>270</v>
      </c>
      <c r="AJ2342" s="2">
        <v>26238</v>
      </c>
      <c r="AK2342" t="s">
        <v>45</v>
      </c>
      <c r="AL2342" s="1">
        <v>43014</v>
      </c>
    </row>
    <row r="2343" spans="1:38" x14ac:dyDescent="0.25">
      <c r="A2343" t="s">
        <v>68</v>
      </c>
      <c r="B2343" s="1">
        <v>43073</v>
      </c>
      <c r="C2343">
        <v>2</v>
      </c>
      <c r="D2343">
        <v>407</v>
      </c>
      <c r="E2343">
        <v>127</v>
      </c>
      <c r="F2343" t="s">
        <v>1252</v>
      </c>
      <c r="G2343" t="s">
        <v>777</v>
      </c>
      <c r="H2343" t="s">
        <v>70</v>
      </c>
      <c r="I2343">
        <v>3</v>
      </c>
      <c r="J2343">
        <v>2</v>
      </c>
      <c r="K2343">
        <v>59</v>
      </c>
      <c r="L2343">
        <v>27</v>
      </c>
      <c r="M2343">
        <v>4.37</v>
      </c>
      <c r="N2343">
        <v>1.18</v>
      </c>
      <c r="O2343">
        <v>3.73</v>
      </c>
      <c r="P2343">
        <v>1.01</v>
      </c>
      <c r="Q2343">
        <v>2.79</v>
      </c>
      <c r="R2343">
        <v>0.75</v>
      </c>
      <c r="S2343">
        <v>1.76</v>
      </c>
      <c r="T2343">
        <v>1</v>
      </c>
      <c r="U2343">
        <v>28.03</v>
      </c>
      <c r="V2343">
        <v>25.49</v>
      </c>
      <c r="W2343" s="1">
        <v>43014</v>
      </c>
      <c r="X2343">
        <v>218</v>
      </c>
      <c r="Y2343" t="s">
        <v>46</v>
      </c>
      <c r="AC2343" t="s">
        <v>49</v>
      </c>
      <c r="AH2343">
        <v>113568</v>
      </c>
      <c r="AI2343">
        <v>270</v>
      </c>
      <c r="AJ2343" s="2">
        <v>26238</v>
      </c>
      <c r="AK2343" t="s">
        <v>45</v>
      </c>
      <c r="AL2343" s="1">
        <v>43014</v>
      </c>
    </row>
    <row r="2344" spans="1:38" x14ac:dyDescent="0.25">
      <c r="A2344" t="s">
        <v>68</v>
      </c>
      <c r="B2344" s="1">
        <v>43219</v>
      </c>
      <c r="C2344">
        <v>4</v>
      </c>
      <c r="D2344">
        <v>407</v>
      </c>
      <c r="E2344">
        <v>127</v>
      </c>
      <c r="F2344" t="s">
        <v>1252</v>
      </c>
      <c r="G2344" t="s">
        <v>777</v>
      </c>
      <c r="H2344" t="s">
        <v>70</v>
      </c>
      <c r="I2344">
        <v>3</v>
      </c>
      <c r="J2344">
        <v>2</v>
      </c>
      <c r="K2344">
        <v>205</v>
      </c>
      <c r="L2344">
        <v>9.6</v>
      </c>
      <c r="M2344">
        <v>4.4000000000000004</v>
      </c>
      <c r="N2344">
        <v>0.42</v>
      </c>
      <c r="O2344">
        <v>7.85</v>
      </c>
      <c r="P2344">
        <v>0.75</v>
      </c>
      <c r="Q2344">
        <v>5.0199999999999996</v>
      </c>
      <c r="R2344">
        <v>0.48</v>
      </c>
      <c r="S2344">
        <v>1.24</v>
      </c>
      <c r="T2344">
        <v>69</v>
      </c>
      <c r="U2344">
        <v>9.9600000000000009</v>
      </c>
      <c r="V2344">
        <v>15.55</v>
      </c>
      <c r="W2344" s="1">
        <v>43014</v>
      </c>
      <c r="X2344">
        <v>218</v>
      </c>
      <c r="Y2344" t="s">
        <v>48</v>
      </c>
      <c r="AC2344" s="1">
        <v>43415</v>
      </c>
      <c r="AD2344">
        <v>1</v>
      </c>
      <c r="AE2344">
        <v>250</v>
      </c>
      <c r="AF2344" s="1">
        <v>43697</v>
      </c>
      <c r="AG2344">
        <v>683</v>
      </c>
      <c r="AH2344">
        <v>113568</v>
      </c>
      <c r="AI2344">
        <v>270</v>
      </c>
      <c r="AJ2344" s="2">
        <v>26238</v>
      </c>
      <c r="AK2344" t="s">
        <v>50</v>
      </c>
      <c r="AL2344" s="1">
        <v>43250</v>
      </c>
    </row>
    <row r="2345" spans="1:38" x14ac:dyDescent="0.25">
      <c r="A2345" t="s">
        <v>68</v>
      </c>
      <c r="B2345" s="1">
        <v>43144</v>
      </c>
      <c r="C2345">
        <v>3</v>
      </c>
      <c r="D2345">
        <v>407</v>
      </c>
      <c r="E2345">
        <v>127</v>
      </c>
      <c r="F2345" t="s">
        <v>1252</v>
      </c>
      <c r="G2345" t="s">
        <v>777</v>
      </c>
      <c r="H2345" t="s">
        <v>70</v>
      </c>
      <c r="I2345">
        <v>3</v>
      </c>
      <c r="J2345">
        <v>2</v>
      </c>
      <c r="K2345">
        <v>130</v>
      </c>
      <c r="L2345">
        <v>14.1</v>
      </c>
      <c r="M2345">
        <v>4.8</v>
      </c>
      <c r="N2345">
        <v>0.68</v>
      </c>
      <c r="O2345">
        <v>4.76</v>
      </c>
      <c r="P2345">
        <v>0.67</v>
      </c>
      <c r="Q2345">
        <v>3.1</v>
      </c>
      <c r="R2345">
        <v>0.44</v>
      </c>
      <c r="S2345">
        <v>1.1100000000000001</v>
      </c>
      <c r="T2345">
        <v>36</v>
      </c>
      <c r="U2345">
        <v>14.64</v>
      </c>
      <c r="V2345">
        <v>15.46</v>
      </c>
      <c r="W2345" s="1">
        <v>43014</v>
      </c>
      <c r="X2345">
        <v>218</v>
      </c>
      <c r="Y2345" t="s">
        <v>47</v>
      </c>
      <c r="AC2345" t="s">
        <v>49</v>
      </c>
      <c r="AH2345">
        <v>113568</v>
      </c>
      <c r="AI2345">
        <v>270</v>
      </c>
      <c r="AJ2345" s="2">
        <v>26238</v>
      </c>
      <c r="AK2345" t="s">
        <v>45</v>
      </c>
      <c r="AL2345" s="1">
        <v>43014</v>
      </c>
    </row>
    <row r="2346" spans="1:38" x14ac:dyDescent="0.25">
      <c r="A2346" t="s">
        <v>78</v>
      </c>
      <c r="B2346" s="1">
        <v>43072</v>
      </c>
      <c r="C2346">
        <v>2</v>
      </c>
      <c r="D2346">
        <v>126</v>
      </c>
      <c r="E2346">
        <v>127</v>
      </c>
      <c r="F2346" t="s">
        <v>1252</v>
      </c>
      <c r="G2346" t="s">
        <v>40</v>
      </c>
      <c r="H2346" t="s">
        <v>41</v>
      </c>
      <c r="I2346">
        <v>5</v>
      </c>
      <c r="J2346" t="s">
        <v>42</v>
      </c>
      <c r="K2346">
        <v>64</v>
      </c>
      <c r="L2346">
        <v>18.899999999999999</v>
      </c>
      <c r="M2346">
        <v>5.22</v>
      </c>
      <c r="N2346">
        <v>0.99</v>
      </c>
      <c r="O2346">
        <v>5.67</v>
      </c>
      <c r="P2346">
        <v>1.07</v>
      </c>
      <c r="Q2346">
        <v>3.79</v>
      </c>
      <c r="R2346">
        <v>0.72</v>
      </c>
      <c r="S2346">
        <v>1.79</v>
      </c>
      <c r="T2346">
        <v>17</v>
      </c>
      <c r="U2346">
        <v>19.62</v>
      </c>
      <c r="V2346">
        <v>23.84</v>
      </c>
      <c r="W2346" s="1">
        <v>43008</v>
      </c>
      <c r="X2346" t="s">
        <v>1369</v>
      </c>
      <c r="Y2346" t="s">
        <v>46</v>
      </c>
      <c r="Z2346" t="s">
        <v>1370</v>
      </c>
      <c r="AA2346" t="s">
        <v>1371</v>
      </c>
      <c r="AC2346" s="1">
        <v>43058</v>
      </c>
      <c r="AD2346">
        <v>1</v>
      </c>
      <c r="AE2346">
        <v>214</v>
      </c>
      <c r="AF2346" s="1">
        <v>43340</v>
      </c>
      <c r="AG2346">
        <v>341</v>
      </c>
      <c r="AI2346" t="s">
        <v>702</v>
      </c>
      <c r="AJ2346" s="2">
        <v>44682</v>
      </c>
      <c r="AK2346" t="s">
        <v>45</v>
      </c>
      <c r="AL2346" s="1">
        <v>42999</v>
      </c>
    </row>
    <row r="2347" spans="1:38" x14ac:dyDescent="0.25">
      <c r="A2347" t="s">
        <v>78</v>
      </c>
      <c r="B2347" s="1">
        <v>43129</v>
      </c>
      <c r="C2347">
        <v>3</v>
      </c>
      <c r="D2347">
        <v>126</v>
      </c>
      <c r="E2347">
        <v>127</v>
      </c>
      <c r="F2347" t="s">
        <v>1252</v>
      </c>
      <c r="G2347" t="s">
        <v>40</v>
      </c>
      <c r="H2347" t="s">
        <v>41</v>
      </c>
      <c r="I2347">
        <v>6</v>
      </c>
      <c r="J2347" t="s">
        <v>42</v>
      </c>
      <c r="K2347">
        <v>121</v>
      </c>
      <c r="L2347">
        <v>17.100000000000001</v>
      </c>
      <c r="M2347">
        <v>4.96</v>
      </c>
      <c r="N2347">
        <v>0.85</v>
      </c>
      <c r="O2347">
        <v>5</v>
      </c>
      <c r="P2347">
        <v>0.86</v>
      </c>
      <c r="Q2347">
        <v>3.59</v>
      </c>
      <c r="R2347">
        <v>0.61</v>
      </c>
      <c r="S2347">
        <v>1.47</v>
      </c>
      <c r="T2347">
        <v>17</v>
      </c>
      <c r="U2347">
        <v>17.75</v>
      </c>
      <c r="V2347">
        <v>19.91</v>
      </c>
      <c r="W2347" s="1">
        <v>43008</v>
      </c>
      <c r="X2347">
        <v>198</v>
      </c>
      <c r="Y2347" s="3">
        <v>44986</v>
      </c>
      <c r="Z2347" t="s">
        <v>967</v>
      </c>
      <c r="AA2347" t="s">
        <v>968</v>
      </c>
      <c r="AC2347" t="s">
        <v>49</v>
      </c>
      <c r="AH2347">
        <v>309039</v>
      </c>
      <c r="AI2347" t="s">
        <v>870</v>
      </c>
      <c r="AJ2347" s="2">
        <v>47239</v>
      </c>
      <c r="AK2347" t="s">
        <v>45</v>
      </c>
      <c r="AL2347" s="1">
        <v>43008</v>
      </c>
    </row>
    <row r="2348" spans="1:38" x14ac:dyDescent="0.25">
      <c r="A2348" t="s">
        <v>78</v>
      </c>
      <c r="B2348" s="1">
        <v>43012</v>
      </c>
      <c r="C2348">
        <v>1</v>
      </c>
      <c r="D2348">
        <v>126</v>
      </c>
      <c r="E2348">
        <v>127</v>
      </c>
      <c r="F2348" t="s">
        <v>1252</v>
      </c>
      <c r="G2348" t="s">
        <v>40</v>
      </c>
      <c r="H2348" t="s">
        <v>41</v>
      </c>
      <c r="I2348">
        <v>6</v>
      </c>
      <c r="J2348" t="s">
        <v>42</v>
      </c>
      <c r="K2348">
        <v>4</v>
      </c>
      <c r="L2348">
        <v>14</v>
      </c>
      <c r="M2348">
        <v>4.84</v>
      </c>
      <c r="N2348">
        <v>0.68</v>
      </c>
      <c r="O2348">
        <v>5.43</v>
      </c>
      <c r="P2348">
        <v>0.76</v>
      </c>
      <c r="Q2348">
        <v>4.3600000000000003</v>
      </c>
      <c r="R2348">
        <v>0.61</v>
      </c>
      <c r="S2348">
        <v>1.37</v>
      </c>
      <c r="U2348">
        <v>14.53</v>
      </c>
      <c r="V2348">
        <v>17.82</v>
      </c>
      <c r="W2348" s="1">
        <v>43008</v>
      </c>
      <c r="X2348">
        <v>198</v>
      </c>
      <c r="Z2348" t="s">
        <v>967</v>
      </c>
      <c r="AA2348" t="s">
        <v>968</v>
      </c>
      <c r="AC2348" t="s">
        <v>49</v>
      </c>
      <c r="AH2348">
        <v>309039</v>
      </c>
      <c r="AI2348" t="s">
        <v>870</v>
      </c>
      <c r="AJ2348" s="2">
        <v>47239</v>
      </c>
      <c r="AK2348" t="s">
        <v>45</v>
      </c>
      <c r="AL2348" s="1">
        <v>43008</v>
      </c>
    </row>
    <row r="2349" spans="1:38" x14ac:dyDescent="0.25">
      <c r="A2349" t="s">
        <v>78</v>
      </c>
      <c r="B2349" s="1">
        <v>43193</v>
      </c>
      <c r="C2349">
        <v>4</v>
      </c>
      <c r="D2349">
        <v>126</v>
      </c>
      <c r="E2349">
        <v>127</v>
      </c>
      <c r="F2349" t="s">
        <v>1252</v>
      </c>
      <c r="G2349" t="s">
        <v>40</v>
      </c>
      <c r="H2349" t="s">
        <v>41</v>
      </c>
      <c r="I2349">
        <v>6</v>
      </c>
      <c r="J2349" t="s">
        <v>42</v>
      </c>
      <c r="K2349">
        <v>185</v>
      </c>
      <c r="L2349">
        <v>6.5</v>
      </c>
      <c r="M2349">
        <v>4.75</v>
      </c>
      <c r="N2349">
        <v>0.31</v>
      </c>
      <c r="O2349">
        <v>3.54</v>
      </c>
      <c r="P2349">
        <v>0.23</v>
      </c>
      <c r="Q2349">
        <v>4.63</v>
      </c>
      <c r="R2349">
        <v>0.3</v>
      </c>
      <c r="S2349">
        <v>0.53</v>
      </c>
      <c r="T2349">
        <v>121</v>
      </c>
      <c r="U2349">
        <v>6.75</v>
      </c>
      <c r="V2349">
        <v>6.85</v>
      </c>
      <c r="W2349" s="1">
        <v>43008</v>
      </c>
      <c r="X2349">
        <v>198</v>
      </c>
      <c r="Y2349" s="3">
        <v>45017</v>
      </c>
      <c r="Z2349" t="s">
        <v>967</v>
      </c>
      <c r="AA2349" t="s">
        <v>968</v>
      </c>
      <c r="AC2349" t="s">
        <v>49</v>
      </c>
      <c r="AH2349">
        <v>309039</v>
      </c>
      <c r="AI2349" t="s">
        <v>870</v>
      </c>
      <c r="AJ2349" s="2">
        <v>47239</v>
      </c>
      <c r="AK2349" t="s">
        <v>45</v>
      </c>
      <c r="AL2349" s="1">
        <v>43008</v>
      </c>
    </row>
    <row r="2350" spans="1:38" x14ac:dyDescent="0.25">
      <c r="A2350" t="s">
        <v>594</v>
      </c>
      <c r="B2350" s="1">
        <v>43059</v>
      </c>
      <c r="C2350">
        <v>2</v>
      </c>
      <c r="D2350">
        <v>195</v>
      </c>
      <c r="E2350">
        <v>130</v>
      </c>
      <c r="F2350" t="s">
        <v>1252</v>
      </c>
      <c r="G2350" t="s">
        <v>69</v>
      </c>
      <c r="H2350" t="s">
        <v>70</v>
      </c>
      <c r="I2350">
        <v>5</v>
      </c>
      <c r="J2350" t="s">
        <v>42</v>
      </c>
      <c r="K2350">
        <v>39</v>
      </c>
      <c r="L2350">
        <v>25.9</v>
      </c>
      <c r="M2350">
        <v>5.0199999999999996</v>
      </c>
      <c r="N2350">
        <v>1.3</v>
      </c>
      <c r="O2350">
        <v>4.49</v>
      </c>
      <c r="P2350">
        <v>1.1599999999999999</v>
      </c>
      <c r="Q2350">
        <v>3.63</v>
      </c>
      <c r="R2350">
        <v>0.94</v>
      </c>
      <c r="S2350">
        <v>2.1</v>
      </c>
      <c r="T2350">
        <v>170</v>
      </c>
      <c r="U2350">
        <v>26.88</v>
      </c>
      <c r="V2350">
        <v>28.48</v>
      </c>
      <c r="W2350" s="1">
        <v>43020</v>
      </c>
      <c r="X2350">
        <v>179</v>
      </c>
      <c r="Y2350" s="3">
        <v>44927</v>
      </c>
      <c r="Z2350" t="s">
        <v>1372</v>
      </c>
      <c r="AA2350" t="s">
        <v>1373</v>
      </c>
      <c r="AC2350" s="1">
        <v>43064</v>
      </c>
      <c r="AD2350">
        <v>1</v>
      </c>
      <c r="AE2350">
        <v>233</v>
      </c>
      <c r="AF2350" s="1">
        <v>43342</v>
      </c>
      <c r="AG2350">
        <v>322</v>
      </c>
      <c r="AH2350">
        <v>106179</v>
      </c>
      <c r="AI2350" t="s">
        <v>196</v>
      </c>
      <c r="AJ2350" t="s">
        <v>1374</v>
      </c>
      <c r="AK2350" t="s">
        <v>45</v>
      </c>
      <c r="AL2350" s="1">
        <v>43020</v>
      </c>
    </row>
    <row r="2351" spans="1:38" x14ac:dyDescent="0.25">
      <c r="A2351" t="s">
        <v>594</v>
      </c>
      <c r="B2351" s="1">
        <v>43186</v>
      </c>
      <c r="C2351">
        <v>4</v>
      </c>
      <c r="D2351">
        <v>195</v>
      </c>
      <c r="E2351">
        <v>130</v>
      </c>
      <c r="F2351" t="s">
        <v>1252</v>
      </c>
      <c r="G2351" t="s">
        <v>69</v>
      </c>
      <c r="H2351" t="s">
        <v>70</v>
      </c>
      <c r="I2351">
        <v>5</v>
      </c>
      <c r="J2351" t="s">
        <v>42</v>
      </c>
      <c r="K2351">
        <v>166</v>
      </c>
      <c r="L2351">
        <v>17.7</v>
      </c>
      <c r="M2351">
        <v>4.92</v>
      </c>
      <c r="N2351">
        <v>0.87</v>
      </c>
      <c r="O2351">
        <v>6.07</v>
      </c>
      <c r="P2351">
        <v>1.07</v>
      </c>
      <c r="Q2351">
        <v>3.91</v>
      </c>
      <c r="R2351">
        <v>0.69</v>
      </c>
      <c r="S2351">
        <v>1.77</v>
      </c>
      <c r="T2351">
        <v>557</v>
      </c>
      <c r="U2351">
        <v>18.37</v>
      </c>
      <c r="V2351">
        <v>23.3</v>
      </c>
      <c r="W2351" s="1">
        <v>43020</v>
      </c>
      <c r="X2351">
        <v>179</v>
      </c>
      <c r="Y2351" s="3">
        <v>44988</v>
      </c>
      <c r="Z2351" t="s">
        <v>1372</v>
      </c>
      <c r="AA2351" t="s">
        <v>1375</v>
      </c>
      <c r="AC2351" t="s">
        <v>49</v>
      </c>
      <c r="AH2351">
        <v>106179</v>
      </c>
      <c r="AI2351" t="s">
        <v>196</v>
      </c>
      <c r="AJ2351" t="s">
        <v>1374</v>
      </c>
      <c r="AK2351" t="s">
        <v>50</v>
      </c>
      <c r="AL2351" s="1">
        <v>43245</v>
      </c>
    </row>
    <row r="2352" spans="1:38" x14ac:dyDescent="0.25">
      <c r="A2352" t="s">
        <v>594</v>
      </c>
      <c r="B2352" s="1">
        <v>43122</v>
      </c>
      <c r="C2352">
        <v>3</v>
      </c>
      <c r="D2352">
        <v>195</v>
      </c>
      <c r="E2352">
        <v>130</v>
      </c>
      <c r="F2352" t="s">
        <v>1252</v>
      </c>
      <c r="G2352" t="s">
        <v>69</v>
      </c>
      <c r="H2352" t="s">
        <v>70</v>
      </c>
      <c r="I2352">
        <v>5</v>
      </c>
      <c r="J2352" t="s">
        <v>42</v>
      </c>
      <c r="K2352">
        <v>102</v>
      </c>
      <c r="L2352">
        <v>20.7</v>
      </c>
      <c r="M2352">
        <v>4.7699999999999996</v>
      </c>
      <c r="N2352">
        <v>0.99</v>
      </c>
      <c r="O2352">
        <v>4.8</v>
      </c>
      <c r="P2352">
        <v>0.99</v>
      </c>
      <c r="Q2352">
        <v>3.45</v>
      </c>
      <c r="R2352">
        <v>0.71</v>
      </c>
      <c r="S2352">
        <v>1.71</v>
      </c>
      <c r="T2352">
        <v>585</v>
      </c>
      <c r="U2352">
        <v>21.49</v>
      </c>
      <c r="V2352">
        <v>23.25</v>
      </c>
      <c r="W2352" s="1">
        <v>43020</v>
      </c>
      <c r="X2352">
        <v>179</v>
      </c>
      <c r="Y2352" s="3">
        <v>44959</v>
      </c>
      <c r="Z2352" t="s">
        <v>1372</v>
      </c>
      <c r="AA2352" t="s">
        <v>1375</v>
      </c>
      <c r="AC2352" s="1">
        <v>43064</v>
      </c>
      <c r="AD2352">
        <v>1</v>
      </c>
      <c r="AE2352">
        <v>176</v>
      </c>
      <c r="AF2352" s="1">
        <v>43342</v>
      </c>
      <c r="AG2352">
        <v>322</v>
      </c>
      <c r="AH2352">
        <v>106179</v>
      </c>
      <c r="AI2352" t="s">
        <v>196</v>
      </c>
      <c r="AJ2352" t="s">
        <v>1374</v>
      </c>
      <c r="AK2352" t="s">
        <v>45</v>
      </c>
      <c r="AL2352" s="1">
        <v>43020</v>
      </c>
    </row>
    <row r="2353" spans="1:38" x14ac:dyDescent="0.25">
      <c r="A2353" t="s">
        <v>123</v>
      </c>
      <c r="B2353" s="1">
        <v>43005</v>
      </c>
      <c r="C2353">
        <v>1</v>
      </c>
      <c r="D2353">
        <v>450</v>
      </c>
      <c r="E2353">
        <v>131</v>
      </c>
      <c r="F2353" t="s">
        <v>1252</v>
      </c>
      <c r="G2353" t="s">
        <v>69</v>
      </c>
      <c r="H2353" t="s">
        <v>70</v>
      </c>
      <c r="I2353">
        <v>3</v>
      </c>
      <c r="J2353">
        <v>2</v>
      </c>
      <c r="K2353">
        <v>48</v>
      </c>
      <c r="L2353">
        <v>21.2</v>
      </c>
      <c r="M2353">
        <v>5.33</v>
      </c>
      <c r="N2353">
        <v>1.1299999999999999</v>
      </c>
      <c r="O2353">
        <v>5.2</v>
      </c>
      <c r="P2353">
        <v>1.1000000000000001</v>
      </c>
      <c r="Q2353">
        <v>3.9</v>
      </c>
      <c r="R2353">
        <v>0.83</v>
      </c>
      <c r="S2353">
        <v>1.93</v>
      </c>
      <c r="T2353">
        <v>21</v>
      </c>
      <c r="U2353">
        <v>22.01</v>
      </c>
      <c r="V2353">
        <v>25.65</v>
      </c>
      <c r="W2353" s="1">
        <v>42957</v>
      </c>
      <c r="X2353">
        <v>254</v>
      </c>
      <c r="Y2353" t="s">
        <v>43</v>
      </c>
      <c r="Z2353" t="s">
        <v>1143</v>
      </c>
      <c r="AA2353" t="s">
        <v>1144</v>
      </c>
      <c r="AC2353" s="1">
        <v>43057</v>
      </c>
      <c r="AD2353">
        <v>2</v>
      </c>
      <c r="AE2353">
        <v>273</v>
      </c>
      <c r="AF2353" s="1">
        <v>43340</v>
      </c>
      <c r="AG2353">
        <v>383</v>
      </c>
      <c r="AI2353">
        <v>698</v>
      </c>
      <c r="AJ2353" t="s">
        <v>1145</v>
      </c>
      <c r="AK2353" t="s">
        <v>45</v>
      </c>
      <c r="AL2353" s="1">
        <v>42957</v>
      </c>
    </row>
    <row r="2354" spans="1:38" x14ac:dyDescent="0.25">
      <c r="A2354" t="s">
        <v>123</v>
      </c>
      <c r="B2354" s="1">
        <v>43074</v>
      </c>
      <c r="C2354">
        <v>2</v>
      </c>
      <c r="D2354">
        <v>450</v>
      </c>
      <c r="E2354">
        <v>131</v>
      </c>
      <c r="F2354" t="s">
        <v>1252</v>
      </c>
      <c r="G2354" t="s">
        <v>69</v>
      </c>
      <c r="H2354" t="s">
        <v>70</v>
      </c>
      <c r="I2354">
        <v>3</v>
      </c>
      <c r="J2354">
        <v>2</v>
      </c>
      <c r="K2354">
        <v>117</v>
      </c>
      <c r="L2354">
        <v>18</v>
      </c>
      <c r="M2354">
        <v>5.13</v>
      </c>
      <c r="N2354">
        <v>0.92</v>
      </c>
      <c r="O2354">
        <v>5.12</v>
      </c>
      <c r="P2354">
        <v>0.92</v>
      </c>
      <c r="Q2354">
        <v>4.1500000000000004</v>
      </c>
      <c r="R2354">
        <v>0.75</v>
      </c>
      <c r="S2354">
        <v>1.67</v>
      </c>
      <c r="T2354">
        <v>21</v>
      </c>
      <c r="U2354">
        <v>18.68</v>
      </c>
      <c r="V2354">
        <v>21.94</v>
      </c>
      <c r="W2354" s="1">
        <v>42957</v>
      </c>
      <c r="X2354">
        <v>254</v>
      </c>
      <c r="Y2354" t="s">
        <v>46</v>
      </c>
      <c r="Z2354" t="s">
        <v>1143</v>
      </c>
      <c r="AA2354" t="s">
        <v>1144</v>
      </c>
      <c r="AC2354" s="1">
        <v>43057</v>
      </c>
      <c r="AD2354">
        <v>2</v>
      </c>
      <c r="AE2354">
        <v>264</v>
      </c>
      <c r="AF2354" s="1">
        <v>43340</v>
      </c>
      <c r="AG2354">
        <v>383</v>
      </c>
      <c r="AI2354">
        <v>698</v>
      </c>
      <c r="AJ2354" t="s">
        <v>1145</v>
      </c>
      <c r="AK2354" t="s">
        <v>45</v>
      </c>
      <c r="AL2354" s="1">
        <v>42957</v>
      </c>
    </row>
    <row r="2355" spans="1:38" x14ac:dyDescent="0.25">
      <c r="A2355" t="s">
        <v>123</v>
      </c>
      <c r="B2355" s="1">
        <v>43136</v>
      </c>
      <c r="C2355">
        <v>3</v>
      </c>
      <c r="D2355">
        <v>450</v>
      </c>
      <c r="E2355">
        <v>131</v>
      </c>
      <c r="F2355" t="s">
        <v>1252</v>
      </c>
      <c r="G2355" t="s">
        <v>51</v>
      </c>
      <c r="H2355" t="s">
        <v>52</v>
      </c>
      <c r="I2355">
        <v>3</v>
      </c>
      <c r="J2355">
        <v>2</v>
      </c>
      <c r="K2355">
        <v>118</v>
      </c>
      <c r="L2355">
        <v>14.7</v>
      </c>
      <c r="M2355">
        <v>5.0199999999999996</v>
      </c>
      <c r="N2355">
        <v>0.74</v>
      </c>
      <c r="O2355">
        <v>4.92</v>
      </c>
      <c r="P2355">
        <v>0.72</v>
      </c>
      <c r="Q2355">
        <v>3.84</v>
      </c>
      <c r="R2355">
        <v>0.56000000000000005</v>
      </c>
      <c r="S2355">
        <v>1.29</v>
      </c>
      <c r="T2355">
        <v>31</v>
      </c>
      <c r="U2355">
        <v>15.26</v>
      </c>
      <c r="V2355">
        <v>17.13</v>
      </c>
      <c r="W2355" s="1">
        <v>43018</v>
      </c>
      <c r="X2355">
        <v>193</v>
      </c>
      <c r="Y2355" t="s">
        <v>46</v>
      </c>
      <c r="AC2355" s="1">
        <v>43060</v>
      </c>
      <c r="AD2355">
        <v>2</v>
      </c>
      <c r="AE2355">
        <v>204</v>
      </c>
      <c r="AF2355" s="1">
        <v>43342</v>
      </c>
      <c r="AG2355">
        <v>324</v>
      </c>
      <c r="AI2355">
        <v>0</v>
      </c>
      <c r="AJ2355" t="s">
        <v>1376</v>
      </c>
      <c r="AK2355" t="s">
        <v>45</v>
      </c>
      <c r="AL2355" s="1">
        <v>43018</v>
      </c>
    </row>
    <row r="2356" spans="1:38" x14ac:dyDescent="0.25">
      <c r="A2356" t="s">
        <v>123</v>
      </c>
      <c r="B2356" s="1">
        <v>43198</v>
      </c>
      <c r="C2356">
        <v>4</v>
      </c>
      <c r="D2356">
        <v>450</v>
      </c>
      <c r="E2356">
        <v>131</v>
      </c>
      <c r="F2356" t="s">
        <v>1252</v>
      </c>
      <c r="G2356" t="s">
        <v>69</v>
      </c>
      <c r="H2356" t="s">
        <v>70</v>
      </c>
      <c r="I2356">
        <v>3</v>
      </c>
      <c r="J2356">
        <v>2</v>
      </c>
      <c r="K2356">
        <v>241</v>
      </c>
      <c r="L2356">
        <v>11.4</v>
      </c>
      <c r="M2356">
        <v>4.8099999999999996</v>
      </c>
      <c r="N2356">
        <v>0.55000000000000004</v>
      </c>
      <c r="O2356">
        <v>6.57</v>
      </c>
      <c r="P2356">
        <v>0.75</v>
      </c>
      <c r="Q2356">
        <v>4.91</v>
      </c>
      <c r="R2356">
        <v>0.56000000000000005</v>
      </c>
      <c r="S2356">
        <v>1.31</v>
      </c>
      <c r="T2356">
        <v>26</v>
      </c>
      <c r="U2356">
        <v>11.83</v>
      </c>
      <c r="V2356">
        <v>16.62</v>
      </c>
      <c r="W2356" s="1">
        <v>42957</v>
      </c>
      <c r="X2356">
        <v>254</v>
      </c>
      <c r="Y2356" t="s">
        <v>48</v>
      </c>
      <c r="Z2356" t="s">
        <v>1143</v>
      </c>
      <c r="AA2356" t="s">
        <v>1144</v>
      </c>
      <c r="AC2356" t="s">
        <v>49</v>
      </c>
      <c r="AI2356" t="s">
        <v>1377</v>
      </c>
      <c r="AJ2356" t="s">
        <v>1145</v>
      </c>
      <c r="AK2356" t="s">
        <v>50</v>
      </c>
      <c r="AL2356" s="1">
        <v>43242</v>
      </c>
    </row>
    <row r="2357" spans="1:38" x14ac:dyDescent="0.25">
      <c r="A2357" t="s">
        <v>68</v>
      </c>
      <c r="B2357" s="1">
        <v>43018</v>
      </c>
      <c r="C2357">
        <v>1</v>
      </c>
      <c r="D2357">
        <v>629</v>
      </c>
      <c r="E2357">
        <v>131</v>
      </c>
      <c r="F2357" t="s">
        <v>1252</v>
      </c>
      <c r="G2357" t="s">
        <v>51</v>
      </c>
      <c r="H2357" t="s">
        <v>52</v>
      </c>
      <c r="I2357">
        <v>5</v>
      </c>
      <c r="J2357" t="s">
        <v>42</v>
      </c>
      <c r="K2357">
        <v>21</v>
      </c>
      <c r="L2357">
        <v>27.9</v>
      </c>
      <c r="M2357">
        <v>4.6399999999999997</v>
      </c>
      <c r="N2357">
        <v>1.29</v>
      </c>
      <c r="O2357">
        <v>3.87</v>
      </c>
      <c r="P2357">
        <v>1.08</v>
      </c>
      <c r="Q2357">
        <v>3.32</v>
      </c>
      <c r="R2357">
        <v>0.93</v>
      </c>
      <c r="S2357">
        <v>2.0099999999999998</v>
      </c>
      <c r="T2357">
        <v>14</v>
      </c>
      <c r="U2357">
        <v>28.96</v>
      </c>
      <c r="V2357">
        <v>27.94</v>
      </c>
      <c r="W2357" s="1">
        <v>42997</v>
      </c>
      <c r="X2357">
        <v>235</v>
      </c>
      <c r="Y2357" t="s">
        <v>43</v>
      </c>
      <c r="AC2357" t="s">
        <v>49</v>
      </c>
      <c r="AI2357">
        <v>0</v>
      </c>
      <c r="AJ2357" t="s">
        <v>1378</v>
      </c>
      <c r="AK2357" t="s">
        <v>45</v>
      </c>
      <c r="AL2357" s="1">
        <v>42997</v>
      </c>
    </row>
    <row r="2358" spans="1:38" x14ac:dyDescent="0.25">
      <c r="A2358" t="s">
        <v>68</v>
      </c>
      <c r="B2358" s="1">
        <v>43073</v>
      </c>
      <c r="C2358">
        <v>2</v>
      </c>
      <c r="D2358">
        <v>629</v>
      </c>
      <c r="E2358">
        <v>131</v>
      </c>
      <c r="F2358" t="s">
        <v>1252</v>
      </c>
      <c r="G2358" t="s">
        <v>51</v>
      </c>
      <c r="H2358" t="s">
        <v>52</v>
      </c>
      <c r="I2358">
        <v>5</v>
      </c>
      <c r="J2358" t="s">
        <v>42</v>
      </c>
      <c r="K2358">
        <v>76</v>
      </c>
      <c r="L2358">
        <v>26.2</v>
      </c>
      <c r="M2358">
        <v>3.87</v>
      </c>
      <c r="N2358">
        <v>1.01</v>
      </c>
      <c r="O2358">
        <v>2.46</v>
      </c>
      <c r="P2358">
        <v>0.64</v>
      </c>
      <c r="Q2358">
        <v>2.34</v>
      </c>
      <c r="R2358">
        <v>0.61</v>
      </c>
      <c r="S2358">
        <v>1.26</v>
      </c>
      <c r="T2358">
        <v>3</v>
      </c>
      <c r="U2358">
        <v>27.2</v>
      </c>
      <c r="V2358">
        <v>19.600000000000001</v>
      </c>
      <c r="W2358" s="1">
        <v>42997</v>
      </c>
      <c r="X2358">
        <v>235</v>
      </c>
      <c r="Y2358" t="s">
        <v>46</v>
      </c>
      <c r="AC2358" t="s">
        <v>49</v>
      </c>
      <c r="AI2358">
        <v>0</v>
      </c>
      <c r="AJ2358" t="s">
        <v>1378</v>
      </c>
      <c r="AK2358" t="s">
        <v>45</v>
      </c>
      <c r="AL2358" s="1">
        <v>42997</v>
      </c>
    </row>
    <row r="2359" spans="1:38" x14ac:dyDescent="0.25">
      <c r="A2359" t="s">
        <v>68</v>
      </c>
      <c r="B2359" s="1">
        <v>43144</v>
      </c>
      <c r="C2359">
        <v>3</v>
      </c>
      <c r="D2359">
        <v>629</v>
      </c>
      <c r="E2359">
        <v>131</v>
      </c>
      <c r="F2359" t="s">
        <v>1252</v>
      </c>
      <c r="G2359" t="s">
        <v>51</v>
      </c>
      <c r="H2359" t="s">
        <v>52</v>
      </c>
      <c r="I2359">
        <v>5</v>
      </c>
      <c r="J2359" t="s">
        <v>42</v>
      </c>
      <c r="K2359">
        <v>147</v>
      </c>
      <c r="L2359">
        <v>18.5</v>
      </c>
      <c r="M2359">
        <v>4.7699999999999996</v>
      </c>
      <c r="N2359">
        <v>0.88</v>
      </c>
      <c r="O2359">
        <v>3.92</v>
      </c>
      <c r="P2359">
        <v>0.73</v>
      </c>
      <c r="Q2359">
        <v>3.13</v>
      </c>
      <c r="R2359">
        <v>0.57999999999999996</v>
      </c>
      <c r="S2359">
        <v>1.3</v>
      </c>
      <c r="T2359">
        <v>31</v>
      </c>
      <c r="U2359">
        <v>19.2</v>
      </c>
      <c r="V2359">
        <v>18.43</v>
      </c>
      <c r="W2359" s="1">
        <v>42997</v>
      </c>
      <c r="X2359">
        <v>235</v>
      </c>
      <c r="Y2359" t="s">
        <v>47</v>
      </c>
      <c r="AC2359" t="s">
        <v>49</v>
      </c>
      <c r="AI2359">
        <v>0</v>
      </c>
      <c r="AJ2359" t="s">
        <v>1378</v>
      </c>
      <c r="AK2359" t="s">
        <v>45</v>
      </c>
      <c r="AL2359" s="1">
        <v>42997</v>
      </c>
    </row>
    <row r="2360" spans="1:38" x14ac:dyDescent="0.25">
      <c r="A2360" t="s">
        <v>68</v>
      </c>
      <c r="B2360" s="1">
        <v>43219</v>
      </c>
      <c r="C2360">
        <v>4</v>
      </c>
      <c r="D2360">
        <v>629</v>
      </c>
      <c r="E2360">
        <v>131</v>
      </c>
      <c r="F2360" t="s">
        <v>1252</v>
      </c>
      <c r="G2360" t="s">
        <v>51</v>
      </c>
      <c r="H2360" t="s">
        <v>52</v>
      </c>
      <c r="I2360">
        <v>5</v>
      </c>
      <c r="J2360" t="s">
        <v>42</v>
      </c>
      <c r="K2360">
        <v>222</v>
      </c>
      <c r="L2360">
        <v>10.9</v>
      </c>
      <c r="M2360">
        <v>4.68</v>
      </c>
      <c r="N2360">
        <v>0.51</v>
      </c>
      <c r="O2360">
        <v>4.91</v>
      </c>
      <c r="P2360">
        <v>0.54</v>
      </c>
      <c r="Q2360">
        <v>3.96</v>
      </c>
      <c r="R2360">
        <v>0.43</v>
      </c>
      <c r="S2360">
        <v>0.97</v>
      </c>
      <c r="T2360">
        <v>55</v>
      </c>
      <c r="U2360">
        <v>11.31</v>
      </c>
      <c r="V2360">
        <v>12.89</v>
      </c>
      <c r="W2360" s="1">
        <v>42997</v>
      </c>
      <c r="X2360">
        <v>235</v>
      </c>
      <c r="Y2360" t="s">
        <v>48</v>
      </c>
      <c r="AC2360" t="s">
        <v>142</v>
      </c>
      <c r="AI2360">
        <v>0</v>
      </c>
      <c r="AJ2360" t="s">
        <v>1378</v>
      </c>
      <c r="AK2360" t="s">
        <v>143</v>
      </c>
      <c r="AL2360" s="1">
        <v>43226</v>
      </c>
    </row>
    <row r="2361" spans="1:38" x14ac:dyDescent="0.25">
      <c r="A2361" t="s">
        <v>68</v>
      </c>
      <c r="B2361" s="1">
        <v>43018</v>
      </c>
      <c r="C2361">
        <v>1</v>
      </c>
      <c r="D2361">
        <v>249</v>
      </c>
      <c r="E2361">
        <v>132</v>
      </c>
      <c r="F2361" t="s">
        <v>1252</v>
      </c>
      <c r="G2361" t="s">
        <v>69</v>
      </c>
      <c r="H2361" t="s">
        <v>70</v>
      </c>
      <c r="I2361">
        <v>2</v>
      </c>
      <c r="J2361">
        <v>1</v>
      </c>
      <c r="K2361">
        <v>62</v>
      </c>
      <c r="L2361">
        <v>19.600000000000001</v>
      </c>
      <c r="M2361">
        <v>4.7300000000000004</v>
      </c>
      <c r="N2361">
        <v>0.93</v>
      </c>
      <c r="O2361">
        <v>5.54</v>
      </c>
      <c r="P2361">
        <v>1.0900000000000001</v>
      </c>
      <c r="Q2361">
        <v>3.34</v>
      </c>
      <c r="R2361">
        <v>0.65</v>
      </c>
      <c r="S2361">
        <v>1.74</v>
      </c>
      <c r="T2361">
        <v>19</v>
      </c>
      <c r="U2361">
        <v>20.34</v>
      </c>
      <c r="V2361">
        <v>23.76</v>
      </c>
      <c r="W2361" s="1">
        <v>42956</v>
      </c>
      <c r="X2361">
        <v>276</v>
      </c>
      <c r="Y2361" t="s">
        <v>43</v>
      </c>
      <c r="AC2361" s="1">
        <v>43054</v>
      </c>
      <c r="AD2361">
        <v>1</v>
      </c>
      <c r="AE2361">
        <v>265</v>
      </c>
      <c r="AF2361" s="1">
        <v>43332</v>
      </c>
      <c r="AG2361">
        <v>376</v>
      </c>
      <c r="AH2361">
        <v>314509</v>
      </c>
      <c r="AI2361">
        <v>594</v>
      </c>
      <c r="AJ2361" t="s">
        <v>1379</v>
      </c>
      <c r="AK2361" t="s">
        <v>45</v>
      </c>
      <c r="AL2361" s="1">
        <v>42956</v>
      </c>
    </row>
    <row r="2362" spans="1:38" x14ac:dyDescent="0.25">
      <c r="A2362" t="s">
        <v>68</v>
      </c>
      <c r="B2362" s="1">
        <v>43144</v>
      </c>
      <c r="C2362">
        <v>3</v>
      </c>
      <c r="D2362">
        <v>249</v>
      </c>
      <c r="E2362">
        <v>132</v>
      </c>
      <c r="F2362" t="s">
        <v>1252</v>
      </c>
      <c r="G2362" t="s">
        <v>69</v>
      </c>
      <c r="H2362" t="s">
        <v>70</v>
      </c>
      <c r="I2362">
        <v>2</v>
      </c>
      <c r="J2362">
        <v>1</v>
      </c>
      <c r="K2362">
        <v>188</v>
      </c>
      <c r="L2362">
        <v>10.5</v>
      </c>
      <c r="M2362">
        <v>4.53</v>
      </c>
      <c r="N2362">
        <v>0.48</v>
      </c>
      <c r="O2362">
        <v>6.28</v>
      </c>
      <c r="P2362">
        <v>0.66</v>
      </c>
      <c r="Q2362">
        <v>3.6</v>
      </c>
      <c r="R2362">
        <v>0.38</v>
      </c>
      <c r="S2362">
        <v>1.04</v>
      </c>
      <c r="T2362">
        <v>24</v>
      </c>
      <c r="U2362">
        <v>10.9</v>
      </c>
      <c r="V2362">
        <v>13.92</v>
      </c>
      <c r="W2362" s="1">
        <v>42956</v>
      </c>
      <c r="X2362">
        <v>276</v>
      </c>
      <c r="Y2362" t="s">
        <v>47</v>
      </c>
      <c r="AC2362" s="1">
        <v>43054</v>
      </c>
      <c r="AD2362">
        <v>1</v>
      </c>
      <c r="AE2362">
        <v>185</v>
      </c>
      <c r="AF2362" s="1">
        <v>43331</v>
      </c>
      <c r="AG2362">
        <v>375</v>
      </c>
      <c r="AH2362">
        <v>314509</v>
      </c>
      <c r="AI2362">
        <v>594</v>
      </c>
      <c r="AJ2362" t="s">
        <v>1379</v>
      </c>
      <c r="AK2362" t="s">
        <v>45</v>
      </c>
      <c r="AL2362" s="1">
        <v>42956</v>
      </c>
    </row>
    <row r="2363" spans="1:38" x14ac:dyDescent="0.25">
      <c r="A2363" t="s">
        <v>68</v>
      </c>
      <c r="B2363" s="1">
        <v>43073</v>
      </c>
      <c r="C2363">
        <v>2</v>
      </c>
      <c r="D2363">
        <v>249</v>
      </c>
      <c r="E2363">
        <v>132</v>
      </c>
      <c r="F2363" t="s">
        <v>1252</v>
      </c>
      <c r="G2363" t="s">
        <v>69</v>
      </c>
      <c r="H2363" t="s">
        <v>70</v>
      </c>
      <c r="I2363">
        <v>2</v>
      </c>
      <c r="J2363">
        <v>1</v>
      </c>
      <c r="K2363">
        <v>117</v>
      </c>
      <c r="L2363">
        <v>15.5</v>
      </c>
      <c r="M2363">
        <v>3.52</v>
      </c>
      <c r="N2363">
        <v>0.55000000000000004</v>
      </c>
      <c r="O2363">
        <v>3.12</v>
      </c>
      <c r="P2363">
        <v>0.48</v>
      </c>
      <c r="Q2363">
        <v>2.44</v>
      </c>
      <c r="R2363">
        <v>0.38</v>
      </c>
      <c r="S2363">
        <v>0.86</v>
      </c>
      <c r="T2363">
        <v>10</v>
      </c>
      <c r="U2363">
        <v>16.09</v>
      </c>
      <c r="V2363">
        <v>13.01</v>
      </c>
      <c r="W2363" s="1">
        <v>42956</v>
      </c>
      <c r="X2363">
        <v>276</v>
      </c>
      <c r="Y2363" t="s">
        <v>46</v>
      </c>
      <c r="AC2363" s="1">
        <v>43054</v>
      </c>
      <c r="AD2363">
        <v>1</v>
      </c>
      <c r="AE2363">
        <v>257</v>
      </c>
      <c r="AF2363" s="1">
        <v>43332</v>
      </c>
      <c r="AG2363">
        <v>376</v>
      </c>
      <c r="AH2363">
        <v>314509</v>
      </c>
      <c r="AI2363">
        <v>594</v>
      </c>
      <c r="AJ2363" t="s">
        <v>1379</v>
      </c>
      <c r="AK2363" t="s">
        <v>45</v>
      </c>
      <c r="AL2363" s="1">
        <v>42956</v>
      </c>
    </row>
    <row r="2364" spans="1:38" x14ac:dyDescent="0.25">
      <c r="A2364" t="s">
        <v>68</v>
      </c>
      <c r="B2364" s="1">
        <v>43219</v>
      </c>
      <c r="C2364">
        <v>4</v>
      </c>
      <c r="D2364">
        <v>249</v>
      </c>
      <c r="E2364">
        <v>132</v>
      </c>
      <c r="F2364" t="s">
        <v>1252</v>
      </c>
      <c r="G2364" t="s">
        <v>69</v>
      </c>
      <c r="H2364" t="s">
        <v>70</v>
      </c>
      <c r="I2364">
        <v>2</v>
      </c>
      <c r="J2364">
        <v>1</v>
      </c>
      <c r="K2364">
        <v>263</v>
      </c>
      <c r="L2364">
        <v>6.6</v>
      </c>
      <c r="M2364">
        <v>4.24</v>
      </c>
      <c r="N2364">
        <v>0.28000000000000003</v>
      </c>
      <c r="O2364">
        <v>7.83</v>
      </c>
      <c r="P2364">
        <v>0.52</v>
      </c>
      <c r="Q2364">
        <v>5</v>
      </c>
      <c r="R2364">
        <v>0.33</v>
      </c>
      <c r="S2364">
        <v>0.85</v>
      </c>
      <c r="T2364">
        <v>111</v>
      </c>
      <c r="U2364">
        <v>6.85</v>
      </c>
      <c r="V2364">
        <v>10.74</v>
      </c>
      <c r="W2364" s="1">
        <v>42956</v>
      </c>
      <c r="X2364">
        <v>276</v>
      </c>
      <c r="Y2364" t="s">
        <v>48</v>
      </c>
      <c r="AC2364" s="1">
        <v>43419</v>
      </c>
      <c r="AD2364">
        <v>2</v>
      </c>
      <c r="AE2364">
        <v>249</v>
      </c>
      <c r="AF2364" s="1">
        <v>43696</v>
      </c>
      <c r="AG2364">
        <v>740</v>
      </c>
      <c r="AH2364">
        <v>314509</v>
      </c>
      <c r="AI2364">
        <v>594</v>
      </c>
      <c r="AJ2364" t="s">
        <v>1379</v>
      </c>
      <c r="AK2364" t="s">
        <v>50</v>
      </c>
      <c r="AL2364" s="1">
        <v>43250</v>
      </c>
    </row>
    <row r="2365" spans="1:38" x14ac:dyDescent="0.25">
      <c r="A2365" t="s">
        <v>40</v>
      </c>
      <c r="B2365" s="1">
        <v>44117</v>
      </c>
      <c r="C2365">
        <v>1</v>
      </c>
      <c r="D2365">
        <v>420</v>
      </c>
      <c r="E2365">
        <v>132</v>
      </c>
      <c r="F2365" t="s">
        <v>1252</v>
      </c>
      <c r="G2365" t="s">
        <v>69</v>
      </c>
      <c r="H2365" t="s">
        <v>70</v>
      </c>
      <c r="I2365">
        <v>3</v>
      </c>
      <c r="J2365">
        <v>2</v>
      </c>
      <c r="K2365">
        <v>50</v>
      </c>
      <c r="L2365">
        <v>25.6</v>
      </c>
      <c r="M2365">
        <v>5.31</v>
      </c>
      <c r="N2365">
        <v>1.36</v>
      </c>
      <c r="O2365">
        <v>4.5599999999999996</v>
      </c>
      <c r="P2365">
        <v>1.17</v>
      </c>
      <c r="Q2365">
        <v>4.13</v>
      </c>
      <c r="R2365">
        <v>1.06</v>
      </c>
      <c r="S2365">
        <v>2.2200000000000002</v>
      </c>
      <c r="T2365">
        <v>5</v>
      </c>
      <c r="U2365">
        <v>26.57</v>
      </c>
      <c r="V2365">
        <v>29.41</v>
      </c>
      <c r="W2365" s="1">
        <v>44067</v>
      </c>
      <c r="Y2365" t="s">
        <v>43</v>
      </c>
      <c r="Z2365" t="s">
        <v>1380</v>
      </c>
      <c r="AA2365" t="s">
        <v>1381</v>
      </c>
      <c r="AB2365">
        <v>265</v>
      </c>
      <c r="AC2365" s="1">
        <v>44146</v>
      </c>
      <c r="AD2365">
        <v>1</v>
      </c>
      <c r="AE2365">
        <v>222</v>
      </c>
      <c r="AF2365" s="1">
        <v>44426</v>
      </c>
      <c r="AG2365">
        <v>359</v>
      </c>
      <c r="AH2365">
        <v>512050</v>
      </c>
      <c r="AI2365" t="s">
        <v>1382</v>
      </c>
      <c r="AJ2365" t="s">
        <v>1383</v>
      </c>
      <c r="AK2365" t="s">
        <v>45</v>
      </c>
      <c r="AL2365" s="1">
        <v>44067</v>
      </c>
    </row>
    <row r="2366" spans="1:38" x14ac:dyDescent="0.25">
      <c r="A2366" t="s">
        <v>40</v>
      </c>
      <c r="B2366" s="1">
        <v>44222</v>
      </c>
      <c r="C2366">
        <v>2</v>
      </c>
      <c r="D2366">
        <v>420</v>
      </c>
      <c r="E2366">
        <v>132</v>
      </c>
      <c r="F2366" t="s">
        <v>1252</v>
      </c>
      <c r="G2366" t="s">
        <v>69</v>
      </c>
      <c r="H2366" t="s">
        <v>70</v>
      </c>
      <c r="I2366">
        <v>3</v>
      </c>
      <c r="J2366">
        <v>2</v>
      </c>
      <c r="K2366">
        <v>155</v>
      </c>
      <c r="L2366">
        <v>17.8</v>
      </c>
      <c r="M2366">
        <v>5.09</v>
      </c>
      <c r="N2366">
        <v>0.91</v>
      </c>
      <c r="O2366">
        <v>5.29</v>
      </c>
      <c r="P2366">
        <v>0.94</v>
      </c>
      <c r="Q2366">
        <v>4.1100000000000003</v>
      </c>
      <c r="R2366">
        <v>0.73</v>
      </c>
      <c r="S2366">
        <v>1.67</v>
      </c>
      <c r="T2366">
        <v>7</v>
      </c>
      <c r="U2366">
        <v>18.48</v>
      </c>
      <c r="V2366">
        <v>21.99</v>
      </c>
      <c r="W2366" s="1">
        <v>44067</v>
      </c>
      <c r="Y2366" t="s">
        <v>46</v>
      </c>
      <c r="Z2366" t="s">
        <v>1380</v>
      </c>
      <c r="AA2366" t="s">
        <v>1381</v>
      </c>
      <c r="AB2366">
        <v>265</v>
      </c>
      <c r="AC2366" s="1">
        <v>44146</v>
      </c>
      <c r="AD2366">
        <v>1</v>
      </c>
      <c r="AE2366">
        <v>167</v>
      </c>
      <c r="AF2366" s="1">
        <v>44426</v>
      </c>
      <c r="AG2366">
        <v>359</v>
      </c>
      <c r="AH2366">
        <v>512050</v>
      </c>
      <c r="AI2366" t="s">
        <v>1382</v>
      </c>
      <c r="AJ2366" t="s">
        <v>1383</v>
      </c>
      <c r="AK2366" t="s">
        <v>45</v>
      </c>
      <c r="AL2366" s="1">
        <v>44067</v>
      </c>
    </row>
    <row r="2367" spans="1:38" x14ac:dyDescent="0.25">
      <c r="A2367" t="s">
        <v>40</v>
      </c>
      <c r="B2367" s="1">
        <v>44280</v>
      </c>
      <c r="C2367">
        <v>3</v>
      </c>
      <c r="D2367">
        <v>420</v>
      </c>
      <c r="E2367">
        <v>132</v>
      </c>
      <c r="F2367" t="s">
        <v>1252</v>
      </c>
      <c r="G2367" t="s">
        <v>69</v>
      </c>
      <c r="H2367" t="s">
        <v>70</v>
      </c>
      <c r="I2367">
        <v>3</v>
      </c>
      <c r="J2367">
        <v>2</v>
      </c>
      <c r="K2367">
        <v>213</v>
      </c>
      <c r="L2367">
        <v>16.399999999999999</v>
      </c>
      <c r="M2367">
        <v>5.03</v>
      </c>
      <c r="N2367">
        <v>0.82</v>
      </c>
      <c r="O2367">
        <v>5.75</v>
      </c>
      <c r="P2367">
        <v>0.94</v>
      </c>
      <c r="Q2367">
        <v>4.41</v>
      </c>
      <c r="R2367">
        <v>0.72</v>
      </c>
      <c r="S2367">
        <v>1.67</v>
      </c>
      <c r="T2367">
        <v>16</v>
      </c>
      <c r="U2367">
        <v>17.02</v>
      </c>
      <c r="V2367">
        <v>21.54</v>
      </c>
      <c r="W2367" s="1">
        <v>44067</v>
      </c>
      <c r="Y2367" t="s">
        <v>47</v>
      </c>
      <c r="Z2367" t="s">
        <v>1380</v>
      </c>
      <c r="AA2367" t="s">
        <v>1381</v>
      </c>
      <c r="AB2367">
        <v>265</v>
      </c>
      <c r="AC2367" s="1">
        <v>44146</v>
      </c>
      <c r="AD2367">
        <v>1</v>
      </c>
      <c r="AE2367">
        <v>145</v>
      </c>
      <c r="AF2367" s="1">
        <v>44426</v>
      </c>
      <c r="AG2367">
        <v>359</v>
      </c>
      <c r="AH2367">
        <v>512050</v>
      </c>
      <c r="AI2367" t="s">
        <v>1382</v>
      </c>
      <c r="AJ2367" t="s">
        <v>1383</v>
      </c>
      <c r="AK2367" t="s">
        <v>45</v>
      </c>
      <c r="AL2367" s="1">
        <v>44067</v>
      </c>
    </row>
    <row r="2368" spans="1:38" x14ac:dyDescent="0.25">
      <c r="A2368" t="s">
        <v>40</v>
      </c>
      <c r="B2368" s="1">
        <v>44117</v>
      </c>
      <c r="C2368">
        <v>1</v>
      </c>
      <c r="D2368">
        <v>432</v>
      </c>
      <c r="E2368">
        <v>133</v>
      </c>
      <c r="F2368" t="s">
        <v>1252</v>
      </c>
      <c r="G2368" t="s">
        <v>69</v>
      </c>
      <c r="H2368" t="s">
        <v>70</v>
      </c>
      <c r="I2368">
        <v>4</v>
      </c>
      <c r="J2368" t="s">
        <v>42</v>
      </c>
      <c r="K2368">
        <v>35</v>
      </c>
      <c r="L2368">
        <v>29.1</v>
      </c>
      <c r="M2368">
        <v>5.3</v>
      </c>
      <c r="N2368">
        <v>1.54</v>
      </c>
      <c r="O2368">
        <v>4.7300000000000004</v>
      </c>
      <c r="P2368">
        <v>1.38</v>
      </c>
      <c r="Q2368">
        <v>3.93</v>
      </c>
      <c r="R2368">
        <v>1.1399999999999999</v>
      </c>
      <c r="S2368">
        <v>2.52</v>
      </c>
      <c r="T2368">
        <v>16</v>
      </c>
      <c r="U2368">
        <v>30.21</v>
      </c>
      <c r="V2368">
        <v>33.58</v>
      </c>
      <c r="W2368" s="1">
        <v>44082</v>
      </c>
      <c r="Y2368" t="s">
        <v>43</v>
      </c>
      <c r="Z2368" t="s">
        <v>1384</v>
      </c>
      <c r="AA2368" t="s">
        <v>1385</v>
      </c>
      <c r="AB2368">
        <v>224</v>
      </c>
      <c r="AC2368" s="1">
        <v>44156</v>
      </c>
      <c r="AD2368">
        <v>1</v>
      </c>
      <c r="AE2368">
        <v>231</v>
      </c>
      <c r="AF2368" s="1">
        <v>44435</v>
      </c>
      <c r="AG2368">
        <v>353</v>
      </c>
      <c r="AH2368" t="s">
        <v>1386</v>
      </c>
      <c r="AI2368">
        <v>465</v>
      </c>
      <c r="AJ2368" s="4">
        <v>982124000000000</v>
      </c>
      <c r="AK2368" t="s">
        <v>45</v>
      </c>
      <c r="AL2368" s="1">
        <v>44082</v>
      </c>
    </row>
    <row r="2369" spans="1:38" x14ac:dyDescent="0.25">
      <c r="A2369" t="s">
        <v>40</v>
      </c>
      <c r="B2369" s="1">
        <v>44222</v>
      </c>
      <c r="C2369">
        <v>2</v>
      </c>
      <c r="D2369">
        <v>432</v>
      </c>
      <c r="E2369">
        <v>133</v>
      </c>
      <c r="F2369" t="s">
        <v>1252</v>
      </c>
      <c r="G2369" t="s">
        <v>69</v>
      </c>
      <c r="H2369" t="s">
        <v>70</v>
      </c>
      <c r="I2369">
        <v>4</v>
      </c>
      <c r="J2369" t="s">
        <v>42</v>
      </c>
      <c r="K2369">
        <v>140</v>
      </c>
      <c r="L2369">
        <v>18</v>
      </c>
      <c r="M2369">
        <v>5.21</v>
      </c>
      <c r="N2369">
        <v>0.94</v>
      </c>
      <c r="O2369">
        <v>5.33</v>
      </c>
      <c r="P2369">
        <v>0.96</v>
      </c>
      <c r="Q2369">
        <v>4.0599999999999996</v>
      </c>
      <c r="R2369">
        <v>0.73</v>
      </c>
      <c r="S2369">
        <v>1.69</v>
      </c>
      <c r="T2369">
        <v>12</v>
      </c>
      <c r="U2369">
        <v>18.68</v>
      </c>
      <c r="V2369">
        <v>22.29</v>
      </c>
      <c r="W2369" s="1">
        <v>44082</v>
      </c>
      <c r="Y2369" t="s">
        <v>46</v>
      </c>
      <c r="Z2369" t="s">
        <v>1384</v>
      </c>
      <c r="AA2369" t="s">
        <v>1385</v>
      </c>
      <c r="AB2369">
        <v>224</v>
      </c>
      <c r="AC2369" s="1">
        <v>44176</v>
      </c>
      <c r="AD2369">
        <v>1</v>
      </c>
      <c r="AE2369">
        <v>199</v>
      </c>
      <c r="AF2369" s="1">
        <v>44458</v>
      </c>
      <c r="AG2369">
        <v>376</v>
      </c>
      <c r="AH2369" t="s">
        <v>1386</v>
      </c>
      <c r="AI2369">
        <v>465</v>
      </c>
      <c r="AJ2369" s="4">
        <v>982124000000000</v>
      </c>
      <c r="AK2369" t="s">
        <v>45</v>
      </c>
      <c r="AL2369" s="1">
        <v>44082</v>
      </c>
    </row>
    <row r="2370" spans="1:38" x14ac:dyDescent="0.25">
      <c r="A2370" t="s">
        <v>40</v>
      </c>
      <c r="B2370" s="1">
        <v>44280</v>
      </c>
      <c r="C2370">
        <v>3</v>
      </c>
      <c r="D2370">
        <v>432</v>
      </c>
      <c r="E2370">
        <v>133</v>
      </c>
      <c r="F2370" t="s">
        <v>1252</v>
      </c>
      <c r="G2370" t="s">
        <v>69</v>
      </c>
      <c r="H2370" t="s">
        <v>70</v>
      </c>
      <c r="I2370">
        <v>4</v>
      </c>
      <c r="J2370" t="s">
        <v>42</v>
      </c>
      <c r="K2370">
        <v>198</v>
      </c>
      <c r="L2370">
        <v>15</v>
      </c>
      <c r="M2370">
        <v>5.1100000000000003</v>
      </c>
      <c r="N2370">
        <v>0.77</v>
      </c>
      <c r="O2370">
        <v>5.78</v>
      </c>
      <c r="P2370">
        <v>0.87</v>
      </c>
      <c r="Q2370">
        <v>4.6500000000000004</v>
      </c>
      <c r="R2370">
        <v>0.7</v>
      </c>
      <c r="S2370">
        <v>1.56</v>
      </c>
      <c r="T2370">
        <v>20</v>
      </c>
      <c r="U2370">
        <v>15.57</v>
      </c>
      <c r="V2370">
        <v>20.13</v>
      </c>
      <c r="W2370" s="1">
        <v>44082</v>
      </c>
      <c r="Y2370" t="s">
        <v>47</v>
      </c>
      <c r="Z2370" t="s">
        <v>1384</v>
      </c>
      <c r="AA2370" t="s">
        <v>1385</v>
      </c>
      <c r="AB2370">
        <v>224</v>
      </c>
      <c r="AC2370" s="1">
        <v>44176</v>
      </c>
      <c r="AD2370">
        <v>1</v>
      </c>
      <c r="AE2370">
        <v>177</v>
      </c>
      <c r="AF2370" s="1">
        <v>44458</v>
      </c>
      <c r="AG2370">
        <v>376</v>
      </c>
      <c r="AH2370" t="s">
        <v>1386</v>
      </c>
      <c r="AI2370">
        <v>465</v>
      </c>
      <c r="AJ2370" s="4">
        <v>982000000000000</v>
      </c>
      <c r="AK2370" t="s">
        <v>45</v>
      </c>
      <c r="AL2370" s="1">
        <v>44082</v>
      </c>
    </row>
    <row r="2371" spans="1:38" x14ac:dyDescent="0.25">
      <c r="A2371" t="s">
        <v>51</v>
      </c>
      <c r="B2371" s="1">
        <v>43048</v>
      </c>
      <c r="C2371">
        <v>2</v>
      </c>
      <c r="D2371">
        <v>60</v>
      </c>
      <c r="E2371">
        <v>135</v>
      </c>
      <c r="F2371" t="s">
        <v>1252</v>
      </c>
      <c r="G2371" t="s">
        <v>56</v>
      </c>
      <c r="H2371" t="s">
        <v>41</v>
      </c>
      <c r="I2371">
        <v>5</v>
      </c>
      <c r="J2371" t="s">
        <v>42</v>
      </c>
      <c r="K2371">
        <v>33</v>
      </c>
      <c r="L2371">
        <v>23.1</v>
      </c>
      <c r="M2371">
        <v>5.27</v>
      </c>
      <c r="N2371">
        <v>1.22</v>
      </c>
      <c r="O2371">
        <v>5.36</v>
      </c>
      <c r="P2371">
        <v>1.24</v>
      </c>
      <c r="Q2371">
        <v>3.67</v>
      </c>
      <c r="R2371">
        <v>0.85</v>
      </c>
      <c r="S2371">
        <v>2.09</v>
      </c>
      <c r="T2371">
        <v>27</v>
      </c>
      <c r="U2371">
        <v>23.98</v>
      </c>
      <c r="V2371">
        <v>28.07</v>
      </c>
      <c r="W2371" s="1">
        <v>43015</v>
      </c>
      <c r="X2371">
        <v>207</v>
      </c>
      <c r="Y2371" t="s">
        <v>43</v>
      </c>
      <c r="AC2371" t="s">
        <v>49</v>
      </c>
      <c r="AH2371">
        <v>304119</v>
      </c>
      <c r="AI2371">
        <v>168</v>
      </c>
      <c r="AJ2371" s="2">
        <v>45901</v>
      </c>
      <c r="AK2371" t="s">
        <v>45</v>
      </c>
      <c r="AL2371" s="1">
        <v>43015</v>
      </c>
    </row>
    <row r="2372" spans="1:38" x14ac:dyDescent="0.25">
      <c r="A2372" t="s">
        <v>51</v>
      </c>
      <c r="B2372" s="1">
        <v>43109</v>
      </c>
      <c r="C2372">
        <v>3</v>
      </c>
      <c r="D2372">
        <v>60</v>
      </c>
      <c r="E2372">
        <v>135</v>
      </c>
      <c r="F2372" t="s">
        <v>1252</v>
      </c>
      <c r="G2372" t="s">
        <v>56</v>
      </c>
      <c r="H2372" t="s">
        <v>41</v>
      </c>
      <c r="I2372">
        <v>5</v>
      </c>
      <c r="J2372" t="s">
        <v>42</v>
      </c>
      <c r="K2372">
        <v>94</v>
      </c>
      <c r="L2372">
        <v>19.899999999999999</v>
      </c>
      <c r="M2372">
        <v>5.04</v>
      </c>
      <c r="N2372">
        <v>1</v>
      </c>
      <c r="O2372">
        <v>5.28</v>
      </c>
      <c r="P2372">
        <v>1.05</v>
      </c>
      <c r="Q2372">
        <v>3.63</v>
      </c>
      <c r="R2372">
        <v>0.72</v>
      </c>
      <c r="S2372">
        <v>1.77</v>
      </c>
      <c r="T2372">
        <v>10</v>
      </c>
      <c r="U2372">
        <v>20.66</v>
      </c>
      <c r="V2372">
        <v>23.86</v>
      </c>
      <c r="W2372" s="1">
        <v>43015</v>
      </c>
      <c r="X2372">
        <v>207</v>
      </c>
      <c r="Y2372" t="s">
        <v>46</v>
      </c>
      <c r="AC2372" s="1">
        <v>43082</v>
      </c>
      <c r="AD2372">
        <v>2</v>
      </c>
      <c r="AE2372">
        <v>209</v>
      </c>
      <c r="AF2372" s="1">
        <v>43361</v>
      </c>
      <c r="AG2372">
        <v>346</v>
      </c>
      <c r="AH2372">
        <v>304119</v>
      </c>
      <c r="AI2372">
        <v>168</v>
      </c>
      <c r="AJ2372" s="2">
        <v>45901</v>
      </c>
      <c r="AK2372" t="s">
        <v>45</v>
      </c>
      <c r="AL2372" s="1">
        <v>43015</v>
      </c>
    </row>
    <row r="2373" spans="1:38" x14ac:dyDescent="0.25">
      <c r="A2373" t="s">
        <v>51</v>
      </c>
      <c r="B2373" s="1">
        <v>43157</v>
      </c>
      <c r="C2373">
        <v>4</v>
      </c>
      <c r="D2373">
        <v>60</v>
      </c>
      <c r="E2373">
        <v>135</v>
      </c>
      <c r="F2373" t="s">
        <v>1252</v>
      </c>
      <c r="G2373" t="s">
        <v>56</v>
      </c>
      <c r="H2373" t="s">
        <v>41</v>
      </c>
      <c r="I2373">
        <v>5</v>
      </c>
      <c r="J2373" t="s">
        <v>42</v>
      </c>
      <c r="K2373">
        <v>142</v>
      </c>
      <c r="L2373">
        <v>15.2</v>
      </c>
      <c r="M2373">
        <v>4.8600000000000003</v>
      </c>
      <c r="N2373">
        <v>0.74</v>
      </c>
      <c r="O2373">
        <v>6.49</v>
      </c>
      <c r="P2373">
        <v>0.99</v>
      </c>
      <c r="Q2373">
        <v>4.3</v>
      </c>
      <c r="R2373">
        <v>0.65</v>
      </c>
      <c r="S2373">
        <v>1.64</v>
      </c>
      <c r="T2373">
        <v>25</v>
      </c>
      <c r="U2373">
        <v>15.78</v>
      </c>
      <c r="V2373">
        <v>21.32</v>
      </c>
      <c r="W2373" s="1">
        <v>43015</v>
      </c>
      <c r="X2373">
        <v>207</v>
      </c>
      <c r="Y2373" t="s">
        <v>47</v>
      </c>
      <c r="AC2373" s="1">
        <v>43082</v>
      </c>
      <c r="AD2373">
        <v>2</v>
      </c>
      <c r="AE2373">
        <v>203</v>
      </c>
      <c r="AF2373" s="1">
        <v>43361</v>
      </c>
      <c r="AG2373">
        <v>346</v>
      </c>
      <c r="AH2373">
        <v>304119</v>
      </c>
      <c r="AI2373">
        <v>168</v>
      </c>
      <c r="AJ2373" s="2">
        <v>45901</v>
      </c>
      <c r="AK2373" t="s">
        <v>45</v>
      </c>
      <c r="AL2373" s="1">
        <v>43015</v>
      </c>
    </row>
    <row r="2374" spans="1:38" x14ac:dyDescent="0.25">
      <c r="A2374" t="s">
        <v>51</v>
      </c>
      <c r="B2374" s="1">
        <v>43209</v>
      </c>
      <c r="C2374">
        <v>5</v>
      </c>
      <c r="D2374">
        <v>60</v>
      </c>
      <c r="E2374">
        <v>135</v>
      </c>
      <c r="F2374" t="s">
        <v>1252</v>
      </c>
      <c r="G2374" t="s">
        <v>56</v>
      </c>
      <c r="H2374" t="s">
        <v>41</v>
      </c>
      <c r="I2374">
        <v>5</v>
      </c>
      <c r="J2374" t="s">
        <v>42</v>
      </c>
      <c r="K2374">
        <v>194</v>
      </c>
      <c r="L2374">
        <v>10.4</v>
      </c>
      <c r="M2374">
        <v>4.6399999999999997</v>
      </c>
      <c r="N2374">
        <v>0.48</v>
      </c>
      <c r="O2374">
        <v>8.18</v>
      </c>
      <c r="P2374">
        <v>0.85</v>
      </c>
      <c r="Q2374">
        <v>5.38</v>
      </c>
      <c r="R2374">
        <v>0.56000000000000005</v>
      </c>
      <c r="S2374">
        <v>1.41</v>
      </c>
      <c r="T2374">
        <v>54</v>
      </c>
      <c r="U2374">
        <v>10.8</v>
      </c>
      <c r="V2374">
        <v>17.61</v>
      </c>
      <c r="W2374" s="1">
        <v>43015</v>
      </c>
      <c r="X2374">
        <v>207</v>
      </c>
      <c r="Y2374" t="s">
        <v>48</v>
      </c>
      <c r="AC2374" s="1">
        <v>43082</v>
      </c>
      <c r="AD2374">
        <v>2</v>
      </c>
      <c r="AE2374">
        <v>6</v>
      </c>
      <c r="AF2374" s="1">
        <v>43361</v>
      </c>
      <c r="AG2374">
        <v>346</v>
      </c>
      <c r="AH2374">
        <v>304119</v>
      </c>
      <c r="AI2374" t="s">
        <v>332</v>
      </c>
      <c r="AJ2374" s="2">
        <v>45901</v>
      </c>
      <c r="AK2374" t="s">
        <v>45</v>
      </c>
      <c r="AL2374" s="1">
        <v>43015</v>
      </c>
    </row>
    <row r="2375" spans="1:38" x14ac:dyDescent="0.25">
      <c r="A2375" t="s">
        <v>40</v>
      </c>
      <c r="B2375" s="1">
        <v>44117</v>
      </c>
      <c r="C2375">
        <v>1</v>
      </c>
      <c r="D2375">
        <v>294</v>
      </c>
      <c r="E2375">
        <v>136</v>
      </c>
      <c r="F2375" t="s">
        <v>1252</v>
      </c>
      <c r="G2375" t="s">
        <v>104</v>
      </c>
      <c r="H2375" t="s">
        <v>105</v>
      </c>
      <c r="I2375">
        <v>5</v>
      </c>
      <c r="J2375" t="s">
        <v>42</v>
      </c>
      <c r="K2375">
        <v>70</v>
      </c>
      <c r="L2375">
        <v>21.3</v>
      </c>
      <c r="M2375">
        <v>5.19</v>
      </c>
      <c r="N2375">
        <v>1.1100000000000001</v>
      </c>
      <c r="O2375">
        <v>5.78</v>
      </c>
      <c r="P2375">
        <v>1.23</v>
      </c>
      <c r="Q2375">
        <v>4.22</v>
      </c>
      <c r="R2375">
        <v>0.9</v>
      </c>
      <c r="S2375">
        <v>2.13</v>
      </c>
      <c r="T2375">
        <v>6</v>
      </c>
      <c r="U2375">
        <v>22.11</v>
      </c>
      <c r="V2375">
        <v>27.82</v>
      </c>
      <c r="W2375" s="1">
        <v>44047</v>
      </c>
      <c r="Y2375" t="s">
        <v>43</v>
      </c>
      <c r="Z2375" t="s">
        <v>1387</v>
      </c>
      <c r="AA2375" t="s">
        <v>1388</v>
      </c>
      <c r="AB2375">
        <v>141</v>
      </c>
      <c r="AC2375" s="1">
        <v>44136</v>
      </c>
      <c r="AD2375">
        <v>1</v>
      </c>
      <c r="AE2375">
        <v>213</v>
      </c>
      <c r="AF2375" s="1">
        <v>44417</v>
      </c>
      <c r="AG2375">
        <v>370</v>
      </c>
      <c r="AH2375">
        <v>510002</v>
      </c>
      <c r="AI2375" t="s">
        <v>527</v>
      </c>
      <c r="AJ2375" t="s">
        <v>528</v>
      </c>
      <c r="AK2375" t="s">
        <v>45</v>
      </c>
      <c r="AL2375" s="1">
        <v>44047</v>
      </c>
    </row>
    <row r="2376" spans="1:38" x14ac:dyDescent="0.25">
      <c r="A2376" t="s">
        <v>40</v>
      </c>
      <c r="B2376" s="1">
        <v>44222</v>
      </c>
      <c r="C2376">
        <v>2</v>
      </c>
      <c r="D2376">
        <v>294</v>
      </c>
      <c r="E2376">
        <v>136</v>
      </c>
      <c r="F2376" t="s">
        <v>1252</v>
      </c>
      <c r="G2376" t="s">
        <v>104</v>
      </c>
      <c r="H2376" t="s">
        <v>105</v>
      </c>
      <c r="I2376">
        <v>5</v>
      </c>
      <c r="J2376" t="s">
        <v>42</v>
      </c>
      <c r="K2376">
        <v>175</v>
      </c>
      <c r="L2376">
        <v>10.199999999999999</v>
      </c>
      <c r="M2376">
        <v>4.87</v>
      </c>
      <c r="N2376">
        <v>0.5</v>
      </c>
      <c r="O2376">
        <v>7.62</v>
      </c>
      <c r="P2376">
        <v>0.78</v>
      </c>
      <c r="Q2376">
        <v>4.17</v>
      </c>
      <c r="R2376">
        <v>0.43</v>
      </c>
      <c r="S2376">
        <v>1.2</v>
      </c>
      <c r="T2376">
        <v>13</v>
      </c>
      <c r="U2376">
        <v>10.59</v>
      </c>
      <c r="V2376">
        <v>15.71</v>
      </c>
      <c r="W2376" s="1">
        <v>44047</v>
      </c>
      <c r="Y2376" t="s">
        <v>46</v>
      </c>
      <c r="Z2376" t="s">
        <v>1387</v>
      </c>
      <c r="AA2376" t="s">
        <v>1388</v>
      </c>
      <c r="AB2376">
        <v>141</v>
      </c>
      <c r="AC2376" s="1">
        <v>44136</v>
      </c>
      <c r="AD2376">
        <v>1</v>
      </c>
      <c r="AE2376">
        <v>193</v>
      </c>
      <c r="AF2376" s="1">
        <v>44417</v>
      </c>
      <c r="AG2376">
        <v>370</v>
      </c>
      <c r="AH2376">
        <v>510002</v>
      </c>
      <c r="AI2376" t="s">
        <v>527</v>
      </c>
      <c r="AJ2376" t="s">
        <v>528</v>
      </c>
      <c r="AK2376" t="s">
        <v>45</v>
      </c>
      <c r="AL2376" s="1">
        <v>44047</v>
      </c>
    </row>
    <row r="2377" spans="1:38" x14ac:dyDescent="0.25">
      <c r="A2377" t="s">
        <v>40</v>
      </c>
      <c r="B2377" s="1">
        <v>44280</v>
      </c>
      <c r="C2377">
        <v>3</v>
      </c>
      <c r="D2377">
        <v>294</v>
      </c>
      <c r="E2377">
        <v>136</v>
      </c>
      <c r="F2377" t="s">
        <v>1252</v>
      </c>
      <c r="G2377" t="s">
        <v>104</v>
      </c>
      <c r="H2377" t="s">
        <v>105</v>
      </c>
      <c r="I2377">
        <v>5</v>
      </c>
      <c r="J2377" t="s">
        <v>42</v>
      </c>
      <c r="K2377">
        <v>233</v>
      </c>
      <c r="L2377">
        <v>10.6</v>
      </c>
      <c r="M2377">
        <v>4.75</v>
      </c>
      <c r="N2377">
        <v>0.5</v>
      </c>
      <c r="O2377">
        <v>6.48</v>
      </c>
      <c r="P2377">
        <v>0.69</v>
      </c>
      <c r="Q2377">
        <v>4.68</v>
      </c>
      <c r="R2377">
        <v>0.5</v>
      </c>
      <c r="S2377">
        <v>1.18</v>
      </c>
      <c r="T2377">
        <v>15</v>
      </c>
      <c r="U2377">
        <v>11</v>
      </c>
      <c r="V2377">
        <v>15.21</v>
      </c>
      <c r="W2377" s="1">
        <v>44047</v>
      </c>
      <c r="Y2377" t="s">
        <v>47</v>
      </c>
      <c r="Z2377" t="s">
        <v>1387</v>
      </c>
      <c r="AA2377" t="s">
        <v>1388</v>
      </c>
      <c r="AB2377">
        <v>141</v>
      </c>
      <c r="AC2377" s="1">
        <v>44136</v>
      </c>
      <c r="AD2377">
        <v>1</v>
      </c>
      <c r="AE2377">
        <v>136</v>
      </c>
      <c r="AF2377" s="1">
        <v>44417</v>
      </c>
      <c r="AG2377">
        <v>370</v>
      </c>
      <c r="AH2377">
        <v>510002</v>
      </c>
      <c r="AI2377" t="s">
        <v>527</v>
      </c>
      <c r="AJ2377" t="s">
        <v>528</v>
      </c>
      <c r="AK2377" t="s">
        <v>45</v>
      </c>
      <c r="AL2377" s="1">
        <v>44047</v>
      </c>
    </row>
    <row r="2378" spans="1:38" x14ac:dyDescent="0.25">
      <c r="A2378" t="s">
        <v>78</v>
      </c>
      <c r="B2378" s="1">
        <v>43012</v>
      </c>
      <c r="C2378">
        <v>1</v>
      </c>
      <c r="D2378">
        <v>122</v>
      </c>
      <c r="E2378">
        <v>136</v>
      </c>
      <c r="F2378" t="s">
        <v>1252</v>
      </c>
      <c r="G2378" t="s">
        <v>40</v>
      </c>
      <c r="H2378" t="s">
        <v>41</v>
      </c>
      <c r="I2378">
        <v>5</v>
      </c>
      <c r="J2378" t="s">
        <v>42</v>
      </c>
      <c r="K2378">
        <v>13</v>
      </c>
      <c r="L2378">
        <v>26</v>
      </c>
      <c r="M2378">
        <v>5.34</v>
      </c>
      <c r="N2378">
        <v>1.39</v>
      </c>
      <c r="O2378">
        <v>5.22</v>
      </c>
      <c r="P2378">
        <v>1.36</v>
      </c>
      <c r="Q2378">
        <v>4.24</v>
      </c>
      <c r="R2378">
        <v>1.1000000000000001</v>
      </c>
      <c r="S2378">
        <v>2.46</v>
      </c>
      <c r="U2378">
        <v>26.99</v>
      </c>
      <c r="V2378">
        <v>32.200000000000003</v>
      </c>
      <c r="W2378" s="1">
        <v>42999</v>
      </c>
      <c r="X2378" t="s">
        <v>1369</v>
      </c>
      <c r="Z2378" t="s">
        <v>1370</v>
      </c>
      <c r="AA2378" t="s">
        <v>1371</v>
      </c>
      <c r="AC2378" t="s">
        <v>49</v>
      </c>
      <c r="AI2378" t="s">
        <v>702</v>
      </c>
      <c r="AJ2378" s="2">
        <v>44682</v>
      </c>
      <c r="AK2378" t="s">
        <v>45</v>
      </c>
      <c r="AL2378" s="1">
        <v>42999</v>
      </c>
    </row>
    <row r="2379" spans="1:38" x14ac:dyDescent="0.25">
      <c r="A2379" t="s">
        <v>78</v>
      </c>
      <c r="B2379" s="1">
        <v>43072</v>
      </c>
      <c r="C2379">
        <v>2</v>
      </c>
      <c r="D2379">
        <v>122</v>
      </c>
      <c r="E2379">
        <v>136</v>
      </c>
      <c r="F2379" t="s">
        <v>1252</v>
      </c>
      <c r="G2379" t="s">
        <v>40</v>
      </c>
      <c r="H2379" t="s">
        <v>41</v>
      </c>
      <c r="I2379">
        <v>3</v>
      </c>
      <c r="J2379">
        <v>2</v>
      </c>
      <c r="K2379">
        <v>73</v>
      </c>
      <c r="L2379">
        <v>17.5</v>
      </c>
      <c r="M2379">
        <v>5.2</v>
      </c>
      <c r="N2379">
        <v>0.91</v>
      </c>
      <c r="O2379">
        <v>5.6</v>
      </c>
      <c r="P2379">
        <v>0.98</v>
      </c>
      <c r="Q2379">
        <v>4.16</v>
      </c>
      <c r="R2379">
        <v>0.73</v>
      </c>
      <c r="S2379">
        <v>1.71</v>
      </c>
      <c r="T2379">
        <v>43</v>
      </c>
      <c r="U2379">
        <v>18.170000000000002</v>
      </c>
      <c r="V2379">
        <v>22.41</v>
      </c>
      <c r="W2379" s="1">
        <v>42999</v>
      </c>
      <c r="X2379">
        <v>213</v>
      </c>
      <c r="Y2379" t="s">
        <v>46</v>
      </c>
      <c r="Z2379" t="s">
        <v>864</v>
      </c>
      <c r="AA2379" t="s">
        <v>1064</v>
      </c>
      <c r="AC2379" s="1">
        <v>43066</v>
      </c>
      <c r="AD2379">
        <v>1</v>
      </c>
      <c r="AE2379">
        <v>218</v>
      </c>
      <c r="AF2379" s="1">
        <v>43344</v>
      </c>
      <c r="AG2379">
        <v>351</v>
      </c>
      <c r="AH2379">
        <v>309073</v>
      </c>
      <c r="AI2379">
        <v>74</v>
      </c>
      <c r="AJ2379" s="2">
        <v>45231</v>
      </c>
      <c r="AK2379" t="s">
        <v>45</v>
      </c>
      <c r="AL2379" s="1">
        <v>42993</v>
      </c>
    </row>
    <row r="2380" spans="1:38" x14ac:dyDescent="0.25">
      <c r="A2380" t="s">
        <v>78</v>
      </c>
      <c r="B2380" s="1">
        <v>43129</v>
      </c>
      <c r="C2380">
        <v>3</v>
      </c>
      <c r="D2380">
        <v>122</v>
      </c>
      <c r="E2380">
        <v>136</v>
      </c>
      <c r="F2380" t="s">
        <v>1252</v>
      </c>
      <c r="G2380" t="s">
        <v>40</v>
      </c>
      <c r="H2380" t="s">
        <v>41</v>
      </c>
      <c r="I2380">
        <v>5</v>
      </c>
      <c r="J2380" t="s">
        <v>42</v>
      </c>
      <c r="K2380">
        <v>130</v>
      </c>
      <c r="L2380">
        <v>18.100000000000001</v>
      </c>
      <c r="M2380">
        <v>5.23</v>
      </c>
      <c r="N2380">
        <v>0.95</v>
      </c>
      <c r="O2380">
        <v>4.58</v>
      </c>
      <c r="P2380">
        <v>0.83</v>
      </c>
      <c r="Q2380">
        <v>3.91</v>
      </c>
      <c r="R2380">
        <v>0.71</v>
      </c>
      <c r="S2380">
        <v>1.54</v>
      </c>
      <c r="T2380">
        <v>5</v>
      </c>
      <c r="U2380">
        <v>18.79</v>
      </c>
      <c r="V2380">
        <v>20.54</v>
      </c>
      <c r="W2380" s="1">
        <v>42999</v>
      </c>
      <c r="X2380" t="s">
        <v>1369</v>
      </c>
      <c r="Y2380" t="s">
        <v>47</v>
      </c>
      <c r="Z2380" t="s">
        <v>1370</v>
      </c>
      <c r="AA2380" t="s">
        <v>1371</v>
      </c>
      <c r="AC2380" s="1">
        <v>43058</v>
      </c>
      <c r="AD2380">
        <v>1</v>
      </c>
      <c r="AE2380">
        <v>209</v>
      </c>
      <c r="AF2380" s="1">
        <v>43340</v>
      </c>
      <c r="AG2380">
        <v>341</v>
      </c>
      <c r="AI2380" t="s">
        <v>702</v>
      </c>
      <c r="AJ2380" s="2">
        <v>44682</v>
      </c>
      <c r="AK2380" t="s">
        <v>45</v>
      </c>
      <c r="AL2380" s="1">
        <v>42999</v>
      </c>
    </row>
    <row r="2381" spans="1:38" x14ac:dyDescent="0.25">
      <c r="A2381" t="s">
        <v>78</v>
      </c>
      <c r="B2381" s="1">
        <v>43193</v>
      </c>
      <c r="C2381">
        <v>4</v>
      </c>
      <c r="D2381">
        <v>122</v>
      </c>
      <c r="E2381">
        <v>136</v>
      </c>
      <c r="F2381" t="s">
        <v>1252</v>
      </c>
      <c r="G2381" t="s">
        <v>40</v>
      </c>
      <c r="H2381" t="s">
        <v>41</v>
      </c>
      <c r="I2381">
        <v>5</v>
      </c>
      <c r="J2381" t="s">
        <v>42</v>
      </c>
      <c r="K2381">
        <v>194</v>
      </c>
      <c r="L2381">
        <v>12.4</v>
      </c>
      <c r="M2381">
        <v>4.82</v>
      </c>
      <c r="N2381">
        <v>0.6</v>
      </c>
      <c r="O2381">
        <v>6.32</v>
      </c>
      <c r="P2381">
        <v>0.78</v>
      </c>
      <c r="Q2381">
        <v>5.0599999999999996</v>
      </c>
      <c r="R2381">
        <v>0.63</v>
      </c>
      <c r="S2381">
        <v>1.41</v>
      </c>
      <c r="T2381">
        <v>31</v>
      </c>
      <c r="U2381">
        <v>12.87</v>
      </c>
      <c r="V2381">
        <v>17.78</v>
      </c>
      <c r="W2381" s="1">
        <v>42999</v>
      </c>
      <c r="X2381" t="s">
        <v>1369</v>
      </c>
      <c r="Y2381" t="s">
        <v>48</v>
      </c>
      <c r="Z2381" t="s">
        <v>1370</v>
      </c>
      <c r="AA2381" t="s">
        <v>1371</v>
      </c>
      <c r="AC2381" s="1">
        <v>43058</v>
      </c>
      <c r="AD2381">
        <v>1</v>
      </c>
      <c r="AE2381">
        <v>145</v>
      </c>
      <c r="AF2381" s="1">
        <v>43340</v>
      </c>
      <c r="AG2381">
        <v>341</v>
      </c>
      <c r="AI2381" t="s">
        <v>702</v>
      </c>
      <c r="AJ2381" s="2">
        <v>44682</v>
      </c>
      <c r="AK2381" t="s">
        <v>45</v>
      </c>
      <c r="AL2381" s="1">
        <v>42999</v>
      </c>
    </row>
    <row r="2382" spans="1:38" x14ac:dyDescent="0.25">
      <c r="A2382" t="s">
        <v>68</v>
      </c>
      <c r="B2382" s="1">
        <v>43018</v>
      </c>
      <c r="C2382">
        <v>1</v>
      </c>
      <c r="D2382">
        <v>568</v>
      </c>
      <c r="E2382">
        <v>138</v>
      </c>
      <c r="F2382" t="s">
        <v>1252</v>
      </c>
      <c r="G2382" t="s">
        <v>51</v>
      </c>
      <c r="H2382" t="s">
        <v>52</v>
      </c>
      <c r="I2382">
        <v>8</v>
      </c>
      <c r="J2382" t="s">
        <v>42</v>
      </c>
      <c r="K2382">
        <v>44</v>
      </c>
      <c r="L2382">
        <v>32.299999999999997</v>
      </c>
      <c r="M2382">
        <v>4.78</v>
      </c>
      <c r="N2382">
        <v>1.54</v>
      </c>
      <c r="O2382">
        <v>4.7300000000000004</v>
      </c>
      <c r="P2382">
        <v>1.53</v>
      </c>
      <c r="Q2382">
        <v>3.26</v>
      </c>
      <c r="R2382">
        <v>1.05</v>
      </c>
      <c r="S2382">
        <v>2.58</v>
      </c>
      <c r="T2382">
        <v>1105</v>
      </c>
      <c r="U2382">
        <v>33.53</v>
      </c>
      <c r="V2382">
        <v>35.659999999999997</v>
      </c>
      <c r="W2382" s="1">
        <v>42974</v>
      </c>
      <c r="X2382">
        <v>258</v>
      </c>
      <c r="Y2382" s="3">
        <v>44927</v>
      </c>
      <c r="Z2382">
        <f>-18/33</f>
        <v>-0.54545454545454541</v>
      </c>
      <c r="AA2382" t="s">
        <v>1389</v>
      </c>
      <c r="AC2382" s="1">
        <v>43041</v>
      </c>
      <c r="AD2382">
        <v>1</v>
      </c>
      <c r="AE2382">
        <v>257</v>
      </c>
      <c r="AF2382" s="1">
        <v>43324</v>
      </c>
      <c r="AG2382">
        <v>350</v>
      </c>
      <c r="AI2382" t="s">
        <v>1390</v>
      </c>
      <c r="AJ2382" t="s">
        <v>1391</v>
      </c>
      <c r="AK2382" t="s">
        <v>45</v>
      </c>
      <c r="AL2382" s="1">
        <v>42974</v>
      </c>
    </row>
    <row r="2383" spans="1:38" x14ac:dyDescent="0.25">
      <c r="A2383" t="s">
        <v>68</v>
      </c>
      <c r="B2383" s="1">
        <v>43073</v>
      </c>
      <c r="C2383">
        <v>2</v>
      </c>
      <c r="D2383">
        <v>568</v>
      </c>
      <c r="E2383">
        <v>138</v>
      </c>
      <c r="F2383" t="s">
        <v>1252</v>
      </c>
      <c r="G2383" t="s">
        <v>69</v>
      </c>
      <c r="H2383" t="s">
        <v>70</v>
      </c>
      <c r="I2383">
        <v>3</v>
      </c>
      <c r="J2383">
        <v>2</v>
      </c>
      <c r="K2383">
        <v>104</v>
      </c>
      <c r="L2383">
        <v>18.8</v>
      </c>
      <c r="M2383">
        <v>5.14</v>
      </c>
      <c r="N2383">
        <v>0.97</v>
      </c>
      <c r="O2383">
        <v>4.1399999999999997</v>
      </c>
      <c r="P2383">
        <v>0.78</v>
      </c>
      <c r="Q2383">
        <v>3.38</v>
      </c>
      <c r="R2383">
        <v>0.64</v>
      </c>
      <c r="S2383">
        <v>1.41</v>
      </c>
      <c r="T2383">
        <v>22</v>
      </c>
      <c r="U2383">
        <v>19.510000000000002</v>
      </c>
      <c r="V2383">
        <v>19.579999999999998</v>
      </c>
      <c r="W2383" s="1">
        <v>42969</v>
      </c>
      <c r="X2383">
        <v>263</v>
      </c>
      <c r="Y2383" t="s">
        <v>46</v>
      </c>
      <c r="Z2383" t="s">
        <v>1237</v>
      </c>
      <c r="AA2383" t="s">
        <v>1392</v>
      </c>
      <c r="AC2383" s="1">
        <v>43048</v>
      </c>
      <c r="AD2383">
        <v>1</v>
      </c>
      <c r="AE2383">
        <v>253</v>
      </c>
      <c r="AF2383" s="1">
        <v>43328</v>
      </c>
      <c r="AG2383">
        <v>359</v>
      </c>
      <c r="AH2383">
        <v>113557</v>
      </c>
      <c r="AI2383">
        <v>408</v>
      </c>
      <c r="AJ2383" t="s">
        <v>1393</v>
      </c>
      <c r="AK2383" t="s">
        <v>45</v>
      </c>
      <c r="AL2383" s="1">
        <v>42969</v>
      </c>
    </row>
    <row r="2384" spans="1:38" x14ac:dyDescent="0.25">
      <c r="A2384" t="s">
        <v>68</v>
      </c>
      <c r="B2384" s="1">
        <v>43144</v>
      </c>
      <c r="C2384">
        <v>3</v>
      </c>
      <c r="D2384">
        <v>568</v>
      </c>
      <c r="E2384">
        <v>138</v>
      </c>
      <c r="F2384" t="s">
        <v>1252</v>
      </c>
      <c r="G2384" t="s">
        <v>51</v>
      </c>
      <c r="H2384" t="s">
        <v>52</v>
      </c>
      <c r="I2384">
        <v>8</v>
      </c>
      <c r="J2384" t="s">
        <v>42</v>
      </c>
      <c r="K2384">
        <v>170</v>
      </c>
      <c r="L2384">
        <v>15.4</v>
      </c>
      <c r="M2384">
        <v>4.76</v>
      </c>
      <c r="N2384">
        <v>0.73</v>
      </c>
      <c r="O2384">
        <v>4.79</v>
      </c>
      <c r="P2384">
        <v>0.74</v>
      </c>
      <c r="Q2384">
        <v>3.56</v>
      </c>
      <c r="R2384">
        <v>0.55000000000000004</v>
      </c>
      <c r="S2384">
        <v>1.29</v>
      </c>
      <c r="T2384">
        <v>25</v>
      </c>
      <c r="U2384">
        <v>15.99</v>
      </c>
      <c r="V2384">
        <v>17.5</v>
      </c>
      <c r="W2384" s="1">
        <v>42974</v>
      </c>
      <c r="X2384">
        <v>258</v>
      </c>
      <c r="Y2384" s="3">
        <v>44986</v>
      </c>
      <c r="Z2384">
        <f>-18/33</f>
        <v>-0.54545454545454541</v>
      </c>
      <c r="AA2384" t="s">
        <v>1389</v>
      </c>
      <c r="AC2384" s="1">
        <v>43041</v>
      </c>
      <c r="AD2384">
        <v>1</v>
      </c>
      <c r="AE2384">
        <v>178</v>
      </c>
      <c r="AF2384" s="1">
        <v>43324</v>
      </c>
      <c r="AG2384">
        <v>350</v>
      </c>
      <c r="AI2384" t="s">
        <v>1390</v>
      </c>
      <c r="AJ2384" t="s">
        <v>1391</v>
      </c>
      <c r="AK2384" t="s">
        <v>45</v>
      </c>
      <c r="AL2384" s="1">
        <v>42974</v>
      </c>
    </row>
    <row r="2385" spans="1:38" x14ac:dyDescent="0.25">
      <c r="A2385" t="s">
        <v>68</v>
      </c>
      <c r="B2385" s="1">
        <v>43219</v>
      </c>
      <c r="C2385">
        <v>4</v>
      </c>
      <c r="D2385">
        <v>568</v>
      </c>
      <c r="E2385">
        <v>138</v>
      </c>
      <c r="F2385" t="s">
        <v>1252</v>
      </c>
      <c r="G2385" t="s">
        <v>51</v>
      </c>
      <c r="H2385" t="s">
        <v>52</v>
      </c>
      <c r="I2385">
        <v>8</v>
      </c>
      <c r="J2385" t="s">
        <v>42</v>
      </c>
      <c r="K2385">
        <v>245</v>
      </c>
      <c r="L2385">
        <v>7.9</v>
      </c>
      <c r="M2385">
        <v>4.3499999999999996</v>
      </c>
      <c r="N2385">
        <v>0.34</v>
      </c>
      <c r="O2385">
        <v>7.14</v>
      </c>
      <c r="P2385">
        <v>0.56000000000000005</v>
      </c>
      <c r="Q2385">
        <v>5.14</v>
      </c>
      <c r="R2385">
        <v>0.41</v>
      </c>
      <c r="S2385">
        <v>0.97</v>
      </c>
      <c r="T2385">
        <v>70</v>
      </c>
      <c r="U2385">
        <v>8.1999999999999993</v>
      </c>
      <c r="V2385">
        <v>12.19</v>
      </c>
      <c r="W2385" s="1">
        <v>42974</v>
      </c>
      <c r="X2385">
        <v>258</v>
      </c>
      <c r="Y2385" s="3">
        <v>45017</v>
      </c>
      <c r="Z2385">
        <f>-18/33</f>
        <v>-0.54545454545454541</v>
      </c>
      <c r="AA2385" t="s">
        <v>1389</v>
      </c>
      <c r="AB2385">
        <v>33</v>
      </c>
      <c r="AC2385" s="1">
        <v>43411</v>
      </c>
      <c r="AD2385">
        <v>2</v>
      </c>
      <c r="AE2385">
        <v>245</v>
      </c>
      <c r="AF2385" s="1">
        <v>43692</v>
      </c>
      <c r="AG2385">
        <v>718</v>
      </c>
      <c r="AI2385" t="s">
        <v>1390</v>
      </c>
      <c r="AJ2385" t="s">
        <v>1391</v>
      </c>
      <c r="AK2385" t="s">
        <v>50</v>
      </c>
      <c r="AL2385" s="1">
        <v>43250</v>
      </c>
    </row>
    <row r="2386" spans="1:38" x14ac:dyDescent="0.25">
      <c r="A2386" t="s">
        <v>40</v>
      </c>
      <c r="B2386" s="1">
        <v>44117</v>
      </c>
      <c r="C2386">
        <v>1</v>
      </c>
      <c r="D2386">
        <v>422</v>
      </c>
      <c r="E2386">
        <v>138</v>
      </c>
      <c r="F2386" t="s">
        <v>1252</v>
      </c>
      <c r="G2386" t="s">
        <v>104</v>
      </c>
      <c r="H2386" t="s">
        <v>105</v>
      </c>
      <c r="I2386">
        <v>4</v>
      </c>
      <c r="J2386" t="s">
        <v>42</v>
      </c>
      <c r="K2386">
        <v>3</v>
      </c>
      <c r="L2386">
        <v>23.4</v>
      </c>
      <c r="M2386">
        <v>4.9400000000000004</v>
      </c>
      <c r="N2386">
        <v>1.1599999999999999</v>
      </c>
      <c r="O2386">
        <v>4.3600000000000003</v>
      </c>
      <c r="P2386">
        <v>1.02</v>
      </c>
      <c r="Q2386">
        <v>4.32</v>
      </c>
      <c r="R2386">
        <v>1.01</v>
      </c>
      <c r="S2386">
        <v>2.0299999999999998</v>
      </c>
      <c r="T2386">
        <v>519</v>
      </c>
      <c r="U2386">
        <v>24.29</v>
      </c>
      <c r="V2386">
        <v>26.57</v>
      </c>
      <c r="W2386" s="1">
        <v>44114</v>
      </c>
      <c r="AC2386" s="1">
        <v>44146</v>
      </c>
      <c r="AD2386">
        <v>1</v>
      </c>
      <c r="AE2386">
        <v>221</v>
      </c>
      <c r="AF2386" s="1">
        <v>44425</v>
      </c>
      <c r="AG2386">
        <v>311</v>
      </c>
      <c r="AH2386">
        <v>510048</v>
      </c>
      <c r="AI2386" t="s">
        <v>1394</v>
      </c>
      <c r="AJ2386" s="2">
        <v>25842</v>
      </c>
      <c r="AK2386" t="s">
        <v>45</v>
      </c>
      <c r="AL2386" s="1">
        <v>44114</v>
      </c>
    </row>
    <row r="2387" spans="1:38" x14ac:dyDescent="0.25">
      <c r="A2387" t="s">
        <v>40</v>
      </c>
      <c r="B2387" s="1">
        <v>44280</v>
      </c>
      <c r="C2387">
        <v>3</v>
      </c>
      <c r="D2387">
        <v>422</v>
      </c>
      <c r="E2387">
        <v>138</v>
      </c>
      <c r="F2387" t="s">
        <v>1252</v>
      </c>
      <c r="G2387" t="s">
        <v>104</v>
      </c>
      <c r="H2387" t="s">
        <v>105</v>
      </c>
      <c r="I2387">
        <v>4</v>
      </c>
      <c r="J2387" t="s">
        <v>42</v>
      </c>
      <c r="K2387">
        <v>166</v>
      </c>
      <c r="L2387">
        <v>17.8</v>
      </c>
      <c r="M2387">
        <v>5</v>
      </c>
      <c r="N2387">
        <v>0.89</v>
      </c>
      <c r="O2387">
        <v>5.53</v>
      </c>
      <c r="P2387">
        <v>0.98</v>
      </c>
      <c r="Q2387">
        <v>4.53</v>
      </c>
      <c r="R2387">
        <v>0.81</v>
      </c>
      <c r="S2387">
        <v>1.79</v>
      </c>
      <c r="T2387">
        <v>32</v>
      </c>
      <c r="U2387">
        <v>18.48</v>
      </c>
      <c r="V2387">
        <v>23.08</v>
      </c>
      <c r="W2387" s="1">
        <v>44114</v>
      </c>
      <c r="Y2387" s="3">
        <v>44958</v>
      </c>
      <c r="AC2387" t="s">
        <v>142</v>
      </c>
      <c r="AH2387">
        <v>510048</v>
      </c>
      <c r="AI2387" t="s">
        <v>1394</v>
      </c>
      <c r="AJ2387" s="2">
        <v>25842</v>
      </c>
      <c r="AK2387" t="s">
        <v>45</v>
      </c>
      <c r="AL2387" s="1">
        <v>44114</v>
      </c>
    </row>
    <row r="2388" spans="1:38" x14ac:dyDescent="0.25">
      <c r="A2388" t="s">
        <v>129</v>
      </c>
      <c r="B2388" s="1">
        <v>42997</v>
      </c>
      <c r="C2388">
        <v>1</v>
      </c>
      <c r="D2388">
        <v>300</v>
      </c>
      <c r="E2388">
        <v>138</v>
      </c>
      <c r="F2388" t="s">
        <v>1252</v>
      </c>
      <c r="G2388" t="s">
        <v>69</v>
      </c>
      <c r="H2388" t="s">
        <v>70</v>
      </c>
      <c r="I2388">
        <v>9</v>
      </c>
      <c r="J2388" t="s">
        <v>42</v>
      </c>
      <c r="K2388">
        <v>18</v>
      </c>
      <c r="L2388">
        <v>22.2</v>
      </c>
      <c r="M2388">
        <v>4.95</v>
      </c>
      <c r="N2388">
        <v>1.1000000000000001</v>
      </c>
      <c r="O2388">
        <v>5.15</v>
      </c>
      <c r="P2388">
        <v>1.1399999999999999</v>
      </c>
      <c r="Q2388">
        <v>4.01</v>
      </c>
      <c r="R2388">
        <v>0.89</v>
      </c>
      <c r="S2388">
        <v>2.0299999999999998</v>
      </c>
      <c r="T2388">
        <v>180</v>
      </c>
      <c r="U2388">
        <v>23.04</v>
      </c>
      <c r="V2388">
        <v>26.86</v>
      </c>
      <c r="W2388" s="1">
        <v>42979</v>
      </c>
      <c r="X2388">
        <v>263</v>
      </c>
      <c r="Y2388" s="3">
        <v>44927</v>
      </c>
      <c r="AC2388" t="s">
        <v>49</v>
      </c>
      <c r="AI2388">
        <v>0</v>
      </c>
      <c r="AJ2388" t="s">
        <v>1395</v>
      </c>
      <c r="AK2388" t="s">
        <v>45</v>
      </c>
      <c r="AL2388" s="1">
        <v>42979</v>
      </c>
    </row>
    <row r="2389" spans="1:38" x14ac:dyDescent="0.25">
      <c r="A2389" t="s">
        <v>129</v>
      </c>
      <c r="B2389" s="1">
        <v>43156</v>
      </c>
      <c r="C2389">
        <v>3</v>
      </c>
      <c r="D2389">
        <v>300</v>
      </c>
      <c r="E2389">
        <v>138</v>
      </c>
      <c r="F2389" t="s">
        <v>1252</v>
      </c>
      <c r="G2389" t="s">
        <v>69</v>
      </c>
      <c r="H2389" t="s">
        <v>70</v>
      </c>
      <c r="I2389">
        <v>9</v>
      </c>
      <c r="J2389" t="s">
        <v>42</v>
      </c>
      <c r="K2389">
        <v>177</v>
      </c>
      <c r="L2389">
        <v>13.1</v>
      </c>
      <c r="M2389">
        <v>4.8899999999999997</v>
      </c>
      <c r="N2389">
        <v>0.64</v>
      </c>
      <c r="O2389">
        <v>6.03</v>
      </c>
      <c r="P2389">
        <v>0.79</v>
      </c>
      <c r="Q2389">
        <v>4.4000000000000004</v>
      </c>
      <c r="R2389">
        <v>0.57999999999999996</v>
      </c>
      <c r="S2389">
        <v>1.37</v>
      </c>
      <c r="U2389">
        <v>13.6</v>
      </c>
      <c r="V2389">
        <v>17.73</v>
      </c>
      <c r="W2389" s="1">
        <v>42979</v>
      </c>
      <c r="X2389">
        <v>263</v>
      </c>
      <c r="AI2389">
        <v>0</v>
      </c>
    </row>
    <row r="2390" spans="1:38" x14ac:dyDescent="0.25">
      <c r="A2390" t="s">
        <v>129</v>
      </c>
      <c r="B2390" s="1">
        <v>43229</v>
      </c>
      <c r="C2390">
        <v>4</v>
      </c>
      <c r="D2390">
        <v>300</v>
      </c>
      <c r="E2390">
        <v>138</v>
      </c>
      <c r="F2390" t="s">
        <v>1252</v>
      </c>
      <c r="G2390" t="s">
        <v>69</v>
      </c>
      <c r="H2390" t="s">
        <v>70</v>
      </c>
      <c r="I2390">
        <v>9</v>
      </c>
      <c r="J2390" t="s">
        <v>42</v>
      </c>
      <c r="K2390">
        <v>250</v>
      </c>
      <c r="L2390">
        <v>6.5</v>
      </c>
      <c r="M2390">
        <v>4.08</v>
      </c>
      <c r="N2390">
        <v>0.27</v>
      </c>
      <c r="O2390">
        <v>7.82</v>
      </c>
      <c r="P2390">
        <v>0.51</v>
      </c>
      <c r="Q2390">
        <v>5.85</v>
      </c>
      <c r="R2390">
        <v>0.38</v>
      </c>
      <c r="S2390">
        <v>0.89</v>
      </c>
      <c r="T2390">
        <v>842</v>
      </c>
      <c r="U2390">
        <v>6.75</v>
      </c>
      <c r="V2390">
        <v>10.96</v>
      </c>
      <c r="W2390" s="1">
        <v>42979</v>
      </c>
      <c r="X2390">
        <v>263</v>
      </c>
      <c r="Y2390" s="3">
        <v>45020</v>
      </c>
      <c r="AC2390" t="s">
        <v>142</v>
      </c>
      <c r="AI2390">
        <v>0</v>
      </c>
      <c r="AJ2390" t="s">
        <v>1395</v>
      </c>
      <c r="AK2390" t="s">
        <v>143</v>
      </c>
      <c r="AL2390" s="1">
        <v>43249</v>
      </c>
    </row>
    <row r="2391" spans="1:38" x14ac:dyDescent="0.25">
      <c r="A2391" t="s">
        <v>129</v>
      </c>
      <c r="B2391" s="1">
        <v>43060</v>
      </c>
      <c r="C2391">
        <v>2</v>
      </c>
      <c r="D2391">
        <v>300</v>
      </c>
      <c r="E2391">
        <v>138</v>
      </c>
      <c r="F2391" t="s">
        <v>1252</v>
      </c>
      <c r="G2391" t="s">
        <v>69</v>
      </c>
      <c r="H2391" t="s">
        <v>70</v>
      </c>
      <c r="I2391">
        <v>9</v>
      </c>
      <c r="J2391" t="s">
        <v>42</v>
      </c>
      <c r="K2391">
        <v>81</v>
      </c>
      <c r="L2391">
        <v>5.4</v>
      </c>
      <c r="M2391">
        <v>4.59</v>
      </c>
      <c r="N2391">
        <v>0.25</v>
      </c>
      <c r="O2391">
        <v>2.25</v>
      </c>
      <c r="P2391">
        <v>0.12</v>
      </c>
      <c r="Q2391">
        <v>4.07</v>
      </c>
      <c r="R2391">
        <v>0.22</v>
      </c>
      <c r="S2391">
        <v>0.34</v>
      </c>
      <c r="T2391">
        <v>2656</v>
      </c>
      <c r="U2391">
        <v>5.61</v>
      </c>
      <c r="V2391">
        <v>4.59</v>
      </c>
      <c r="W2391" s="1">
        <v>42979</v>
      </c>
      <c r="X2391">
        <v>263</v>
      </c>
      <c r="Y2391" s="3">
        <v>44959</v>
      </c>
      <c r="AC2391" s="1">
        <v>43059</v>
      </c>
      <c r="AD2391">
        <v>1</v>
      </c>
      <c r="AE2391">
        <v>191</v>
      </c>
      <c r="AF2391" s="1">
        <v>43338</v>
      </c>
      <c r="AG2391">
        <v>359</v>
      </c>
      <c r="AI2391">
        <v>0</v>
      </c>
      <c r="AJ2391" t="s">
        <v>1395</v>
      </c>
      <c r="AK2391" t="s">
        <v>45</v>
      </c>
      <c r="AL2391" s="1">
        <v>42979</v>
      </c>
    </row>
    <row r="2392" spans="1:38" x14ac:dyDescent="0.25">
      <c r="A2392" t="s">
        <v>51</v>
      </c>
      <c r="B2392" s="1">
        <v>43048</v>
      </c>
      <c r="C2392">
        <v>2</v>
      </c>
      <c r="D2392">
        <v>202</v>
      </c>
      <c r="E2392">
        <v>139</v>
      </c>
      <c r="F2392" t="s">
        <v>1252</v>
      </c>
      <c r="G2392" t="s">
        <v>56</v>
      </c>
      <c r="H2392" t="s">
        <v>41</v>
      </c>
      <c r="I2392">
        <v>3</v>
      </c>
      <c r="J2392">
        <v>2</v>
      </c>
      <c r="K2392">
        <v>33</v>
      </c>
      <c r="L2392">
        <v>17.899999999999999</v>
      </c>
      <c r="M2392">
        <v>5.12</v>
      </c>
      <c r="N2392">
        <v>0.92</v>
      </c>
      <c r="O2392">
        <v>5.34</v>
      </c>
      <c r="P2392">
        <v>0.96</v>
      </c>
      <c r="Q2392">
        <v>4.01</v>
      </c>
      <c r="R2392">
        <v>0.72</v>
      </c>
      <c r="S2392">
        <v>1.67</v>
      </c>
      <c r="T2392">
        <v>102</v>
      </c>
      <c r="U2392">
        <v>18.579999999999998</v>
      </c>
      <c r="V2392">
        <v>22.19</v>
      </c>
      <c r="W2392" s="1">
        <v>43015</v>
      </c>
      <c r="X2392">
        <v>207</v>
      </c>
      <c r="Y2392" t="s">
        <v>43</v>
      </c>
      <c r="AC2392" t="s">
        <v>49</v>
      </c>
      <c r="AH2392">
        <v>311508</v>
      </c>
      <c r="AI2392" t="s">
        <v>1396</v>
      </c>
      <c r="AJ2392" s="2">
        <v>12724</v>
      </c>
      <c r="AK2392" t="s">
        <v>45</v>
      </c>
      <c r="AL2392" s="1">
        <v>43015</v>
      </c>
    </row>
    <row r="2393" spans="1:38" x14ac:dyDescent="0.25">
      <c r="A2393" t="s">
        <v>51</v>
      </c>
      <c r="B2393" s="1">
        <v>43109</v>
      </c>
      <c r="C2393">
        <v>3</v>
      </c>
      <c r="D2393">
        <v>202</v>
      </c>
      <c r="E2393">
        <v>139</v>
      </c>
      <c r="F2393" t="s">
        <v>1252</v>
      </c>
      <c r="G2393" t="s">
        <v>56</v>
      </c>
      <c r="H2393" t="s">
        <v>41</v>
      </c>
      <c r="I2393">
        <v>3</v>
      </c>
      <c r="J2393">
        <v>2</v>
      </c>
      <c r="K2393">
        <v>94</v>
      </c>
      <c r="L2393">
        <v>16.8</v>
      </c>
      <c r="M2393">
        <v>5.0999999999999996</v>
      </c>
      <c r="N2393">
        <v>0.86</v>
      </c>
      <c r="O2393">
        <v>5.5</v>
      </c>
      <c r="P2393">
        <v>0.92</v>
      </c>
      <c r="Q2393">
        <v>3.85</v>
      </c>
      <c r="R2393">
        <v>0.65</v>
      </c>
      <c r="S2393">
        <v>1.57</v>
      </c>
      <c r="T2393">
        <v>46</v>
      </c>
      <c r="U2393">
        <v>17.440000000000001</v>
      </c>
      <c r="V2393">
        <v>20.87</v>
      </c>
      <c r="W2393" s="1">
        <v>43015</v>
      </c>
      <c r="X2393">
        <v>207</v>
      </c>
      <c r="Y2393" t="s">
        <v>46</v>
      </c>
      <c r="AC2393" s="1">
        <v>43089</v>
      </c>
      <c r="AD2393">
        <v>2</v>
      </c>
      <c r="AE2393">
        <v>219</v>
      </c>
      <c r="AF2393" s="1">
        <v>43371</v>
      </c>
      <c r="AG2393">
        <v>356</v>
      </c>
      <c r="AH2393">
        <v>311508</v>
      </c>
      <c r="AI2393" t="s">
        <v>1396</v>
      </c>
      <c r="AJ2393" s="2">
        <v>12724</v>
      </c>
      <c r="AK2393" t="s">
        <v>45</v>
      </c>
      <c r="AL2393" s="1">
        <v>43015</v>
      </c>
    </row>
    <row r="2394" spans="1:38" x14ac:dyDescent="0.25">
      <c r="A2394" t="s">
        <v>51</v>
      </c>
      <c r="B2394" s="1">
        <v>43157</v>
      </c>
      <c r="C2394">
        <v>4</v>
      </c>
      <c r="D2394">
        <v>202</v>
      </c>
      <c r="E2394">
        <v>139</v>
      </c>
      <c r="F2394" t="s">
        <v>1252</v>
      </c>
      <c r="G2394" t="s">
        <v>56</v>
      </c>
      <c r="H2394" t="s">
        <v>41</v>
      </c>
      <c r="I2394">
        <v>3</v>
      </c>
      <c r="J2394">
        <v>2</v>
      </c>
      <c r="K2394">
        <v>142</v>
      </c>
      <c r="L2394">
        <v>12.5</v>
      </c>
      <c r="M2394">
        <v>4.76</v>
      </c>
      <c r="N2394">
        <v>0.6</v>
      </c>
      <c r="O2394">
        <v>6.57</v>
      </c>
      <c r="P2394">
        <v>0.82</v>
      </c>
      <c r="Q2394">
        <v>4.6100000000000003</v>
      </c>
      <c r="R2394">
        <v>0.57999999999999996</v>
      </c>
      <c r="S2394">
        <v>1.4</v>
      </c>
      <c r="T2394">
        <v>136</v>
      </c>
      <c r="U2394">
        <v>12.98</v>
      </c>
      <c r="V2394">
        <v>17.940000000000001</v>
      </c>
      <c r="W2394" s="1">
        <v>43015</v>
      </c>
      <c r="X2394">
        <v>207</v>
      </c>
      <c r="Y2394" t="s">
        <v>47</v>
      </c>
      <c r="AC2394" s="1">
        <v>43089</v>
      </c>
      <c r="AD2394">
        <v>2</v>
      </c>
      <c r="AE2394">
        <v>213</v>
      </c>
      <c r="AF2394" s="1">
        <v>43371</v>
      </c>
      <c r="AG2394">
        <v>356</v>
      </c>
      <c r="AH2394">
        <v>311508</v>
      </c>
      <c r="AI2394" t="s">
        <v>1396</v>
      </c>
      <c r="AJ2394" s="2">
        <v>12724</v>
      </c>
      <c r="AK2394" t="s">
        <v>45</v>
      </c>
      <c r="AL2394" s="1">
        <v>43015</v>
      </c>
    </row>
    <row r="2395" spans="1:38" x14ac:dyDescent="0.25">
      <c r="A2395" t="s">
        <v>51</v>
      </c>
      <c r="B2395" s="1">
        <v>43209</v>
      </c>
      <c r="C2395">
        <v>5</v>
      </c>
      <c r="D2395">
        <v>202</v>
      </c>
      <c r="E2395">
        <v>139</v>
      </c>
      <c r="F2395" t="s">
        <v>1252</v>
      </c>
      <c r="G2395" t="s">
        <v>56</v>
      </c>
      <c r="H2395" t="s">
        <v>41</v>
      </c>
      <c r="I2395">
        <v>3</v>
      </c>
      <c r="J2395">
        <v>2</v>
      </c>
      <c r="K2395">
        <v>194</v>
      </c>
      <c r="L2395">
        <v>10.199999999999999</v>
      </c>
      <c r="M2395">
        <v>4.76</v>
      </c>
      <c r="N2395">
        <v>0.49</v>
      </c>
      <c r="O2395">
        <v>7.11</v>
      </c>
      <c r="P2395">
        <v>0.73</v>
      </c>
      <c r="Q2395">
        <v>5.47</v>
      </c>
      <c r="R2395">
        <v>0.56000000000000005</v>
      </c>
      <c r="S2395">
        <v>1.28</v>
      </c>
      <c r="T2395">
        <v>80</v>
      </c>
      <c r="U2395">
        <v>10.59</v>
      </c>
      <c r="V2395">
        <v>16.05</v>
      </c>
      <c r="W2395" s="1">
        <v>43015</v>
      </c>
      <c r="X2395">
        <v>207</v>
      </c>
      <c r="Y2395" t="s">
        <v>48</v>
      </c>
      <c r="AC2395" s="1">
        <v>43089</v>
      </c>
      <c r="AD2395">
        <v>2</v>
      </c>
      <c r="AE2395">
        <v>16</v>
      </c>
      <c r="AF2395" s="1">
        <v>43371</v>
      </c>
      <c r="AG2395">
        <v>356</v>
      </c>
      <c r="AH2395">
        <v>311508</v>
      </c>
      <c r="AI2395" t="s">
        <v>1396</v>
      </c>
      <c r="AJ2395" s="2">
        <v>12724</v>
      </c>
      <c r="AK2395" t="s">
        <v>45</v>
      </c>
      <c r="AL2395" s="1">
        <v>43015</v>
      </c>
    </row>
    <row r="2396" spans="1:38" x14ac:dyDescent="0.25">
      <c r="A2396" t="s">
        <v>78</v>
      </c>
      <c r="B2396" s="1">
        <v>43012</v>
      </c>
      <c r="C2396">
        <v>1</v>
      </c>
      <c r="D2396">
        <v>142</v>
      </c>
      <c r="E2396">
        <v>140</v>
      </c>
      <c r="F2396" t="s">
        <v>1252</v>
      </c>
      <c r="G2396" t="s">
        <v>40</v>
      </c>
      <c r="H2396" t="s">
        <v>41</v>
      </c>
      <c r="I2396">
        <v>4</v>
      </c>
      <c r="J2396" t="s">
        <v>42</v>
      </c>
      <c r="K2396">
        <v>48</v>
      </c>
      <c r="L2396">
        <v>18.7</v>
      </c>
      <c r="M2396">
        <v>5.0599999999999996</v>
      </c>
      <c r="N2396">
        <v>0.95</v>
      </c>
      <c r="O2396">
        <v>5.51</v>
      </c>
      <c r="P2396">
        <v>1.03</v>
      </c>
      <c r="Q2396">
        <v>4.5199999999999996</v>
      </c>
      <c r="R2396">
        <v>0.85</v>
      </c>
      <c r="S2396">
        <v>1.88</v>
      </c>
      <c r="U2396">
        <v>19.41</v>
      </c>
      <c r="V2396">
        <v>24.25</v>
      </c>
      <c r="W2396" s="1">
        <v>42964</v>
      </c>
      <c r="X2396">
        <v>242</v>
      </c>
      <c r="Z2396" t="s">
        <v>1220</v>
      </c>
      <c r="AA2396" t="s">
        <v>1221</v>
      </c>
      <c r="AC2396" t="s">
        <v>49</v>
      </c>
      <c r="AH2396">
        <v>311013</v>
      </c>
      <c r="AI2396">
        <v>0</v>
      </c>
      <c r="AJ2396" t="s">
        <v>1222</v>
      </c>
      <c r="AK2396" t="s">
        <v>45</v>
      </c>
      <c r="AL2396" s="1">
        <v>42964</v>
      </c>
    </row>
    <row r="2397" spans="1:38" x14ac:dyDescent="0.25">
      <c r="A2397" t="s">
        <v>78</v>
      </c>
      <c r="B2397" s="1">
        <v>43129</v>
      </c>
      <c r="C2397">
        <v>3</v>
      </c>
      <c r="D2397">
        <v>142</v>
      </c>
      <c r="E2397">
        <v>140</v>
      </c>
      <c r="F2397" t="s">
        <v>1252</v>
      </c>
      <c r="G2397" t="s">
        <v>40</v>
      </c>
      <c r="H2397" t="s">
        <v>41</v>
      </c>
      <c r="I2397">
        <v>4</v>
      </c>
      <c r="J2397" t="s">
        <v>42</v>
      </c>
      <c r="K2397">
        <v>165</v>
      </c>
      <c r="L2397">
        <v>18.8</v>
      </c>
      <c r="M2397">
        <v>4.99</v>
      </c>
      <c r="N2397">
        <v>0.94</v>
      </c>
      <c r="O2397">
        <v>4.1500000000000004</v>
      </c>
      <c r="P2397">
        <v>0.78</v>
      </c>
      <c r="Q2397">
        <v>3.45</v>
      </c>
      <c r="R2397">
        <v>0.65</v>
      </c>
      <c r="S2397">
        <v>1.43</v>
      </c>
      <c r="T2397">
        <v>45</v>
      </c>
      <c r="U2397">
        <v>19.510000000000002</v>
      </c>
      <c r="V2397">
        <v>19.66</v>
      </c>
      <c r="W2397" s="1">
        <v>42964</v>
      </c>
      <c r="X2397">
        <v>242</v>
      </c>
      <c r="Y2397" t="s">
        <v>47</v>
      </c>
      <c r="Z2397" t="s">
        <v>1220</v>
      </c>
      <c r="AA2397" t="s">
        <v>1221</v>
      </c>
      <c r="AC2397" s="1">
        <v>43071</v>
      </c>
      <c r="AD2397">
        <v>2</v>
      </c>
      <c r="AE2397">
        <v>221</v>
      </c>
      <c r="AF2397" s="1">
        <v>43352</v>
      </c>
      <c r="AG2397">
        <v>388</v>
      </c>
      <c r="AH2397">
        <v>311013</v>
      </c>
      <c r="AI2397">
        <v>0</v>
      </c>
      <c r="AJ2397" t="s">
        <v>1222</v>
      </c>
      <c r="AK2397" t="s">
        <v>45</v>
      </c>
      <c r="AL2397" s="1">
        <v>42964</v>
      </c>
    </row>
    <row r="2398" spans="1:38" x14ac:dyDescent="0.25">
      <c r="A2398" t="s">
        <v>78</v>
      </c>
      <c r="B2398" s="1">
        <v>43072</v>
      </c>
      <c r="C2398">
        <v>2</v>
      </c>
      <c r="D2398">
        <v>142</v>
      </c>
      <c r="E2398">
        <v>140</v>
      </c>
      <c r="F2398" t="s">
        <v>1252</v>
      </c>
      <c r="G2398" t="s">
        <v>40</v>
      </c>
      <c r="H2398" t="s">
        <v>41</v>
      </c>
      <c r="I2398">
        <v>5</v>
      </c>
      <c r="J2398" t="s">
        <v>42</v>
      </c>
      <c r="K2398">
        <v>108</v>
      </c>
      <c r="L2398">
        <v>13.7</v>
      </c>
      <c r="M2398">
        <v>4.8499999999999996</v>
      </c>
      <c r="N2398">
        <v>0.66</v>
      </c>
      <c r="O2398">
        <v>6.33</v>
      </c>
      <c r="P2398">
        <v>0.87</v>
      </c>
      <c r="Q2398">
        <v>4.26</v>
      </c>
      <c r="R2398">
        <v>0.57999999999999996</v>
      </c>
      <c r="S2398">
        <v>1.45</v>
      </c>
      <c r="T2398">
        <v>31</v>
      </c>
      <c r="U2398">
        <v>14.22</v>
      </c>
      <c r="V2398">
        <v>18.89</v>
      </c>
      <c r="W2398" s="1">
        <v>42964</v>
      </c>
      <c r="X2398" t="s">
        <v>878</v>
      </c>
      <c r="Y2398" t="s">
        <v>46</v>
      </c>
      <c r="Z2398" t="s">
        <v>879</v>
      </c>
      <c r="AA2398" t="s">
        <v>880</v>
      </c>
      <c r="AC2398" s="1">
        <v>43057</v>
      </c>
      <c r="AD2398">
        <v>1</v>
      </c>
      <c r="AE2398">
        <v>213</v>
      </c>
      <c r="AF2398" s="1">
        <v>43339</v>
      </c>
      <c r="AG2398">
        <v>346</v>
      </c>
      <c r="AH2398">
        <v>311013</v>
      </c>
      <c r="AI2398">
        <v>162</v>
      </c>
      <c r="AJ2398" s="2">
        <v>15189</v>
      </c>
      <c r="AK2398" t="s">
        <v>45</v>
      </c>
      <c r="AL2398" s="1">
        <v>42993</v>
      </c>
    </row>
    <row r="2399" spans="1:38" x14ac:dyDescent="0.25">
      <c r="A2399" t="s">
        <v>78</v>
      </c>
      <c r="B2399" s="1">
        <v>43193</v>
      </c>
      <c r="C2399">
        <v>4</v>
      </c>
      <c r="D2399">
        <v>142</v>
      </c>
      <c r="E2399">
        <v>140</v>
      </c>
      <c r="F2399" t="s">
        <v>1252</v>
      </c>
      <c r="G2399" t="s">
        <v>40</v>
      </c>
      <c r="H2399" t="s">
        <v>41</v>
      </c>
      <c r="I2399">
        <v>4</v>
      </c>
      <c r="J2399" t="s">
        <v>42</v>
      </c>
      <c r="K2399">
        <v>229</v>
      </c>
      <c r="L2399">
        <v>14.7</v>
      </c>
      <c r="M2399">
        <v>4.72</v>
      </c>
      <c r="N2399">
        <v>0.69</v>
      </c>
      <c r="O2399">
        <v>4.88</v>
      </c>
      <c r="P2399">
        <v>0.72</v>
      </c>
      <c r="Q2399">
        <v>4.1399999999999997</v>
      </c>
      <c r="R2399">
        <v>0.61</v>
      </c>
      <c r="S2399">
        <v>1.33</v>
      </c>
      <c r="T2399">
        <v>76</v>
      </c>
      <c r="U2399">
        <v>15.26</v>
      </c>
      <c r="V2399">
        <v>17.5</v>
      </c>
      <c r="W2399" s="1">
        <v>42964</v>
      </c>
      <c r="X2399">
        <v>242</v>
      </c>
      <c r="Y2399" t="s">
        <v>48</v>
      </c>
      <c r="Z2399" t="s">
        <v>1220</v>
      </c>
      <c r="AA2399" t="s">
        <v>1221</v>
      </c>
      <c r="AC2399" s="1">
        <v>43071</v>
      </c>
      <c r="AD2399">
        <v>2</v>
      </c>
      <c r="AE2399">
        <v>157</v>
      </c>
      <c r="AF2399" s="1">
        <v>43352</v>
      </c>
      <c r="AG2399">
        <v>388</v>
      </c>
      <c r="AH2399">
        <v>311013</v>
      </c>
      <c r="AI2399">
        <v>0</v>
      </c>
      <c r="AJ2399" t="s">
        <v>1222</v>
      </c>
      <c r="AK2399" t="s">
        <v>45</v>
      </c>
      <c r="AL2399" s="1">
        <v>42964</v>
      </c>
    </row>
    <row r="2400" spans="1:38" x14ac:dyDescent="0.25">
      <c r="A2400" t="s">
        <v>78</v>
      </c>
      <c r="B2400" s="1">
        <v>43072</v>
      </c>
      <c r="C2400">
        <v>2</v>
      </c>
      <c r="D2400">
        <v>202</v>
      </c>
      <c r="E2400">
        <v>141</v>
      </c>
      <c r="F2400" t="s">
        <v>1252</v>
      </c>
      <c r="G2400" t="s">
        <v>40</v>
      </c>
      <c r="H2400" t="s">
        <v>41</v>
      </c>
      <c r="I2400">
        <v>4</v>
      </c>
      <c r="J2400" t="s">
        <v>42</v>
      </c>
      <c r="K2400">
        <v>85</v>
      </c>
      <c r="L2400">
        <v>19.7</v>
      </c>
      <c r="M2400">
        <v>5.01</v>
      </c>
      <c r="N2400">
        <v>0.99</v>
      </c>
      <c r="O2400">
        <v>5.46</v>
      </c>
      <c r="P2400">
        <v>1.08</v>
      </c>
      <c r="Q2400">
        <v>3.81</v>
      </c>
      <c r="R2400">
        <v>0.75</v>
      </c>
      <c r="S2400">
        <v>1.83</v>
      </c>
      <c r="T2400">
        <v>13</v>
      </c>
      <c r="U2400">
        <v>20.45</v>
      </c>
      <c r="V2400">
        <v>24.4</v>
      </c>
      <c r="W2400" s="1">
        <v>42987</v>
      </c>
      <c r="X2400" t="s">
        <v>1029</v>
      </c>
      <c r="Y2400" t="s">
        <v>46</v>
      </c>
      <c r="Z2400" t="s">
        <v>1030</v>
      </c>
      <c r="AA2400" t="s">
        <v>1031</v>
      </c>
      <c r="AC2400" s="1">
        <v>43085</v>
      </c>
      <c r="AD2400">
        <v>1</v>
      </c>
      <c r="AE2400">
        <v>241</v>
      </c>
      <c r="AF2400" s="1">
        <v>43367</v>
      </c>
      <c r="AG2400">
        <v>380</v>
      </c>
      <c r="AH2400">
        <v>311027</v>
      </c>
      <c r="AI2400">
        <v>0</v>
      </c>
      <c r="AJ2400" t="s">
        <v>1032</v>
      </c>
      <c r="AK2400" t="s">
        <v>45</v>
      </c>
      <c r="AL2400" s="1">
        <v>42987</v>
      </c>
    </row>
    <row r="2401" spans="1:38" x14ac:dyDescent="0.25">
      <c r="A2401" t="s">
        <v>78</v>
      </c>
      <c r="B2401" s="1">
        <v>43012</v>
      </c>
      <c r="C2401">
        <v>1</v>
      </c>
      <c r="D2401">
        <v>202</v>
      </c>
      <c r="E2401">
        <v>141</v>
      </c>
      <c r="F2401" t="s">
        <v>1252</v>
      </c>
      <c r="G2401" t="s">
        <v>40</v>
      </c>
      <c r="H2401" t="s">
        <v>41</v>
      </c>
      <c r="I2401">
        <v>4</v>
      </c>
      <c r="J2401" t="s">
        <v>42</v>
      </c>
      <c r="K2401">
        <v>25</v>
      </c>
      <c r="L2401">
        <v>19.899999999999999</v>
      </c>
      <c r="M2401">
        <v>5.12</v>
      </c>
      <c r="N2401">
        <v>1.02</v>
      </c>
      <c r="O2401">
        <v>5.1100000000000003</v>
      </c>
      <c r="P2401">
        <v>1.02</v>
      </c>
      <c r="Q2401">
        <v>3.9</v>
      </c>
      <c r="R2401">
        <v>0.78</v>
      </c>
      <c r="S2401">
        <v>1.79</v>
      </c>
      <c r="U2401">
        <v>20.66</v>
      </c>
      <c r="V2401">
        <v>23.93</v>
      </c>
      <c r="W2401" s="1">
        <v>42987</v>
      </c>
      <c r="X2401">
        <v>219</v>
      </c>
      <c r="Z2401" t="s">
        <v>1372</v>
      </c>
      <c r="AA2401" t="s">
        <v>1397</v>
      </c>
      <c r="AC2401" s="1">
        <v>43053</v>
      </c>
      <c r="AD2401">
        <v>1</v>
      </c>
      <c r="AE2401">
        <v>280</v>
      </c>
      <c r="AF2401" s="1">
        <v>43335</v>
      </c>
      <c r="AG2401">
        <v>348</v>
      </c>
      <c r="AH2401">
        <v>311005</v>
      </c>
      <c r="AI2401">
        <v>0</v>
      </c>
      <c r="AJ2401" t="s">
        <v>1398</v>
      </c>
      <c r="AK2401" t="s">
        <v>45</v>
      </c>
      <c r="AL2401" s="1">
        <v>42987</v>
      </c>
    </row>
    <row r="2402" spans="1:38" x14ac:dyDescent="0.25">
      <c r="A2402" t="s">
        <v>78</v>
      </c>
      <c r="B2402" s="1">
        <v>43129</v>
      </c>
      <c r="C2402">
        <v>3</v>
      </c>
      <c r="D2402">
        <v>202</v>
      </c>
      <c r="E2402">
        <v>141</v>
      </c>
      <c r="F2402" t="s">
        <v>1252</v>
      </c>
      <c r="G2402" t="s">
        <v>40</v>
      </c>
      <c r="H2402" t="s">
        <v>41</v>
      </c>
      <c r="I2402">
        <v>4</v>
      </c>
      <c r="J2402" t="s">
        <v>42</v>
      </c>
      <c r="K2402">
        <v>142</v>
      </c>
      <c r="L2402">
        <v>16</v>
      </c>
      <c r="M2402">
        <v>5.09</v>
      </c>
      <c r="N2402">
        <v>0.81</v>
      </c>
      <c r="O2402">
        <v>4.7699999999999996</v>
      </c>
      <c r="P2402">
        <v>0.76</v>
      </c>
      <c r="Q2402">
        <v>3.75</v>
      </c>
      <c r="R2402">
        <v>0.6</v>
      </c>
      <c r="S2402">
        <v>1.36</v>
      </c>
      <c r="T2402">
        <v>64</v>
      </c>
      <c r="U2402">
        <v>16.61</v>
      </c>
      <c r="V2402">
        <v>18.28</v>
      </c>
      <c r="W2402" s="1">
        <v>42987</v>
      </c>
      <c r="X2402">
        <v>219</v>
      </c>
      <c r="Y2402" t="s">
        <v>47</v>
      </c>
      <c r="Z2402" t="s">
        <v>1372</v>
      </c>
      <c r="AA2402" t="s">
        <v>1397</v>
      </c>
      <c r="AC2402" s="1">
        <v>43053</v>
      </c>
      <c r="AD2402">
        <v>1</v>
      </c>
      <c r="AE2402">
        <v>204</v>
      </c>
      <c r="AF2402" s="1">
        <v>43335</v>
      </c>
      <c r="AG2402">
        <v>348</v>
      </c>
      <c r="AH2402">
        <v>311005</v>
      </c>
      <c r="AI2402">
        <v>0</v>
      </c>
      <c r="AJ2402" t="s">
        <v>1398</v>
      </c>
      <c r="AK2402" t="s">
        <v>45</v>
      </c>
      <c r="AL2402" s="1">
        <v>42987</v>
      </c>
    </row>
    <row r="2403" spans="1:38" x14ac:dyDescent="0.25">
      <c r="A2403" t="s">
        <v>78</v>
      </c>
      <c r="B2403" s="1">
        <v>43193</v>
      </c>
      <c r="C2403">
        <v>4</v>
      </c>
      <c r="D2403">
        <v>202</v>
      </c>
      <c r="E2403">
        <v>141</v>
      </c>
      <c r="F2403" t="s">
        <v>1252</v>
      </c>
      <c r="G2403" t="s">
        <v>40</v>
      </c>
      <c r="H2403" t="s">
        <v>41</v>
      </c>
      <c r="I2403">
        <v>4</v>
      </c>
      <c r="J2403" t="s">
        <v>42</v>
      </c>
      <c r="K2403">
        <v>206</v>
      </c>
      <c r="L2403">
        <v>11.9</v>
      </c>
      <c r="M2403">
        <v>4.9800000000000004</v>
      </c>
      <c r="N2403">
        <v>0.59</v>
      </c>
      <c r="O2403">
        <v>5.24</v>
      </c>
      <c r="P2403">
        <v>0.62</v>
      </c>
      <c r="Q2403">
        <v>4.0999999999999996</v>
      </c>
      <c r="R2403">
        <v>0.49</v>
      </c>
      <c r="S2403">
        <v>1.1100000000000001</v>
      </c>
      <c r="T2403">
        <v>55</v>
      </c>
      <c r="U2403">
        <v>12.35</v>
      </c>
      <c r="V2403">
        <v>14.61</v>
      </c>
      <c r="W2403" s="1">
        <v>42987</v>
      </c>
      <c r="X2403">
        <v>219</v>
      </c>
      <c r="Y2403" t="s">
        <v>48</v>
      </c>
      <c r="Z2403" t="s">
        <v>1372</v>
      </c>
      <c r="AA2403" t="s">
        <v>1397</v>
      </c>
      <c r="AC2403" s="1">
        <v>43053</v>
      </c>
      <c r="AD2403">
        <v>1</v>
      </c>
      <c r="AE2403">
        <v>140</v>
      </c>
      <c r="AF2403" s="1">
        <v>43335</v>
      </c>
      <c r="AG2403">
        <v>348</v>
      </c>
      <c r="AH2403">
        <v>311005</v>
      </c>
      <c r="AI2403">
        <v>0</v>
      </c>
      <c r="AJ2403" t="s">
        <v>1398</v>
      </c>
      <c r="AK2403" t="s">
        <v>45</v>
      </c>
      <c r="AL2403" s="1">
        <v>42987</v>
      </c>
    </row>
    <row r="2404" spans="1:38" x14ac:dyDescent="0.25">
      <c r="A2404" t="s">
        <v>68</v>
      </c>
      <c r="B2404" s="1">
        <v>43018</v>
      </c>
      <c r="C2404">
        <v>1</v>
      </c>
      <c r="D2404">
        <v>36</v>
      </c>
      <c r="E2404">
        <v>141</v>
      </c>
      <c r="F2404" t="s">
        <v>1252</v>
      </c>
      <c r="G2404" t="s">
        <v>963</v>
      </c>
      <c r="H2404" t="s">
        <v>105</v>
      </c>
      <c r="I2404">
        <v>2</v>
      </c>
      <c r="J2404">
        <v>1</v>
      </c>
      <c r="K2404">
        <v>58</v>
      </c>
      <c r="L2404">
        <v>22.9</v>
      </c>
      <c r="M2404">
        <v>5.0199999999999996</v>
      </c>
      <c r="N2404">
        <v>1.1499999999999999</v>
      </c>
      <c r="O2404">
        <v>4.7300000000000004</v>
      </c>
      <c r="P2404">
        <v>1.08</v>
      </c>
      <c r="Q2404">
        <v>3.65</v>
      </c>
      <c r="R2404">
        <v>0.84</v>
      </c>
      <c r="S2404">
        <v>1.92</v>
      </c>
      <c r="T2404">
        <v>269</v>
      </c>
      <c r="U2404">
        <v>23.77</v>
      </c>
      <c r="V2404">
        <v>25.93</v>
      </c>
      <c r="W2404" s="1">
        <v>42960</v>
      </c>
      <c r="X2404">
        <v>272</v>
      </c>
      <c r="Y2404" s="3">
        <v>44927</v>
      </c>
      <c r="Z2404" t="s">
        <v>1399</v>
      </c>
      <c r="AA2404" t="s">
        <v>1400</v>
      </c>
      <c r="AB2404">
        <v>221</v>
      </c>
      <c r="AC2404" s="1">
        <v>43043</v>
      </c>
      <c r="AD2404">
        <v>1</v>
      </c>
      <c r="AE2404">
        <v>257</v>
      </c>
      <c r="AF2404" s="1">
        <v>43324</v>
      </c>
      <c r="AG2404">
        <v>364</v>
      </c>
      <c r="AH2404">
        <v>313518</v>
      </c>
      <c r="AI2404">
        <v>507</v>
      </c>
      <c r="AJ2404" s="3">
        <v>45026</v>
      </c>
      <c r="AK2404" t="s">
        <v>45</v>
      </c>
      <c r="AL2404" s="1">
        <v>42960</v>
      </c>
    </row>
    <row r="2405" spans="1:38" x14ac:dyDescent="0.25">
      <c r="A2405" t="s">
        <v>68</v>
      </c>
      <c r="B2405" s="1">
        <v>43073</v>
      </c>
      <c r="C2405">
        <v>2</v>
      </c>
      <c r="D2405">
        <v>36</v>
      </c>
      <c r="E2405">
        <v>141</v>
      </c>
      <c r="F2405" t="s">
        <v>1252</v>
      </c>
      <c r="G2405" t="s">
        <v>963</v>
      </c>
      <c r="H2405" t="s">
        <v>105</v>
      </c>
      <c r="I2405">
        <v>2</v>
      </c>
      <c r="J2405">
        <v>1</v>
      </c>
      <c r="K2405">
        <v>113</v>
      </c>
      <c r="L2405">
        <v>18.5</v>
      </c>
      <c r="M2405">
        <v>3.92</v>
      </c>
      <c r="N2405">
        <v>0.73</v>
      </c>
      <c r="O2405">
        <v>3.23</v>
      </c>
      <c r="P2405">
        <v>0.6</v>
      </c>
      <c r="Q2405">
        <v>2.75</v>
      </c>
      <c r="R2405">
        <v>0.51</v>
      </c>
      <c r="S2405">
        <v>1.1100000000000001</v>
      </c>
      <c r="T2405">
        <v>149</v>
      </c>
      <c r="U2405">
        <v>19.2</v>
      </c>
      <c r="V2405">
        <v>16.28</v>
      </c>
      <c r="W2405" s="1">
        <v>42960</v>
      </c>
      <c r="X2405">
        <v>272</v>
      </c>
      <c r="Y2405" s="3">
        <v>44959</v>
      </c>
      <c r="Z2405" t="s">
        <v>1399</v>
      </c>
      <c r="AA2405" t="s">
        <v>1400</v>
      </c>
      <c r="AB2405">
        <v>221</v>
      </c>
      <c r="AC2405" s="1">
        <v>43043</v>
      </c>
      <c r="AD2405">
        <v>1</v>
      </c>
      <c r="AE2405">
        <v>249</v>
      </c>
      <c r="AF2405" s="1">
        <v>43324</v>
      </c>
      <c r="AG2405">
        <v>364</v>
      </c>
      <c r="AH2405">
        <v>313518</v>
      </c>
      <c r="AI2405">
        <v>507</v>
      </c>
      <c r="AJ2405" s="3">
        <v>45026</v>
      </c>
      <c r="AK2405" t="s">
        <v>45</v>
      </c>
      <c r="AL2405" s="1">
        <v>42960</v>
      </c>
    </row>
    <row r="2406" spans="1:38" x14ac:dyDescent="0.25">
      <c r="A2406" t="s">
        <v>68</v>
      </c>
      <c r="B2406" s="1">
        <v>43144</v>
      </c>
      <c r="C2406">
        <v>3</v>
      </c>
      <c r="D2406">
        <v>36</v>
      </c>
      <c r="E2406">
        <v>141</v>
      </c>
      <c r="F2406" t="s">
        <v>1252</v>
      </c>
      <c r="G2406" t="s">
        <v>963</v>
      </c>
      <c r="H2406" t="s">
        <v>105</v>
      </c>
      <c r="I2406">
        <v>2</v>
      </c>
      <c r="J2406">
        <v>1</v>
      </c>
      <c r="K2406">
        <v>184</v>
      </c>
      <c r="L2406">
        <v>9.8000000000000007</v>
      </c>
      <c r="M2406">
        <v>4.82</v>
      </c>
      <c r="N2406">
        <v>0.47</v>
      </c>
      <c r="O2406">
        <v>5.89</v>
      </c>
      <c r="P2406">
        <v>0.57999999999999996</v>
      </c>
      <c r="Q2406">
        <v>3.56</v>
      </c>
      <c r="R2406">
        <v>0.35</v>
      </c>
      <c r="S2406">
        <v>0.93</v>
      </c>
      <c r="T2406">
        <v>480</v>
      </c>
      <c r="U2406">
        <v>10.17</v>
      </c>
      <c r="V2406">
        <v>12.51</v>
      </c>
      <c r="W2406" s="1">
        <v>42960</v>
      </c>
      <c r="X2406">
        <v>272</v>
      </c>
      <c r="Y2406" s="3">
        <v>44988</v>
      </c>
      <c r="Z2406" t="s">
        <v>1399</v>
      </c>
      <c r="AA2406" t="s">
        <v>1400</v>
      </c>
      <c r="AB2406">
        <v>221</v>
      </c>
      <c r="AC2406" s="1">
        <v>43043</v>
      </c>
      <c r="AD2406">
        <v>1</v>
      </c>
      <c r="AE2406">
        <v>178</v>
      </c>
      <c r="AF2406" s="1">
        <v>43324</v>
      </c>
      <c r="AG2406">
        <v>364</v>
      </c>
      <c r="AH2406">
        <v>313518</v>
      </c>
      <c r="AI2406">
        <v>507</v>
      </c>
      <c r="AJ2406" s="3">
        <v>45026</v>
      </c>
      <c r="AK2406" t="s">
        <v>45</v>
      </c>
      <c r="AL2406" s="1">
        <v>42960</v>
      </c>
    </row>
    <row r="2407" spans="1:38" x14ac:dyDescent="0.25">
      <c r="A2407" t="s">
        <v>68</v>
      </c>
      <c r="B2407" s="1">
        <v>43219</v>
      </c>
      <c r="C2407">
        <v>4</v>
      </c>
      <c r="D2407">
        <v>36</v>
      </c>
      <c r="E2407">
        <v>141</v>
      </c>
      <c r="F2407" t="s">
        <v>1252</v>
      </c>
      <c r="G2407" t="s">
        <v>963</v>
      </c>
      <c r="H2407" t="s">
        <v>105</v>
      </c>
      <c r="I2407">
        <v>2</v>
      </c>
      <c r="J2407">
        <v>1</v>
      </c>
      <c r="K2407">
        <v>259</v>
      </c>
      <c r="L2407">
        <v>5.7</v>
      </c>
      <c r="M2407">
        <v>3.78</v>
      </c>
      <c r="N2407">
        <v>0.22</v>
      </c>
      <c r="O2407">
        <v>8.76</v>
      </c>
      <c r="P2407">
        <v>0.5</v>
      </c>
      <c r="Q2407">
        <v>5.38</v>
      </c>
      <c r="R2407">
        <v>0.31</v>
      </c>
      <c r="S2407">
        <v>0.81</v>
      </c>
      <c r="T2407">
        <v>676</v>
      </c>
      <c r="U2407">
        <v>5.92</v>
      </c>
      <c r="V2407">
        <v>10.1</v>
      </c>
      <c r="W2407" s="1">
        <v>42960</v>
      </c>
      <c r="X2407">
        <v>272</v>
      </c>
      <c r="Y2407" s="3">
        <v>45020</v>
      </c>
      <c r="Z2407" t="s">
        <v>1401</v>
      </c>
      <c r="AA2407" t="s">
        <v>1402</v>
      </c>
      <c r="AB2407">
        <v>220</v>
      </c>
      <c r="AC2407" s="1">
        <v>43402</v>
      </c>
      <c r="AD2407">
        <v>2</v>
      </c>
      <c r="AE2407">
        <v>233</v>
      </c>
      <c r="AF2407" s="1">
        <v>43680</v>
      </c>
      <c r="AG2407">
        <v>720</v>
      </c>
      <c r="AH2407">
        <v>313518</v>
      </c>
      <c r="AI2407">
        <v>507</v>
      </c>
      <c r="AJ2407" s="3">
        <v>45026</v>
      </c>
      <c r="AK2407" t="s">
        <v>50</v>
      </c>
      <c r="AL2407" s="1">
        <v>43250</v>
      </c>
    </row>
    <row r="2408" spans="1:38" x14ac:dyDescent="0.25">
      <c r="A2408" t="s">
        <v>594</v>
      </c>
      <c r="B2408" s="1">
        <v>42995</v>
      </c>
      <c r="C2408">
        <v>1</v>
      </c>
      <c r="D2408">
        <v>9</v>
      </c>
      <c r="E2408">
        <v>142</v>
      </c>
      <c r="F2408" t="s">
        <v>1252</v>
      </c>
      <c r="G2408" t="s">
        <v>104</v>
      </c>
      <c r="H2408" t="s">
        <v>105</v>
      </c>
      <c r="I2408">
        <v>8</v>
      </c>
      <c r="J2408" t="s">
        <v>42</v>
      </c>
      <c r="K2408">
        <v>36</v>
      </c>
      <c r="L2408">
        <v>23.3</v>
      </c>
      <c r="M2408">
        <v>5.08</v>
      </c>
      <c r="N2408">
        <v>1.18</v>
      </c>
      <c r="O2408">
        <v>4.84</v>
      </c>
      <c r="P2408">
        <v>1.1299999999999999</v>
      </c>
      <c r="Q2408">
        <v>3.89</v>
      </c>
      <c r="R2408">
        <v>0.91</v>
      </c>
      <c r="S2408">
        <v>2.0299999999999998</v>
      </c>
      <c r="T2408">
        <v>17</v>
      </c>
      <c r="U2408">
        <v>24.19</v>
      </c>
      <c r="V2408">
        <v>27.18</v>
      </c>
      <c r="W2408" s="1">
        <v>42959</v>
      </c>
      <c r="X2408">
        <v>240</v>
      </c>
      <c r="Y2408" t="s">
        <v>43</v>
      </c>
      <c r="AC2408" t="s">
        <v>49</v>
      </c>
      <c r="AH2408" t="s">
        <v>1403</v>
      </c>
      <c r="AI2408">
        <v>0</v>
      </c>
      <c r="AJ2408" t="s">
        <v>1404</v>
      </c>
      <c r="AK2408" t="s">
        <v>45</v>
      </c>
      <c r="AL2408" s="1">
        <v>42959</v>
      </c>
    </row>
    <row r="2409" spans="1:38" x14ac:dyDescent="0.25">
      <c r="A2409" t="s">
        <v>594</v>
      </c>
      <c r="B2409" s="1">
        <v>43059</v>
      </c>
      <c r="C2409">
        <v>2</v>
      </c>
      <c r="D2409">
        <v>9</v>
      </c>
      <c r="E2409">
        <v>142</v>
      </c>
      <c r="F2409" t="s">
        <v>1252</v>
      </c>
      <c r="G2409" t="s">
        <v>104</v>
      </c>
      <c r="H2409" t="s">
        <v>105</v>
      </c>
      <c r="I2409">
        <v>8</v>
      </c>
      <c r="J2409" t="s">
        <v>42</v>
      </c>
      <c r="K2409">
        <v>100</v>
      </c>
      <c r="L2409">
        <v>22.2</v>
      </c>
      <c r="M2409">
        <v>5.1100000000000003</v>
      </c>
      <c r="N2409">
        <v>1.1299999999999999</v>
      </c>
      <c r="O2409">
        <v>4.8499999999999996</v>
      </c>
      <c r="P2409">
        <v>1.08</v>
      </c>
      <c r="Q2409">
        <v>3.91</v>
      </c>
      <c r="R2409">
        <v>0.87</v>
      </c>
      <c r="S2409">
        <v>1.94</v>
      </c>
      <c r="T2409">
        <v>12</v>
      </c>
      <c r="U2409">
        <v>23.04</v>
      </c>
      <c r="V2409">
        <v>25.96</v>
      </c>
      <c r="W2409" s="1">
        <v>42959</v>
      </c>
      <c r="X2409">
        <v>240</v>
      </c>
      <c r="Y2409" t="s">
        <v>46</v>
      </c>
      <c r="AC2409" s="1">
        <v>43053</v>
      </c>
      <c r="AD2409">
        <v>1</v>
      </c>
      <c r="AE2409">
        <v>225</v>
      </c>
      <c r="AF2409" s="1">
        <v>43334</v>
      </c>
      <c r="AG2409">
        <v>375</v>
      </c>
      <c r="AH2409" t="s">
        <v>1403</v>
      </c>
      <c r="AI2409">
        <v>0</v>
      </c>
      <c r="AJ2409" t="s">
        <v>1404</v>
      </c>
      <c r="AK2409" t="s">
        <v>45</v>
      </c>
      <c r="AL2409" s="1">
        <v>42959</v>
      </c>
    </row>
    <row r="2410" spans="1:38" x14ac:dyDescent="0.25">
      <c r="A2410" t="s">
        <v>594</v>
      </c>
      <c r="B2410" s="1">
        <v>43186</v>
      </c>
      <c r="C2410">
        <v>4</v>
      </c>
      <c r="D2410">
        <v>9</v>
      </c>
      <c r="E2410">
        <v>142</v>
      </c>
      <c r="F2410" t="s">
        <v>1252</v>
      </c>
      <c r="G2410" t="s">
        <v>104</v>
      </c>
      <c r="H2410" t="s">
        <v>105</v>
      </c>
      <c r="I2410">
        <v>8</v>
      </c>
      <c r="J2410" t="s">
        <v>42</v>
      </c>
      <c r="K2410">
        <v>227</v>
      </c>
      <c r="L2410">
        <v>16.8</v>
      </c>
      <c r="M2410">
        <v>4.92</v>
      </c>
      <c r="N2410">
        <v>0.83</v>
      </c>
      <c r="O2410">
        <v>5.87</v>
      </c>
      <c r="P2410">
        <v>0.99</v>
      </c>
      <c r="Q2410">
        <v>4.29</v>
      </c>
      <c r="R2410">
        <v>0.72</v>
      </c>
      <c r="S2410">
        <v>1.71</v>
      </c>
      <c r="T2410">
        <v>13</v>
      </c>
      <c r="U2410">
        <v>17.440000000000001</v>
      </c>
      <c r="V2410">
        <v>22.27</v>
      </c>
      <c r="W2410" s="1">
        <v>42959</v>
      </c>
      <c r="X2410">
        <v>240</v>
      </c>
      <c r="Y2410" t="s">
        <v>48</v>
      </c>
      <c r="AC2410" t="s">
        <v>49</v>
      </c>
      <c r="AH2410" t="s">
        <v>1403</v>
      </c>
      <c r="AI2410">
        <v>0</v>
      </c>
      <c r="AJ2410" t="s">
        <v>1404</v>
      </c>
      <c r="AK2410" t="s">
        <v>50</v>
      </c>
      <c r="AL2410" s="1">
        <v>43245</v>
      </c>
    </row>
    <row r="2411" spans="1:38" x14ac:dyDescent="0.25">
      <c r="A2411" t="s">
        <v>594</v>
      </c>
      <c r="B2411" s="1">
        <v>43122</v>
      </c>
      <c r="C2411">
        <v>3</v>
      </c>
      <c r="D2411">
        <v>9</v>
      </c>
      <c r="E2411">
        <v>142</v>
      </c>
      <c r="F2411" t="s">
        <v>1252</v>
      </c>
      <c r="G2411" t="s">
        <v>104</v>
      </c>
      <c r="H2411" t="s">
        <v>105</v>
      </c>
      <c r="I2411">
        <v>8</v>
      </c>
      <c r="J2411" t="s">
        <v>42</v>
      </c>
      <c r="K2411">
        <v>163</v>
      </c>
      <c r="L2411">
        <v>16.7</v>
      </c>
      <c r="M2411">
        <v>4.79</v>
      </c>
      <c r="N2411">
        <v>0.8</v>
      </c>
      <c r="O2411">
        <v>4.79</v>
      </c>
      <c r="P2411">
        <v>0.8</v>
      </c>
      <c r="Q2411">
        <v>3.91</v>
      </c>
      <c r="R2411">
        <v>0.65</v>
      </c>
      <c r="S2411">
        <v>1.45</v>
      </c>
      <c r="T2411">
        <v>76</v>
      </c>
      <c r="U2411">
        <v>17.329999999999998</v>
      </c>
      <c r="V2411">
        <v>19.34</v>
      </c>
      <c r="W2411" s="1">
        <v>42959</v>
      </c>
      <c r="X2411">
        <v>240</v>
      </c>
      <c r="Y2411" t="s">
        <v>47</v>
      </c>
      <c r="AC2411" s="1">
        <v>43053</v>
      </c>
      <c r="AD2411">
        <v>1</v>
      </c>
      <c r="AE2411">
        <v>168</v>
      </c>
      <c r="AF2411" s="1">
        <v>43334</v>
      </c>
      <c r="AG2411">
        <v>375</v>
      </c>
      <c r="AH2411" t="s">
        <v>1403</v>
      </c>
      <c r="AI2411">
        <v>0</v>
      </c>
      <c r="AJ2411" t="s">
        <v>1404</v>
      </c>
      <c r="AK2411" t="s">
        <v>45</v>
      </c>
      <c r="AL2411" s="1">
        <v>42959</v>
      </c>
    </row>
    <row r="2412" spans="1:38" x14ac:dyDescent="0.25">
      <c r="A2412" t="s">
        <v>68</v>
      </c>
      <c r="B2412" s="1">
        <v>43073</v>
      </c>
      <c r="C2412">
        <v>2</v>
      </c>
      <c r="D2412">
        <v>114</v>
      </c>
      <c r="E2412">
        <v>143</v>
      </c>
      <c r="F2412" t="s">
        <v>1252</v>
      </c>
      <c r="G2412" t="s">
        <v>51</v>
      </c>
      <c r="H2412" t="s">
        <v>52</v>
      </c>
      <c r="I2412">
        <v>3</v>
      </c>
      <c r="J2412">
        <v>2</v>
      </c>
      <c r="K2412">
        <v>94</v>
      </c>
      <c r="L2412">
        <v>20.100000000000001</v>
      </c>
      <c r="M2412">
        <v>4.83</v>
      </c>
      <c r="N2412">
        <v>0.97</v>
      </c>
      <c r="O2412">
        <v>3.55</v>
      </c>
      <c r="P2412">
        <v>0.71</v>
      </c>
      <c r="Q2412">
        <v>2.79</v>
      </c>
      <c r="R2412">
        <v>0.56000000000000005</v>
      </c>
      <c r="S2412">
        <v>1.27</v>
      </c>
      <c r="T2412">
        <v>14</v>
      </c>
      <c r="U2412">
        <v>20.86</v>
      </c>
      <c r="V2412">
        <v>18.46</v>
      </c>
      <c r="W2412" s="1">
        <v>42979</v>
      </c>
      <c r="X2412">
        <v>253</v>
      </c>
      <c r="Y2412" t="s">
        <v>46</v>
      </c>
      <c r="AC2412" s="1">
        <v>43049</v>
      </c>
      <c r="AD2412">
        <v>1</v>
      </c>
      <c r="AE2412">
        <v>257</v>
      </c>
      <c r="AF2412" s="1">
        <v>43332</v>
      </c>
      <c r="AG2412">
        <v>353</v>
      </c>
      <c r="AH2412">
        <v>113524</v>
      </c>
      <c r="AI2412" t="s">
        <v>697</v>
      </c>
      <c r="AJ2412" t="s">
        <v>1405</v>
      </c>
      <c r="AK2412" t="s">
        <v>45</v>
      </c>
      <c r="AL2412" s="1">
        <v>42979</v>
      </c>
    </row>
    <row r="2413" spans="1:38" x14ac:dyDescent="0.25">
      <c r="A2413" t="s">
        <v>68</v>
      </c>
      <c r="B2413" s="1">
        <v>43018</v>
      </c>
      <c r="C2413">
        <v>1</v>
      </c>
      <c r="D2413">
        <v>114</v>
      </c>
      <c r="E2413">
        <v>143</v>
      </c>
      <c r="F2413" t="s">
        <v>1252</v>
      </c>
      <c r="G2413" t="s">
        <v>51</v>
      </c>
      <c r="H2413" t="s">
        <v>52</v>
      </c>
      <c r="I2413">
        <v>3</v>
      </c>
      <c r="J2413">
        <v>2</v>
      </c>
      <c r="K2413">
        <v>39</v>
      </c>
      <c r="L2413">
        <v>16.8</v>
      </c>
      <c r="M2413">
        <v>4.4800000000000004</v>
      </c>
      <c r="N2413">
        <v>0.75</v>
      </c>
      <c r="O2413">
        <v>4.54</v>
      </c>
      <c r="P2413">
        <v>0.76</v>
      </c>
      <c r="Q2413">
        <v>2.96</v>
      </c>
      <c r="R2413">
        <v>0.5</v>
      </c>
      <c r="S2413">
        <v>1.26</v>
      </c>
      <c r="T2413">
        <v>36</v>
      </c>
      <c r="U2413">
        <v>17.440000000000001</v>
      </c>
      <c r="V2413">
        <v>17.760000000000002</v>
      </c>
      <c r="W2413" s="1">
        <v>42979</v>
      </c>
      <c r="X2413">
        <v>253</v>
      </c>
      <c r="Y2413" t="s">
        <v>43</v>
      </c>
      <c r="AC2413" s="1">
        <v>43049</v>
      </c>
      <c r="AD2413">
        <v>1</v>
      </c>
      <c r="AE2413">
        <v>265</v>
      </c>
      <c r="AF2413" s="1">
        <v>43332</v>
      </c>
      <c r="AG2413">
        <v>353</v>
      </c>
      <c r="AH2413">
        <v>113524</v>
      </c>
      <c r="AI2413" t="s">
        <v>697</v>
      </c>
      <c r="AJ2413" t="s">
        <v>1405</v>
      </c>
      <c r="AK2413" t="s">
        <v>45</v>
      </c>
      <c r="AL2413" s="1">
        <v>42979</v>
      </c>
    </row>
    <row r="2414" spans="1:38" x14ac:dyDescent="0.25">
      <c r="A2414" t="s">
        <v>68</v>
      </c>
      <c r="B2414" s="1">
        <v>43144</v>
      </c>
      <c r="C2414">
        <v>3</v>
      </c>
      <c r="D2414">
        <v>114</v>
      </c>
      <c r="E2414">
        <v>143</v>
      </c>
      <c r="F2414" t="s">
        <v>1252</v>
      </c>
      <c r="G2414" t="s">
        <v>51</v>
      </c>
      <c r="H2414" t="s">
        <v>52</v>
      </c>
      <c r="I2414">
        <v>3</v>
      </c>
      <c r="J2414">
        <v>2</v>
      </c>
      <c r="K2414">
        <v>165</v>
      </c>
      <c r="L2414">
        <v>15.8</v>
      </c>
      <c r="M2414">
        <v>4.68</v>
      </c>
      <c r="N2414">
        <v>0.74</v>
      </c>
      <c r="O2414">
        <v>3.76</v>
      </c>
      <c r="P2414">
        <v>0.59</v>
      </c>
      <c r="Q2414">
        <v>3.09</v>
      </c>
      <c r="R2414">
        <v>0.49</v>
      </c>
      <c r="S2414">
        <v>1.08</v>
      </c>
      <c r="T2414">
        <v>21</v>
      </c>
      <c r="U2414">
        <v>16.399999999999999</v>
      </c>
      <c r="V2414">
        <v>15.28</v>
      </c>
      <c r="W2414" s="1">
        <v>42979</v>
      </c>
      <c r="X2414">
        <v>253</v>
      </c>
      <c r="Y2414" t="s">
        <v>47</v>
      </c>
      <c r="AC2414" s="1">
        <v>43049</v>
      </c>
      <c r="AD2414">
        <v>1</v>
      </c>
      <c r="AE2414">
        <v>186</v>
      </c>
      <c r="AF2414" s="1">
        <v>43332</v>
      </c>
      <c r="AG2414">
        <v>353</v>
      </c>
      <c r="AH2414">
        <v>113524</v>
      </c>
      <c r="AI2414" t="s">
        <v>697</v>
      </c>
      <c r="AJ2414" t="s">
        <v>1405</v>
      </c>
      <c r="AK2414" t="s">
        <v>45</v>
      </c>
      <c r="AL2414" s="1">
        <v>42979</v>
      </c>
    </row>
    <row r="2415" spans="1:38" x14ac:dyDescent="0.25">
      <c r="A2415" t="s">
        <v>68</v>
      </c>
      <c r="B2415" s="1">
        <v>43219</v>
      </c>
      <c r="C2415">
        <v>4</v>
      </c>
      <c r="D2415">
        <v>114</v>
      </c>
      <c r="E2415">
        <v>143</v>
      </c>
      <c r="F2415" t="s">
        <v>1252</v>
      </c>
      <c r="G2415" t="s">
        <v>51</v>
      </c>
      <c r="H2415" t="s">
        <v>52</v>
      </c>
      <c r="I2415">
        <v>3</v>
      </c>
      <c r="J2415">
        <v>2</v>
      </c>
      <c r="K2415">
        <v>240</v>
      </c>
      <c r="L2415">
        <v>7.2</v>
      </c>
      <c r="M2415">
        <v>4.88</v>
      </c>
      <c r="N2415">
        <v>0.35</v>
      </c>
      <c r="O2415">
        <v>4.5999999999999996</v>
      </c>
      <c r="P2415">
        <v>0.33</v>
      </c>
      <c r="Q2415">
        <v>4.6100000000000003</v>
      </c>
      <c r="R2415">
        <v>0.33</v>
      </c>
      <c r="S2415">
        <v>0.66</v>
      </c>
      <c r="T2415">
        <v>36</v>
      </c>
      <c r="U2415">
        <v>7.47</v>
      </c>
      <c r="V2415">
        <v>8.52</v>
      </c>
      <c r="W2415" s="1">
        <v>42979</v>
      </c>
      <c r="X2415">
        <v>253</v>
      </c>
      <c r="Y2415" t="s">
        <v>48</v>
      </c>
      <c r="AC2415" s="1">
        <v>43418</v>
      </c>
      <c r="AD2415">
        <v>3</v>
      </c>
      <c r="AE2415">
        <v>251</v>
      </c>
      <c r="AF2415" s="1">
        <v>43698</v>
      </c>
      <c r="AG2415">
        <v>719</v>
      </c>
      <c r="AH2415">
        <v>113524</v>
      </c>
      <c r="AI2415" t="s">
        <v>697</v>
      </c>
      <c r="AJ2415" t="s">
        <v>1405</v>
      </c>
      <c r="AK2415" t="s">
        <v>50</v>
      </c>
      <c r="AL2415" s="1">
        <v>43250</v>
      </c>
    </row>
    <row r="2416" spans="1:38" x14ac:dyDescent="0.25">
      <c r="A2416" t="s">
        <v>129</v>
      </c>
      <c r="B2416" s="1">
        <v>42997</v>
      </c>
      <c r="C2416">
        <v>1</v>
      </c>
      <c r="D2416">
        <v>196</v>
      </c>
      <c r="E2416">
        <v>144</v>
      </c>
      <c r="F2416" t="s">
        <v>1252</v>
      </c>
      <c r="G2416" t="s">
        <v>104</v>
      </c>
      <c r="H2416" t="s">
        <v>105</v>
      </c>
      <c r="I2416">
        <v>2</v>
      </c>
      <c r="J2416">
        <v>1</v>
      </c>
      <c r="K2416">
        <v>37</v>
      </c>
      <c r="L2416">
        <v>19</v>
      </c>
      <c r="M2416">
        <v>5.48</v>
      </c>
      <c r="N2416">
        <v>1.04</v>
      </c>
      <c r="O2416">
        <v>5.3</v>
      </c>
      <c r="P2416">
        <v>1.01</v>
      </c>
      <c r="Q2416">
        <v>3.84</v>
      </c>
      <c r="R2416">
        <v>0.73</v>
      </c>
      <c r="S2416">
        <v>1.74</v>
      </c>
      <c r="T2416">
        <v>59</v>
      </c>
      <c r="U2416">
        <v>19.72</v>
      </c>
      <c r="V2416">
        <v>23.19</v>
      </c>
      <c r="W2416" s="1">
        <v>42960</v>
      </c>
      <c r="X2416">
        <v>282</v>
      </c>
      <c r="Y2416" t="s">
        <v>43</v>
      </c>
      <c r="Z2416" t="s">
        <v>1406</v>
      </c>
      <c r="AA2416">
        <v>-0.147058824</v>
      </c>
      <c r="AC2416" s="1">
        <v>43038</v>
      </c>
      <c r="AD2416">
        <v>1</v>
      </c>
      <c r="AE2416">
        <v>272</v>
      </c>
      <c r="AF2416" s="1">
        <v>43320</v>
      </c>
      <c r="AG2416">
        <v>360</v>
      </c>
      <c r="AH2416">
        <v>508140</v>
      </c>
      <c r="AI2416" t="s">
        <v>252</v>
      </c>
      <c r="AJ2416" s="2">
        <v>31656</v>
      </c>
      <c r="AK2416" t="s">
        <v>45</v>
      </c>
      <c r="AL2416" s="1">
        <v>42960</v>
      </c>
    </row>
    <row r="2417" spans="1:38" x14ac:dyDescent="0.25">
      <c r="A2417" t="s">
        <v>129</v>
      </c>
      <c r="B2417" s="1">
        <v>43060</v>
      </c>
      <c r="C2417">
        <v>2</v>
      </c>
      <c r="D2417">
        <v>196</v>
      </c>
      <c r="E2417">
        <v>144</v>
      </c>
      <c r="F2417" t="s">
        <v>1252</v>
      </c>
      <c r="G2417" t="s">
        <v>104</v>
      </c>
      <c r="H2417" t="s">
        <v>105</v>
      </c>
      <c r="I2417">
        <v>2</v>
      </c>
      <c r="J2417">
        <v>1</v>
      </c>
      <c r="K2417">
        <v>100</v>
      </c>
      <c r="L2417">
        <v>16.5</v>
      </c>
      <c r="M2417">
        <v>5.35</v>
      </c>
      <c r="N2417">
        <v>0.88</v>
      </c>
      <c r="O2417">
        <v>4.8099999999999996</v>
      </c>
      <c r="P2417">
        <v>0.79</v>
      </c>
      <c r="Q2417">
        <v>3.81</v>
      </c>
      <c r="R2417">
        <v>0.63</v>
      </c>
      <c r="S2417">
        <v>1.42</v>
      </c>
      <c r="T2417">
        <v>64</v>
      </c>
      <c r="U2417">
        <v>17.13</v>
      </c>
      <c r="V2417">
        <v>19.010000000000002</v>
      </c>
      <c r="W2417" s="1">
        <v>42960</v>
      </c>
      <c r="X2417">
        <v>282</v>
      </c>
      <c r="Y2417" t="s">
        <v>46</v>
      </c>
      <c r="Z2417" t="s">
        <v>1406</v>
      </c>
      <c r="AA2417">
        <f>-10/68</f>
        <v>-0.14705882352941177</v>
      </c>
      <c r="AC2417" s="1">
        <v>43038</v>
      </c>
      <c r="AD2417">
        <v>1</v>
      </c>
      <c r="AE2417">
        <v>173</v>
      </c>
      <c r="AF2417" s="1">
        <v>43320</v>
      </c>
      <c r="AG2417">
        <v>360</v>
      </c>
      <c r="AH2417">
        <v>508140</v>
      </c>
      <c r="AI2417" t="s">
        <v>252</v>
      </c>
      <c r="AJ2417" s="2">
        <v>31656</v>
      </c>
      <c r="AK2417" t="s">
        <v>45</v>
      </c>
      <c r="AL2417" s="1">
        <v>42960</v>
      </c>
    </row>
    <row r="2418" spans="1:38" x14ac:dyDescent="0.25">
      <c r="A2418" t="s">
        <v>129</v>
      </c>
      <c r="B2418" s="1">
        <v>43156</v>
      </c>
      <c r="C2418">
        <v>3</v>
      </c>
      <c r="D2418">
        <v>196</v>
      </c>
      <c r="E2418">
        <v>144</v>
      </c>
      <c r="F2418" t="s">
        <v>1252</v>
      </c>
      <c r="G2418" t="s">
        <v>104</v>
      </c>
      <c r="H2418" t="s">
        <v>105</v>
      </c>
      <c r="I2418">
        <v>2</v>
      </c>
      <c r="J2418">
        <v>1</v>
      </c>
      <c r="K2418">
        <v>196</v>
      </c>
      <c r="L2418">
        <v>14.1</v>
      </c>
      <c r="M2418">
        <v>5.2</v>
      </c>
      <c r="N2418">
        <v>0.73</v>
      </c>
      <c r="O2418">
        <v>4.66</v>
      </c>
      <c r="P2418">
        <v>0.66</v>
      </c>
      <c r="Q2418">
        <v>4.12</v>
      </c>
      <c r="R2418">
        <v>0.57999999999999996</v>
      </c>
      <c r="S2418">
        <v>1.24</v>
      </c>
      <c r="U2418">
        <v>14.64</v>
      </c>
      <c r="V2418">
        <v>16.37</v>
      </c>
      <c r="W2418" s="1">
        <v>42960</v>
      </c>
      <c r="X2418">
        <v>282</v>
      </c>
      <c r="Z2418" t="s">
        <v>1406</v>
      </c>
      <c r="AA2418">
        <v>-0.147058824</v>
      </c>
      <c r="AI2418">
        <v>0</v>
      </c>
    </row>
    <row r="2419" spans="1:38" x14ac:dyDescent="0.25">
      <c r="A2419" t="s">
        <v>129</v>
      </c>
      <c r="B2419" s="1">
        <v>43229</v>
      </c>
      <c r="C2419">
        <v>4</v>
      </c>
      <c r="D2419">
        <v>196</v>
      </c>
      <c r="E2419">
        <v>144</v>
      </c>
      <c r="F2419" t="s">
        <v>1252</v>
      </c>
      <c r="G2419" t="s">
        <v>104</v>
      </c>
      <c r="H2419" t="s">
        <v>105</v>
      </c>
      <c r="I2419">
        <v>2</v>
      </c>
      <c r="J2419">
        <v>1</v>
      </c>
      <c r="K2419">
        <v>269</v>
      </c>
      <c r="L2419">
        <v>6.4</v>
      </c>
      <c r="M2419">
        <v>4.54</v>
      </c>
      <c r="N2419">
        <v>0.28999999999999998</v>
      </c>
      <c r="O2419">
        <v>6.68</v>
      </c>
      <c r="P2419">
        <v>0.43</v>
      </c>
      <c r="Q2419">
        <v>5.39</v>
      </c>
      <c r="R2419">
        <v>0.34</v>
      </c>
      <c r="S2419">
        <v>0.77</v>
      </c>
      <c r="T2419">
        <v>770</v>
      </c>
      <c r="U2419">
        <v>6.64</v>
      </c>
      <c r="V2419">
        <v>9.6300000000000008</v>
      </c>
      <c r="W2419" s="1">
        <v>42960</v>
      </c>
      <c r="X2419">
        <v>282</v>
      </c>
      <c r="Y2419" s="3">
        <v>45017</v>
      </c>
      <c r="Z2419" t="s">
        <v>1406</v>
      </c>
      <c r="AA2419">
        <f>-10/68</f>
        <v>-0.14705882352941177</v>
      </c>
      <c r="AC2419" t="s">
        <v>49</v>
      </c>
      <c r="AH2419">
        <v>508140</v>
      </c>
      <c r="AI2419" t="s">
        <v>252</v>
      </c>
      <c r="AJ2419">
        <v>31656</v>
      </c>
      <c r="AK2419" t="s">
        <v>50</v>
      </c>
      <c r="AL2419" s="1">
        <v>43250</v>
      </c>
    </row>
    <row r="2420" spans="1:38" x14ac:dyDescent="0.25">
      <c r="A2420" t="s">
        <v>123</v>
      </c>
      <c r="B2420" s="1">
        <v>43005</v>
      </c>
      <c r="C2420">
        <v>1</v>
      </c>
      <c r="D2420">
        <v>354</v>
      </c>
      <c r="E2420">
        <v>145</v>
      </c>
      <c r="F2420" t="s">
        <v>1252</v>
      </c>
      <c r="G2420" t="s">
        <v>69</v>
      </c>
      <c r="H2420" t="s">
        <v>70</v>
      </c>
      <c r="I2420">
        <v>2</v>
      </c>
      <c r="J2420">
        <v>1</v>
      </c>
      <c r="K2420">
        <v>48</v>
      </c>
      <c r="L2420">
        <v>21.9</v>
      </c>
      <c r="M2420">
        <v>5.2</v>
      </c>
      <c r="N2420">
        <v>1.1399999999999999</v>
      </c>
      <c r="O2420">
        <v>4.71</v>
      </c>
      <c r="P2420">
        <v>1.03</v>
      </c>
      <c r="Q2420">
        <v>3.87</v>
      </c>
      <c r="R2420">
        <v>0.85</v>
      </c>
      <c r="S2420">
        <v>1.88</v>
      </c>
      <c r="T2420">
        <v>24</v>
      </c>
      <c r="U2420">
        <v>22.73</v>
      </c>
      <c r="V2420">
        <v>25.11</v>
      </c>
      <c r="W2420" s="1">
        <v>42957</v>
      </c>
      <c r="X2420">
        <v>250</v>
      </c>
      <c r="Y2420" t="s">
        <v>43</v>
      </c>
      <c r="Z2420" t="s">
        <v>1407</v>
      </c>
      <c r="AA2420" t="s">
        <v>640</v>
      </c>
      <c r="AC2420" s="1">
        <v>43051</v>
      </c>
      <c r="AD2420">
        <v>1</v>
      </c>
      <c r="AE2420">
        <v>263</v>
      </c>
      <c r="AF2420" s="1">
        <v>43330</v>
      </c>
      <c r="AG2420">
        <v>373</v>
      </c>
      <c r="AH2420" t="s">
        <v>1255</v>
      </c>
      <c r="AI2420" t="s">
        <v>1408</v>
      </c>
      <c r="AJ2420" t="s">
        <v>1409</v>
      </c>
      <c r="AK2420" t="s">
        <v>45</v>
      </c>
      <c r="AL2420" s="1">
        <v>42957</v>
      </c>
    </row>
    <row r="2421" spans="1:38" x14ac:dyDescent="0.25">
      <c r="A2421" t="s">
        <v>123</v>
      </c>
      <c r="B2421" s="1">
        <v>43074</v>
      </c>
      <c r="C2421">
        <v>2</v>
      </c>
      <c r="D2421">
        <v>354</v>
      </c>
      <c r="E2421">
        <v>145</v>
      </c>
      <c r="F2421" t="s">
        <v>1252</v>
      </c>
      <c r="G2421" t="s">
        <v>69</v>
      </c>
      <c r="H2421" t="s">
        <v>70</v>
      </c>
      <c r="I2421">
        <v>2</v>
      </c>
      <c r="J2421">
        <v>1</v>
      </c>
      <c r="K2421">
        <v>117</v>
      </c>
      <c r="L2421">
        <v>18.7</v>
      </c>
      <c r="M2421">
        <v>5.13</v>
      </c>
      <c r="N2421">
        <v>0.96</v>
      </c>
      <c r="O2421">
        <v>4.2</v>
      </c>
      <c r="P2421">
        <v>0.79</v>
      </c>
      <c r="Q2421">
        <v>4.01</v>
      </c>
      <c r="R2421">
        <v>0.75</v>
      </c>
      <c r="S2421">
        <v>1.54</v>
      </c>
      <c r="T2421">
        <v>11</v>
      </c>
      <c r="U2421">
        <v>19.41</v>
      </c>
      <c r="V2421">
        <v>20.49</v>
      </c>
      <c r="W2421" s="1">
        <v>42957</v>
      </c>
      <c r="X2421">
        <v>250</v>
      </c>
      <c r="Y2421" t="s">
        <v>46</v>
      </c>
      <c r="Z2421" t="s">
        <v>1407</v>
      </c>
      <c r="AA2421" t="s">
        <v>640</v>
      </c>
      <c r="AC2421" s="1">
        <v>43051</v>
      </c>
      <c r="AD2421">
        <v>1</v>
      </c>
      <c r="AE2421">
        <v>254</v>
      </c>
      <c r="AF2421" s="1">
        <v>43330</v>
      </c>
      <c r="AG2421">
        <v>373</v>
      </c>
      <c r="AH2421" t="s">
        <v>1255</v>
      </c>
      <c r="AI2421" t="s">
        <v>1408</v>
      </c>
      <c r="AJ2421" t="s">
        <v>1409</v>
      </c>
      <c r="AK2421" t="s">
        <v>45</v>
      </c>
      <c r="AL2421" s="1">
        <v>42957</v>
      </c>
    </row>
    <row r="2422" spans="1:38" x14ac:dyDescent="0.25">
      <c r="A2422" t="s">
        <v>123</v>
      </c>
      <c r="B2422" s="1">
        <v>43136</v>
      </c>
      <c r="C2422">
        <v>3</v>
      </c>
      <c r="D2422">
        <v>354</v>
      </c>
      <c r="E2422">
        <v>145</v>
      </c>
      <c r="F2422" t="s">
        <v>1252</v>
      </c>
      <c r="G2422" t="s">
        <v>104</v>
      </c>
      <c r="H2422" t="s">
        <v>105</v>
      </c>
      <c r="I2422">
        <v>3</v>
      </c>
      <c r="J2422">
        <v>2</v>
      </c>
      <c r="K2422">
        <v>167</v>
      </c>
      <c r="L2422">
        <v>18.399999999999999</v>
      </c>
      <c r="M2422">
        <v>5.0999999999999996</v>
      </c>
      <c r="N2422">
        <v>0.94</v>
      </c>
      <c r="O2422">
        <v>4.29</v>
      </c>
      <c r="P2422">
        <v>0.79</v>
      </c>
      <c r="Q2422">
        <v>3.63</v>
      </c>
      <c r="R2422">
        <v>0.67</v>
      </c>
      <c r="S2422">
        <v>1.46</v>
      </c>
      <c r="T2422">
        <v>34</v>
      </c>
      <c r="U2422">
        <v>19.100000000000001</v>
      </c>
      <c r="V2422">
        <v>19.82</v>
      </c>
      <c r="W2422" s="1">
        <v>42969</v>
      </c>
      <c r="X2422">
        <v>242</v>
      </c>
      <c r="Y2422" t="s">
        <v>47</v>
      </c>
      <c r="Z2422" t="s">
        <v>1410</v>
      </c>
      <c r="AA2422" t="s">
        <v>1411</v>
      </c>
      <c r="AC2422" s="1">
        <v>43056</v>
      </c>
      <c r="AD2422">
        <v>1</v>
      </c>
      <c r="AE2422">
        <v>194</v>
      </c>
      <c r="AF2422" s="1">
        <v>43332</v>
      </c>
      <c r="AG2422">
        <v>363</v>
      </c>
      <c r="AH2422" t="s">
        <v>339</v>
      </c>
      <c r="AI2422">
        <v>275</v>
      </c>
      <c r="AJ2422" t="s">
        <v>1412</v>
      </c>
      <c r="AK2422" t="s">
        <v>45</v>
      </c>
      <c r="AL2422" s="1">
        <v>42969</v>
      </c>
    </row>
    <row r="2423" spans="1:38" x14ac:dyDescent="0.25">
      <c r="A2423" t="s">
        <v>123</v>
      </c>
      <c r="B2423" s="1">
        <v>43198</v>
      </c>
      <c r="C2423">
        <v>4</v>
      </c>
      <c r="D2423">
        <v>354</v>
      </c>
      <c r="E2423">
        <v>145</v>
      </c>
      <c r="F2423" t="s">
        <v>1252</v>
      </c>
      <c r="G2423" t="s">
        <v>69</v>
      </c>
      <c r="H2423" t="s">
        <v>70</v>
      </c>
      <c r="I2423">
        <v>2</v>
      </c>
      <c r="J2423">
        <v>1</v>
      </c>
      <c r="K2423">
        <v>241</v>
      </c>
      <c r="L2423">
        <v>13.5</v>
      </c>
      <c r="M2423">
        <v>4.79</v>
      </c>
      <c r="N2423">
        <v>0.65</v>
      </c>
      <c r="O2423">
        <v>5.95</v>
      </c>
      <c r="P2423">
        <v>0.8</v>
      </c>
      <c r="Q2423">
        <v>5.14</v>
      </c>
      <c r="R2423">
        <v>0.69</v>
      </c>
      <c r="S2423">
        <v>1.5</v>
      </c>
      <c r="T2423">
        <v>54</v>
      </c>
      <c r="U2423">
        <v>14.01</v>
      </c>
      <c r="V2423">
        <v>18.78</v>
      </c>
      <c r="W2423" s="1">
        <v>42957</v>
      </c>
      <c r="X2423">
        <v>250</v>
      </c>
      <c r="Y2423" t="s">
        <v>47</v>
      </c>
      <c r="Z2423" t="s">
        <v>1407</v>
      </c>
      <c r="AA2423" t="s">
        <v>640</v>
      </c>
      <c r="AC2423" t="s">
        <v>49</v>
      </c>
      <c r="AH2423" t="s">
        <v>1255</v>
      </c>
      <c r="AI2423" t="s">
        <v>1408</v>
      </c>
      <c r="AJ2423" t="s">
        <v>1409</v>
      </c>
      <c r="AK2423" t="s">
        <v>50</v>
      </c>
      <c r="AL2423" s="1">
        <v>43237</v>
      </c>
    </row>
    <row r="2424" spans="1:38" x14ac:dyDescent="0.25">
      <c r="A2424" t="s">
        <v>129</v>
      </c>
      <c r="B2424" s="1">
        <v>43060</v>
      </c>
      <c r="C2424">
        <v>2</v>
      </c>
      <c r="D2424">
        <v>389</v>
      </c>
      <c r="E2424">
        <v>146</v>
      </c>
      <c r="F2424" t="s">
        <v>1252</v>
      </c>
      <c r="G2424" t="s">
        <v>104</v>
      </c>
      <c r="H2424" t="s">
        <v>105</v>
      </c>
      <c r="I2424">
        <v>4</v>
      </c>
      <c r="J2424" t="s">
        <v>42</v>
      </c>
      <c r="K2424">
        <v>52</v>
      </c>
      <c r="L2424">
        <v>21</v>
      </c>
      <c r="M2424">
        <v>5.09</v>
      </c>
      <c r="N2424">
        <v>1.07</v>
      </c>
      <c r="O2424">
        <v>3.64</v>
      </c>
      <c r="P2424">
        <v>0.76</v>
      </c>
      <c r="Q2424">
        <v>3.84</v>
      </c>
      <c r="R2424">
        <v>0.81</v>
      </c>
      <c r="S2424">
        <v>1.57</v>
      </c>
      <c r="T2424">
        <v>34</v>
      </c>
      <c r="U2424">
        <v>21.8</v>
      </c>
      <c r="V2424">
        <v>21.18</v>
      </c>
      <c r="W2424" s="1">
        <v>43008</v>
      </c>
      <c r="X2424">
        <v>234</v>
      </c>
      <c r="Y2424" t="s">
        <v>43</v>
      </c>
      <c r="Z2424" t="s">
        <v>1413</v>
      </c>
      <c r="AA2424" t="s">
        <v>283</v>
      </c>
      <c r="AC2424" t="s">
        <v>49</v>
      </c>
      <c r="AH2424">
        <v>508092</v>
      </c>
      <c r="AI2424" t="s">
        <v>739</v>
      </c>
      <c r="AJ2424" t="s">
        <v>993</v>
      </c>
      <c r="AK2424" t="s">
        <v>45</v>
      </c>
      <c r="AL2424" s="1">
        <v>43008</v>
      </c>
    </row>
    <row r="2425" spans="1:38" x14ac:dyDescent="0.25">
      <c r="A2425" t="s">
        <v>129</v>
      </c>
      <c r="B2425" s="1">
        <v>43156</v>
      </c>
      <c r="C2425">
        <v>3</v>
      </c>
      <c r="D2425">
        <v>389</v>
      </c>
      <c r="E2425">
        <v>146</v>
      </c>
      <c r="F2425" t="s">
        <v>1252</v>
      </c>
      <c r="G2425" t="s">
        <v>104</v>
      </c>
      <c r="H2425" t="s">
        <v>105</v>
      </c>
      <c r="I2425">
        <v>4</v>
      </c>
      <c r="J2425" t="s">
        <v>42</v>
      </c>
      <c r="K2425">
        <v>148</v>
      </c>
      <c r="L2425">
        <v>17.600000000000001</v>
      </c>
      <c r="M2425">
        <v>4.8899999999999997</v>
      </c>
      <c r="N2425">
        <v>0.86</v>
      </c>
      <c r="O2425">
        <v>3.71</v>
      </c>
      <c r="P2425">
        <v>0.65</v>
      </c>
      <c r="Q2425">
        <v>4.1500000000000004</v>
      </c>
      <c r="R2425">
        <v>0.73</v>
      </c>
      <c r="S2425">
        <v>1.38</v>
      </c>
      <c r="U2425">
        <v>18.27</v>
      </c>
      <c r="V2425">
        <v>18.29</v>
      </c>
      <c r="W2425" s="1">
        <v>43008</v>
      </c>
      <c r="X2425">
        <v>234</v>
      </c>
      <c r="Z2425" t="s">
        <v>1413</v>
      </c>
      <c r="AA2425" t="s">
        <v>283</v>
      </c>
      <c r="AI2425">
        <v>0</v>
      </c>
    </row>
    <row r="2426" spans="1:38" x14ac:dyDescent="0.25">
      <c r="A2426" t="s">
        <v>129</v>
      </c>
      <c r="B2426" s="1">
        <v>43229</v>
      </c>
      <c r="C2426">
        <v>4</v>
      </c>
      <c r="D2426">
        <v>389</v>
      </c>
      <c r="E2426">
        <v>146</v>
      </c>
      <c r="F2426" t="s">
        <v>1252</v>
      </c>
      <c r="G2426" t="s">
        <v>104</v>
      </c>
      <c r="H2426" t="s">
        <v>105</v>
      </c>
      <c r="I2426">
        <v>4</v>
      </c>
      <c r="J2426" t="s">
        <v>42</v>
      </c>
      <c r="K2426">
        <v>221</v>
      </c>
      <c r="L2426">
        <v>10.8</v>
      </c>
      <c r="M2426">
        <v>4.4800000000000004</v>
      </c>
      <c r="N2426">
        <v>0.48</v>
      </c>
      <c r="O2426">
        <v>6.74</v>
      </c>
      <c r="P2426">
        <v>0.73</v>
      </c>
      <c r="Q2426">
        <v>4.83</v>
      </c>
      <c r="R2426">
        <v>0.52</v>
      </c>
      <c r="S2426">
        <v>1.25</v>
      </c>
      <c r="T2426">
        <v>28</v>
      </c>
      <c r="U2426">
        <v>11.21</v>
      </c>
      <c r="V2426">
        <v>15.91</v>
      </c>
      <c r="W2426" s="1">
        <v>43008</v>
      </c>
      <c r="X2426">
        <v>234</v>
      </c>
      <c r="Y2426" t="s">
        <v>47</v>
      </c>
      <c r="Z2426" t="s">
        <v>1413</v>
      </c>
      <c r="AA2426" t="s">
        <v>283</v>
      </c>
      <c r="AC2426" t="s">
        <v>49</v>
      </c>
      <c r="AH2426">
        <v>508092</v>
      </c>
      <c r="AI2426" t="s">
        <v>739</v>
      </c>
      <c r="AJ2426" t="s">
        <v>993</v>
      </c>
      <c r="AK2426" t="s">
        <v>50</v>
      </c>
      <c r="AL2426" s="1">
        <v>43251</v>
      </c>
    </row>
    <row r="2427" spans="1:38" x14ac:dyDescent="0.25">
      <c r="A2427" t="s">
        <v>40</v>
      </c>
      <c r="B2427" s="1">
        <v>44117</v>
      </c>
      <c r="C2427">
        <v>1</v>
      </c>
      <c r="D2427">
        <v>231</v>
      </c>
      <c r="E2427">
        <v>146</v>
      </c>
      <c r="F2427" t="s">
        <v>1252</v>
      </c>
      <c r="G2427" t="s">
        <v>69</v>
      </c>
      <c r="H2427" t="s">
        <v>70</v>
      </c>
      <c r="I2427">
        <v>4</v>
      </c>
      <c r="J2427" t="s">
        <v>42</v>
      </c>
      <c r="K2427">
        <v>35</v>
      </c>
      <c r="L2427">
        <v>19.2</v>
      </c>
      <c r="M2427">
        <v>5.34</v>
      </c>
      <c r="N2427">
        <v>1.03</v>
      </c>
      <c r="O2427">
        <v>5.6</v>
      </c>
      <c r="P2427">
        <v>1.08</v>
      </c>
      <c r="Q2427">
        <v>4.47</v>
      </c>
      <c r="R2427">
        <v>0.86</v>
      </c>
      <c r="S2427">
        <v>1.93</v>
      </c>
      <c r="T2427">
        <v>57</v>
      </c>
      <c r="U2427">
        <v>19.93</v>
      </c>
      <c r="V2427">
        <v>25.08</v>
      </c>
      <c r="W2427" s="1">
        <v>44082</v>
      </c>
      <c r="Y2427" t="s">
        <v>43</v>
      </c>
      <c r="Z2427" t="s">
        <v>1414</v>
      </c>
      <c r="AA2427">
        <f>-13/67</f>
        <v>-0.19402985074626866</v>
      </c>
      <c r="AB2427">
        <v>68</v>
      </c>
      <c r="AC2427" s="1">
        <v>44148</v>
      </c>
      <c r="AD2427">
        <v>1</v>
      </c>
      <c r="AE2427">
        <v>222</v>
      </c>
      <c r="AF2427" s="1">
        <v>44426</v>
      </c>
      <c r="AG2427">
        <v>344</v>
      </c>
      <c r="AH2427">
        <v>511037</v>
      </c>
      <c r="AI2427" t="s">
        <v>107</v>
      </c>
      <c r="AJ2427" t="s">
        <v>1415</v>
      </c>
      <c r="AK2427" t="s">
        <v>45</v>
      </c>
      <c r="AL2427" s="1">
        <v>44082</v>
      </c>
    </row>
    <row r="2428" spans="1:38" x14ac:dyDescent="0.25">
      <c r="A2428" t="s">
        <v>40</v>
      </c>
      <c r="B2428" s="1">
        <v>44280</v>
      </c>
      <c r="C2428">
        <v>3</v>
      </c>
      <c r="D2428">
        <v>231</v>
      </c>
      <c r="E2428">
        <v>146</v>
      </c>
      <c r="F2428" t="s">
        <v>1252</v>
      </c>
      <c r="G2428" t="s">
        <v>69</v>
      </c>
      <c r="H2428" t="s">
        <v>70</v>
      </c>
      <c r="I2428">
        <v>4</v>
      </c>
      <c r="J2428" t="s">
        <v>42</v>
      </c>
      <c r="K2428">
        <v>198</v>
      </c>
      <c r="L2428">
        <v>10.199999999999999</v>
      </c>
      <c r="M2428">
        <v>4.8600000000000003</v>
      </c>
      <c r="N2428">
        <v>0.5</v>
      </c>
      <c r="O2428">
        <v>6.92</v>
      </c>
      <c r="P2428">
        <v>0.71</v>
      </c>
      <c r="Q2428">
        <v>5.21</v>
      </c>
      <c r="R2428">
        <v>0.53</v>
      </c>
      <c r="S2428">
        <v>1.24</v>
      </c>
      <c r="T2428">
        <v>81</v>
      </c>
      <c r="U2428">
        <v>10.59</v>
      </c>
      <c r="V2428">
        <v>15.57</v>
      </c>
      <c r="W2428" s="1">
        <v>44082</v>
      </c>
      <c r="Y2428" t="s">
        <v>47</v>
      </c>
      <c r="Z2428" t="s">
        <v>1414</v>
      </c>
      <c r="AA2428">
        <v>-0.194029851</v>
      </c>
      <c r="AB2428">
        <v>68</v>
      </c>
      <c r="AC2428" s="1">
        <v>44148</v>
      </c>
      <c r="AD2428">
        <v>1</v>
      </c>
      <c r="AE2428">
        <v>145</v>
      </c>
      <c r="AF2428" s="1">
        <v>44426</v>
      </c>
      <c r="AG2428">
        <v>344</v>
      </c>
      <c r="AH2428">
        <v>511037</v>
      </c>
      <c r="AI2428" t="s">
        <v>107</v>
      </c>
      <c r="AJ2428" t="s">
        <v>1415</v>
      </c>
      <c r="AK2428" t="s">
        <v>45</v>
      </c>
      <c r="AL2428" s="1">
        <v>44082</v>
      </c>
    </row>
    <row r="2429" spans="1:38" x14ac:dyDescent="0.25">
      <c r="A2429" t="s">
        <v>40</v>
      </c>
      <c r="B2429" s="1">
        <v>44222</v>
      </c>
      <c r="C2429">
        <v>2</v>
      </c>
      <c r="D2429">
        <v>231</v>
      </c>
      <c r="E2429">
        <v>146</v>
      </c>
      <c r="F2429" t="s">
        <v>1252</v>
      </c>
      <c r="G2429" t="s">
        <v>69</v>
      </c>
      <c r="H2429" t="s">
        <v>70</v>
      </c>
      <c r="I2429">
        <v>4</v>
      </c>
      <c r="J2429" t="s">
        <v>42</v>
      </c>
      <c r="K2429">
        <v>140</v>
      </c>
      <c r="L2429">
        <v>9.5</v>
      </c>
      <c r="M2429">
        <v>4.96</v>
      </c>
      <c r="N2429">
        <v>0.47</v>
      </c>
      <c r="O2429">
        <v>6.34</v>
      </c>
      <c r="P2429">
        <v>0.6</v>
      </c>
      <c r="Q2429">
        <v>4.38</v>
      </c>
      <c r="R2429">
        <v>0.42</v>
      </c>
      <c r="S2429">
        <v>1.02</v>
      </c>
      <c r="T2429">
        <v>70</v>
      </c>
      <c r="U2429">
        <v>9.86</v>
      </c>
      <c r="V2429">
        <v>13.19</v>
      </c>
      <c r="W2429" s="1">
        <v>44082</v>
      </c>
      <c r="Y2429" t="s">
        <v>46</v>
      </c>
      <c r="Z2429" t="s">
        <v>1414</v>
      </c>
      <c r="AA2429">
        <v>-0.194029851</v>
      </c>
      <c r="AB2429">
        <v>68</v>
      </c>
      <c r="AC2429" s="1">
        <v>44148</v>
      </c>
      <c r="AD2429">
        <v>1</v>
      </c>
      <c r="AE2429">
        <v>202</v>
      </c>
      <c r="AF2429" s="1">
        <v>44426</v>
      </c>
      <c r="AG2429">
        <v>344</v>
      </c>
      <c r="AH2429">
        <v>511037</v>
      </c>
      <c r="AI2429" t="s">
        <v>107</v>
      </c>
      <c r="AJ2429" t="s">
        <v>1415</v>
      </c>
      <c r="AK2429" t="s">
        <v>45</v>
      </c>
      <c r="AL2429" s="1">
        <v>44082</v>
      </c>
    </row>
    <row r="2430" spans="1:38" x14ac:dyDescent="0.25">
      <c r="A2430" t="s">
        <v>68</v>
      </c>
      <c r="B2430" s="1">
        <v>43018</v>
      </c>
      <c r="C2430">
        <v>1</v>
      </c>
      <c r="D2430">
        <v>584</v>
      </c>
      <c r="E2430">
        <v>147</v>
      </c>
      <c r="F2430" t="s">
        <v>1252</v>
      </c>
      <c r="G2430" t="s">
        <v>51</v>
      </c>
      <c r="H2430" t="s">
        <v>52</v>
      </c>
      <c r="I2430">
        <v>2</v>
      </c>
      <c r="J2430">
        <v>1</v>
      </c>
      <c r="K2430">
        <v>43</v>
      </c>
      <c r="L2430">
        <v>23.4</v>
      </c>
      <c r="M2430">
        <v>4.97</v>
      </c>
      <c r="N2430">
        <v>1.1599999999999999</v>
      </c>
      <c r="O2430">
        <v>4.22</v>
      </c>
      <c r="P2430">
        <v>0.99</v>
      </c>
      <c r="Q2430">
        <v>3.28</v>
      </c>
      <c r="R2430">
        <v>0.77</v>
      </c>
      <c r="S2430">
        <v>1.76</v>
      </c>
      <c r="T2430">
        <v>34</v>
      </c>
      <c r="U2430">
        <v>24.29</v>
      </c>
      <c r="V2430">
        <v>24.42</v>
      </c>
      <c r="W2430" s="1">
        <v>42975</v>
      </c>
      <c r="X2430">
        <v>257</v>
      </c>
      <c r="Y2430" t="s">
        <v>43</v>
      </c>
      <c r="Z2430" t="s">
        <v>1416</v>
      </c>
      <c r="AA2430" t="s">
        <v>1417</v>
      </c>
      <c r="AB2430">
        <v>21</v>
      </c>
      <c r="AC2430" s="1">
        <v>43034</v>
      </c>
      <c r="AD2430">
        <v>1</v>
      </c>
      <c r="AE2430">
        <v>248</v>
      </c>
      <c r="AF2430" s="1">
        <v>43315</v>
      </c>
      <c r="AG2430">
        <v>340</v>
      </c>
      <c r="AH2430">
        <v>114528</v>
      </c>
      <c r="AI2430">
        <v>587</v>
      </c>
      <c r="AJ2430" t="s">
        <v>1418</v>
      </c>
      <c r="AK2430" t="s">
        <v>45</v>
      </c>
      <c r="AL2430" s="1">
        <v>42975</v>
      </c>
    </row>
    <row r="2431" spans="1:38" x14ac:dyDescent="0.25">
      <c r="A2431" t="s">
        <v>68</v>
      </c>
      <c r="B2431" s="1">
        <v>43073</v>
      </c>
      <c r="C2431">
        <v>2</v>
      </c>
      <c r="D2431">
        <v>584</v>
      </c>
      <c r="E2431">
        <v>147</v>
      </c>
      <c r="F2431" t="s">
        <v>1252</v>
      </c>
      <c r="G2431" t="s">
        <v>51</v>
      </c>
      <c r="H2431" t="s">
        <v>52</v>
      </c>
      <c r="I2431">
        <v>2</v>
      </c>
      <c r="J2431">
        <v>1</v>
      </c>
      <c r="K2431">
        <v>98</v>
      </c>
      <c r="L2431">
        <v>23.6</v>
      </c>
      <c r="M2431">
        <v>3.25</v>
      </c>
      <c r="N2431">
        <v>0.77</v>
      </c>
      <c r="O2431">
        <v>2.63</v>
      </c>
      <c r="P2431">
        <v>0.62</v>
      </c>
      <c r="Q2431">
        <v>2.06</v>
      </c>
      <c r="R2431">
        <v>0.49</v>
      </c>
      <c r="S2431">
        <v>1.1100000000000001</v>
      </c>
      <c r="T2431">
        <v>12</v>
      </c>
      <c r="U2431">
        <v>24.5</v>
      </c>
      <c r="V2431">
        <v>17.760000000000002</v>
      </c>
      <c r="W2431" s="1">
        <v>42975</v>
      </c>
      <c r="X2431">
        <v>257</v>
      </c>
      <c r="Y2431" t="s">
        <v>46</v>
      </c>
      <c r="Z2431" t="s">
        <v>1416</v>
      </c>
      <c r="AA2431" t="s">
        <v>1417</v>
      </c>
      <c r="AB2431">
        <v>21</v>
      </c>
      <c r="AC2431" s="1">
        <v>43034</v>
      </c>
      <c r="AD2431">
        <v>1</v>
      </c>
      <c r="AE2431">
        <v>240</v>
      </c>
      <c r="AF2431" s="1">
        <v>43315</v>
      </c>
      <c r="AG2431">
        <v>340</v>
      </c>
      <c r="AH2431">
        <v>114528</v>
      </c>
      <c r="AI2431">
        <v>587</v>
      </c>
      <c r="AJ2431" t="s">
        <v>1418</v>
      </c>
      <c r="AK2431" t="s">
        <v>45</v>
      </c>
      <c r="AL2431" s="1">
        <v>42975</v>
      </c>
    </row>
    <row r="2432" spans="1:38" x14ac:dyDescent="0.25">
      <c r="A2432" t="s">
        <v>68</v>
      </c>
      <c r="B2432" s="1">
        <v>43144</v>
      </c>
      <c r="C2432">
        <v>3</v>
      </c>
      <c r="D2432">
        <v>584</v>
      </c>
      <c r="E2432">
        <v>147</v>
      </c>
      <c r="F2432" t="s">
        <v>1252</v>
      </c>
      <c r="G2432" t="s">
        <v>51</v>
      </c>
      <c r="H2432" t="s">
        <v>52</v>
      </c>
      <c r="I2432">
        <v>2</v>
      </c>
      <c r="J2432">
        <v>1</v>
      </c>
      <c r="K2432">
        <v>169</v>
      </c>
      <c r="L2432">
        <v>12.6</v>
      </c>
      <c r="M2432">
        <v>4.6900000000000004</v>
      </c>
      <c r="N2432">
        <v>0.59</v>
      </c>
      <c r="O2432">
        <v>4.66</v>
      </c>
      <c r="P2432">
        <v>0.59</v>
      </c>
      <c r="Q2432">
        <v>3.11</v>
      </c>
      <c r="R2432">
        <v>0.39</v>
      </c>
      <c r="S2432">
        <v>0.98</v>
      </c>
      <c r="T2432">
        <v>35</v>
      </c>
      <c r="U2432">
        <v>13.08</v>
      </c>
      <c r="V2432">
        <v>13.68</v>
      </c>
      <c r="W2432" s="1">
        <v>42975</v>
      </c>
      <c r="X2432">
        <v>257</v>
      </c>
      <c r="Y2432" t="s">
        <v>47</v>
      </c>
      <c r="Z2432" t="s">
        <v>1416</v>
      </c>
      <c r="AA2432" t="s">
        <v>1417</v>
      </c>
      <c r="AB2432">
        <v>21</v>
      </c>
      <c r="AC2432" s="1">
        <v>43034</v>
      </c>
      <c r="AD2432">
        <v>1</v>
      </c>
      <c r="AE2432">
        <v>169</v>
      </c>
      <c r="AF2432" s="1">
        <v>43315</v>
      </c>
      <c r="AG2432">
        <v>340</v>
      </c>
      <c r="AH2432">
        <v>114528</v>
      </c>
      <c r="AI2432">
        <v>587</v>
      </c>
      <c r="AJ2432" t="s">
        <v>1418</v>
      </c>
      <c r="AK2432" t="s">
        <v>45</v>
      </c>
      <c r="AL2432" s="1">
        <v>42975</v>
      </c>
    </row>
    <row r="2433" spans="1:38" x14ac:dyDescent="0.25">
      <c r="A2433" t="s">
        <v>68</v>
      </c>
      <c r="B2433" s="1">
        <v>43219</v>
      </c>
      <c r="C2433">
        <v>4</v>
      </c>
      <c r="D2433">
        <v>584</v>
      </c>
      <c r="E2433">
        <v>147</v>
      </c>
      <c r="F2433" t="s">
        <v>1252</v>
      </c>
      <c r="G2433" t="s">
        <v>51</v>
      </c>
      <c r="H2433" t="s">
        <v>52</v>
      </c>
      <c r="I2433">
        <v>2</v>
      </c>
      <c r="J2433">
        <v>1</v>
      </c>
      <c r="K2433">
        <v>244</v>
      </c>
      <c r="L2433">
        <v>5.9</v>
      </c>
      <c r="M2433">
        <v>4.54</v>
      </c>
      <c r="N2433">
        <v>0.27</v>
      </c>
      <c r="O2433">
        <v>7.16</v>
      </c>
      <c r="P2433">
        <v>0.42</v>
      </c>
      <c r="Q2433">
        <v>4.8</v>
      </c>
      <c r="R2433">
        <v>0.28000000000000003</v>
      </c>
      <c r="S2433">
        <v>0.71</v>
      </c>
      <c r="T2433">
        <v>184</v>
      </c>
      <c r="U2433">
        <v>6.12</v>
      </c>
      <c r="V2433">
        <v>8.93</v>
      </c>
      <c r="W2433" s="1">
        <v>42975</v>
      </c>
      <c r="X2433">
        <v>257</v>
      </c>
      <c r="Y2433" s="3">
        <v>45017</v>
      </c>
      <c r="Z2433" t="s">
        <v>1416</v>
      </c>
      <c r="AA2433" t="s">
        <v>1419</v>
      </c>
      <c r="AB2433">
        <v>19</v>
      </c>
      <c r="AC2433" s="1">
        <v>43403</v>
      </c>
      <c r="AD2433">
        <v>2</v>
      </c>
      <c r="AE2433">
        <v>236</v>
      </c>
      <c r="AF2433" s="1">
        <v>43683</v>
      </c>
      <c r="AG2433">
        <v>708</v>
      </c>
      <c r="AH2433">
        <v>114528</v>
      </c>
      <c r="AI2433">
        <v>587</v>
      </c>
      <c r="AJ2433" t="s">
        <v>1418</v>
      </c>
      <c r="AK2433" t="s">
        <v>50</v>
      </c>
      <c r="AL2433" s="1">
        <v>43250</v>
      </c>
    </row>
    <row r="2434" spans="1:38" x14ac:dyDescent="0.25">
      <c r="A2434" t="s">
        <v>129</v>
      </c>
      <c r="B2434" s="1">
        <v>42997</v>
      </c>
      <c r="C2434">
        <v>1</v>
      </c>
      <c r="D2434">
        <v>82</v>
      </c>
      <c r="E2434">
        <v>148</v>
      </c>
      <c r="F2434" t="s">
        <v>1252</v>
      </c>
      <c r="G2434" t="s">
        <v>69</v>
      </c>
      <c r="H2434" t="s">
        <v>70</v>
      </c>
      <c r="I2434">
        <v>3</v>
      </c>
      <c r="J2434">
        <v>2</v>
      </c>
      <c r="K2434">
        <v>29</v>
      </c>
      <c r="L2434">
        <v>18.899999999999999</v>
      </c>
      <c r="M2434">
        <v>5.14</v>
      </c>
      <c r="N2434">
        <v>0.97</v>
      </c>
      <c r="O2434">
        <v>5.6</v>
      </c>
      <c r="P2434">
        <v>1.06</v>
      </c>
      <c r="Q2434">
        <v>3.82</v>
      </c>
      <c r="R2434">
        <v>0.72</v>
      </c>
      <c r="S2434">
        <v>1.78</v>
      </c>
      <c r="T2434">
        <v>23</v>
      </c>
      <c r="U2434">
        <v>19.62</v>
      </c>
      <c r="V2434">
        <v>23.71</v>
      </c>
      <c r="W2434" s="1">
        <v>42968</v>
      </c>
      <c r="X2434">
        <v>274</v>
      </c>
      <c r="Y2434" t="s">
        <v>43</v>
      </c>
      <c r="Z2434" t="s">
        <v>1420</v>
      </c>
      <c r="AA2434" t="s">
        <v>1421</v>
      </c>
      <c r="AB2434">
        <v>69</v>
      </c>
      <c r="AC2434" s="1">
        <v>43048</v>
      </c>
      <c r="AD2434">
        <v>1</v>
      </c>
      <c r="AE2434">
        <v>278</v>
      </c>
      <c r="AF2434" s="1">
        <v>43326</v>
      </c>
      <c r="AG2434">
        <v>358</v>
      </c>
      <c r="AH2434">
        <v>508140</v>
      </c>
      <c r="AI2434">
        <v>0</v>
      </c>
      <c r="AJ2434" t="s">
        <v>1422</v>
      </c>
      <c r="AK2434" t="s">
        <v>45</v>
      </c>
      <c r="AL2434" s="1">
        <v>42968</v>
      </c>
    </row>
    <row r="2435" spans="1:38" x14ac:dyDescent="0.25">
      <c r="A2435" t="s">
        <v>129</v>
      </c>
      <c r="B2435" s="1">
        <v>43060</v>
      </c>
      <c r="C2435">
        <v>2</v>
      </c>
      <c r="D2435">
        <v>82</v>
      </c>
      <c r="E2435">
        <v>148</v>
      </c>
      <c r="F2435" t="s">
        <v>1252</v>
      </c>
      <c r="G2435" t="s">
        <v>69</v>
      </c>
      <c r="H2435" t="s">
        <v>70</v>
      </c>
      <c r="I2435">
        <v>3</v>
      </c>
      <c r="J2435">
        <v>2</v>
      </c>
      <c r="K2435">
        <v>92</v>
      </c>
      <c r="L2435">
        <v>15.4</v>
      </c>
      <c r="M2435">
        <v>5.09</v>
      </c>
      <c r="N2435">
        <v>0.78</v>
      </c>
      <c r="O2435">
        <v>5.51</v>
      </c>
      <c r="P2435">
        <v>0.85</v>
      </c>
      <c r="Q2435">
        <v>4.07</v>
      </c>
      <c r="R2435">
        <v>0.63</v>
      </c>
      <c r="S2435">
        <v>1.48</v>
      </c>
      <c r="T2435">
        <v>122</v>
      </c>
      <c r="U2435">
        <v>15.99</v>
      </c>
      <c r="V2435">
        <v>19.47</v>
      </c>
      <c r="W2435" s="1">
        <v>42968</v>
      </c>
      <c r="X2435">
        <v>274</v>
      </c>
      <c r="Y2435" t="s">
        <v>46</v>
      </c>
      <c r="Z2435" t="s">
        <v>1420</v>
      </c>
      <c r="AA2435" t="s">
        <v>1421</v>
      </c>
      <c r="AB2435">
        <v>69</v>
      </c>
      <c r="AC2435" s="1">
        <v>43055</v>
      </c>
      <c r="AD2435">
        <v>2</v>
      </c>
      <c r="AE2435">
        <v>186</v>
      </c>
      <c r="AF2435" s="1">
        <v>43333</v>
      </c>
      <c r="AG2435">
        <v>365</v>
      </c>
      <c r="AH2435">
        <v>508140</v>
      </c>
      <c r="AI2435">
        <v>0</v>
      </c>
      <c r="AJ2435" t="s">
        <v>1422</v>
      </c>
      <c r="AK2435" t="s">
        <v>45</v>
      </c>
      <c r="AL2435" s="1">
        <v>42968</v>
      </c>
    </row>
    <row r="2436" spans="1:38" x14ac:dyDescent="0.25">
      <c r="A2436" t="s">
        <v>129</v>
      </c>
      <c r="B2436" s="1">
        <v>43156</v>
      </c>
      <c r="C2436">
        <v>3</v>
      </c>
      <c r="D2436">
        <v>82</v>
      </c>
      <c r="E2436">
        <v>148</v>
      </c>
      <c r="F2436" t="s">
        <v>1252</v>
      </c>
      <c r="G2436" t="s">
        <v>69</v>
      </c>
      <c r="H2436" t="s">
        <v>70</v>
      </c>
      <c r="I2436">
        <v>3</v>
      </c>
      <c r="J2436">
        <v>2</v>
      </c>
      <c r="K2436">
        <v>188</v>
      </c>
      <c r="L2436">
        <v>12.1</v>
      </c>
      <c r="M2436">
        <v>5.08</v>
      </c>
      <c r="N2436">
        <v>0.61</v>
      </c>
      <c r="O2436">
        <v>6.28</v>
      </c>
      <c r="P2436">
        <v>0.76</v>
      </c>
      <c r="Q2436">
        <v>4.2699999999999996</v>
      </c>
      <c r="R2436">
        <v>0.52</v>
      </c>
      <c r="S2436">
        <v>1.28</v>
      </c>
      <c r="U2436">
        <v>12.56</v>
      </c>
      <c r="V2436">
        <v>16.64</v>
      </c>
      <c r="W2436" s="1">
        <v>42968</v>
      </c>
      <c r="X2436">
        <v>274</v>
      </c>
      <c r="Z2436" t="s">
        <v>1420</v>
      </c>
      <c r="AA2436" t="s">
        <v>1421</v>
      </c>
      <c r="AB2436">
        <v>69</v>
      </c>
      <c r="AI2436">
        <v>0</v>
      </c>
    </row>
    <row r="2437" spans="1:38" x14ac:dyDescent="0.25">
      <c r="A2437" t="s">
        <v>129</v>
      </c>
      <c r="B2437" s="1">
        <v>43229</v>
      </c>
      <c r="C2437">
        <v>4</v>
      </c>
      <c r="D2437">
        <v>82</v>
      </c>
      <c r="E2437">
        <v>148</v>
      </c>
      <c r="F2437" t="s">
        <v>1252</v>
      </c>
      <c r="G2437" t="s">
        <v>69</v>
      </c>
      <c r="H2437" t="s">
        <v>70</v>
      </c>
      <c r="I2437">
        <v>3</v>
      </c>
      <c r="J2437">
        <v>2</v>
      </c>
      <c r="K2437">
        <v>261</v>
      </c>
      <c r="L2437">
        <v>8.8000000000000007</v>
      </c>
      <c r="M2437">
        <v>4.87</v>
      </c>
      <c r="N2437">
        <v>0.43</v>
      </c>
      <c r="O2437">
        <v>6.61</v>
      </c>
      <c r="P2437">
        <v>0.57999999999999996</v>
      </c>
      <c r="Q2437">
        <v>4.67</v>
      </c>
      <c r="R2437">
        <v>0.41</v>
      </c>
      <c r="S2437">
        <v>0.99</v>
      </c>
      <c r="T2437">
        <v>93</v>
      </c>
      <c r="U2437">
        <v>9.1300000000000008</v>
      </c>
      <c r="V2437">
        <v>12.68</v>
      </c>
      <c r="W2437" s="1">
        <v>42968</v>
      </c>
      <c r="X2437">
        <v>274</v>
      </c>
      <c r="Y2437" t="s">
        <v>48</v>
      </c>
      <c r="Z2437" t="s">
        <v>1420</v>
      </c>
      <c r="AA2437" t="s">
        <v>1421</v>
      </c>
      <c r="AB2437">
        <v>69</v>
      </c>
      <c r="AC2437" t="s">
        <v>49</v>
      </c>
      <c r="AH2437">
        <v>508140</v>
      </c>
      <c r="AI2437">
        <v>0</v>
      </c>
      <c r="AJ2437" t="s">
        <v>1422</v>
      </c>
      <c r="AK2437" t="s">
        <v>50</v>
      </c>
      <c r="AL2437" s="1">
        <v>43250</v>
      </c>
    </row>
    <row r="2438" spans="1:38" x14ac:dyDescent="0.25">
      <c r="A2438" t="s">
        <v>68</v>
      </c>
      <c r="B2438" s="1">
        <v>43018</v>
      </c>
      <c r="C2438">
        <v>1</v>
      </c>
      <c r="D2438">
        <v>481</v>
      </c>
      <c r="E2438">
        <v>149</v>
      </c>
      <c r="F2438" t="s">
        <v>1252</v>
      </c>
      <c r="G2438" t="s">
        <v>104</v>
      </c>
      <c r="H2438" t="s">
        <v>105</v>
      </c>
      <c r="I2438">
        <v>4</v>
      </c>
      <c r="J2438" t="s">
        <v>42</v>
      </c>
      <c r="K2438">
        <v>39</v>
      </c>
      <c r="L2438">
        <v>23.2</v>
      </c>
      <c r="M2438">
        <v>4.7300000000000004</v>
      </c>
      <c r="N2438">
        <v>1.1000000000000001</v>
      </c>
      <c r="O2438">
        <v>5.35</v>
      </c>
      <c r="P2438">
        <v>1.24</v>
      </c>
      <c r="Q2438">
        <v>3.59</v>
      </c>
      <c r="R2438">
        <v>0.83</v>
      </c>
      <c r="S2438">
        <v>2.0699999999999998</v>
      </c>
      <c r="T2438">
        <v>8</v>
      </c>
      <c r="U2438">
        <v>24.08</v>
      </c>
      <c r="V2438">
        <v>27.94</v>
      </c>
      <c r="W2438" s="1">
        <v>42979</v>
      </c>
      <c r="X2438">
        <v>253</v>
      </c>
      <c r="Y2438" t="s">
        <v>43</v>
      </c>
      <c r="Z2438" t="s">
        <v>1423</v>
      </c>
      <c r="AA2438" t="s">
        <v>1424</v>
      </c>
      <c r="AC2438" s="1">
        <v>43036</v>
      </c>
      <c r="AD2438">
        <v>1</v>
      </c>
      <c r="AE2438">
        <v>249</v>
      </c>
      <c r="AF2438" s="1">
        <v>43316</v>
      </c>
      <c r="AG2438">
        <v>337</v>
      </c>
      <c r="AH2438">
        <v>312508</v>
      </c>
      <c r="AI2438" t="s">
        <v>629</v>
      </c>
      <c r="AJ2438" s="2">
        <v>34182</v>
      </c>
      <c r="AK2438" t="s">
        <v>45</v>
      </c>
      <c r="AL2438" s="1">
        <v>42979</v>
      </c>
    </row>
    <row r="2439" spans="1:38" x14ac:dyDescent="0.25">
      <c r="A2439" t="s">
        <v>68</v>
      </c>
      <c r="B2439" s="1">
        <v>43073</v>
      </c>
      <c r="C2439">
        <v>2</v>
      </c>
      <c r="D2439">
        <v>481</v>
      </c>
      <c r="E2439">
        <v>149</v>
      </c>
      <c r="F2439" t="s">
        <v>1252</v>
      </c>
      <c r="G2439" t="s">
        <v>104</v>
      </c>
      <c r="H2439" t="s">
        <v>105</v>
      </c>
      <c r="I2439">
        <v>4</v>
      </c>
      <c r="J2439" t="s">
        <v>42</v>
      </c>
      <c r="K2439">
        <v>94</v>
      </c>
      <c r="L2439">
        <v>20.8</v>
      </c>
      <c r="M2439">
        <v>4.1500000000000004</v>
      </c>
      <c r="N2439">
        <v>0.86</v>
      </c>
      <c r="O2439">
        <v>5.2</v>
      </c>
      <c r="P2439">
        <v>1.08</v>
      </c>
      <c r="Q2439">
        <v>2.76</v>
      </c>
      <c r="R2439">
        <v>0.56999999999999995</v>
      </c>
      <c r="S2439">
        <v>1.66</v>
      </c>
      <c r="T2439">
        <v>7</v>
      </c>
      <c r="U2439">
        <v>21.59</v>
      </c>
      <c r="V2439">
        <v>23.37</v>
      </c>
      <c r="W2439" s="1">
        <v>42979</v>
      </c>
      <c r="X2439">
        <v>253</v>
      </c>
      <c r="Y2439" t="s">
        <v>46</v>
      </c>
      <c r="Z2439" t="s">
        <v>1423</v>
      </c>
      <c r="AA2439" t="s">
        <v>1424</v>
      </c>
      <c r="AC2439" s="1">
        <v>43036</v>
      </c>
      <c r="AD2439">
        <v>1</v>
      </c>
      <c r="AE2439">
        <v>241</v>
      </c>
      <c r="AF2439" s="1">
        <v>43316</v>
      </c>
      <c r="AG2439">
        <v>337</v>
      </c>
      <c r="AH2439">
        <v>312508</v>
      </c>
      <c r="AI2439" t="s">
        <v>629</v>
      </c>
      <c r="AJ2439" s="2">
        <v>34182</v>
      </c>
      <c r="AK2439" t="s">
        <v>45</v>
      </c>
      <c r="AL2439" s="1">
        <v>42979</v>
      </c>
    </row>
    <row r="2440" spans="1:38" x14ac:dyDescent="0.25">
      <c r="A2440" t="s">
        <v>68</v>
      </c>
      <c r="B2440" s="1">
        <v>43144</v>
      </c>
      <c r="C2440">
        <v>3</v>
      </c>
      <c r="D2440">
        <v>481</v>
      </c>
      <c r="E2440">
        <v>149</v>
      </c>
      <c r="F2440" t="s">
        <v>1252</v>
      </c>
      <c r="G2440" t="s">
        <v>104</v>
      </c>
      <c r="H2440" t="s">
        <v>105</v>
      </c>
      <c r="I2440">
        <v>4</v>
      </c>
      <c r="J2440" t="s">
        <v>42</v>
      </c>
      <c r="K2440">
        <v>165</v>
      </c>
      <c r="L2440">
        <v>13.4</v>
      </c>
      <c r="M2440">
        <v>4.83</v>
      </c>
      <c r="N2440">
        <v>0.65</v>
      </c>
      <c r="O2440">
        <v>7.16</v>
      </c>
      <c r="P2440">
        <v>0.96</v>
      </c>
      <c r="Q2440">
        <v>3.72</v>
      </c>
      <c r="R2440">
        <v>0.5</v>
      </c>
      <c r="S2440">
        <v>1.46</v>
      </c>
      <c r="T2440">
        <v>94</v>
      </c>
      <c r="U2440">
        <v>13.91</v>
      </c>
      <c r="V2440">
        <v>19.350000000000001</v>
      </c>
      <c r="W2440" s="1">
        <v>42979</v>
      </c>
      <c r="X2440">
        <v>253</v>
      </c>
      <c r="Y2440" t="s">
        <v>47</v>
      </c>
      <c r="Z2440" t="s">
        <v>1423</v>
      </c>
      <c r="AA2440" t="s">
        <v>1424</v>
      </c>
      <c r="AC2440" s="1">
        <v>43036</v>
      </c>
      <c r="AD2440">
        <v>1</v>
      </c>
      <c r="AE2440">
        <v>170</v>
      </c>
      <c r="AF2440" s="1">
        <v>43316</v>
      </c>
      <c r="AG2440">
        <v>337</v>
      </c>
      <c r="AH2440">
        <v>312508</v>
      </c>
      <c r="AI2440" t="s">
        <v>629</v>
      </c>
      <c r="AJ2440" s="2">
        <v>34182</v>
      </c>
      <c r="AK2440" t="s">
        <v>45</v>
      </c>
      <c r="AL2440" s="1">
        <v>42979</v>
      </c>
    </row>
    <row r="2441" spans="1:38" x14ac:dyDescent="0.25">
      <c r="A2441" t="s">
        <v>68</v>
      </c>
      <c r="B2441" s="1">
        <v>43219</v>
      </c>
      <c r="C2441">
        <v>4</v>
      </c>
      <c r="D2441">
        <v>481</v>
      </c>
      <c r="E2441">
        <v>149</v>
      </c>
      <c r="F2441" t="s">
        <v>1252</v>
      </c>
      <c r="G2441" t="s">
        <v>104</v>
      </c>
      <c r="H2441" t="s">
        <v>105</v>
      </c>
      <c r="I2441">
        <v>4</v>
      </c>
      <c r="J2441" t="s">
        <v>42</v>
      </c>
      <c r="K2441">
        <v>240</v>
      </c>
      <c r="L2441">
        <v>8.1999999999999993</v>
      </c>
      <c r="M2441">
        <v>4.42</v>
      </c>
      <c r="N2441">
        <v>0.36</v>
      </c>
      <c r="O2441">
        <v>8.59</v>
      </c>
      <c r="P2441">
        <v>0.7</v>
      </c>
      <c r="Q2441">
        <v>5.03</v>
      </c>
      <c r="R2441">
        <v>0.41</v>
      </c>
      <c r="S2441">
        <v>1.1200000000000001</v>
      </c>
      <c r="T2441">
        <v>103</v>
      </c>
      <c r="U2441">
        <v>8.51</v>
      </c>
      <c r="V2441">
        <v>14.02</v>
      </c>
      <c r="W2441" s="1">
        <v>42979</v>
      </c>
      <c r="X2441">
        <v>253</v>
      </c>
      <c r="Y2441" t="s">
        <v>48</v>
      </c>
      <c r="Z2441" t="s">
        <v>1423</v>
      </c>
      <c r="AA2441" t="s">
        <v>1425</v>
      </c>
      <c r="AB2441">
        <v>212</v>
      </c>
      <c r="AC2441" s="1">
        <v>43412</v>
      </c>
      <c r="AD2441">
        <v>2</v>
      </c>
      <c r="AE2441">
        <v>243</v>
      </c>
      <c r="AF2441" s="1">
        <v>43690</v>
      </c>
      <c r="AG2441">
        <v>711</v>
      </c>
      <c r="AH2441">
        <v>312508</v>
      </c>
      <c r="AI2441" t="s">
        <v>629</v>
      </c>
      <c r="AJ2441" s="2">
        <v>34182</v>
      </c>
      <c r="AK2441" t="s">
        <v>50</v>
      </c>
      <c r="AL2441" s="1">
        <v>43250</v>
      </c>
    </row>
    <row r="2442" spans="1:38" x14ac:dyDescent="0.25">
      <c r="A2442" t="s">
        <v>594</v>
      </c>
      <c r="B2442" s="1">
        <v>42995</v>
      </c>
      <c r="C2442">
        <v>1</v>
      </c>
      <c r="D2442">
        <v>279</v>
      </c>
      <c r="E2442">
        <v>151</v>
      </c>
      <c r="F2442" t="s">
        <v>1426</v>
      </c>
      <c r="G2442" t="s">
        <v>51</v>
      </c>
      <c r="H2442" t="s">
        <v>52</v>
      </c>
      <c r="I2442">
        <v>5</v>
      </c>
      <c r="J2442" t="s">
        <v>42</v>
      </c>
      <c r="K2442">
        <v>32</v>
      </c>
      <c r="L2442">
        <v>40</v>
      </c>
      <c r="M2442">
        <v>5.08</v>
      </c>
      <c r="N2442">
        <v>2.0299999999999998</v>
      </c>
      <c r="O2442">
        <v>4.57</v>
      </c>
      <c r="P2442">
        <v>1.83</v>
      </c>
      <c r="Q2442">
        <v>3.56</v>
      </c>
      <c r="R2442">
        <v>1.42</v>
      </c>
      <c r="S2442">
        <v>3.25</v>
      </c>
      <c r="T2442">
        <v>34</v>
      </c>
      <c r="U2442">
        <v>41.52</v>
      </c>
      <c r="V2442">
        <v>44.23</v>
      </c>
      <c r="W2442" s="1">
        <v>42963</v>
      </c>
      <c r="X2442">
        <v>236</v>
      </c>
      <c r="Y2442" t="s">
        <v>43</v>
      </c>
      <c r="Z2442" s="2">
        <v>19937</v>
      </c>
      <c r="AA2442" t="s">
        <v>1427</v>
      </c>
      <c r="AC2442" t="s">
        <v>49</v>
      </c>
      <c r="AH2442">
        <v>104184</v>
      </c>
      <c r="AI2442">
        <v>0</v>
      </c>
      <c r="AJ2442" t="s">
        <v>1428</v>
      </c>
      <c r="AK2442" t="s">
        <v>45</v>
      </c>
      <c r="AL2442" s="1">
        <v>42963</v>
      </c>
    </row>
    <row r="2443" spans="1:38" x14ac:dyDescent="0.25">
      <c r="A2443" t="s">
        <v>594</v>
      </c>
      <c r="B2443" s="1">
        <v>43059</v>
      </c>
      <c r="C2443">
        <v>2</v>
      </c>
      <c r="D2443">
        <v>279</v>
      </c>
      <c r="E2443">
        <v>151</v>
      </c>
      <c r="F2443" t="s">
        <v>1426</v>
      </c>
      <c r="G2443" t="s">
        <v>51</v>
      </c>
      <c r="H2443" t="s">
        <v>52</v>
      </c>
      <c r="I2443">
        <v>5</v>
      </c>
      <c r="J2443" t="s">
        <v>42</v>
      </c>
      <c r="K2443">
        <v>96</v>
      </c>
      <c r="L2443">
        <v>28.3</v>
      </c>
      <c r="M2443">
        <v>5.14</v>
      </c>
      <c r="N2443">
        <v>1.45</v>
      </c>
      <c r="O2443">
        <v>3.96</v>
      </c>
      <c r="P2443">
        <v>1.1200000000000001</v>
      </c>
      <c r="Q2443">
        <v>3.48</v>
      </c>
      <c r="R2443">
        <v>0.98</v>
      </c>
      <c r="S2443">
        <v>2.11</v>
      </c>
      <c r="T2443">
        <v>31</v>
      </c>
      <c r="U2443">
        <v>29.38</v>
      </c>
      <c r="V2443">
        <v>28.92</v>
      </c>
      <c r="W2443" s="1">
        <v>42963</v>
      </c>
      <c r="X2443">
        <v>236</v>
      </c>
      <c r="Y2443" t="s">
        <v>46</v>
      </c>
      <c r="Z2443" t="s">
        <v>1429</v>
      </c>
      <c r="AA2443" t="s">
        <v>1430</v>
      </c>
      <c r="AC2443" t="s">
        <v>49</v>
      </c>
      <c r="AH2443">
        <v>104184</v>
      </c>
      <c r="AI2443">
        <v>0</v>
      </c>
      <c r="AJ2443" t="s">
        <v>1428</v>
      </c>
      <c r="AK2443" t="s">
        <v>45</v>
      </c>
      <c r="AL2443" s="1">
        <v>42963</v>
      </c>
    </row>
    <row r="2444" spans="1:38" x14ac:dyDescent="0.25">
      <c r="A2444" t="s">
        <v>594</v>
      </c>
      <c r="B2444" s="1">
        <v>43186</v>
      </c>
      <c r="C2444">
        <v>4</v>
      </c>
      <c r="D2444">
        <v>279</v>
      </c>
      <c r="E2444">
        <v>151</v>
      </c>
      <c r="F2444" t="s">
        <v>1426</v>
      </c>
      <c r="G2444" t="s">
        <v>51</v>
      </c>
      <c r="H2444" t="s">
        <v>52</v>
      </c>
      <c r="I2444">
        <v>5</v>
      </c>
      <c r="J2444" t="s">
        <v>42</v>
      </c>
      <c r="K2444">
        <v>223</v>
      </c>
      <c r="L2444">
        <v>23.7</v>
      </c>
      <c r="M2444">
        <v>4.91</v>
      </c>
      <c r="N2444">
        <v>1.1599999999999999</v>
      </c>
      <c r="O2444">
        <v>4.34</v>
      </c>
      <c r="P2444">
        <v>1.03</v>
      </c>
      <c r="Q2444">
        <v>4.12</v>
      </c>
      <c r="R2444">
        <v>0.98</v>
      </c>
      <c r="S2444">
        <v>2.0099999999999998</v>
      </c>
      <c r="T2444">
        <v>42</v>
      </c>
      <c r="U2444">
        <v>24.6</v>
      </c>
      <c r="V2444">
        <v>26.55</v>
      </c>
      <c r="W2444" s="1">
        <v>42963</v>
      </c>
      <c r="X2444">
        <v>236</v>
      </c>
      <c r="Y2444" t="s">
        <v>48</v>
      </c>
      <c r="Z2444" s="2">
        <v>19937</v>
      </c>
      <c r="AA2444" t="s">
        <v>1427</v>
      </c>
      <c r="AC2444" t="s">
        <v>49</v>
      </c>
      <c r="AH2444">
        <v>104184</v>
      </c>
      <c r="AI2444">
        <v>0</v>
      </c>
      <c r="AJ2444" t="s">
        <v>1428</v>
      </c>
      <c r="AK2444" t="s">
        <v>50</v>
      </c>
      <c r="AL2444" s="1">
        <v>43245</v>
      </c>
    </row>
    <row r="2445" spans="1:38" x14ac:dyDescent="0.25">
      <c r="A2445" t="s">
        <v>594</v>
      </c>
      <c r="B2445" s="1">
        <v>43122</v>
      </c>
      <c r="C2445">
        <v>3</v>
      </c>
      <c r="D2445">
        <v>279</v>
      </c>
      <c r="E2445">
        <v>151</v>
      </c>
      <c r="F2445" t="s">
        <v>1426</v>
      </c>
      <c r="G2445" t="s">
        <v>51</v>
      </c>
      <c r="H2445" t="s">
        <v>52</v>
      </c>
      <c r="I2445">
        <v>5</v>
      </c>
      <c r="J2445" t="s">
        <v>42</v>
      </c>
      <c r="K2445">
        <v>159</v>
      </c>
      <c r="L2445">
        <v>19.7</v>
      </c>
      <c r="M2445">
        <v>4.71</v>
      </c>
      <c r="N2445">
        <v>0.93</v>
      </c>
      <c r="O2445">
        <v>3.9</v>
      </c>
      <c r="P2445">
        <v>0.77</v>
      </c>
      <c r="Q2445">
        <v>3.42</v>
      </c>
      <c r="R2445">
        <v>0.67</v>
      </c>
      <c r="S2445">
        <v>1.44</v>
      </c>
      <c r="T2445">
        <v>40</v>
      </c>
      <c r="U2445">
        <v>20.45</v>
      </c>
      <c r="V2445">
        <v>19.920000000000002</v>
      </c>
      <c r="W2445" s="1">
        <v>42963</v>
      </c>
      <c r="X2445">
        <v>236</v>
      </c>
      <c r="Y2445" t="s">
        <v>47</v>
      </c>
      <c r="Z2445" s="2">
        <v>19937</v>
      </c>
      <c r="AA2445" t="s">
        <v>1427</v>
      </c>
      <c r="AC2445" s="1">
        <v>43073</v>
      </c>
      <c r="AD2445">
        <v>0</v>
      </c>
      <c r="AE2445">
        <v>190</v>
      </c>
      <c r="AF2445" s="1">
        <v>43356</v>
      </c>
      <c r="AG2445">
        <v>393</v>
      </c>
      <c r="AH2445">
        <v>104184</v>
      </c>
      <c r="AI2445">
        <v>0</v>
      </c>
      <c r="AJ2445" t="s">
        <v>1428</v>
      </c>
      <c r="AK2445" t="s">
        <v>45</v>
      </c>
      <c r="AL2445" s="1">
        <v>42963</v>
      </c>
    </row>
    <row r="2446" spans="1:38" x14ac:dyDescent="0.25">
      <c r="A2446" t="s">
        <v>123</v>
      </c>
      <c r="B2446" s="1">
        <v>43005</v>
      </c>
      <c r="C2446">
        <v>1</v>
      </c>
      <c r="D2446">
        <v>551</v>
      </c>
      <c r="E2446">
        <v>151</v>
      </c>
      <c r="F2446" t="s">
        <v>1426</v>
      </c>
      <c r="G2446" t="s">
        <v>104</v>
      </c>
      <c r="H2446" t="s">
        <v>105</v>
      </c>
      <c r="I2446">
        <v>3</v>
      </c>
      <c r="J2446">
        <v>2</v>
      </c>
      <c r="K2446">
        <v>38</v>
      </c>
      <c r="L2446">
        <v>22</v>
      </c>
      <c r="M2446">
        <v>5.19</v>
      </c>
      <c r="N2446">
        <v>1.1399999999999999</v>
      </c>
      <c r="O2446">
        <v>4.7</v>
      </c>
      <c r="P2446">
        <v>1.03</v>
      </c>
      <c r="Q2446">
        <v>3.71</v>
      </c>
      <c r="R2446">
        <v>0.82</v>
      </c>
      <c r="S2446">
        <v>1.85</v>
      </c>
      <c r="T2446">
        <v>98</v>
      </c>
      <c r="U2446">
        <v>22.84</v>
      </c>
      <c r="V2446">
        <v>24.91</v>
      </c>
      <c r="W2446" s="1">
        <v>42967</v>
      </c>
      <c r="X2446">
        <v>244</v>
      </c>
      <c r="Y2446" t="s">
        <v>43</v>
      </c>
      <c r="AC2446" s="1">
        <v>43058</v>
      </c>
      <c r="AD2446">
        <v>1</v>
      </c>
      <c r="AE2446">
        <v>268</v>
      </c>
      <c r="AF2446" s="1">
        <v>43335</v>
      </c>
      <c r="AG2446">
        <v>368</v>
      </c>
      <c r="AH2446" t="s">
        <v>689</v>
      </c>
      <c r="AI2446">
        <v>707</v>
      </c>
      <c r="AJ2446" t="s">
        <v>1214</v>
      </c>
      <c r="AK2446" t="s">
        <v>45</v>
      </c>
      <c r="AL2446" s="1">
        <v>42967</v>
      </c>
    </row>
    <row r="2447" spans="1:38" x14ac:dyDescent="0.25">
      <c r="A2447" t="s">
        <v>123</v>
      </c>
      <c r="B2447" s="1">
        <v>43074</v>
      </c>
      <c r="C2447">
        <v>2</v>
      </c>
      <c r="D2447">
        <v>551</v>
      </c>
      <c r="E2447">
        <v>151</v>
      </c>
      <c r="F2447" t="s">
        <v>1426</v>
      </c>
      <c r="G2447" t="s">
        <v>104</v>
      </c>
      <c r="H2447" t="s">
        <v>105</v>
      </c>
      <c r="I2447">
        <v>3</v>
      </c>
      <c r="J2447">
        <v>2</v>
      </c>
      <c r="K2447">
        <v>107</v>
      </c>
      <c r="L2447">
        <v>18.2</v>
      </c>
      <c r="M2447">
        <v>5.28</v>
      </c>
      <c r="N2447">
        <v>0.96</v>
      </c>
      <c r="O2447">
        <v>4.9000000000000004</v>
      </c>
      <c r="P2447">
        <v>0.89</v>
      </c>
      <c r="Q2447">
        <v>3.84</v>
      </c>
      <c r="R2447">
        <v>0.7</v>
      </c>
      <c r="S2447">
        <v>1.59</v>
      </c>
      <c r="T2447">
        <v>154</v>
      </c>
      <c r="U2447">
        <v>18.89</v>
      </c>
      <c r="V2447">
        <v>21.24</v>
      </c>
      <c r="W2447" s="1">
        <v>42967</v>
      </c>
      <c r="X2447">
        <v>244</v>
      </c>
      <c r="Y2447" s="3">
        <v>44958</v>
      </c>
      <c r="AC2447" s="1">
        <v>43058</v>
      </c>
      <c r="AD2447">
        <v>1</v>
      </c>
      <c r="AE2447">
        <v>259</v>
      </c>
      <c r="AF2447" s="1">
        <v>43335</v>
      </c>
      <c r="AG2447">
        <v>368</v>
      </c>
      <c r="AH2447" t="s">
        <v>689</v>
      </c>
      <c r="AI2447">
        <v>707</v>
      </c>
      <c r="AJ2447" t="s">
        <v>1214</v>
      </c>
      <c r="AK2447" t="s">
        <v>45</v>
      </c>
      <c r="AL2447" s="1">
        <v>42967</v>
      </c>
    </row>
    <row r="2448" spans="1:38" x14ac:dyDescent="0.25">
      <c r="A2448" t="s">
        <v>123</v>
      </c>
      <c r="B2448" s="1">
        <v>43198</v>
      </c>
      <c r="C2448">
        <v>4</v>
      </c>
      <c r="D2448">
        <v>544</v>
      </c>
      <c r="E2448">
        <v>151</v>
      </c>
      <c r="F2448" t="s">
        <v>1426</v>
      </c>
      <c r="G2448" t="s">
        <v>69</v>
      </c>
      <c r="H2448" t="s">
        <v>70</v>
      </c>
      <c r="I2448">
        <v>3</v>
      </c>
      <c r="J2448">
        <v>2</v>
      </c>
      <c r="K2448">
        <v>245</v>
      </c>
      <c r="L2448">
        <v>12</v>
      </c>
      <c r="M2448">
        <v>4.66</v>
      </c>
      <c r="N2448">
        <v>0.56000000000000005</v>
      </c>
      <c r="O2448">
        <v>6.69</v>
      </c>
      <c r="P2448">
        <v>0.8</v>
      </c>
      <c r="Q2448">
        <v>5.14</v>
      </c>
      <c r="R2448">
        <v>0.62</v>
      </c>
      <c r="S2448">
        <v>1.42</v>
      </c>
      <c r="T2448">
        <v>26</v>
      </c>
      <c r="U2448">
        <v>12.46</v>
      </c>
      <c r="V2448">
        <v>17.850000000000001</v>
      </c>
      <c r="W2448" s="1">
        <v>42953</v>
      </c>
      <c r="X2448">
        <v>258</v>
      </c>
      <c r="Y2448" t="s">
        <v>48</v>
      </c>
      <c r="AC2448" s="1">
        <v>43056</v>
      </c>
      <c r="AD2448">
        <v>1</v>
      </c>
      <c r="AF2448" s="1">
        <v>43335</v>
      </c>
      <c r="AH2448">
        <v>112771</v>
      </c>
      <c r="AI2448">
        <v>0</v>
      </c>
      <c r="AJ2448" t="s">
        <v>1431</v>
      </c>
      <c r="AK2448" t="s">
        <v>143</v>
      </c>
      <c r="AL2448" s="1">
        <v>43224</v>
      </c>
    </row>
    <row r="2449" spans="1:38" x14ac:dyDescent="0.25">
      <c r="A2449" t="s">
        <v>123</v>
      </c>
      <c r="B2449" s="1">
        <v>43136</v>
      </c>
      <c r="C2449">
        <v>3</v>
      </c>
      <c r="D2449">
        <v>551</v>
      </c>
      <c r="E2449">
        <v>151</v>
      </c>
      <c r="F2449" t="s">
        <v>1426</v>
      </c>
      <c r="G2449" t="s">
        <v>69</v>
      </c>
      <c r="H2449" t="s">
        <v>70</v>
      </c>
      <c r="I2449">
        <v>3</v>
      </c>
      <c r="J2449">
        <v>2</v>
      </c>
      <c r="K2449">
        <v>183</v>
      </c>
      <c r="L2449">
        <v>12.9</v>
      </c>
      <c r="M2449">
        <v>4.74</v>
      </c>
      <c r="N2449">
        <v>0.61</v>
      </c>
      <c r="O2449">
        <v>5.93</v>
      </c>
      <c r="P2449">
        <v>0.76</v>
      </c>
      <c r="Q2449">
        <v>4.2300000000000004</v>
      </c>
      <c r="R2449">
        <v>0.55000000000000004</v>
      </c>
      <c r="S2449">
        <v>1.31</v>
      </c>
      <c r="T2449">
        <v>53</v>
      </c>
      <c r="U2449">
        <v>13.39</v>
      </c>
      <c r="V2449">
        <v>17.079999999999998</v>
      </c>
      <c r="W2449" s="1">
        <v>42953</v>
      </c>
      <c r="X2449">
        <v>258</v>
      </c>
      <c r="Y2449" t="s">
        <v>47</v>
      </c>
      <c r="AC2449" s="1">
        <v>43056</v>
      </c>
      <c r="AD2449">
        <v>1</v>
      </c>
      <c r="AE2449">
        <v>197</v>
      </c>
      <c r="AF2449" s="1">
        <v>43335</v>
      </c>
      <c r="AG2449">
        <v>382</v>
      </c>
      <c r="AH2449">
        <v>112771</v>
      </c>
      <c r="AI2449">
        <v>0</v>
      </c>
      <c r="AJ2449" t="s">
        <v>1431</v>
      </c>
      <c r="AK2449" t="s">
        <v>45</v>
      </c>
      <c r="AL2449" s="1">
        <v>42953</v>
      </c>
    </row>
    <row r="2450" spans="1:38" x14ac:dyDescent="0.25">
      <c r="A2450" t="s">
        <v>78</v>
      </c>
      <c r="B2450" s="1">
        <v>43012</v>
      </c>
      <c r="C2450">
        <v>1</v>
      </c>
      <c r="D2450">
        <v>26</v>
      </c>
      <c r="E2450">
        <v>152</v>
      </c>
      <c r="F2450" t="s">
        <v>1426</v>
      </c>
      <c r="G2450" t="s">
        <v>40</v>
      </c>
      <c r="H2450" t="s">
        <v>41</v>
      </c>
      <c r="I2450">
        <v>8</v>
      </c>
      <c r="J2450" t="s">
        <v>42</v>
      </c>
      <c r="K2450">
        <v>33</v>
      </c>
      <c r="L2450">
        <v>21.8</v>
      </c>
      <c r="M2450">
        <v>5.18</v>
      </c>
      <c r="N2450">
        <v>1.1299999999999999</v>
      </c>
      <c r="O2450">
        <v>5.53</v>
      </c>
      <c r="P2450">
        <v>1.21</v>
      </c>
      <c r="Q2450">
        <v>4.26</v>
      </c>
      <c r="R2450">
        <v>0.93</v>
      </c>
      <c r="S2450">
        <v>2.13</v>
      </c>
      <c r="U2450">
        <v>22.63</v>
      </c>
      <c r="V2450">
        <v>27.93</v>
      </c>
      <c r="W2450" s="1">
        <v>42979</v>
      </c>
      <c r="X2450">
        <v>227</v>
      </c>
      <c r="AC2450" s="1">
        <v>43052</v>
      </c>
      <c r="AD2450">
        <v>1</v>
      </c>
      <c r="AE2450">
        <v>276</v>
      </c>
      <c r="AF2450" s="1">
        <v>43331</v>
      </c>
      <c r="AG2450">
        <v>352</v>
      </c>
      <c r="AH2450">
        <v>304067</v>
      </c>
      <c r="AI2450" t="s">
        <v>385</v>
      </c>
      <c r="AJ2450" s="2">
        <v>45778</v>
      </c>
      <c r="AK2450" t="s">
        <v>45</v>
      </c>
      <c r="AL2450" s="1">
        <v>42979</v>
      </c>
    </row>
    <row r="2451" spans="1:38" x14ac:dyDescent="0.25">
      <c r="A2451" t="s">
        <v>78</v>
      </c>
      <c r="B2451" s="1">
        <v>43072</v>
      </c>
      <c r="C2451">
        <v>2</v>
      </c>
      <c r="D2451">
        <v>26</v>
      </c>
      <c r="E2451">
        <v>152</v>
      </c>
      <c r="F2451" t="s">
        <v>1426</v>
      </c>
      <c r="G2451" t="s">
        <v>40</v>
      </c>
      <c r="H2451" t="s">
        <v>41</v>
      </c>
      <c r="I2451">
        <v>8</v>
      </c>
      <c r="J2451" t="s">
        <v>42</v>
      </c>
      <c r="K2451">
        <v>93</v>
      </c>
      <c r="L2451">
        <v>16.7</v>
      </c>
      <c r="M2451">
        <v>5.12</v>
      </c>
      <c r="N2451">
        <v>0.86</v>
      </c>
      <c r="O2451">
        <v>6.11</v>
      </c>
      <c r="P2451">
        <v>1.02</v>
      </c>
      <c r="Q2451">
        <v>4.33</v>
      </c>
      <c r="R2451">
        <v>0.72</v>
      </c>
      <c r="S2451">
        <v>1.74</v>
      </c>
      <c r="T2451">
        <v>72</v>
      </c>
      <c r="U2451">
        <v>17.329999999999998</v>
      </c>
      <c r="V2451">
        <v>22.62</v>
      </c>
      <c r="W2451" s="1">
        <v>42979</v>
      </c>
      <c r="X2451">
        <v>227</v>
      </c>
      <c r="Y2451" t="s">
        <v>46</v>
      </c>
      <c r="AC2451" s="1">
        <v>43087</v>
      </c>
      <c r="AD2451">
        <v>3</v>
      </c>
      <c r="AE2451">
        <v>240</v>
      </c>
      <c r="AF2451" s="1">
        <v>43366</v>
      </c>
      <c r="AG2451">
        <v>387</v>
      </c>
      <c r="AH2451">
        <v>304067</v>
      </c>
      <c r="AI2451" t="s">
        <v>385</v>
      </c>
      <c r="AJ2451" s="2">
        <v>45778</v>
      </c>
      <c r="AK2451" t="s">
        <v>45</v>
      </c>
      <c r="AL2451" s="1">
        <v>42979</v>
      </c>
    </row>
    <row r="2452" spans="1:38" x14ac:dyDescent="0.25">
      <c r="A2452" t="s">
        <v>78</v>
      </c>
      <c r="B2452" s="1">
        <v>43129</v>
      </c>
      <c r="C2452">
        <v>3</v>
      </c>
      <c r="D2452">
        <v>26</v>
      </c>
      <c r="E2452">
        <v>152</v>
      </c>
      <c r="F2452" t="s">
        <v>1426</v>
      </c>
      <c r="G2452" t="s">
        <v>40</v>
      </c>
      <c r="H2452" t="s">
        <v>41</v>
      </c>
      <c r="I2452">
        <v>8</v>
      </c>
      <c r="J2452" t="s">
        <v>42</v>
      </c>
      <c r="K2452">
        <v>150</v>
      </c>
      <c r="L2452">
        <v>15.8</v>
      </c>
      <c r="M2452">
        <v>4.9000000000000004</v>
      </c>
      <c r="N2452">
        <v>0.77</v>
      </c>
      <c r="O2452">
        <v>5.73</v>
      </c>
      <c r="P2452">
        <v>0.91</v>
      </c>
      <c r="Q2452">
        <v>4.05</v>
      </c>
      <c r="R2452">
        <v>0.64</v>
      </c>
      <c r="S2452">
        <v>1.55</v>
      </c>
      <c r="T2452">
        <v>1255</v>
      </c>
      <c r="U2452">
        <v>16.399999999999999</v>
      </c>
      <c r="V2452">
        <v>20.41</v>
      </c>
      <c r="W2452" s="1">
        <v>42979</v>
      </c>
      <c r="X2452">
        <v>227</v>
      </c>
      <c r="Y2452" s="3">
        <v>44986</v>
      </c>
      <c r="AC2452" s="1">
        <v>43087</v>
      </c>
      <c r="AD2452">
        <v>3</v>
      </c>
      <c r="AE2452">
        <v>235</v>
      </c>
      <c r="AF2452" s="1">
        <v>43366</v>
      </c>
      <c r="AG2452">
        <v>387</v>
      </c>
      <c r="AH2452">
        <v>304067</v>
      </c>
      <c r="AI2452" t="s">
        <v>385</v>
      </c>
      <c r="AJ2452" s="2">
        <v>45778</v>
      </c>
      <c r="AK2452" t="s">
        <v>45</v>
      </c>
      <c r="AL2452" s="1">
        <v>42979</v>
      </c>
    </row>
    <row r="2453" spans="1:38" x14ac:dyDescent="0.25">
      <c r="A2453" t="s">
        <v>78</v>
      </c>
      <c r="B2453" s="1">
        <v>43193</v>
      </c>
      <c r="C2453">
        <v>4</v>
      </c>
      <c r="D2453">
        <v>26</v>
      </c>
      <c r="E2453">
        <v>152</v>
      </c>
      <c r="F2453" t="s">
        <v>1426</v>
      </c>
      <c r="G2453" t="s">
        <v>40</v>
      </c>
      <c r="H2453" t="s">
        <v>41</v>
      </c>
      <c r="I2453">
        <v>8</v>
      </c>
      <c r="J2453" t="s">
        <v>42</v>
      </c>
      <c r="K2453">
        <v>214</v>
      </c>
      <c r="L2453">
        <v>11.6</v>
      </c>
      <c r="M2453">
        <v>4.5</v>
      </c>
      <c r="N2453">
        <v>0.52</v>
      </c>
      <c r="O2453">
        <v>6.5</v>
      </c>
      <c r="P2453">
        <v>0.75</v>
      </c>
      <c r="Q2453">
        <v>5.0999999999999996</v>
      </c>
      <c r="R2453">
        <v>0.59</v>
      </c>
      <c r="S2453">
        <v>1.35</v>
      </c>
      <c r="T2453">
        <v>2251</v>
      </c>
      <c r="U2453">
        <v>12.04</v>
      </c>
      <c r="V2453">
        <v>16.899999999999999</v>
      </c>
      <c r="W2453" s="1">
        <v>42979</v>
      </c>
      <c r="X2453">
        <v>227</v>
      </c>
      <c r="Y2453" s="3">
        <v>45018</v>
      </c>
      <c r="AC2453" s="1">
        <v>43087</v>
      </c>
      <c r="AD2453">
        <v>3</v>
      </c>
      <c r="AE2453">
        <v>171</v>
      </c>
      <c r="AF2453" s="1">
        <v>43366</v>
      </c>
      <c r="AG2453">
        <v>387</v>
      </c>
      <c r="AH2453">
        <v>304067</v>
      </c>
      <c r="AI2453" t="s">
        <v>385</v>
      </c>
      <c r="AJ2453" s="2">
        <v>45778</v>
      </c>
      <c r="AK2453" t="s">
        <v>45</v>
      </c>
      <c r="AL2453" s="1">
        <v>42979</v>
      </c>
    </row>
    <row r="2454" spans="1:38" x14ac:dyDescent="0.25">
      <c r="A2454" t="s">
        <v>68</v>
      </c>
      <c r="B2454" s="1">
        <v>43018</v>
      </c>
      <c r="C2454">
        <v>1</v>
      </c>
      <c r="D2454">
        <v>284</v>
      </c>
      <c r="E2454">
        <v>153</v>
      </c>
      <c r="F2454" t="s">
        <v>1426</v>
      </c>
      <c r="G2454" t="s">
        <v>51</v>
      </c>
      <c r="H2454" t="s">
        <v>52</v>
      </c>
      <c r="I2454">
        <v>2</v>
      </c>
      <c r="J2454">
        <v>1</v>
      </c>
      <c r="K2454">
        <v>29</v>
      </c>
      <c r="L2454">
        <v>18.100000000000001</v>
      </c>
      <c r="M2454">
        <v>5.0599999999999996</v>
      </c>
      <c r="N2454">
        <v>0.92</v>
      </c>
      <c r="O2454">
        <v>3.81</v>
      </c>
      <c r="P2454">
        <v>0.69</v>
      </c>
      <c r="Q2454">
        <v>3.49</v>
      </c>
      <c r="R2454">
        <v>0.63</v>
      </c>
      <c r="S2454">
        <v>1.32</v>
      </c>
      <c r="T2454">
        <v>53</v>
      </c>
      <c r="U2454">
        <v>18.79</v>
      </c>
      <c r="V2454">
        <v>18.190000000000001</v>
      </c>
      <c r="W2454" s="1">
        <v>42989</v>
      </c>
      <c r="X2454">
        <v>243</v>
      </c>
      <c r="Y2454" t="s">
        <v>43</v>
      </c>
      <c r="Z2454" t="s">
        <v>1432</v>
      </c>
      <c r="AA2454">
        <f>-2/58</f>
        <v>-3.4482758620689655E-2</v>
      </c>
      <c r="AC2454" s="1">
        <v>43047</v>
      </c>
      <c r="AD2454">
        <v>1</v>
      </c>
      <c r="AE2454">
        <v>261</v>
      </c>
      <c r="AF2454" s="1">
        <v>43328</v>
      </c>
      <c r="AG2454">
        <v>339</v>
      </c>
      <c r="AH2454" t="s">
        <v>1433</v>
      </c>
      <c r="AI2454">
        <v>636</v>
      </c>
      <c r="AJ2454" t="s">
        <v>1434</v>
      </c>
      <c r="AK2454" t="s">
        <v>45</v>
      </c>
      <c r="AL2454" s="1">
        <v>42989</v>
      </c>
    </row>
    <row r="2455" spans="1:38" x14ac:dyDescent="0.25">
      <c r="A2455" t="s">
        <v>68</v>
      </c>
      <c r="B2455" s="1">
        <v>43073</v>
      </c>
      <c r="C2455">
        <v>2</v>
      </c>
      <c r="D2455">
        <v>284</v>
      </c>
      <c r="E2455">
        <v>153</v>
      </c>
      <c r="F2455" t="s">
        <v>1426</v>
      </c>
      <c r="G2455" t="s">
        <v>51</v>
      </c>
      <c r="H2455" t="s">
        <v>52</v>
      </c>
      <c r="I2455">
        <v>2</v>
      </c>
      <c r="J2455">
        <v>1</v>
      </c>
      <c r="K2455">
        <v>84</v>
      </c>
      <c r="L2455">
        <v>17.600000000000001</v>
      </c>
      <c r="M2455">
        <v>4.45</v>
      </c>
      <c r="N2455">
        <v>0.78</v>
      </c>
      <c r="O2455">
        <v>3.11</v>
      </c>
      <c r="P2455">
        <v>0.55000000000000004</v>
      </c>
      <c r="Q2455">
        <v>2.93</v>
      </c>
      <c r="R2455">
        <v>0.52</v>
      </c>
      <c r="S2455">
        <v>1.06</v>
      </c>
      <c r="T2455">
        <v>77</v>
      </c>
      <c r="U2455">
        <v>18.27</v>
      </c>
      <c r="V2455">
        <v>15.49</v>
      </c>
      <c r="W2455" s="1">
        <v>42989</v>
      </c>
      <c r="X2455">
        <v>243</v>
      </c>
      <c r="Y2455" t="s">
        <v>46</v>
      </c>
      <c r="Z2455" t="s">
        <v>1432</v>
      </c>
      <c r="AA2455">
        <f>-2/58</f>
        <v>-3.4482758620689655E-2</v>
      </c>
      <c r="AC2455" s="1">
        <v>43047</v>
      </c>
      <c r="AD2455">
        <v>1</v>
      </c>
      <c r="AE2455">
        <v>253</v>
      </c>
      <c r="AF2455" s="1">
        <v>43328</v>
      </c>
      <c r="AG2455">
        <v>339</v>
      </c>
      <c r="AH2455" t="s">
        <v>1433</v>
      </c>
      <c r="AI2455">
        <v>636</v>
      </c>
      <c r="AJ2455" t="s">
        <v>1434</v>
      </c>
      <c r="AK2455" t="s">
        <v>45</v>
      </c>
      <c r="AL2455" s="1">
        <v>42989</v>
      </c>
    </row>
    <row r="2456" spans="1:38" x14ac:dyDescent="0.25">
      <c r="A2456" t="s">
        <v>68</v>
      </c>
      <c r="B2456" s="1">
        <v>43144</v>
      </c>
      <c r="C2456">
        <v>3</v>
      </c>
      <c r="D2456">
        <v>284</v>
      </c>
      <c r="E2456">
        <v>153</v>
      </c>
      <c r="F2456" t="s">
        <v>1426</v>
      </c>
      <c r="G2456" t="s">
        <v>51</v>
      </c>
      <c r="H2456" t="s">
        <v>52</v>
      </c>
      <c r="I2456">
        <v>2</v>
      </c>
      <c r="J2456">
        <v>1</v>
      </c>
      <c r="K2456">
        <v>155</v>
      </c>
      <c r="L2456">
        <v>13.4</v>
      </c>
      <c r="M2456">
        <v>4.99</v>
      </c>
      <c r="N2456">
        <v>0.67</v>
      </c>
      <c r="O2456">
        <v>4.13</v>
      </c>
      <c r="P2456">
        <v>0.55000000000000004</v>
      </c>
      <c r="Q2456">
        <v>3.41</v>
      </c>
      <c r="R2456">
        <v>0.46</v>
      </c>
      <c r="S2456">
        <v>1.01</v>
      </c>
      <c r="T2456">
        <v>78</v>
      </c>
      <c r="U2456">
        <v>13.91</v>
      </c>
      <c r="V2456">
        <v>13.91</v>
      </c>
      <c r="W2456" s="1">
        <v>42989</v>
      </c>
      <c r="X2456">
        <v>243</v>
      </c>
      <c r="Y2456" t="s">
        <v>47</v>
      </c>
      <c r="Z2456" t="s">
        <v>1432</v>
      </c>
      <c r="AA2456">
        <f>-2/58</f>
        <v>-3.4482758620689655E-2</v>
      </c>
      <c r="AC2456" s="1">
        <v>43047</v>
      </c>
      <c r="AD2456">
        <v>1</v>
      </c>
      <c r="AE2456">
        <v>182</v>
      </c>
      <c r="AF2456" s="1">
        <v>43328</v>
      </c>
      <c r="AG2456">
        <v>339</v>
      </c>
      <c r="AH2456" t="s">
        <v>1433</v>
      </c>
      <c r="AI2456">
        <v>636</v>
      </c>
      <c r="AJ2456" t="s">
        <v>1434</v>
      </c>
      <c r="AK2456" t="s">
        <v>45</v>
      </c>
      <c r="AL2456" s="1">
        <v>42989</v>
      </c>
    </row>
    <row r="2457" spans="1:38" x14ac:dyDescent="0.25">
      <c r="A2457" t="s">
        <v>68</v>
      </c>
      <c r="B2457" s="1">
        <v>43219</v>
      </c>
      <c r="C2457">
        <v>4</v>
      </c>
      <c r="D2457">
        <v>284</v>
      </c>
      <c r="E2457">
        <v>153</v>
      </c>
      <c r="F2457" t="s">
        <v>1426</v>
      </c>
      <c r="G2457" t="s">
        <v>51</v>
      </c>
      <c r="H2457" t="s">
        <v>52</v>
      </c>
      <c r="I2457">
        <v>2</v>
      </c>
      <c r="J2457">
        <v>1</v>
      </c>
      <c r="K2457">
        <v>230</v>
      </c>
      <c r="L2457">
        <v>7.9</v>
      </c>
      <c r="M2457">
        <v>4.5999999999999996</v>
      </c>
      <c r="N2457">
        <v>0.36</v>
      </c>
      <c r="O2457">
        <v>6</v>
      </c>
      <c r="P2457">
        <v>0.47</v>
      </c>
      <c r="Q2457">
        <v>4.6900000000000004</v>
      </c>
      <c r="R2457">
        <v>0.37</v>
      </c>
      <c r="S2457">
        <v>0.84</v>
      </c>
      <c r="T2457">
        <v>146</v>
      </c>
      <c r="U2457">
        <v>8.1999999999999993</v>
      </c>
      <c r="V2457">
        <v>10.76</v>
      </c>
      <c r="W2457" s="1">
        <v>42989</v>
      </c>
      <c r="X2457">
        <v>243</v>
      </c>
      <c r="Y2457" s="3">
        <v>45017</v>
      </c>
      <c r="Z2457" t="s">
        <v>1432</v>
      </c>
      <c r="AA2457">
        <f>-2/58</f>
        <v>-3.4482758620689655E-2</v>
      </c>
      <c r="AB2457">
        <v>11</v>
      </c>
      <c r="AC2457" s="1">
        <v>43418</v>
      </c>
      <c r="AD2457">
        <v>3</v>
      </c>
      <c r="AE2457">
        <v>251</v>
      </c>
      <c r="AF2457" s="1">
        <v>43698</v>
      </c>
      <c r="AG2457">
        <v>709</v>
      </c>
      <c r="AH2457" t="s">
        <v>1433</v>
      </c>
      <c r="AI2457">
        <v>636</v>
      </c>
      <c r="AJ2457" t="s">
        <v>1434</v>
      </c>
      <c r="AK2457" t="s">
        <v>50</v>
      </c>
      <c r="AL2457" s="1">
        <v>43250</v>
      </c>
    </row>
    <row r="2458" spans="1:38" x14ac:dyDescent="0.25">
      <c r="A2458" t="s">
        <v>78</v>
      </c>
      <c r="B2458" s="1">
        <v>43012</v>
      </c>
      <c r="C2458">
        <v>1</v>
      </c>
      <c r="D2458">
        <v>198</v>
      </c>
      <c r="E2458">
        <v>153</v>
      </c>
      <c r="F2458" t="s">
        <v>1426</v>
      </c>
      <c r="G2458" t="s">
        <v>40</v>
      </c>
      <c r="H2458" t="s">
        <v>41</v>
      </c>
      <c r="I2458">
        <v>4</v>
      </c>
      <c r="J2458" t="s">
        <v>42</v>
      </c>
      <c r="K2458">
        <v>35</v>
      </c>
      <c r="L2458">
        <v>19.5</v>
      </c>
      <c r="M2458">
        <v>5.12</v>
      </c>
      <c r="N2458">
        <v>1</v>
      </c>
      <c r="O2458">
        <v>5.78</v>
      </c>
      <c r="P2458">
        <v>1.1299999999999999</v>
      </c>
      <c r="Q2458">
        <v>4.21</v>
      </c>
      <c r="R2458">
        <v>0.82</v>
      </c>
      <c r="S2458">
        <v>1.95</v>
      </c>
      <c r="U2458">
        <v>20.239999999999998</v>
      </c>
      <c r="V2458">
        <v>25.49</v>
      </c>
      <c r="W2458" s="1">
        <v>42977</v>
      </c>
      <c r="X2458">
        <v>229</v>
      </c>
      <c r="Z2458" t="s">
        <v>1097</v>
      </c>
      <c r="AA2458" t="s">
        <v>1098</v>
      </c>
      <c r="AC2458" t="s">
        <v>49</v>
      </c>
      <c r="AH2458">
        <v>311005</v>
      </c>
      <c r="AI2458">
        <v>0</v>
      </c>
      <c r="AJ2458" t="s">
        <v>1099</v>
      </c>
      <c r="AK2458" t="s">
        <v>45</v>
      </c>
      <c r="AL2458" s="1">
        <v>42977</v>
      </c>
    </row>
    <row r="2459" spans="1:38" x14ac:dyDescent="0.25">
      <c r="A2459" t="s">
        <v>78</v>
      </c>
      <c r="B2459" s="1">
        <v>43072</v>
      </c>
      <c r="C2459">
        <v>2</v>
      </c>
      <c r="D2459">
        <v>198</v>
      </c>
      <c r="E2459">
        <v>153</v>
      </c>
      <c r="F2459" t="s">
        <v>1426</v>
      </c>
      <c r="G2459" t="s">
        <v>40</v>
      </c>
      <c r="H2459" t="s">
        <v>41</v>
      </c>
      <c r="I2459">
        <v>3</v>
      </c>
      <c r="J2459">
        <v>2</v>
      </c>
      <c r="K2459">
        <v>95</v>
      </c>
      <c r="L2459">
        <v>17</v>
      </c>
      <c r="M2459">
        <v>5.07</v>
      </c>
      <c r="N2459">
        <v>0.86</v>
      </c>
      <c r="O2459">
        <v>4.66</v>
      </c>
      <c r="P2459">
        <v>0.79</v>
      </c>
      <c r="Q2459">
        <v>3.77</v>
      </c>
      <c r="R2459">
        <v>0.64</v>
      </c>
      <c r="S2459">
        <v>1.43</v>
      </c>
      <c r="T2459">
        <v>25</v>
      </c>
      <c r="U2459">
        <v>17.649999999999999</v>
      </c>
      <c r="V2459">
        <v>19.22</v>
      </c>
      <c r="W2459" s="1">
        <v>42977</v>
      </c>
      <c r="X2459" t="s">
        <v>1051</v>
      </c>
      <c r="Y2459" t="s">
        <v>46</v>
      </c>
      <c r="Z2459" t="s">
        <v>1052</v>
      </c>
      <c r="AA2459">
        <f>-124/69</f>
        <v>-1.7971014492753623</v>
      </c>
      <c r="AC2459" s="1">
        <v>43074</v>
      </c>
      <c r="AD2459">
        <v>1</v>
      </c>
      <c r="AE2459">
        <v>227</v>
      </c>
      <c r="AF2459" s="1">
        <v>43353</v>
      </c>
      <c r="AG2459">
        <v>389</v>
      </c>
      <c r="AH2459">
        <v>309073</v>
      </c>
      <c r="AI2459" t="s">
        <v>592</v>
      </c>
      <c r="AJ2459" s="2">
        <v>18902</v>
      </c>
      <c r="AK2459" t="s">
        <v>45</v>
      </c>
      <c r="AL2459" s="1">
        <v>42964</v>
      </c>
    </row>
    <row r="2460" spans="1:38" x14ac:dyDescent="0.25">
      <c r="A2460" t="s">
        <v>78</v>
      </c>
      <c r="B2460" s="1">
        <v>43129</v>
      </c>
      <c r="C2460">
        <v>3</v>
      </c>
      <c r="D2460">
        <v>198</v>
      </c>
      <c r="E2460">
        <v>153</v>
      </c>
      <c r="F2460" t="s">
        <v>1426</v>
      </c>
      <c r="G2460" t="s">
        <v>40</v>
      </c>
      <c r="H2460" t="s">
        <v>41</v>
      </c>
      <c r="I2460">
        <v>4</v>
      </c>
      <c r="J2460" t="s">
        <v>42</v>
      </c>
      <c r="K2460">
        <v>152</v>
      </c>
      <c r="L2460">
        <v>13.9</v>
      </c>
      <c r="M2460">
        <v>4.96</v>
      </c>
      <c r="N2460">
        <v>0.69</v>
      </c>
      <c r="O2460">
        <v>5.62</v>
      </c>
      <c r="P2460">
        <v>0.78</v>
      </c>
      <c r="Q2460">
        <v>4.37</v>
      </c>
      <c r="R2460">
        <v>0.61</v>
      </c>
      <c r="S2460">
        <v>1.39</v>
      </c>
      <c r="T2460">
        <v>9</v>
      </c>
      <c r="U2460">
        <v>14.43</v>
      </c>
      <c r="V2460">
        <v>18.04</v>
      </c>
      <c r="W2460" s="1">
        <v>42977</v>
      </c>
      <c r="X2460">
        <v>229</v>
      </c>
      <c r="Y2460" t="s">
        <v>47</v>
      </c>
      <c r="Z2460" t="s">
        <v>1097</v>
      </c>
      <c r="AA2460" t="s">
        <v>1098</v>
      </c>
      <c r="AC2460" s="1">
        <v>43066</v>
      </c>
      <c r="AD2460">
        <v>1</v>
      </c>
      <c r="AE2460">
        <v>215</v>
      </c>
      <c r="AF2460" s="1">
        <v>43346</v>
      </c>
      <c r="AG2460">
        <v>369</v>
      </c>
      <c r="AH2460">
        <v>311005</v>
      </c>
      <c r="AI2460">
        <v>0</v>
      </c>
      <c r="AJ2460" t="s">
        <v>1099</v>
      </c>
      <c r="AK2460" t="s">
        <v>45</v>
      </c>
      <c r="AL2460" s="1">
        <v>42977</v>
      </c>
    </row>
    <row r="2461" spans="1:38" x14ac:dyDescent="0.25">
      <c r="A2461" t="s">
        <v>78</v>
      </c>
      <c r="B2461" s="1">
        <v>43193</v>
      </c>
      <c r="C2461">
        <v>4</v>
      </c>
      <c r="D2461">
        <v>198</v>
      </c>
      <c r="E2461">
        <v>153</v>
      </c>
      <c r="F2461" t="s">
        <v>1426</v>
      </c>
      <c r="G2461" t="s">
        <v>40</v>
      </c>
      <c r="H2461" t="s">
        <v>41</v>
      </c>
      <c r="I2461">
        <v>4</v>
      </c>
      <c r="J2461" t="s">
        <v>42</v>
      </c>
      <c r="K2461">
        <v>216</v>
      </c>
      <c r="L2461">
        <v>10.199999999999999</v>
      </c>
      <c r="M2461">
        <v>4.75</v>
      </c>
      <c r="N2461">
        <v>0.48</v>
      </c>
      <c r="O2461">
        <v>7.22</v>
      </c>
      <c r="P2461">
        <v>0.74</v>
      </c>
      <c r="Q2461">
        <v>5.09</v>
      </c>
      <c r="R2461">
        <v>0.52</v>
      </c>
      <c r="S2461">
        <v>1.26</v>
      </c>
      <c r="T2461">
        <v>31</v>
      </c>
      <c r="U2461">
        <v>10.59</v>
      </c>
      <c r="V2461">
        <v>15.88</v>
      </c>
      <c r="W2461" s="1">
        <v>42977</v>
      </c>
      <c r="X2461">
        <v>229</v>
      </c>
      <c r="Y2461" t="s">
        <v>48</v>
      </c>
      <c r="Z2461" t="s">
        <v>1097</v>
      </c>
      <c r="AA2461" t="s">
        <v>1098</v>
      </c>
      <c r="AC2461" s="1">
        <v>43066</v>
      </c>
      <c r="AD2461">
        <v>1</v>
      </c>
      <c r="AE2461">
        <v>151</v>
      </c>
      <c r="AF2461" s="1">
        <v>43346</v>
      </c>
      <c r="AG2461">
        <v>369</v>
      </c>
      <c r="AH2461">
        <v>311005</v>
      </c>
      <c r="AI2461">
        <v>0</v>
      </c>
      <c r="AJ2461" t="s">
        <v>1099</v>
      </c>
      <c r="AK2461" t="s">
        <v>45</v>
      </c>
      <c r="AL2461" s="1">
        <v>42977</v>
      </c>
    </row>
    <row r="2462" spans="1:38" x14ac:dyDescent="0.25">
      <c r="A2462" t="s">
        <v>594</v>
      </c>
      <c r="B2462" s="1">
        <v>42995</v>
      </c>
      <c r="C2462">
        <v>1</v>
      </c>
      <c r="D2462">
        <v>580</v>
      </c>
      <c r="E2462">
        <v>155</v>
      </c>
      <c r="F2462" t="s">
        <v>1426</v>
      </c>
      <c r="G2462" t="s">
        <v>69</v>
      </c>
      <c r="H2462" t="s">
        <v>70</v>
      </c>
      <c r="I2462">
        <v>3</v>
      </c>
      <c r="J2462">
        <v>2</v>
      </c>
      <c r="K2462">
        <v>4</v>
      </c>
      <c r="L2462">
        <v>22.6</v>
      </c>
      <c r="O2462">
        <v>4.78</v>
      </c>
      <c r="P2462">
        <v>1.08</v>
      </c>
      <c r="Q2462">
        <v>3.81</v>
      </c>
      <c r="R2462">
        <v>0.86</v>
      </c>
      <c r="S2462">
        <v>1.94</v>
      </c>
      <c r="U2462">
        <v>23.46</v>
      </c>
      <c r="V2462">
        <v>26</v>
      </c>
      <c r="W2462" s="1">
        <v>42991</v>
      </c>
      <c r="X2462">
        <v>208</v>
      </c>
      <c r="Z2462" t="s">
        <v>586</v>
      </c>
      <c r="AA2462" t="s">
        <v>1435</v>
      </c>
      <c r="AC2462" t="s">
        <v>49</v>
      </c>
      <c r="AH2462">
        <v>107075</v>
      </c>
      <c r="AI2462">
        <v>238</v>
      </c>
      <c r="AJ2462" t="s">
        <v>1436</v>
      </c>
      <c r="AK2462" t="s">
        <v>45</v>
      </c>
      <c r="AL2462" s="1">
        <v>42991</v>
      </c>
    </row>
    <row r="2463" spans="1:38" x14ac:dyDescent="0.25">
      <c r="A2463" t="s">
        <v>594</v>
      </c>
      <c r="B2463" s="1">
        <v>43059</v>
      </c>
      <c r="C2463">
        <v>2</v>
      </c>
      <c r="D2463">
        <v>580</v>
      </c>
      <c r="E2463">
        <v>155</v>
      </c>
      <c r="F2463" t="s">
        <v>1426</v>
      </c>
      <c r="G2463" t="s">
        <v>69</v>
      </c>
      <c r="H2463" t="s">
        <v>70</v>
      </c>
      <c r="I2463">
        <v>3</v>
      </c>
      <c r="J2463">
        <v>2</v>
      </c>
      <c r="K2463">
        <v>68</v>
      </c>
      <c r="L2463">
        <v>19.100000000000001</v>
      </c>
      <c r="M2463">
        <v>5.05</v>
      </c>
      <c r="N2463">
        <v>0.96</v>
      </c>
      <c r="O2463">
        <v>4.6100000000000003</v>
      </c>
      <c r="P2463">
        <v>0.88</v>
      </c>
      <c r="Q2463">
        <v>3.69</v>
      </c>
      <c r="R2463">
        <v>0.7</v>
      </c>
      <c r="S2463">
        <v>1.59</v>
      </c>
      <c r="T2463">
        <v>91</v>
      </c>
      <c r="U2463">
        <v>19.829999999999998</v>
      </c>
      <c r="V2463">
        <v>21.36</v>
      </c>
      <c r="W2463" s="1">
        <v>42991</v>
      </c>
      <c r="X2463" t="s">
        <v>1437</v>
      </c>
      <c r="Y2463" t="s">
        <v>43</v>
      </c>
      <c r="Z2463" t="s">
        <v>1438</v>
      </c>
      <c r="AA2463" t="s">
        <v>1439</v>
      </c>
      <c r="AC2463" t="s">
        <v>49</v>
      </c>
      <c r="AH2463">
        <v>107075</v>
      </c>
      <c r="AI2463">
        <v>238</v>
      </c>
      <c r="AJ2463" t="s">
        <v>1436</v>
      </c>
      <c r="AK2463" t="s">
        <v>45</v>
      </c>
      <c r="AL2463" s="1">
        <v>42991</v>
      </c>
    </row>
    <row r="2464" spans="1:38" x14ac:dyDescent="0.25">
      <c r="A2464" t="s">
        <v>594</v>
      </c>
      <c r="B2464" s="1">
        <v>43122</v>
      </c>
      <c r="C2464">
        <v>3</v>
      </c>
      <c r="D2464">
        <v>580</v>
      </c>
      <c r="E2464">
        <v>155</v>
      </c>
      <c r="F2464" t="s">
        <v>1426</v>
      </c>
      <c r="G2464" t="s">
        <v>69</v>
      </c>
      <c r="H2464" t="s">
        <v>70</v>
      </c>
      <c r="I2464">
        <v>3</v>
      </c>
      <c r="J2464">
        <v>2</v>
      </c>
      <c r="K2464">
        <v>131</v>
      </c>
      <c r="L2464">
        <v>15.1</v>
      </c>
      <c r="M2464">
        <v>4.78</v>
      </c>
      <c r="N2464">
        <v>0.72</v>
      </c>
      <c r="O2464">
        <v>5.28</v>
      </c>
      <c r="P2464">
        <v>0.8</v>
      </c>
      <c r="Q2464">
        <v>3.45</v>
      </c>
      <c r="R2464">
        <v>0.52</v>
      </c>
      <c r="S2464">
        <v>1.32</v>
      </c>
      <c r="T2464">
        <v>225</v>
      </c>
      <c r="U2464">
        <v>15.67</v>
      </c>
      <c r="V2464">
        <v>17.95</v>
      </c>
      <c r="W2464" s="1">
        <v>42991</v>
      </c>
      <c r="X2464" t="s">
        <v>1437</v>
      </c>
      <c r="Y2464" s="3">
        <v>44958</v>
      </c>
      <c r="Z2464" t="s">
        <v>586</v>
      </c>
      <c r="AA2464" t="s">
        <v>1435</v>
      </c>
      <c r="AC2464" s="1">
        <v>43073</v>
      </c>
      <c r="AD2464">
        <v>0</v>
      </c>
      <c r="AE2464">
        <v>191</v>
      </c>
      <c r="AF2464" s="1">
        <v>43357</v>
      </c>
      <c r="AG2464">
        <v>366</v>
      </c>
      <c r="AH2464">
        <v>107075</v>
      </c>
      <c r="AI2464">
        <v>238</v>
      </c>
      <c r="AJ2464" t="s">
        <v>1436</v>
      </c>
      <c r="AK2464" t="s">
        <v>45</v>
      </c>
      <c r="AL2464" s="1">
        <v>42991</v>
      </c>
    </row>
    <row r="2465" spans="1:38" x14ac:dyDescent="0.25">
      <c r="A2465" t="s">
        <v>594</v>
      </c>
      <c r="B2465" s="1">
        <v>43186</v>
      </c>
      <c r="C2465">
        <v>4</v>
      </c>
      <c r="D2465">
        <v>580</v>
      </c>
      <c r="E2465">
        <v>155</v>
      </c>
      <c r="F2465" t="s">
        <v>1426</v>
      </c>
      <c r="G2465" t="s">
        <v>69</v>
      </c>
      <c r="H2465" t="s">
        <v>70</v>
      </c>
      <c r="I2465">
        <v>3</v>
      </c>
      <c r="J2465">
        <v>2</v>
      </c>
      <c r="K2465">
        <v>195</v>
      </c>
      <c r="L2465">
        <v>11.4</v>
      </c>
      <c r="M2465">
        <v>4.6100000000000003</v>
      </c>
      <c r="N2465">
        <v>0.53</v>
      </c>
      <c r="O2465">
        <v>5.99</v>
      </c>
      <c r="P2465">
        <v>0.68</v>
      </c>
      <c r="Q2465">
        <v>4.13</v>
      </c>
      <c r="R2465">
        <v>0.47</v>
      </c>
      <c r="S2465">
        <v>1.1499999999999999</v>
      </c>
      <c r="T2465">
        <v>62</v>
      </c>
      <c r="U2465">
        <v>11.83</v>
      </c>
      <c r="V2465">
        <v>15.08</v>
      </c>
      <c r="W2465" s="1">
        <v>42991</v>
      </c>
      <c r="X2465" t="s">
        <v>1437</v>
      </c>
      <c r="Y2465" s="3">
        <v>44986</v>
      </c>
      <c r="Z2465" t="s">
        <v>586</v>
      </c>
      <c r="AA2465" t="s">
        <v>1435</v>
      </c>
      <c r="AC2465" t="s">
        <v>49</v>
      </c>
      <c r="AH2465">
        <v>107075</v>
      </c>
      <c r="AI2465">
        <v>238</v>
      </c>
      <c r="AJ2465" t="s">
        <v>1436</v>
      </c>
      <c r="AK2465" t="s">
        <v>50</v>
      </c>
      <c r="AL2465" s="1">
        <v>43245</v>
      </c>
    </row>
    <row r="2466" spans="1:38" x14ac:dyDescent="0.25">
      <c r="A2466" t="s">
        <v>123</v>
      </c>
      <c r="B2466" s="1">
        <v>43005</v>
      </c>
      <c r="C2466">
        <v>1</v>
      </c>
      <c r="D2466">
        <v>85</v>
      </c>
      <c r="E2466">
        <v>156</v>
      </c>
      <c r="F2466" t="s">
        <v>1426</v>
      </c>
      <c r="G2466" t="s">
        <v>104</v>
      </c>
      <c r="H2466" t="s">
        <v>105</v>
      </c>
      <c r="I2466">
        <v>3</v>
      </c>
      <c r="J2466">
        <v>2</v>
      </c>
      <c r="K2466">
        <v>13</v>
      </c>
      <c r="L2466">
        <v>27.3</v>
      </c>
      <c r="M2466">
        <v>5.16</v>
      </c>
      <c r="N2466">
        <v>1.41</v>
      </c>
      <c r="O2466">
        <v>4.43</v>
      </c>
      <c r="P2466">
        <v>1.21</v>
      </c>
      <c r="Q2466">
        <v>3.76</v>
      </c>
      <c r="R2466">
        <v>1.03</v>
      </c>
      <c r="S2466">
        <v>2.2400000000000002</v>
      </c>
      <c r="T2466">
        <v>155</v>
      </c>
      <c r="U2466">
        <v>28.34</v>
      </c>
      <c r="V2466">
        <v>30.15</v>
      </c>
      <c r="W2466" s="1">
        <v>42992</v>
      </c>
      <c r="X2466">
        <v>219</v>
      </c>
      <c r="Y2466" s="3">
        <v>44927</v>
      </c>
      <c r="Z2466" t="s">
        <v>1440</v>
      </c>
      <c r="AA2466">
        <f>-130/72</f>
        <v>-1.8055555555555556</v>
      </c>
      <c r="AC2466" s="1">
        <v>43065</v>
      </c>
      <c r="AD2466">
        <v>2</v>
      </c>
      <c r="AE2466">
        <v>276</v>
      </c>
      <c r="AF2466" s="1">
        <v>43343</v>
      </c>
      <c r="AG2466">
        <v>351</v>
      </c>
      <c r="AH2466" t="s">
        <v>1441</v>
      </c>
      <c r="AI2466">
        <v>518</v>
      </c>
      <c r="AJ2466" t="s">
        <v>1442</v>
      </c>
      <c r="AK2466" t="s">
        <v>45</v>
      </c>
      <c r="AL2466" s="1">
        <v>42992</v>
      </c>
    </row>
    <row r="2467" spans="1:38" x14ac:dyDescent="0.25">
      <c r="A2467" t="s">
        <v>123</v>
      </c>
      <c r="B2467" s="1">
        <v>43074</v>
      </c>
      <c r="C2467">
        <v>2</v>
      </c>
      <c r="D2467">
        <v>85</v>
      </c>
      <c r="E2467">
        <v>156</v>
      </c>
      <c r="F2467" t="s">
        <v>1426</v>
      </c>
      <c r="G2467" t="s">
        <v>104</v>
      </c>
      <c r="H2467" t="s">
        <v>105</v>
      </c>
      <c r="I2467">
        <v>3</v>
      </c>
      <c r="J2467">
        <v>2</v>
      </c>
      <c r="K2467">
        <v>82</v>
      </c>
      <c r="L2467">
        <v>24.1</v>
      </c>
      <c r="M2467">
        <v>5.17</v>
      </c>
      <c r="N2467">
        <v>1.25</v>
      </c>
      <c r="O2467">
        <v>4.2</v>
      </c>
      <c r="P2467">
        <v>1.01</v>
      </c>
      <c r="Q2467">
        <v>3.49</v>
      </c>
      <c r="R2467">
        <v>0.84</v>
      </c>
      <c r="S2467">
        <v>1.85</v>
      </c>
      <c r="T2467">
        <v>129</v>
      </c>
      <c r="U2467">
        <v>25.02</v>
      </c>
      <c r="V2467">
        <v>25.37</v>
      </c>
      <c r="W2467" s="1">
        <v>42992</v>
      </c>
      <c r="X2467">
        <v>219</v>
      </c>
      <c r="Y2467" s="3">
        <v>44958</v>
      </c>
      <c r="Z2467" t="s">
        <v>1440</v>
      </c>
      <c r="AA2467">
        <f>-130/72</f>
        <v>-1.8055555555555556</v>
      </c>
      <c r="AC2467" s="1">
        <v>43065</v>
      </c>
      <c r="AD2467">
        <v>2</v>
      </c>
      <c r="AE2467">
        <v>267</v>
      </c>
      <c r="AF2467" s="1">
        <v>43343</v>
      </c>
      <c r="AG2467">
        <v>351</v>
      </c>
      <c r="AH2467" t="s">
        <v>1441</v>
      </c>
      <c r="AI2467">
        <v>518</v>
      </c>
      <c r="AJ2467" t="s">
        <v>1442</v>
      </c>
      <c r="AK2467" t="s">
        <v>45</v>
      </c>
      <c r="AL2467" s="1">
        <v>42992</v>
      </c>
    </row>
    <row r="2468" spans="1:38" x14ac:dyDescent="0.25">
      <c r="A2468" t="s">
        <v>123</v>
      </c>
      <c r="B2468" s="1">
        <v>43198</v>
      </c>
      <c r="C2468">
        <v>4</v>
      </c>
      <c r="D2468">
        <v>85</v>
      </c>
      <c r="E2468">
        <v>156</v>
      </c>
      <c r="F2468" t="s">
        <v>1426</v>
      </c>
      <c r="G2468" t="s">
        <v>104</v>
      </c>
      <c r="H2468" t="s">
        <v>105</v>
      </c>
      <c r="I2468">
        <v>3</v>
      </c>
      <c r="J2468">
        <v>2</v>
      </c>
      <c r="K2468">
        <v>206</v>
      </c>
      <c r="L2468">
        <v>13.2</v>
      </c>
      <c r="M2468">
        <v>4.57</v>
      </c>
      <c r="N2468">
        <v>0.6</v>
      </c>
      <c r="O2468">
        <v>6.84</v>
      </c>
      <c r="P2468">
        <v>0.9</v>
      </c>
      <c r="Q2468">
        <v>4.47</v>
      </c>
      <c r="R2468">
        <v>0.59</v>
      </c>
      <c r="S2468">
        <v>1.49</v>
      </c>
      <c r="T2468">
        <v>276</v>
      </c>
      <c r="U2468">
        <v>13.7</v>
      </c>
      <c r="V2468">
        <v>19.21</v>
      </c>
      <c r="W2468" s="1">
        <v>42992</v>
      </c>
      <c r="X2468">
        <v>219</v>
      </c>
      <c r="Y2468" s="3">
        <v>45019</v>
      </c>
      <c r="Z2468" t="s">
        <v>1440</v>
      </c>
      <c r="AA2468">
        <f>-130/72</f>
        <v>-1.8055555555555556</v>
      </c>
      <c r="AC2468" t="s">
        <v>49</v>
      </c>
      <c r="AH2468" t="s">
        <v>1441</v>
      </c>
      <c r="AI2468">
        <v>518</v>
      </c>
      <c r="AJ2468" t="s">
        <v>1442</v>
      </c>
      <c r="AK2468" t="s">
        <v>50</v>
      </c>
      <c r="AL2468" s="1">
        <v>43242</v>
      </c>
    </row>
    <row r="2469" spans="1:38" x14ac:dyDescent="0.25">
      <c r="A2469" t="s">
        <v>123</v>
      </c>
      <c r="B2469" s="1">
        <v>43136</v>
      </c>
      <c r="C2469">
        <v>3</v>
      </c>
      <c r="D2469">
        <v>85</v>
      </c>
      <c r="E2469">
        <v>156</v>
      </c>
      <c r="F2469" t="s">
        <v>1426</v>
      </c>
      <c r="G2469" t="s">
        <v>104</v>
      </c>
      <c r="H2469" t="s">
        <v>105</v>
      </c>
      <c r="I2469">
        <v>3</v>
      </c>
      <c r="J2469">
        <v>2</v>
      </c>
      <c r="K2469">
        <v>144</v>
      </c>
      <c r="L2469">
        <v>14.4</v>
      </c>
      <c r="M2469">
        <v>5</v>
      </c>
      <c r="N2469">
        <v>0.72</v>
      </c>
      <c r="O2469">
        <v>5.16</v>
      </c>
      <c r="P2469">
        <v>0.74</v>
      </c>
      <c r="Q2469">
        <v>3.52</v>
      </c>
      <c r="R2469">
        <v>0.51</v>
      </c>
      <c r="S2469">
        <v>1.25</v>
      </c>
      <c r="T2469">
        <v>433</v>
      </c>
      <c r="U2469">
        <v>14.95</v>
      </c>
      <c r="V2469">
        <v>16.93</v>
      </c>
      <c r="W2469" s="1">
        <v>42992</v>
      </c>
      <c r="X2469">
        <v>219</v>
      </c>
      <c r="Y2469" s="3">
        <v>44987</v>
      </c>
      <c r="Z2469" t="s">
        <v>1440</v>
      </c>
      <c r="AA2469">
        <f>-130/72</f>
        <v>-1.8055555555555556</v>
      </c>
      <c r="AC2469" s="1">
        <v>43065</v>
      </c>
      <c r="AD2469">
        <v>2</v>
      </c>
      <c r="AE2469">
        <v>205</v>
      </c>
      <c r="AF2469" s="1">
        <v>43343</v>
      </c>
      <c r="AG2469">
        <v>351</v>
      </c>
      <c r="AH2469" t="s">
        <v>1441</v>
      </c>
      <c r="AI2469">
        <v>518</v>
      </c>
      <c r="AJ2469" t="s">
        <v>1442</v>
      </c>
      <c r="AK2469" t="s">
        <v>45</v>
      </c>
      <c r="AL2469" s="1">
        <v>42992</v>
      </c>
    </row>
    <row r="2470" spans="1:38" x14ac:dyDescent="0.25">
      <c r="A2470" t="s">
        <v>68</v>
      </c>
      <c r="B2470" s="1">
        <v>43018</v>
      </c>
      <c r="C2470">
        <v>1</v>
      </c>
      <c r="D2470">
        <v>555</v>
      </c>
      <c r="E2470">
        <v>156</v>
      </c>
      <c r="F2470" t="s">
        <v>1426</v>
      </c>
      <c r="G2470" t="s">
        <v>104</v>
      </c>
      <c r="H2470" t="s">
        <v>105</v>
      </c>
      <c r="I2470">
        <v>2</v>
      </c>
      <c r="J2470">
        <v>1</v>
      </c>
      <c r="K2470">
        <v>61</v>
      </c>
      <c r="L2470">
        <v>19.3</v>
      </c>
      <c r="M2470">
        <v>4.76</v>
      </c>
      <c r="N2470">
        <v>0.92</v>
      </c>
      <c r="O2470">
        <v>4.33</v>
      </c>
      <c r="P2470">
        <v>0.84</v>
      </c>
      <c r="Q2470">
        <v>3.21</v>
      </c>
      <c r="R2470">
        <v>0.62</v>
      </c>
      <c r="S2470">
        <v>1.46</v>
      </c>
      <c r="T2470">
        <v>11</v>
      </c>
      <c r="U2470">
        <v>20.03</v>
      </c>
      <c r="V2470">
        <v>20.32</v>
      </c>
      <c r="W2470" s="1">
        <v>42957</v>
      </c>
      <c r="X2470">
        <v>275</v>
      </c>
      <c r="Y2470" t="s">
        <v>43</v>
      </c>
      <c r="Z2470" t="s">
        <v>1443</v>
      </c>
      <c r="AA2470">
        <f>-35/66</f>
        <v>-0.53030303030303028</v>
      </c>
      <c r="AB2470">
        <v>-65</v>
      </c>
      <c r="AC2470" s="1">
        <v>43038</v>
      </c>
      <c r="AD2470">
        <v>1</v>
      </c>
      <c r="AE2470">
        <v>250</v>
      </c>
      <c r="AF2470" s="1">
        <v>43317</v>
      </c>
      <c r="AG2470">
        <v>360</v>
      </c>
      <c r="AH2470">
        <v>313542</v>
      </c>
      <c r="AI2470">
        <v>32</v>
      </c>
      <c r="AJ2470" s="3">
        <v>45179</v>
      </c>
      <c r="AK2470" t="s">
        <v>45</v>
      </c>
      <c r="AL2470" s="1">
        <v>42957</v>
      </c>
    </row>
    <row r="2471" spans="1:38" x14ac:dyDescent="0.25">
      <c r="A2471" t="s">
        <v>68</v>
      </c>
      <c r="B2471" s="1">
        <v>43073</v>
      </c>
      <c r="C2471">
        <v>2</v>
      </c>
      <c r="D2471">
        <v>555</v>
      </c>
      <c r="E2471">
        <v>156</v>
      </c>
      <c r="F2471" t="s">
        <v>1426</v>
      </c>
      <c r="G2471" t="s">
        <v>104</v>
      </c>
      <c r="H2471" t="s">
        <v>105</v>
      </c>
      <c r="I2471">
        <v>2</v>
      </c>
      <c r="J2471">
        <v>1</v>
      </c>
      <c r="K2471">
        <v>116</v>
      </c>
      <c r="L2471">
        <v>15.2</v>
      </c>
      <c r="M2471">
        <v>4.29</v>
      </c>
      <c r="N2471">
        <v>0.65</v>
      </c>
      <c r="O2471">
        <v>3.69</v>
      </c>
      <c r="P2471">
        <v>0.56000000000000005</v>
      </c>
      <c r="Q2471">
        <v>3.02</v>
      </c>
      <c r="R2471">
        <v>0.46</v>
      </c>
      <c r="S2471">
        <v>1.02</v>
      </c>
      <c r="T2471">
        <v>16</v>
      </c>
      <c r="U2471">
        <v>15.78</v>
      </c>
      <c r="V2471">
        <v>14.52</v>
      </c>
      <c r="W2471" s="1">
        <v>42957</v>
      </c>
      <c r="X2471">
        <v>275</v>
      </c>
      <c r="Y2471" t="s">
        <v>46</v>
      </c>
      <c r="Z2471" t="s">
        <v>1443</v>
      </c>
      <c r="AA2471">
        <f>-35/66</f>
        <v>-0.53030303030303028</v>
      </c>
      <c r="AB2471">
        <v>-65</v>
      </c>
      <c r="AC2471" s="1">
        <v>43038</v>
      </c>
      <c r="AD2471">
        <v>1</v>
      </c>
      <c r="AE2471">
        <v>242</v>
      </c>
      <c r="AF2471" s="1">
        <v>43317</v>
      </c>
      <c r="AG2471">
        <v>360</v>
      </c>
      <c r="AH2471">
        <v>313542</v>
      </c>
      <c r="AI2471">
        <v>32</v>
      </c>
      <c r="AJ2471" s="3">
        <v>45179</v>
      </c>
      <c r="AK2471" t="s">
        <v>45</v>
      </c>
      <c r="AL2471" s="1">
        <v>42957</v>
      </c>
    </row>
    <row r="2472" spans="1:38" x14ac:dyDescent="0.25">
      <c r="A2472" t="s">
        <v>68</v>
      </c>
      <c r="B2472" s="1">
        <v>43144</v>
      </c>
      <c r="C2472">
        <v>3</v>
      </c>
      <c r="D2472">
        <v>555</v>
      </c>
      <c r="E2472">
        <v>156</v>
      </c>
      <c r="F2472" t="s">
        <v>1426</v>
      </c>
      <c r="G2472" t="s">
        <v>104</v>
      </c>
      <c r="H2472" t="s">
        <v>105</v>
      </c>
      <c r="I2472">
        <v>2</v>
      </c>
      <c r="J2472">
        <v>1</v>
      </c>
      <c r="K2472">
        <v>187</v>
      </c>
      <c r="L2472">
        <v>11.2</v>
      </c>
      <c r="M2472">
        <v>4.9000000000000004</v>
      </c>
      <c r="N2472">
        <v>0.55000000000000004</v>
      </c>
      <c r="O2472">
        <v>4.96</v>
      </c>
      <c r="P2472">
        <v>0.56000000000000005</v>
      </c>
      <c r="Q2472">
        <v>3.48</v>
      </c>
      <c r="R2472">
        <v>0.39</v>
      </c>
      <c r="S2472">
        <v>0.95</v>
      </c>
      <c r="T2472">
        <v>29</v>
      </c>
      <c r="U2472">
        <v>11.63</v>
      </c>
      <c r="V2472">
        <v>12.93</v>
      </c>
      <c r="W2472" s="1">
        <v>42957</v>
      </c>
      <c r="X2472">
        <v>275</v>
      </c>
      <c r="Y2472" t="s">
        <v>47</v>
      </c>
      <c r="Z2472" t="s">
        <v>1443</v>
      </c>
      <c r="AA2472">
        <f>-35/66</f>
        <v>-0.53030303030303028</v>
      </c>
      <c r="AB2472">
        <v>-65</v>
      </c>
      <c r="AC2472" s="1">
        <v>43038</v>
      </c>
      <c r="AD2472">
        <v>1</v>
      </c>
      <c r="AE2472">
        <v>171</v>
      </c>
      <c r="AF2472" s="1">
        <v>43317</v>
      </c>
      <c r="AG2472">
        <v>360</v>
      </c>
      <c r="AH2472">
        <v>313542</v>
      </c>
      <c r="AI2472">
        <v>32</v>
      </c>
      <c r="AJ2472" s="3">
        <v>45179</v>
      </c>
      <c r="AK2472" t="s">
        <v>45</v>
      </c>
      <c r="AL2472" s="1">
        <v>42957</v>
      </c>
    </row>
    <row r="2473" spans="1:38" x14ac:dyDescent="0.25">
      <c r="A2473" t="s">
        <v>68</v>
      </c>
      <c r="B2473" s="1">
        <v>43219</v>
      </c>
      <c r="C2473">
        <v>4</v>
      </c>
      <c r="D2473">
        <v>555</v>
      </c>
      <c r="E2473">
        <v>156</v>
      </c>
      <c r="F2473" t="s">
        <v>1426</v>
      </c>
      <c r="G2473" t="s">
        <v>104</v>
      </c>
      <c r="H2473" t="s">
        <v>105</v>
      </c>
      <c r="I2473">
        <v>2</v>
      </c>
      <c r="J2473">
        <v>1</v>
      </c>
      <c r="K2473">
        <v>262</v>
      </c>
      <c r="L2473">
        <v>7.8</v>
      </c>
      <c r="M2473">
        <v>3.53</v>
      </c>
      <c r="N2473">
        <v>0.28000000000000003</v>
      </c>
      <c r="O2473">
        <v>5.05</v>
      </c>
      <c r="P2473">
        <v>0.39</v>
      </c>
      <c r="Q2473">
        <v>3.72</v>
      </c>
      <c r="R2473">
        <v>0.28999999999999998</v>
      </c>
      <c r="S2473">
        <v>0.68</v>
      </c>
      <c r="T2473">
        <v>71</v>
      </c>
      <c r="U2473">
        <v>8.1</v>
      </c>
      <c r="V2473">
        <v>9.14</v>
      </c>
      <c r="W2473" s="1">
        <v>42957</v>
      </c>
      <c r="X2473">
        <v>275</v>
      </c>
      <c r="Y2473" t="s">
        <v>48</v>
      </c>
      <c r="Z2473" t="s">
        <v>526</v>
      </c>
      <c r="AA2473">
        <f>-35/66</f>
        <v>-0.53030303030303028</v>
      </c>
      <c r="AB2473">
        <v>-65</v>
      </c>
      <c r="AC2473" s="1">
        <v>43410</v>
      </c>
      <c r="AD2473">
        <v>2</v>
      </c>
      <c r="AE2473">
        <v>243</v>
      </c>
      <c r="AF2473" s="1">
        <v>43690</v>
      </c>
      <c r="AG2473">
        <v>733</v>
      </c>
      <c r="AH2473">
        <v>313542</v>
      </c>
      <c r="AI2473">
        <v>32</v>
      </c>
      <c r="AJ2473" s="3">
        <v>45179</v>
      </c>
      <c r="AK2473" t="s">
        <v>50</v>
      </c>
      <c r="AL2473" s="1">
        <v>43250</v>
      </c>
    </row>
    <row r="2474" spans="1:38" x14ac:dyDescent="0.25">
      <c r="A2474" t="s">
        <v>594</v>
      </c>
      <c r="B2474" s="1">
        <v>43059</v>
      </c>
      <c r="C2474">
        <v>2</v>
      </c>
      <c r="D2474">
        <v>95</v>
      </c>
      <c r="E2474">
        <v>156</v>
      </c>
      <c r="F2474" t="s">
        <v>1426</v>
      </c>
      <c r="G2474" t="s">
        <v>69</v>
      </c>
      <c r="H2474" t="s">
        <v>70</v>
      </c>
      <c r="I2474">
        <v>8</v>
      </c>
      <c r="J2474" t="s">
        <v>42</v>
      </c>
      <c r="K2474">
        <v>51</v>
      </c>
      <c r="L2474">
        <v>26.3</v>
      </c>
      <c r="M2474">
        <v>5</v>
      </c>
      <c r="N2474">
        <v>1.32</v>
      </c>
      <c r="O2474">
        <v>5.29</v>
      </c>
      <c r="P2474">
        <v>1.39</v>
      </c>
      <c r="Q2474">
        <v>3.12</v>
      </c>
      <c r="R2474">
        <v>0.82</v>
      </c>
      <c r="S2474">
        <v>2.21</v>
      </c>
      <c r="T2474">
        <v>18</v>
      </c>
      <c r="U2474">
        <v>27.3</v>
      </c>
      <c r="V2474">
        <v>30.59</v>
      </c>
      <c r="W2474" s="1">
        <v>43008</v>
      </c>
      <c r="X2474">
        <v>191</v>
      </c>
      <c r="Y2474" t="s">
        <v>43</v>
      </c>
      <c r="AC2474" t="s">
        <v>49</v>
      </c>
      <c r="AH2474" t="s">
        <v>1444</v>
      </c>
      <c r="AI2474">
        <v>0</v>
      </c>
      <c r="AJ2474" t="s">
        <v>1445</v>
      </c>
      <c r="AK2474" t="s">
        <v>45</v>
      </c>
      <c r="AL2474" s="1">
        <v>43008</v>
      </c>
    </row>
    <row r="2475" spans="1:38" x14ac:dyDescent="0.25">
      <c r="A2475" t="s">
        <v>594</v>
      </c>
      <c r="B2475" s="1">
        <v>43186</v>
      </c>
      <c r="C2475">
        <v>4</v>
      </c>
      <c r="D2475">
        <v>95</v>
      </c>
      <c r="E2475">
        <v>156</v>
      </c>
      <c r="F2475" t="s">
        <v>1426</v>
      </c>
      <c r="G2475" t="s">
        <v>69</v>
      </c>
      <c r="H2475" t="s">
        <v>70</v>
      </c>
      <c r="I2475">
        <v>8</v>
      </c>
      <c r="J2475" t="s">
        <v>42</v>
      </c>
      <c r="K2475">
        <v>178</v>
      </c>
      <c r="L2475">
        <v>19.600000000000001</v>
      </c>
      <c r="M2475">
        <v>4.78</v>
      </c>
      <c r="N2475">
        <v>0.94</v>
      </c>
      <c r="O2475">
        <v>6.25</v>
      </c>
      <c r="P2475">
        <v>1.22</v>
      </c>
      <c r="Q2475">
        <v>4.09</v>
      </c>
      <c r="R2475">
        <v>0.8</v>
      </c>
      <c r="S2475">
        <v>2.0299999999999998</v>
      </c>
      <c r="T2475">
        <v>20</v>
      </c>
      <c r="U2475">
        <v>20.34</v>
      </c>
      <c r="V2475">
        <v>26.5</v>
      </c>
      <c r="W2475" s="1">
        <v>43008</v>
      </c>
      <c r="X2475">
        <v>191</v>
      </c>
      <c r="Y2475" t="s">
        <v>47</v>
      </c>
      <c r="AC2475" s="1">
        <v>43103</v>
      </c>
      <c r="AD2475">
        <v>0</v>
      </c>
      <c r="AE2475">
        <v>16</v>
      </c>
      <c r="AF2475" s="1">
        <v>43385</v>
      </c>
      <c r="AG2475">
        <v>377</v>
      </c>
      <c r="AH2475" t="s">
        <v>1444</v>
      </c>
      <c r="AI2475">
        <v>0</v>
      </c>
      <c r="AJ2475" t="s">
        <v>1445</v>
      </c>
      <c r="AK2475" t="s">
        <v>50</v>
      </c>
      <c r="AL2475" s="1">
        <v>43245</v>
      </c>
    </row>
    <row r="2476" spans="1:38" x14ac:dyDescent="0.25">
      <c r="A2476" t="s">
        <v>594</v>
      </c>
      <c r="B2476" s="1">
        <v>43122</v>
      </c>
      <c r="C2476">
        <v>3</v>
      </c>
      <c r="D2476">
        <v>95</v>
      </c>
      <c r="E2476">
        <v>156</v>
      </c>
      <c r="F2476" t="s">
        <v>1426</v>
      </c>
      <c r="G2476" t="s">
        <v>69</v>
      </c>
      <c r="H2476" t="s">
        <v>70</v>
      </c>
      <c r="I2476">
        <v>8</v>
      </c>
      <c r="J2476" t="s">
        <v>42</v>
      </c>
      <c r="K2476">
        <v>114</v>
      </c>
      <c r="L2476">
        <v>19.600000000000001</v>
      </c>
      <c r="M2476">
        <v>4.55</v>
      </c>
      <c r="N2476">
        <v>0.89</v>
      </c>
      <c r="O2476">
        <v>5.39</v>
      </c>
      <c r="P2476">
        <v>1.06</v>
      </c>
      <c r="Q2476">
        <v>3.57</v>
      </c>
      <c r="R2476">
        <v>0.7</v>
      </c>
      <c r="S2476">
        <v>1.76</v>
      </c>
      <c r="T2476">
        <v>34</v>
      </c>
      <c r="U2476">
        <v>20.34</v>
      </c>
      <c r="V2476">
        <v>23.76</v>
      </c>
      <c r="W2476" s="1">
        <v>43008</v>
      </c>
      <c r="X2476">
        <v>191</v>
      </c>
      <c r="Y2476" t="s">
        <v>46</v>
      </c>
      <c r="AC2476" s="1">
        <v>43103</v>
      </c>
      <c r="AD2476">
        <v>0</v>
      </c>
      <c r="AE2476">
        <v>219</v>
      </c>
      <c r="AF2476" s="1">
        <v>43385</v>
      </c>
      <c r="AG2476">
        <v>377</v>
      </c>
      <c r="AH2476" t="s">
        <v>1444</v>
      </c>
      <c r="AI2476">
        <v>0</v>
      </c>
      <c r="AJ2476" t="s">
        <v>1445</v>
      </c>
      <c r="AK2476" t="s">
        <v>45</v>
      </c>
      <c r="AL2476" s="1">
        <v>43008</v>
      </c>
    </row>
    <row r="2477" spans="1:38" x14ac:dyDescent="0.25">
      <c r="A2477" t="s">
        <v>123</v>
      </c>
      <c r="B2477" s="1">
        <v>43074</v>
      </c>
      <c r="C2477">
        <v>2</v>
      </c>
      <c r="D2477">
        <v>341</v>
      </c>
      <c r="E2477">
        <v>157</v>
      </c>
      <c r="F2477" t="s">
        <v>1426</v>
      </c>
      <c r="G2477" t="s">
        <v>69</v>
      </c>
      <c r="H2477" t="s">
        <v>70</v>
      </c>
      <c r="I2477">
        <v>2</v>
      </c>
      <c r="J2477">
        <v>1</v>
      </c>
      <c r="K2477">
        <v>71</v>
      </c>
      <c r="L2477">
        <v>16.8</v>
      </c>
      <c r="M2477">
        <v>5.01</v>
      </c>
      <c r="N2477">
        <v>0.84</v>
      </c>
      <c r="O2477">
        <v>5.22</v>
      </c>
      <c r="P2477">
        <v>0.88</v>
      </c>
      <c r="Q2477">
        <v>4.0599999999999996</v>
      </c>
      <c r="R2477">
        <v>0.68</v>
      </c>
      <c r="S2477">
        <v>1.56</v>
      </c>
      <c r="T2477">
        <v>35</v>
      </c>
      <c r="U2477">
        <v>17.440000000000001</v>
      </c>
      <c r="V2477">
        <v>20.59</v>
      </c>
      <c r="W2477" s="1">
        <v>43003</v>
      </c>
      <c r="X2477">
        <v>199</v>
      </c>
      <c r="Y2477" s="3">
        <v>44958</v>
      </c>
      <c r="Z2477" t="s">
        <v>1446</v>
      </c>
      <c r="AA2477" t="s">
        <v>1447</v>
      </c>
      <c r="AC2477" s="1">
        <v>43050</v>
      </c>
      <c r="AD2477">
        <v>1</v>
      </c>
      <c r="AE2477">
        <v>251</v>
      </c>
      <c r="AF2477" s="1">
        <v>43327</v>
      </c>
      <c r="AG2477">
        <v>324</v>
      </c>
      <c r="AH2477" t="s">
        <v>1448</v>
      </c>
      <c r="AI2477">
        <v>722</v>
      </c>
      <c r="AJ2477" t="s">
        <v>1449</v>
      </c>
      <c r="AK2477" t="s">
        <v>45</v>
      </c>
      <c r="AL2477" s="1">
        <v>43003</v>
      </c>
    </row>
    <row r="2478" spans="1:38" x14ac:dyDescent="0.25">
      <c r="A2478" t="s">
        <v>123</v>
      </c>
      <c r="B2478" s="1">
        <v>43005</v>
      </c>
      <c r="C2478">
        <v>1</v>
      </c>
      <c r="D2478">
        <v>341</v>
      </c>
      <c r="E2478">
        <v>157</v>
      </c>
      <c r="F2478" t="s">
        <v>1426</v>
      </c>
      <c r="G2478" t="s">
        <v>69</v>
      </c>
      <c r="H2478" t="s">
        <v>70</v>
      </c>
      <c r="I2478">
        <v>2</v>
      </c>
      <c r="J2478">
        <v>1</v>
      </c>
      <c r="K2478">
        <v>2</v>
      </c>
      <c r="L2478">
        <v>11.5</v>
      </c>
      <c r="M2478">
        <v>4.8899999999999997</v>
      </c>
      <c r="N2478">
        <v>0.56000000000000005</v>
      </c>
      <c r="O2478">
        <v>6.6</v>
      </c>
      <c r="P2478">
        <v>0.76</v>
      </c>
      <c r="Q2478">
        <v>4.58</v>
      </c>
      <c r="R2478">
        <v>0.53</v>
      </c>
      <c r="S2478">
        <v>1.29</v>
      </c>
      <c r="T2478">
        <v>147</v>
      </c>
      <c r="U2478">
        <v>11.94</v>
      </c>
      <c r="V2478">
        <v>16.55</v>
      </c>
      <c r="W2478" s="1">
        <v>43003</v>
      </c>
      <c r="X2478">
        <v>199</v>
      </c>
      <c r="Z2478" t="s">
        <v>1446</v>
      </c>
      <c r="AA2478" t="s">
        <v>1447</v>
      </c>
      <c r="AC2478" s="1">
        <v>43050</v>
      </c>
      <c r="AD2478">
        <v>1</v>
      </c>
      <c r="AE2478">
        <v>260</v>
      </c>
      <c r="AF2478" s="1">
        <v>43327</v>
      </c>
      <c r="AG2478">
        <v>324</v>
      </c>
      <c r="AH2478" t="s">
        <v>1448</v>
      </c>
      <c r="AI2478">
        <v>722</v>
      </c>
      <c r="AJ2478" t="s">
        <v>1449</v>
      </c>
      <c r="AK2478" t="s">
        <v>45</v>
      </c>
      <c r="AL2478" s="1">
        <v>43003</v>
      </c>
    </row>
    <row r="2479" spans="1:38" x14ac:dyDescent="0.25">
      <c r="A2479" t="s">
        <v>123</v>
      </c>
      <c r="B2479" s="1">
        <v>43136</v>
      </c>
      <c r="C2479">
        <v>3</v>
      </c>
      <c r="D2479">
        <v>341</v>
      </c>
      <c r="E2479">
        <v>157</v>
      </c>
      <c r="F2479" t="s">
        <v>1426</v>
      </c>
      <c r="G2479" t="s">
        <v>104</v>
      </c>
      <c r="H2479" t="s">
        <v>105</v>
      </c>
      <c r="I2479">
        <v>3</v>
      </c>
      <c r="J2479">
        <v>2</v>
      </c>
      <c r="K2479">
        <v>126</v>
      </c>
      <c r="L2479">
        <v>13.2</v>
      </c>
      <c r="M2479">
        <v>5.13</v>
      </c>
      <c r="N2479">
        <v>0.68</v>
      </c>
      <c r="O2479">
        <v>5</v>
      </c>
      <c r="P2479">
        <v>0.66</v>
      </c>
      <c r="Q2479">
        <v>3.48</v>
      </c>
      <c r="R2479">
        <v>0.46</v>
      </c>
      <c r="S2479">
        <v>1.1200000000000001</v>
      </c>
      <c r="T2479">
        <v>35</v>
      </c>
      <c r="U2479">
        <v>13.7</v>
      </c>
      <c r="V2479">
        <v>15.24</v>
      </c>
      <c r="W2479" s="1">
        <v>43010</v>
      </c>
      <c r="X2479">
        <v>199</v>
      </c>
      <c r="Y2479" t="s">
        <v>46</v>
      </c>
      <c r="Z2479" t="s">
        <v>1450</v>
      </c>
      <c r="AA2479">
        <f>-80/67</f>
        <v>-1.1940298507462686</v>
      </c>
      <c r="AC2479" s="1">
        <v>43055</v>
      </c>
      <c r="AD2479">
        <v>1</v>
      </c>
      <c r="AE2479">
        <v>200</v>
      </c>
      <c r="AF2479" s="1">
        <v>43338</v>
      </c>
      <c r="AG2479">
        <v>328</v>
      </c>
      <c r="AI2479">
        <v>638</v>
      </c>
      <c r="AJ2479" t="s">
        <v>1451</v>
      </c>
      <c r="AK2479" t="s">
        <v>45</v>
      </c>
      <c r="AL2479" s="1">
        <v>43010</v>
      </c>
    </row>
    <row r="2480" spans="1:38" x14ac:dyDescent="0.25">
      <c r="A2480" t="s">
        <v>123</v>
      </c>
      <c r="B2480" s="1">
        <v>43198</v>
      </c>
      <c r="C2480">
        <v>4</v>
      </c>
      <c r="D2480">
        <v>341</v>
      </c>
      <c r="E2480">
        <v>157</v>
      </c>
      <c r="F2480" t="s">
        <v>1426</v>
      </c>
      <c r="G2480" t="s">
        <v>69</v>
      </c>
      <c r="H2480" t="s">
        <v>70</v>
      </c>
      <c r="I2480">
        <v>2</v>
      </c>
      <c r="J2480">
        <v>1</v>
      </c>
      <c r="K2480">
        <v>195</v>
      </c>
      <c r="L2480">
        <v>9.4</v>
      </c>
      <c r="M2480">
        <v>4.76</v>
      </c>
      <c r="N2480">
        <v>0.45</v>
      </c>
      <c r="O2480">
        <v>7.04</v>
      </c>
      <c r="P2480">
        <v>0.66</v>
      </c>
      <c r="Q2480">
        <v>5.47</v>
      </c>
      <c r="R2480">
        <v>0.51</v>
      </c>
      <c r="S2480">
        <v>1.18</v>
      </c>
      <c r="T2480">
        <v>39</v>
      </c>
      <c r="U2480">
        <v>9.76</v>
      </c>
      <c r="V2480">
        <v>14.58</v>
      </c>
      <c r="W2480" s="1">
        <v>43003</v>
      </c>
      <c r="X2480">
        <v>199</v>
      </c>
      <c r="Y2480" s="3">
        <v>45018</v>
      </c>
      <c r="Z2480" t="s">
        <v>1446</v>
      </c>
      <c r="AA2480" t="s">
        <v>1447</v>
      </c>
      <c r="AC2480" t="s">
        <v>49</v>
      </c>
      <c r="AH2480" t="s">
        <v>1448</v>
      </c>
      <c r="AI2480">
        <v>722</v>
      </c>
      <c r="AJ2480" t="s">
        <v>1449</v>
      </c>
      <c r="AK2480" t="s">
        <v>50</v>
      </c>
      <c r="AL2480" s="1">
        <v>43242</v>
      </c>
    </row>
    <row r="2481" spans="1:38" x14ac:dyDescent="0.25">
      <c r="A2481" t="s">
        <v>78</v>
      </c>
      <c r="B2481" s="1">
        <v>43012</v>
      </c>
      <c r="C2481">
        <v>1</v>
      </c>
      <c r="D2481">
        <v>162</v>
      </c>
      <c r="E2481">
        <v>160</v>
      </c>
      <c r="F2481" t="s">
        <v>1426</v>
      </c>
      <c r="G2481" t="s">
        <v>40</v>
      </c>
      <c r="H2481" t="s">
        <v>41</v>
      </c>
      <c r="I2481">
        <v>9</v>
      </c>
      <c r="J2481" t="s">
        <v>42</v>
      </c>
      <c r="K2481">
        <v>48</v>
      </c>
      <c r="L2481">
        <v>19.399999999999999</v>
      </c>
      <c r="M2481">
        <v>5.1100000000000003</v>
      </c>
      <c r="N2481">
        <v>0.99</v>
      </c>
      <c r="O2481">
        <v>6.21</v>
      </c>
      <c r="P2481">
        <v>1.2</v>
      </c>
      <c r="Q2481">
        <v>3.98</v>
      </c>
      <c r="R2481">
        <v>0.77</v>
      </c>
      <c r="S2481">
        <v>1.98</v>
      </c>
      <c r="U2481">
        <v>20.14</v>
      </c>
      <c r="V2481">
        <v>25.98</v>
      </c>
      <c r="W2481" s="1">
        <v>42964</v>
      </c>
      <c r="X2481">
        <v>242</v>
      </c>
      <c r="AC2481" t="s">
        <v>49</v>
      </c>
      <c r="AH2481">
        <v>301025</v>
      </c>
      <c r="AI2481" t="s">
        <v>332</v>
      </c>
      <c r="AJ2481" s="2">
        <v>18354</v>
      </c>
      <c r="AK2481" t="s">
        <v>45</v>
      </c>
      <c r="AL2481" s="1">
        <v>42964</v>
      </c>
    </row>
    <row r="2482" spans="1:38" x14ac:dyDescent="0.25">
      <c r="A2482" t="s">
        <v>78</v>
      </c>
      <c r="B2482" s="1">
        <v>43072</v>
      </c>
      <c r="C2482">
        <v>2</v>
      </c>
      <c r="D2482">
        <v>162</v>
      </c>
      <c r="E2482">
        <v>160</v>
      </c>
      <c r="F2482" t="s">
        <v>1426</v>
      </c>
      <c r="G2482" t="s">
        <v>40</v>
      </c>
      <c r="H2482" t="s">
        <v>41</v>
      </c>
      <c r="I2482">
        <v>9</v>
      </c>
      <c r="J2482" t="s">
        <v>42</v>
      </c>
      <c r="K2482">
        <v>108</v>
      </c>
      <c r="L2482">
        <v>17.3</v>
      </c>
      <c r="M2482">
        <v>4.91</v>
      </c>
      <c r="N2482">
        <v>0.85</v>
      </c>
      <c r="O2482">
        <v>6.28</v>
      </c>
      <c r="P2482">
        <v>1.0900000000000001</v>
      </c>
      <c r="Q2482">
        <v>4.3099999999999996</v>
      </c>
      <c r="R2482">
        <v>0.75</v>
      </c>
      <c r="S2482">
        <v>1.83</v>
      </c>
      <c r="T2482">
        <v>86</v>
      </c>
      <c r="U2482">
        <v>17.96</v>
      </c>
      <c r="V2482">
        <v>23.88</v>
      </c>
      <c r="W2482" s="1">
        <v>42964</v>
      </c>
      <c r="X2482" t="s">
        <v>1285</v>
      </c>
      <c r="Y2482" t="s">
        <v>46</v>
      </c>
      <c r="Z2482" t="s">
        <v>1280</v>
      </c>
      <c r="AA2482" t="s">
        <v>1281</v>
      </c>
      <c r="AB2482">
        <v>55</v>
      </c>
      <c r="AC2482" s="1">
        <v>43060</v>
      </c>
      <c r="AD2482">
        <v>1</v>
      </c>
      <c r="AE2482">
        <v>215</v>
      </c>
      <c r="AF2482" s="1">
        <v>43341</v>
      </c>
      <c r="AG2482">
        <v>367</v>
      </c>
      <c r="AH2482">
        <v>301014</v>
      </c>
      <c r="AI2482" t="s">
        <v>756</v>
      </c>
      <c r="AJ2482" t="s">
        <v>757</v>
      </c>
      <c r="AK2482" t="s">
        <v>45</v>
      </c>
      <c r="AL2482" s="1">
        <v>42974</v>
      </c>
    </row>
    <row r="2483" spans="1:38" x14ac:dyDescent="0.25">
      <c r="A2483" t="s">
        <v>78</v>
      </c>
      <c r="B2483" s="1">
        <v>43129</v>
      </c>
      <c r="C2483">
        <v>3</v>
      </c>
      <c r="D2483">
        <v>162</v>
      </c>
      <c r="E2483">
        <v>160</v>
      </c>
      <c r="F2483" t="s">
        <v>1426</v>
      </c>
      <c r="G2483" t="s">
        <v>40</v>
      </c>
      <c r="H2483" t="s">
        <v>41</v>
      </c>
      <c r="I2483">
        <v>9</v>
      </c>
      <c r="J2483" t="s">
        <v>42</v>
      </c>
      <c r="K2483">
        <v>165</v>
      </c>
      <c r="L2483">
        <v>13.4</v>
      </c>
      <c r="M2483">
        <v>5.04</v>
      </c>
      <c r="N2483">
        <v>0.68</v>
      </c>
      <c r="O2483">
        <v>5.4</v>
      </c>
      <c r="P2483">
        <v>0.72</v>
      </c>
      <c r="Q2483">
        <v>4.33</v>
      </c>
      <c r="R2483">
        <v>0.57999999999999996</v>
      </c>
      <c r="S2483">
        <v>1.3</v>
      </c>
      <c r="T2483">
        <v>144</v>
      </c>
      <c r="U2483">
        <v>13.91</v>
      </c>
      <c r="V2483">
        <v>16.93</v>
      </c>
      <c r="W2483" s="1">
        <v>42964</v>
      </c>
      <c r="X2483">
        <v>242</v>
      </c>
      <c r="Y2483" s="3">
        <v>44986</v>
      </c>
      <c r="AC2483" s="1">
        <v>43059</v>
      </c>
      <c r="AD2483">
        <v>1</v>
      </c>
      <c r="AE2483">
        <v>212</v>
      </c>
      <c r="AF2483" s="1">
        <v>43343</v>
      </c>
      <c r="AG2483">
        <v>379</v>
      </c>
      <c r="AH2483">
        <v>301025</v>
      </c>
      <c r="AI2483" t="s">
        <v>332</v>
      </c>
      <c r="AJ2483" s="2">
        <v>18354</v>
      </c>
      <c r="AK2483" t="s">
        <v>45</v>
      </c>
      <c r="AL2483" s="1">
        <v>42964</v>
      </c>
    </row>
    <row r="2484" spans="1:38" x14ac:dyDescent="0.25">
      <c r="A2484" t="s">
        <v>78</v>
      </c>
      <c r="B2484" s="1">
        <v>43193</v>
      </c>
      <c r="C2484">
        <v>4</v>
      </c>
      <c r="D2484">
        <v>162</v>
      </c>
      <c r="E2484">
        <v>160</v>
      </c>
      <c r="F2484" t="s">
        <v>1426</v>
      </c>
      <c r="G2484" t="s">
        <v>40</v>
      </c>
      <c r="H2484" t="s">
        <v>41</v>
      </c>
      <c r="I2484">
        <v>9</v>
      </c>
      <c r="J2484" t="s">
        <v>42</v>
      </c>
      <c r="K2484">
        <v>229</v>
      </c>
      <c r="L2484">
        <v>10.3</v>
      </c>
      <c r="M2484">
        <v>4.68</v>
      </c>
      <c r="N2484">
        <v>0.48</v>
      </c>
      <c r="O2484">
        <v>6.39</v>
      </c>
      <c r="P2484">
        <v>0.66</v>
      </c>
      <c r="Q2484">
        <v>4.8499999999999996</v>
      </c>
      <c r="R2484">
        <v>0.5</v>
      </c>
      <c r="S2484">
        <v>1.1599999999999999</v>
      </c>
      <c r="T2484">
        <v>1948</v>
      </c>
      <c r="U2484">
        <v>10.69</v>
      </c>
      <c r="V2484">
        <v>14.75</v>
      </c>
      <c r="W2484" s="1">
        <v>42964</v>
      </c>
      <c r="X2484">
        <v>242</v>
      </c>
      <c r="Y2484" s="3">
        <v>45018</v>
      </c>
      <c r="AC2484" s="1">
        <v>43059</v>
      </c>
      <c r="AD2484">
        <v>1</v>
      </c>
      <c r="AE2484">
        <v>148</v>
      </c>
      <c r="AF2484" s="1">
        <v>43343</v>
      </c>
      <c r="AG2484">
        <v>379</v>
      </c>
      <c r="AH2484">
        <v>301025</v>
      </c>
      <c r="AI2484" t="s">
        <v>332</v>
      </c>
      <c r="AJ2484" s="2">
        <v>18354</v>
      </c>
      <c r="AK2484" t="s">
        <v>45</v>
      </c>
      <c r="AL2484" s="1">
        <v>42964</v>
      </c>
    </row>
    <row r="2485" spans="1:38" x14ac:dyDescent="0.25">
      <c r="A2485" t="s">
        <v>40</v>
      </c>
      <c r="B2485" s="1">
        <v>44117</v>
      </c>
      <c r="C2485">
        <v>1</v>
      </c>
      <c r="D2485">
        <v>539</v>
      </c>
      <c r="E2485">
        <v>161</v>
      </c>
      <c r="F2485" t="s">
        <v>1426</v>
      </c>
      <c r="G2485" t="s">
        <v>104</v>
      </c>
      <c r="H2485" t="s">
        <v>105</v>
      </c>
      <c r="I2485">
        <v>7</v>
      </c>
      <c r="J2485" t="s">
        <v>42</v>
      </c>
      <c r="K2485">
        <v>64</v>
      </c>
      <c r="L2485">
        <v>30.6</v>
      </c>
      <c r="M2485">
        <v>5.17</v>
      </c>
      <c r="N2485">
        <v>1.58</v>
      </c>
      <c r="O2485">
        <v>5.03</v>
      </c>
      <c r="P2485">
        <v>1.54</v>
      </c>
      <c r="Q2485">
        <v>4.32</v>
      </c>
      <c r="R2485">
        <v>1.32</v>
      </c>
      <c r="S2485">
        <v>2.86</v>
      </c>
      <c r="T2485">
        <v>152</v>
      </c>
      <c r="U2485">
        <v>31.76</v>
      </c>
      <c r="V2485">
        <v>37.32</v>
      </c>
      <c r="W2485" s="1">
        <v>44053</v>
      </c>
      <c r="Y2485" s="3">
        <v>44927</v>
      </c>
      <c r="Z2485" t="s">
        <v>1280</v>
      </c>
      <c r="AA2485" t="s">
        <v>1452</v>
      </c>
      <c r="AB2485">
        <v>294</v>
      </c>
      <c r="AC2485" s="1">
        <v>44138</v>
      </c>
      <c r="AD2485">
        <v>1</v>
      </c>
      <c r="AE2485">
        <v>213</v>
      </c>
      <c r="AF2485" s="1">
        <v>44417</v>
      </c>
      <c r="AG2485">
        <v>364</v>
      </c>
      <c r="AH2485">
        <v>506104</v>
      </c>
      <c r="AI2485" t="s">
        <v>1453</v>
      </c>
      <c r="AJ2485" t="s">
        <v>1454</v>
      </c>
      <c r="AK2485" t="s">
        <v>45</v>
      </c>
      <c r="AL2485" s="1">
        <v>44053</v>
      </c>
    </row>
    <row r="2486" spans="1:38" x14ac:dyDescent="0.25">
      <c r="A2486" t="s">
        <v>40</v>
      </c>
      <c r="B2486" s="1">
        <v>44222</v>
      </c>
      <c r="C2486">
        <v>2</v>
      </c>
      <c r="D2486">
        <v>539</v>
      </c>
      <c r="E2486">
        <v>161</v>
      </c>
      <c r="F2486" t="s">
        <v>1426</v>
      </c>
      <c r="G2486" t="s">
        <v>104</v>
      </c>
      <c r="H2486" t="s">
        <v>105</v>
      </c>
      <c r="I2486">
        <v>7</v>
      </c>
      <c r="J2486" t="s">
        <v>42</v>
      </c>
      <c r="K2486">
        <v>169</v>
      </c>
      <c r="L2486">
        <v>19.8</v>
      </c>
      <c r="M2486">
        <v>5.16</v>
      </c>
      <c r="N2486">
        <v>1.02</v>
      </c>
      <c r="O2486">
        <v>4.87</v>
      </c>
      <c r="P2486">
        <v>0.96</v>
      </c>
      <c r="Q2486">
        <v>4.28</v>
      </c>
      <c r="R2486">
        <v>0.85</v>
      </c>
      <c r="S2486">
        <v>1.81</v>
      </c>
      <c r="T2486">
        <v>112</v>
      </c>
      <c r="U2486">
        <v>20.55</v>
      </c>
      <c r="V2486">
        <v>23.66</v>
      </c>
      <c r="W2486" s="1">
        <v>44053</v>
      </c>
      <c r="Y2486" s="3">
        <v>44958</v>
      </c>
      <c r="Z2486" t="s">
        <v>1280</v>
      </c>
      <c r="AA2486" t="s">
        <v>1452</v>
      </c>
      <c r="AB2486">
        <v>294</v>
      </c>
      <c r="AC2486" s="1">
        <v>44138</v>
      </c>
      <c r="AD2486">
        <v>1</v>
      </c>
      <c r="AE2486">
        <v>158</v>
      </c>
      <c r="AF2486" s="1">
        <v>44417</v>
      </c>
      <c r="AG2486">
        <v>364</v>
      </c>
      <c r="AH2486">
        <v>506104</v>
      </c>
      <c r="AI2486" t="s">
        <v>1453</v>
      </c>
      <c r="AJ2486" t="s">
        <v>1454</v>
      </c>
      <c r="AK2486" t="s">
        <v>45</v>
      </c>
      <c r="AL2486" s="1">
        <v>44053</v>
      </c>
    </row>
    <row r="2487" spans="1:38" x14ac:dyDescent="0.25">
      <c r="A2487" t="s">
        <v>40</v>
      </c>
      <c r="B2487" s="1">
        <v>44280</v>
      </c>
      <c r="C2487">
        <v>3</v>
      </c>
      <c r="D2487">
        <v>539</v>
      </c>
      <c r="E2487">
        <v>161</v>
      </c>
      <c r="F2487" t="s">
        <v>1426</v>
      </c>
      <c r="G2487" t="s">
        <v>104</v>
      </c>
      <c r="H2487" t="s">
        <v>105</v>
      </c>
      <c r="I2487">
        <v>7</v>
      </c>
      <c r="J2487" t="s">
        <v>42</v>
      </c>
      <c r="K2487">
        <v>227</v>
      </c>
      <c r="L2487">
        <v>14.8</v>
      </c>
      <c r="M2487">
        <v>4.83</v>
      </c>
      <c r="N2487">
        <v>0.71</v>
      </c>
      <c r="O2487">
        <v>6.08</v>
      </c>
      <c r="P2487">
        <v>0.9</v>
      </c>
      <c r="Q2487">
        <v>4.63</v>
      </c>
      <c r="R2487">
        <v>0.69</v>
      </c>
      <c r="S2487">
        <v>1.59</v>
      </c>
      <c r="T2487">
        <v>2457</v>
      </c>
      <c r="U2487">
        <v>15.36</v>
      </c>
      <c r="V2487">
        <v>20.38</v>
      </c>
      <c r="W2487" s="1">
        <v>44053</v>
      </c>
      <c r="Y2487" s="3">
        <v>44987</v>
      </c>
      <c r="Z2487" t="s">
        <v>1280</v>
      </c>
      <c r="AA2487" t="s">
        <v>1452</v>
      </c>
      <c r="AB2487">
        <v>294</v>
      </c>
      <c r="AC2487" s="1">
        <v>44138</v>
      </c>
      <c r="AD2487">
        <v>1</v>
      </c>
      <c r="AE2487">
        <v>136</v>
      </c>
      <c r="AF2487" s="1">
        <v>44417</v>
      </c>
      <c r="AG2487">
        <v>364</v>
      </c>
      <c r="AH2487">
        <v>506104</v>
      </c>
      <c r="AI2487" t="s">
        <v>1453</v>
      </c>
      <c r="AJ2487" t="s">
        <v>1454</v>
      </c>
      <c r="AK2487" t="s">
        <v>45</v>
      </c>
      <c r="AL2487" s="1">
        <v>44053</v>
      </c>
    </row>
    <row r="2488" spans="1:38" x14ac:dyDescent="0.25">
      <c r="A2488" t="s">
        <v>40</v>
      </c>
      <c r="B2488" s="1">
        <v>44117</v>
      </c>
      <c r="C2488">
        <v>1</v>
      </c>
      <c r="D2488">
        <v>386</v>
      </c>
      <c r="E2488">
        <v>161</v>
      </c>
      <c r="F2488" t="s">
        <v>1426</v>
      </c>
      <c r="G2488" t="s">
        <v>40</v>
      </c>
      <c r="H2488" t="s">
        <v>41</v>
      </c>
      <c r="I2488">
        <v>8</v>
      </c>
      <c r="J2488" t="s">
        <v>42</v>
      </c>
      <c r="K2488">
        <v>64</v>
      </c>
      <c r="L2488">
        <v>30.3</v>
      </c>
      <c r="M2488">
        <v>5.17</v>
      </c>
      <c r="N2488">
        <v>1.57</v>
      </c>
      <c r="O2488">
        <v>4.4400000000000004</v>
      </c>
      <c r="P2488">
        <v>1.35</v>
      </c>
      <c r="Q2488">
        <v>3.53</v>
      </c>
      <c r="R2488">
        <v>1.07</v>
      </c>
      <c r="S2488">
        <v>2.41</v>
      </c>
      <c r="T2488">
        <v>385</v>
      </c>
      <c r="U2488">
        <v>31.45</v>
      </c>
      <c r="V2488">
        <v>33.01</v>
      </c>
      <c r="W2488" s="1">
        <v>44053</v>
      </c>
      <c r="Y2488" s="3">
        <v>44927</v>
      </c>
      <c r="Z2488" t="s">
        <v>1455</v>
      </c>
      <c r="AA2488">
        <f>-128/66</f>
        <v>-1.9393939393939394</v>
      </c>
      <c r="AB2488">
        <v>111</v>
      </c>
      <c r="AC2488" s="1">
        <v>44137</v>
      </c>
      <c r="AD2488">
        <v>1</v>
      </c>
      <c r="AE2488">
        <v>212</v>
      </c>
      <c r="AF2488" s="1">
        <v>44416</v>
      </c>
      <c r="AG2488">
        <v>363</v>
      </c>
      <c r="AI2488" t="s">
        <v>1456</v>
      </c>
      <c r="AJ2488" s="2">
        <v>28034</v>
      </c>
      <c r="AK2488" t="s">
        <v>45</v>
      </c>
      <c r="AL2488" s="1">
        <v>44053</v>
      </c>
    </row>
    <row r="2489" spans="1:38" x14ac:dyDescent="0.25">
      <c r="A2489" t="s">
        <v>40</v>
      </c>
      <c r="B2489" s="1">
        <v>44222</v>
      </c>
      <c r="C2489">
        <v>2</v>
      </c>
      <c r="D2489">
        <v>386</v>
      </c>
      <c r="E2489">
        <v>161</v>
      </c>
      <c r="F2489" t="s">
        <v>1426</v>
      </c>
      <c r="G2489" t="s">
        <v>40</v>
      </c>
      <c r="H2489" t="s">
        <v>41</v>
      </c>
      <c r="I2489">
        <v>8</v>
      </c>
      <c r="J2489" t="s">
        <v>42</v>
      </c>
      <c r="K2489">
        <v>169</v>
      </c>
      <c r="L2489">
        <v>20</v>
      </c>
      <c r="M2489">
        <v>5.03</v>
      </c>
      <c r="N2489">
        <v>1.01</v>
      </c>
      <c r="O2489">
        <v>4.1900000000000004</v>
      </c>
      <c r="P2489">
        <v>0.84</v>
      </c>
      <c r="Q2489">
        <v>3.96</v>
      </c>
      <c r="R2489">
        <v>0.79</v>
      </c>
      <c r="S2489">
        <v>1.63</v>
      </c>
      <c r="T2489">
        <v>142</v>
      </c>
      <c r="U2489">
        <v>20.76</v>
      </c>
      <c r="V2489">
        <v>21.77</v>
      </c>
      <c r="W2489" s="1">
        <v>44053</v>
      </c>
      <c r="Y2489" s="3">
        <v>44958</v>
      </c>
      <c r="Z2489" t="s">
        <v>1455</v>
      </c>
      <c r="AA2489">
        <f>-128/66</f>
        <v>-1.9393939393939394</v>
      </c>
      <c r="AB2489">
        <v>111</v>
      </c>
      <c r="AC2489" s="1">
        <v>44137</v>
      </c>
      <c r="AD2489">
        <v>1</v>
      </c>
      <c r="AE2489">
        <v>157</v>
      </c>
      <c r="AF2489" s="1">
        <v>44416</v>
      </c>
      <c r="AG2489">
        <v>363</v>
      </c>
      <c r="AI2489" t="s">
        <v>1456</v>
      </c>
      <c r="AJ2489" s="2">
        <v>28034</v>
      </c>
      <c r="AK2489" t="s">
        <v>45</v>
      </c>
      <c r="AL2489" s="1">
        <v>44053</v>
      </c>
    </row>
    <row r="2490" spans="1:38" x14ac:dyDescent="0.25">
      <c r="A2490" t="s">
        <v>40</v>
      </c>
      <c r="B2490" s="1">
        <v>44280</v>
      </c>
      <c r="C2490">
        <v>3</v>
      </c>
      <c r="D2490">
        <v>386</v>
      </c>
      <c r="E2490">
        <v>161</v>
      </c>
      <c r="F2490" t="s">
        <v>1426</v>
      </c>
      <c r="G2490" t="s">
        <v>40</v>
      </c>
      <c r="H2490" t="s">
        <v>41</v>
      </c>
      <c r="I2490">
        <v>8</v>
      </c>
      <c r="J2490" t="s">
        <v>42</v>
      </c>
      <c r="K2490">
        <v>227</v>
      </c>
      <c r="L2490">
        <v>14</v>
      </c>
      <c r="M2490">
        <v>4.78</v>
      </c>
      <c r="N2490">
        <v>0.67</v>
      </c>
      <c r="O2490">
        <v>5.18</v>
      </c>
      <c r="P2490">
        <v>0.73</v>
      </c>
      <c r="Q2490">
        <v>4.6500000000000004</v>
      </c>
      <c r="R2490">
        <v>0.65</v>
      </c>
      <c r="S2490">
        <v>1.38</v>
      </c>
      <c r="T2490">
        <v>240</v>
      </c>
      <c r="U2490">
        <v>14.53</v>
      </c>
      <c r="V2490">
        <v>17.739999999999998</v>
      </c>
      <c r="W2490" s="1">
        <v>44053</v>
      </c>
      <c r="Y2490" s="3">
        <v>44987</v>
      </c>
      <c r="Z2490" t="s">
        <v>1455</v>
      </c>
      <c r="AA2490">
        <v>-1.9393939389999999</v>
      </c>
      <c r="AB2490">
        <v>111</v>
      </c>
      <c r="AC2490" s="1">
        <v>44137</v>
      </c>
      <c r="AD2490">
        <v>1</v>
      </c>
      <c r="AE2490">
        <v>135</v>
      </c>
      <c r="AF2490" s="1">
        <v>44416</v>
      </c>
      <c r="AG2490">
        <v>363</v>
      </c>
      <c r="AI2490" t="s">
        <v>1456</v>
      </c>
      <c r="AJ2490" s="2">
        <v>28034</v>
      </c>
      <c r="AK2490" t="s">
        <v>45</v>
      </c>
      <c r="AL2490" s="1">
        <v>44053</v>
      </c>
    </row>
    <row r="2491" spans="1:38" x14ac:dyDescent="0.25">
      <c r="A2491" t="s">
        <v>40</v>
      </c>
      <c r="B2491" s="1">
        <v>44117</v>
      </c>
      <c r="C2491">
        <v>1</v>
      </c>
      <c r="D2491">
        <v>374</v>
      </c>
      <c r="E2491">
        <v>161</v>
      </c>
      <c r="F2491" t="s">
        <v>1426</v>
      </c>
      <c r="G2491" t="s">
        <v>104</v>
      </c>
      <c r="H2491" t="s">
        <v>105</v>
      </c>
      <c r="I2491">
        <v>4</v>
      </c>
      <c r="J2491" t="s">
        <v>42</v>
      </c>
      <c r="K2491">
        <v>21</v>
      </c>
      <c r="L2491">
        <v>27.9</v>
      </c>
      <c r="M2491">
        <v>5.46</v>
      </c>
      <c r="N2491">
        <v>1.52</v>
      </c>
      <c r="O2491">
        <v>4.0199999999999996</v>
      </c>
      <c r="P2491">
        <v>1.1200000000000001</v>
      </c>
      <c r="Q2491">
        <v>4.0199999999999996</v>
      </c>
      <c r="R2491">
        <v>1.1200000000000001</v>
      </c>
      <c r="S2491">
        <v>2.2400000000000002</v>
      </c>
      <c r="T2491">
        <v>15</v>
      </c>
      <c r="U2491">
        <v>28.96</v>
      </c>
      <c r="V2491">
        <v>29.85</v>
      </c>
      <c r="W2491" s="1">
        <v>44096</v>
      </c>
      <c r="Y2491" t="s">
        <v>43</v>
      </c>
      <c r="Z2491" t="s">
        <v>1457</v>
      </c>
      <c r="AA2491" t="s">
        <v>1458</v>
      </c>
      <c r="AB2491">
        <v>125</v>
      </c>
      <c r="AC2491" s="1">
        <v>44139</v>
      </c>
      <c r="AD2491">
        <v>1</v>
      </c>
      <c r="AE2491">
        <v>213</v>
      </c>
      <c r="AF2491" s="1">
        <v>44417</v>
      </c>
      <c r="AG2491">
        <v>321</v>
      </c>
      <c r="AH2491">
        <v>508154</v>
      </c>
      <c r="AI2491">
        <v>492</v>
      </c>
      <c r="AJ2491" s="2">
        <v>30956</v>
      </c>
      <c r="AK2491" t="s">
        <v>45</v>
      </c>
      <c r="AL2491" s="1">
        <v>44096</v>
      </c>
    </row>
    <row r="2492" spans="1:38" x14ac:dyDescent="0.25">
      <c r="A2492" t="s">
        <v>40</v>
      </c>
      <c r="B2492" s="1">
        <v>44222</v>
      </c>
      <c r="C2492">
        <v>2</v>
      </c>
      <c r="D2492">
        <v>374</v>
      </c>
      <c r="E2492">
        <v>161</v>
      </c>
      <c r="F2492" t="s">
        <v>1426</v>
      </c>
      <c r="G2492" t="s">
        <v>104</v>
      </c>
      <c r="H2492" t="s">
        <v>105</v>
      </c>
      <c r="I2492">
        <v>4</v>
      </c>
      <c r="J2492" t="s">
        <v>42</v>
      </c>
      <c r="K2492">
        <v>126</v>
      </c>
      <c r="L2492">
        <v>19.600000000000001</v>
      </c>
      <c r="M2492">
        <v>5.28</v>
      </c>
      <c r="N2492">
        <v>1.03</v>
      </c>
      <c r="O2492">
        <v>5.14</v>
      </c>
      <c r="P2492">
        <v>1.01</v>
      </c>
      <c r="Q2492">
        <v>4.0999999999999996</v>
      </c>
      <c r="R2492">
        <v>0.8</v>
      </c>
      <c r="S2492">
        <v>1.81</v>
      </c>
      <c r="T2492">
        <v>17</v>
      </c>
      <c r="U2492">
        <v>20.34</v>
      </c>
      <c r="V2492">
        <v>23.87</v>
      </c>
      <c r="W2492" s="1">
        <v>44096</v>
      </c>
      <c r="Y2492" t="s">
        <v>46</v>
      </c>
      <c r="Z2492" t="s">
        <v>1457</v>
      </c>
      <c r="AA2492" t="s">
        <v>1458</v>
      </c>
      <c r="AB2492">
        <v>125</v>
      </c>
      <c r="AC2492" s="1">
        <v>44139</v>
      </c>
      <c r="AD2492">
        <v>1</v>
      </c>
      <c r="AE2492">
        <v>158</v>
      </c>
      <c r="AF2492" s="1">
        <v>44417</v>
      </c>
      <c r="AG2492">
        <v>321</v>
      </c>
      <c r="AH2492">
        <v>508154</v>
      </c>
      <c r="AI2492">
        <v>492</v>
      </c>
      <c r="AJ2492" s="2">
        <v>30956</v>
      </c>
      <c r="AK2492" t="s">
        <v>45</v>
      </c>
      <c r="AL2492" s="1">
        <v>44096</v>
      </c>
    </row>
    <row r="2493" spans="1:38" x14ac:dyDescent="0.25">
      <c r="A2493" t="s">
        <v>40</v>
      </c>
      <c r="B2493" s="1">
        <v>44280</v>
      </c>
      <c r="C2493">
        <v>3</v>
      </c>
      <c r="D2493">
        <v>374</v>
      </c>
      <c r="E2493">
        <v>161</v>
      </c>
      <c r="F2493" t="s">
        <v>1426</v>
      </c>
      <c r="G2493" t="s">
        <v>104</v>
      </c>
      <c r="H2493" t="s">
        <v>105</v>
      </c>
      <c r="I2493">
        <v>4</v>
      </c>
      <c r="J2493" t="s">
        <v>42</v>
      </c>
      <c r="K2493">
        <v>184</v>
      </c>
      <c r="L2493">
        <v>13.3</v>
      </c>
      <c r="M2493">
        <v>5.18</v>
      </c>
      <c r="N2493">
        <v>0.69</v>
      </c>
      <c r="O2493">
        <v>4.67</v>
      </c>
      <c r="P2493">
        <v>0.62</v>
      </c>
      <c r="Q2493">
        <v>4.63</v>
      </c>
      <c r="R2493">
        <v>0.62</v>
      </c>
      <c r="S2493">
        <v>1.24</v>
      </c>
      <c r="T2493">
        <v>19</v>
      </c>
      <c r="U2493">
        <v>13.81</v>
      </c>
      <c r="V2493">
        <v>15.95</v>
      </c>
      <c r="W2493" s="1">
        <v>44096</v>
      </c>
      <c r="Y2493" t="s">
        <v>47</v>
      </c>
      <c r="Z2493" t="s">
        <v>1457</v>
      </c>
      <c r="AA2493" t="s">
        <v>1458</v>
      </c>
      <c r="AB2493">
        <v>125</v>
      </c>
      <c r="AC2493" s="1">
        <v>44139</v>
      </c>
      <c r="AD2493">
        <v>1</v>
      </c>
      <c r="AE2493">
        <v>136</v>
      </c>
      <c r="AF2493" s="1">
        <v>44417</v>
      </c>
      <c r="AG2493">
        <v>321</v>
      </c>
      <c r="AH2493">
        <v>508154</v>
      </c>
      <c r="AI2493">
        <v>492</v>
      </c>
      <c r="AJ2493" s="2">
        <v>30956</v>
      </c>
      <c r="AK2493" t="s">
        <v>45</v>
      </c>
      <c r="AL2493" s="1">
        <v>44096</v>
      </c>
    </row>
    <row r="2494" spans="1:38" x14ac:dyDescent="0.25">
      <c r="A2494" t="s">
        <v>68</v>
      </c>
      <c r="B2494" s="1">
        <v>43018</v>
      </c>
      <c r="C2494">
        <v>1</v>
      </c>
      <c r="D2494">
        <v>331</v>
      </c>
      <c r="E2494">
        <v>162</v>
      </c>
      <c r="F2494" t="s">
        <v>1426</v>
      </c>
      <c r="G2494" t="s">
        <v>104</v>
      </c>
      <c r="H2494" t="s">
        <v>105</v>
      </c>
      <c r="I2494">
        <v>3</v>
      </c>
      <c r="J2494">
        <v>2</v>
      </c>
      <c r="K2494">
        <v>52</v>
      </c>
      <c r="L2494">
        <v>24.7</v>
      </c>
      <c r="M2494">
        <v>4.76</v>
      </c>
      <c r="N2494">
        <v>1.18</v>
      </c>
      <c r="O2494">
        <v>4.84</v>
      </c>
      <c r="P2494">
        <v>1.2</v>
      </c>
      <c r="Q2494">
        <v>3.65</v>
      </c>
      <c r="R2494">
        <v>0.9</v>
      </c>
      <c r="S2494">
        <v>2.1</v>
      </c>
      <c r="T2494">
        <v>12</v>
      </c>
      <c r="U2494">
        <v>25.64</v>
      </c>
      <c r="V2494">
        <v>28.36</v>
      </c>
      <c r="W2494" s="1">
        <v>42966</v>
      </c>
      <c r="X2494">
        <v>266</v>
      </c>
      <c r="Y2494" t="s">
        <v>43</v>
      </c>
      <c r="Z2494" t="s">
        <v>1459</v>
      </c>
      <c r="AA2494" t="s">
        <v>1460</v>
      </c>
      <c r="AC2494" s="1">
        <v>43042</v>
      </c>
      <c r="AD2494">
        <v>1</v>
      </c>
      <c r="AE2494">
        <v>257</v>
      </c>
      <c r="AF2494" s="1">
        <v>43324</v>
      </c>
      <c r="AG2494">
        <v>358</v>
      </c>
      <c r="AH2494" t="s">
        <v>1461</v>
      </c>
      <c r="AI2494">
        <v>375</v>
      </c>
      <c r="AJ2494" s="2">
        <v>14855</v>
      </c>
      <c r="AK2494" t="s">
        <v>45</v>
      </c>
      <c r="AL2494" s="1">
        <v>42966</v>
      </c>
    </row>
    <row r="2495" spans="1:38" x14ac:dyDescent="0.25">
      <c r="A2495" t="s">
        <v>68</v>
      </c>
      <c r="B2495" s="1">
        <v>43073</v>
      </c>
      <c r="C2495">
        <v>2</v>
      </c>
      <c r="D2495">
        <v>331</v>
      </c>
      <c r="E2495">
        <v>162</v>
      </c>
      <c r="F2495" t="s">
        <v>1426</v>
      </c>
      <c r="G2495" t="s">
        <v>104</v>
      </c>
      <c r="H2495" t="s">
        <v>105</v>
      </c>
      <c r="I2495">
        <v>3</v>
      </c>
      <c r="J2495">
        <v>2</v>
      </c>
      <c r="K2495">
        <v>107</v>
      </c>
      <c r="L2495">
        <v>20.2</v>
      </c>
      <c r="M2495">
        <v>4.45</v>
      </c>
      <c r="N2495">
        <v>0.9</v>
      </c>
      <c r="O2495">
        <v>4.01</v>
      </c>
      <c r="P2495">
        <v>0.81</v>
      </c>
      <c r="Q2495">
        <v>3.28</v>
      </c>
      <c r="R2495">
        <v>0.66</v>
      </c>
      <c r="S2495">
        <v>1.47</v>
      </c>
      <c r="T2495">
        <v>23</v>
      </c>
      <c r="U2495">
        <v>20.97</v>
      </c>
      <c r="V2495">
        <v>20.48</v>
      </c>
      <c r="W2495" s="1">
        <v>42966</v>
      </c>
      <c r="X2495">
        <v>266</v>
      </c>
      <c r="Y2495" t="s">
        <v>46</v>
      </c>
      <c r="Z2495" t="s">
        <v>1459</v>
      </c>
      <c r="AA2495" t="s">
        <v>1460</v>
      </c>
      <c r="AC2495" s="1">
        <v>43042</v>
      </c>
      <c r="AD2495">
        <v>1</v>
      </c>
      <c r="AE2495">
        <v>249</v>
      </c>
      <c r="AF2495" s="1">
        <v>43324</v>
      </c>
      <c r="AG2495">
        <v>358</v>
      </c>
      <c r="AH2495" t="s">
        <v>1461</v>
      </c>
      <c r="AI2495">
        <v>375</v>
      </c>
      <c r="AJ2495" s="2">
        <v>14855</v>
      </c>
      <c r="AK2495" t="s">
        <v>45</v>
      </c>
      <c r="AL2495" s="1">
        <v>42966</v>
      </c>
    </row>
    <row r="2496" spans="1:38" x14ac:dyDescent="0.25">
      <c r="A2496" t="s">
        <v>68</v>
      </c>
      <c r="B2496" s="1">
        <v>43144</v>
      </c>
      <c r="C2496">
        <v>3</v>
      </c>
      <c r="D2496">
        <v>331</v>
      </c>
      <c r="E2496">
        <v>162</v>
      </c>
      <c r="F2496" t="s">
        <v>1426</v>
      </c>
      <c r="G2496" t="s">
        <v>104</v>
      </c>
      <c r="H2496" t="s">
        <v>105</v>
      </c>
      <c r="I2496">
        <v>3</v>
      </c>
      <c r="J2496">
        <v>2</v>
      </c>
      <c r="K2496">
        <v>178</v>
      </c>
      <c r="L2496">
        <v>14.9</v>
      </c>
      <c r="M2496">
        <v>4.83</v>
      </c>
      <c r="N2496">
        <v>0.72</v>
      </c>
      <c r="O2496">
        <v>5.98</v>
      </c>
      <c r="P2496">
        <v>0.89</v>
      </c>
      <c r="Q2496">
        <v>3.85</v>
      </c>
      <c r="R2496">
        <v>0.56999999999999995</v>
      </c>
      <c r="S2496">
        <v>1.46</v>
      </c>
      <c r="T2496">
        <v>149</v>
      </c>
      <c r="U2496">
        <v>15.47</v>
      </c>
      <c r="V2496">
        <v>19.399999999999999</v>
      </c>
      <c r="W2496" s="1">
        <v>42966</v>
      </c>
      <c r="X2496">
        <v>266</v>
      </c>
      <c r="Y2496" t="s">
        <v>47</v>
      </c>
      <c r="Z2496" t="s">
        <v>1459</v>
      </c>
      <c r="AA2496" t="s">
        <v>1460</v>
      </c>
      <c r="AC2496" s="1">
        <v>43042</v>
      </c>
      <c r="AD2496">
        <v>1</v>
      </c>
      <c r="AE2496">
        <v>178</v>
      </c>
      <c r="AF2496" s="1">
        <v>43324</v>
      </c>
      <c r="AG2496">
        <v>358</v>
      </c>
      <c r="AH2496" t="s">
        <v>1461</v>
      </c>
      <c r="AI2496">
        <v>375</v>
      </c>
      <c r="AJ2496" s="2">
        <v>14855</v>
      </c>
      <c r="AK2496" t="s">
        <v>45</v>
      </c>
      <c r="AL2496" s="1">
        <v>42966</v>
      </c>
    </row>
    <row r="2497" spans="1:38" x14ac:dyDescent="0.25">
      <c r="A2497" t="s">
        <v>68</v>
      </c>
      <c r="B2497" s="1">
        <v>43219</v>
      </c>
      <c r="C2497">
        <v>4</v>
      </c>
      <c r="D2497">
        <v>331</v>
      </c>
      <c r="E2497">
        <v>162</v>
      </c>
      <c r="F2497" t="s">
        <v>1426</v>
      </c>
      <c r="G2497" t="s">
        <v>104</v>
      </c>
      <c r="H2497" t="s">
        <v>105</v>
      </c>
      <c r="I2497">
        <v>3</v>
      </c>
      <c r="J2497">
        <v>2</v>
      </c>
      <c r="K2497">
        <v>253</v>
      </c>
      <c r="L2497">
        <v>6.1</v>
      </c>
      <c r="M2497">
        <v>4.3899999999999997</v>
      </c>
      <c r="N2497">
        <v>0.27</v>
      </c>
      <c r="O2497">
        <v>8.99</v>
      </c>
      <c r="P2497">
        <v>0.55000000000000004</v>
      </c>
      <c r="Q2497">
        <v>5.75</v>
      </c>
      <c r="R2497">
        <v>0.35</v>
      </c>
      <c r="S2497">
        <v>0.9</v>
      </c>
      <c r="T2497">
        <v>613</v>
      </c>
      <c r="U2497">
        <v>6.33</v>
      </c>
      <c r="V2497">
        <v>11.13</v>
      </c>
      <c r="W2497" s="1">
        <v>42966</v>
      </c>
      <c r="X2497">
        <v>266</v>
      </c>
      <c r="Y2497" s="3">
        <v>45017</v>
      </c>
      <c r="Z2497" t="s">
        <v>1459</v>
      </c>
      <c r="AA2497" t="s">
        <v>1460</v>
      </c>
      <c r="AB2497">
        <v>272</v>
      </c>
      <c r="AC2497" s="1">
        <v>43399</v>
      </c>
      <c r="AD2497">
        <v>2</v>
      </c>
      <c r="AE2497">
        <v>231</v>
      </c>
      <c r="AF2497" s="1">
        <v>43678</v>
      </c>
      <c r="AG2497">
        <v>712</v>
      </c>
      <c r="AH2497" t="s">
        <v>1461</v>
      </c>
      <c r="AI2497">
        <v>375</v>
      </c>
      <c r="AJ2497" s="2">
        <v>14855</v>
      </c>
      <c r="AK2497" t="s">
        <v>50</v>
      </c>
      <c r="AL2497" s="1">
        <v>43250</v>
      </c>
    </row>
    <row r="2498" spans="1:38" x14ac:dyDescent="0.25">
      <c r="A2498" t="s">
        <v>1153</v>
      </c>
      <c r="B2498" s="1">
        <v>43073</v>
      </c>
      <c r="C2498">
        <v>2</v>
      </c>
      <c r="D2498">
        <v>33</v>
      </c>
      <c r="E2498">
        <v>162</v>
      </c>
      <c r="F2498" t="s">
        <v>1426</v>
      </c>
      <c r="G2498" t="s">
        <v>40</v>
      </c>
      <c r="H2498" t="s">
        <v>41</v>
      </c>
      <c r="I2498">
        <v>2</v>
      </c>
      <c r="J2498">
        <v>1</v>
      </c>
      <c r="K2498">
        <v>115</v>
      </c>
      <c r="L2498">
        <v>8.6999999999999993</v>
      </c>
      <c r="M2498">
        <v>4.9000000000000004</v>
      </c>
      <c r="N2498">
        <v>0.43</v>
      </c>
      <c r="O2498">
        <v>5.91</v>
      </c>
      <c r="P2498">
        <v>0.51</v>
      </c>
      <c r="Q2498">
        <v>4.6500000000000004</v>
      </c>
      <c r="R2498">
        <v>0.4</v>
      </c>
      <c r="S2498">
        <v>0.92</v>
      </c>
      <c r="T2498">
        <v>32</v>
      </c>
      <c r="U2498">
        <v>9.0299999999999994</v>
      </c>
      <c r="V2498">
        <v>11.7</v>
      </c>
      <c r="W2498" s="1">
        <v>42958</v>
      </c>
      <c r="X2498">
        <v>262</v>
      </c>
      <c r="Y2498" t="s">
        <v>46</v>
      </c>
      <c r="Z2498" t="s">
        <v>919</v>
      </c>
      <c r="AA2498" t="s">
        <v>1462</v>
      </c>
      <c r="AC2498" s="1">
        <v>43055</v>
      </c>
      <c r="AD2498">
        <v>1</v>
      </c>
      <c r="AE2498">
        <v>252</v>
      </c>
      <c r="AF2498" s="1">
        <v>43327</v>
      </c>
      <c r="AG2498">
        <v>369</v>
      </c>
      <c r="AH2498">
        <v>309012</v>
      </c>
      <c r="AI2498">
        <v>103</v>
      </c>
      <c r="AJ2498" s="3">
        <v>45272</v>
      </c>
      <c r="AK2498" t="s">
        <v>45</v>
      </c>
      <c r="AL2498" s="1">
        <v>42958</v>
      </c>
    </row>
    <row r="2499" spans="1:38" x14ac:dyDescent="0.25">
      <c r="A2499" t="s">
        <v>1153</v>
      </c>
      <c r="B2499" s="1">
        <v>43009</v>
      </c>
      <c r="C2499">
        <v>1</v>
      </c>
      <c r="D2499">
        <v>33</v>
      </c>
      <c r="E2499">
        <v>162</v>
      </c>
      <c r="F2499" t="s">
        <v>1426</v>
      </c>
      <c r="G2499" t="s">
        <v>40</v>
      </c>
      <c r="H2499" t="s">
        <v>41</v>
      </c>
      <c r="I2499">
        <v>2</v>
      </c>
      <c r="J2499">
        <v>1</v>
      </c>
      <c r="K2499">
        <v>51</v>
      </c>
      <c r="L2499">
        <v>7.8</v>
      </c>
      <c r="M2499">
        <v>5.21</v>
      </c>
      <c r="N2499">
        <v>0.41</v>
      </c>
      <c r="O2499">
        <v>6.55</v>
      </c>
      <c r="P2499">
        <v>0.51</v>
      </c>
      <c r="Q2499">
        <v>4.03</v>
      </c>
      <c r="R2499">
        <v>0.31</v>
      </c>
      <c r="S2499">
        <v>0.83</v>
      </c>
      <c r="T2499">
        <v>48</v>
      </c>
      <c r="U2499">
        <v>8.1</v>
      </c>
      <c r="V2499">
        <v>10.79</v>
      </c>
      <c r="W2499" s="1">
        <v>42958</v>
      </c>
      <c r="X2499">
        <v>262</v>
      </c>
      <c r="Y2499" t="s">
        <v>43</v>
      </c>
      <c r="Z2499" t="s">
        <v>919</v>
      </c>
      <c r="AA2499" t="s">
        <v>1462</v>
      </c>
      <c r="AC2499" s="1">
        <v>43055</v>
      </c>
      <c r="AD2499">
        <v>1</v>
      </c>
      <c r="AE2499">
        <v>257</v>
      </c>
      <c r="AF2499" s="1">
        <v>43327</v>
      </c>
      <c r="AG2499">
        <v>369</v>
      </c>
      <c r="AH2499">
        <v>309012</v>
      </c>
      <c r="AI2499">
        <v>103</v>
      </c>
      <c r="AJ2499" s="3">
        <v>45272</v>
      </c>
      <c r="AK2499" t="s">
        <v>45</v>
      </c>
      <c r="AL2499" s="1">
        <v>42958</v>
      </c>
    </row>
    <row r="2500" spans="1:38" x14ac:dyDescent="0.25">
      <c r="A2500" t="s">
        <v>1153</v>
      </c>
      <c r="B2500" s="1">
        <v>43144</v>
      </c>
      <c r="C2500">
        <v>3</v>
      </c>
      <c r="D2500">
        <v>33</v>
      </c>
      <c r="E2500">
        <v>162</v>
      </c>
      <c r="F2500" t="s">
        <v>1426</v>
      </c>
      <c r="G2500" t="s">
        <v>40</v>
      </c>
      <c r="H2500" t="s">
        <v>41</v>
      </c>
      <c r="I2500">
        <v>2</v>
      </c>
      <c r="J2500">
        <v>1</v>
      </c>
      <c r="K2500">
        <v>186</v>
      </c>
      <c r="L2500">
        <v>5.7</v>
      </c>
      <c r="M2500">
        <v>5.05</v>
      </c>
      <c r="N2500">
        <v>0.28999999999999998</v>
      </c>
      <c r="O2500">
        <v>7</v>
      </c>
      <c r="P2500">
        <v>0.4</v>
      </c>
      <c r="Q2500">
        <v>4.8</v>
      </c>
      <c r="R2500">
        <v>0.27</v>
      </c>
      <c r="S2500">
        <v>0.67</v>
      </c>
      <c r="T2500">
        <v>30</v>
      </c>
      <c r="U2500">
        <v>5.92</v>
      </c>
      <c r="V2500">
        <v>8.5500000000000007</v>
      </c>
      <c r="W2500" s="1">
        <v>42958</v>
      </c>
      <c r="X2500">
        <v>262</v>
      </c>
      <c r="Y2500" t="s">
        <v>47</v>
      </c>
      <c r="Z2500" t="s">
        <v>919</v>
      </c>
      <c r="AA2500" t="s">
        <v>1462</v>
      </c>
      <c r="AC2500" s="1">
        <v>43055</v>
      </c>
      <c r="AD2500">
        <v>1</v>
      </c>
      <c r="AE2500">
        <v>113</v>
      </c>
      <c r="AF2500" s="1">
        <v>43327</v>
      </c>
      <c r="AG2500">
        <v>369</v>
      </c>
      <c r="AH2500">
        <v>309012</v>
      </c>
      <c r="AI2500">
        <v>103</v>
      </c>
      <c r="AJ2500" s="3">
        <v>45272</v>
      </c>
      <c r="AK2500" t="s">
        <v>45</v>
      </c>
      <c r="AL2500" s="1">
        <v>42958</v>
      </c>
    </row>
    <row r="2501" spans="1:38" x14ac:dyDescent="0.25">
      <c r="A2501" t="s">
        <v>1153</v>
      </c>
      <c r="B2501" s="1">
        <v>43214</v>
      </c>
      <c r="C2501">
        <v>4</v>
      </c>
      <c r="D2501">
        <v>33</v>
      </c>
      <c r="E2501">
        <v>162</v>
      </c>
      <c r="F2501" t="s">
        <v>1426</v>
      </c>
      <c r="G2501" t="s">
        <v>40</v>
      </c>
      <c r="H2501" t="s">
        <v>41</v>
      </c>
      <c r="I2501">
        <v>2</v>
      </c>
      <c r="J2501">
        <v>1</v>
      </c>
      <c r="K2501">
        <v>256</v>
      </c>
      <c r="L2501">
        <v>3.7</v>
      </c>
      <c r="M2501">
        <v>4.33</v>
      </c>
      <c r="N2501">
        <v>0.16</v>
      </c>
      <c r="O2501">
        <v>9.17</v>
      </c>
      <c r="P2501">
        <v>0.34</v>
      </c>
      <c r="Q2501">
        <v>5.81</v>
      </c>
      <c r="R2501">
        <v>0.21</v>
      </c>
      <c r="S2501">
        <v>0.55000000000000004</v>
      </c>
      <c r="T2501">
        <v>69</v>
      </c>
      <c r="U2501">
        <v>3.84</v>
      </c>
      <c r="V2501">
        <v>6.82</v>
      </c>
      <c r="W2501" s="1">
        <v>42958</v>
      </c>
      <c r="X2501">
        <v>262</v>
      </c>
      <c r="Y2501" t="s">
        <v>48</v>
      </c>
      <c r="Z2501" t="s">
        <v>919</v>
      </c>
      <c r="AA2501" t="s">
        <v>1462</v>
      </c>
      <c r="AC2501" t="s">
        <v>49</v>
      </c>
      <c r="AH2501">
        <v>309012</v>
      </c>
      <c r="AI2501">
        <v>103</v>
      </c>
      <c r="AJ2501" s="3">
        <v>45272</v>
      </c>
      <c r="AK2501" t="s">
        <v>50</v>
      </c>
      <c r="AL2501" s="1">
        <v>43222</v>
      </c>
    </row>
    <row r="2502" spans="1:38" x14ac:dyDescent="0.25">
      <c r="A2502" t="s">
        <v>68</v>
      </c>
      <c r="B2502" s="1">
        <v>43018</v>
      </c>
      <c r="C2502">
        <v>1</v>
      </c>
      <c r="D2502">
        <v>186</v>
      </c>
      <c r="E2502">
        <v>162</v>
      </c>
      <c r="F2502" t="s">
        <v>1426</v>
      </c>
      <c r="G2502" t="s">
        <v>104</v>
      </c>
      <c r="H2502" t="s">
        <v>105</v>
      </c>
      <c r="I2502">
        <v>6</v>
      </c>
      <c r="J2502" t="s">
        <v>42</v>
      </c>
      <c r="K2502">
        <v>23</v>
      </c>
      <c r="L2502">
        <v>29.3</v>
      </c>
      <c r="M2502">
        <v>4.97</v>
      </c>
      <c r="N2502">
        <v>1.46</v>
      </c>
      <c r="O2502">
        <v>5.0599999999999996</v>
      </c>
      <c r="P2502">
        <v>1.48</v>
      </c>
      <c r="Q2502">
        <v>3.44</v>
      </c>
      <c r="R2502">
        <v>1.01</v>
      </c>
      <c r="S2502">
        <v>2.4900000000000002</v>
      </c>
      <c r="T2502">
        <v>10</v>
      </c>
      <c r="U2502">
        <v>30.41</v>
      </c>
      <c r="V2502">
        <v>33.93</v>
      </c>
      <c r="W2502" s="1">
        <v>42995</v>
      </c>
      <c r="X2502">
        <v>237</v>
      </c>
      <c r="Y2502" t="s">
        <v>43</v>
      </c>
      <c r="AC2502" s="1">
        <v>43054</v>
      </c>
      <c r="AD2502">
        <v>2</v>
      </c>
      <c r="AE2502">
        <v>267</v>
      </c>
      <c r="AF2502" s="1">
        <v>43334</v>
      </c>
      <c r="AG2502">
        <v>339</v>
      </c>
      <c r="AH2502">
        <v>110557</v>
      </c>
      <c r="AI2502" t="s">
        <v>1463</v>
      </c>
      <c r="AJ2502" t="s">
        <v>1464</v>
      </c>
      <c r="AK2502" t="s">
        <v>45</v>
      </c>
      <c r="AL2502" s="1">
        <v>42995</v>
      </c>
    </row>
    <row r="2503" spans="1:38" x14ac:dyDescent="0.25">
      <c r="A2503" t="s">
        <v>68</v>
      </c>
      <c r="B2503" s="1">
        <v>43073</v>
      </c>
      <c r="C2503">
        <v>2</v>
      </c>
      <c r="D2503">
        <v>186</v>
      </c>
      <c r="E2503">
        <v>162</v>
      </c>
      <c r="F2503" t="s">
        <v>1426</v>
      </c>
      <c r="G2503" t="s">
        <v>104</v>
      </c>
      <c r="H2503" t="s">
        <v>105</v>
      </c>
      <c r="I2503">
        <v>6</v>
      </c>
      <c r="J2503" t="s">
        <v>42</v>
      </c>
      <c r="K2503">
        <v>78</v>
      </c>
      <c r="L2503">
        <v>30.7</v>
      </c>
      <c r="M2503">
        <v>4.62</v>
      </c>
      <c r="N2503">
        <v>1.42</v>
      </c>
      <c r="O2503">
        <v>4.5999999999999996</v>
      </c>
      <c r="P2503">
        <v>1.41</v>
      </c>
      <c r="Q2503">
        <v>2.93</v>
      </c>
      <c r="R2503">
        <v>0.9</v>
      </c>
      <c r="S2503">
        <v>2.31</v>
      </c>
      <c r="T2503">
        <v>13</v>
      </c>
      <c r="U2503">
        <v>31.87</v>
      </c>
      <c r="V2503">
        <v>32.619999999999997</v>
      </c>
      <c r="W2503" s="1">
        <v>42995</v>
      </c>
      <c r="X2503">
        <v>237</v>
      </c>
      <c r="Y2503" t="s">
        <v>46</v>
      </c>
      <c r="AC2503" s="1">
        <v>43054</v>
      </c>
      <c r="AD2503">
        <v>2</v>
      </c>
      <c r="AE2503">
        <v>259</v>
      </c>
      <c r="AF2503" s="1">
        <v>43334</v>
      </c>
      <c r="AG2503">
        <v>339</v>
      </c>
      <c r="AH2503">
        <v>110557</v>
      </c>
      <c r="AI2503" t="s">
        <v>1463</v>
      </c>
      <c r="AJ2503" t="s">
        <v>1464</v>
      </c>
      <c r="AK2503" t="s">
        <v>45</v>
      </c>
      <c r="AL2503" s="1">
        <v>42995</v>
      </c>
    </row>
    <row r="2504" spans="1:38" x14ac:dyDescent="0.25">
      <c r="A2504" t="s">
        <v>68</v>
      </c>
      <c r="B2504" s="1">
        <v>43144</v>
      </c>
      <c r="C2504">
        <v>3</v>
      </c>
      <c r="D2504">
        <v>186</v>
      </c>
      <c r="E2504">
        <v>162</v>
      </c>
      <c r="F2504" t="s">
        <v>1426</v>
      </c>
      <c r="G2504" t="s">
        <v>104</v>
      </c>
      <c r="H2504" t="s">
        <v>105</v>
      </c>
      <c r="I2504">
        <v>6</v>
      </c>
      <c r="J2504" t="s">
        <v>42</v>
      </c>
      <c r="K2504">
        <v>149</v>
      </c>
      <c r="L2504">
        <v>17.8</v>
      </c>
      <c r="M2504">
        <v>5.0599999999999996</v>
      </c>
      <c r="N2504">
        <v>0.9</v>
      </c>
      <c r="O2504">
        <v>5.09</v>
      </c>
      <c r="P2504">
        <v>0.91</v>
      </c>
      <c r="Q2504">
        <v>3.28</v>
      </c>
      <c r="R2504">
        <v>0.57999999999999996</v>
      </c>
      <c r="S2504">
        <v>1.49</v>
      </c>
      <c r="T2504">
        <v>27</v>
      </c>
      <c r="U2504">
        <v>18.48</v>
      </c>
      <c r="V2504">
        <v>20.5</v>
      </c>
      <c r="W2504" s="1">
        <v>42995</v>
      </c>
      <c r="X2504">
        <v>237</v>
      </c>
      <c r="Y2504" t="s">
        <v>47</v>
      </c>
      <c r="AC2504" t="s">
        <v>142</v>
      </c>
      <c r="AH2504">
        <v>110557</v>
      </c>
      <c r="AI2504" t="s">
        <v>1463</v>
      </c>
      <c r="AJ2504" t="s">
        <v>1464</v>
      </c>
      <c r="AK2504" t="s">
        <v>45</v>
      </c>
      <c r="AL2504" s="1">
        <v>42995</v>
      </c>
    </row>
    <row r="2505" spans="1:38" x14ac:dyDescent="0.25">
      <c r="A2505" t="s">
        <v>68</v>
      </c>
      <c r="B2505" s="1">
        <v>43219</v>
      </c>
      <c r="C2505">
        <v>4</v>
      </c>
      <c r="D2505">
        <v>186</v>
      </c>
      <c r="E2505">
        <v>162</v>
      </c>
      <c r="F2505" t="s">
        <v>1426</v>
      </c>
      <c r="G2505" t="s">
        <v>104</v>
      </c>
      <c r="H2505" t="s">
        <v>105</v>
      </c>
      <c r="I2505">
        <v>6</v>
      </c>
      <c r="J2505" t="s">
        <v>42</v>
      </c>
      <c r="K2505">
        <v>224</v>
      </c>
      <c r="L2505">
        <v>10.7</v>
      </c>
      <c r="M2505">
        <v>4.26</v>
      </c>
      <c r="N2505">
        <v>0.46</v>
      </c>
      <c r="O2505">
        <v>6.95</v>
      </c>
      <c r="P2505">
        <v>0.74</v>
      </c>
      <c r="Q2505">
        <v>4.6399999999999997</v>
      </c>
      <c r="R2505">
        <v>0.5</v>
      </c>
      <c r="S2505">
        <v>1.24</v>
      </c>
      <c r="T2505">
        <v>105</v>
      </c>
      <c r="U2505">
        <v>11.11</v>
      </c>
      <c r="V2505">
        <v>15.86</v>
      </c>
      <c r="W2505" s="1">
        <v>42995</v>
      </c>
      <c r="X2505">
        <v>237</v>
      </c>
      <c r="Y2505" t="s">
        <v>48</v>
      </c>
      <c r="AC2505" t="s">
        <v>142</v>
      </c>
      <c r="AH2505">
        <v>110557</v>
      </c>
      <c r="AI2505" t="s">
        <v>1463</v>
      </c>
      <c r="AJ2505" t="s">
        <v>1464</v>
      </c>
      <c r="AK2505" t="s">
        <v>143</v>
      </c>
      <c r="AL2505" s="1">
        <v>43226</v>
      </c>
    </row>
    <row r="2506" spans="1:38" x14ac:dyDescent="0.25">
      <c r="A2506" t="s">
        <v>123</v>
      </c>
      <c r="B2506" s="1">
        <v>43005</v>
      </c>
      <c r="C2506">
        <v>1</v>
      </c>
      <c r="D2506">
        <v>441</v>
      </c>
      <c r="E2506">
        <v>167</v>
      </c>
      <c r="F2506" t="s">
        <v>1426</v>
      </c>
      <c r="G2506" t="s">
        <v>104</v>
      </c>
      <c r="H2506" t="s">
        <v>105</v>
      </c>
      <c r="I2506">
        <v>3</v>
      </c>
      <c r="J2506">
        <v>2</v>
      </c>
      <c r="K2506">
        <v>21</v>
      </c>
      <c r="L2506">
        <v>25.9</v>
      </c>
      <c r="M2506">
        <v>5.24</v>
      </c>
      <c r="N2506">
        <v>1.36</v>
      </c>
      <c r="O2506">
        <v>4.22</v>
      </c>
      <c r="P2506">
        <v>1.0900000000000001</v>
      </c>
      <c r="Q2506">
        <v>3.99</v>
      </c>
      <c r="R2506">
        <v>1.03</v>
      </c>
      <c r="S2506">
        <v>2.13</v>
      </c>
      <c r="T2506">
        <v>34</v>
      </c>
      <c r="U2506">
        <v>26.88</v>
      </c>
      <c r="V2506">
        <v>28.27</v>
      </c>
      <c r="W2506" s="1">
        <v>42984</v>
      </c>
      <c r="X2506">
        <v>227</v>
      </c>
      <c r="Y2506" t="s">
        <v>43</v>
      </c>
      <c r="AC2506" s="1">
        <v>43054</v>
      </c>
      <c r="AD2506">
        <v>1</v>
      </c>
      <c r="AE2506">
        <v>265</v>
      </c>
      <c r="AF2506" s="1">
        <v>43332</v>
      </c>
      <c r="AG2506">
        <v>348</v>
      </c>
      <c r="AH2506" t="s">
        <v>154</v>
      </c>
      <c r="AI2506" t="s">
        <v>311</v>
      </c>
      <c r="AJ2506" t="s">
        <v>1465</v>
      </c>
      <c r="AK2506" t="s">
        <v>45</v>
      </c>
      <c r="AL2506" s="1">
        <v>42984</v>
      </c>
    </row>
    <row r="2507" spans="1:38" x14ac:dyDescent="0.25">
      <c r="A2507" t="s">
        <v>123</v>
      </c>
      <c r="B2507" s="1">
        <v>43074</v>
      </c>
      <c r="C2507">
        <v>2</v>
      </c>
      <c r="D2507">
        <v>441</v>
      </c>
      <c r="E2507">
        <v>167</v>
      </c>
      <c r="F2507" t="s">
        <v>1426</v>
      </c>
      <c r="G2507" t="s">
        <v>104</v>
      </c>
      <c r="H2507" t="s">
        <v>105</v>
      </c>
      <c r="I2507">
        <v>3</v>
      </c>
      <c r="J2507">
        <v>2</v>
      </c>
      <c r="K2507">
        <v>90</v>
      </c>
      <c r="L2507">
        <v>21.9</v>
      </c>
      <c r="M2507">
        <v>5.07</v>
      </c>
      <c r="N2507">
        <v>1.1100000000000001</v>
      </c>
      <c r="O2507">
        <v>4.5599999999999996</v>
      </c>
      <c r="P2507">
        <v>1</v>
      </c>
      <c r="Q2507">
        <v>3.91</v>
      </c>
      <c r="R2507">
        <v>0.86</v>
      </c>
      <c r="S2507">
        <v>1.85</v>
      </c>
      <c r="T2507">
        <v>13</v>
      </c>
      <c r="U2507">
        <v>22.73</v>
      </c>
      <c r="V2507">
        <v>24.8</v>
      </c>
      <c r="W2507" s="1">
        <v>42984</v>
      </c>
      <c r="X2507">
        <v>227</v>
      </c>
      <c r="Y2507" t="s">
        <v>46</v>
      </c>
      <c r="AC2507" s="1">
        <v>43054</v>
      </c>
      <c r="AD2507">
        <v>1</v>
      </c>
      <c r="AE2507">
        <v>256</v>
      </c>
      <c r="AF2507" s="1">
        <v>43332</v>
      </c>
      <c r="AG2507">
        <v>348</v>
      </c>
      <c r="AH2507" t="s">
        <v>154</v>
      </c>
      <c r="AI2507" t="s">
        <v>311</v>
      </c>
      <c r="AJ2507" t="s">
        <v>1465</v>
      </c>
      <c r="AK2507" t="s">
        <v>45</v>
      </c>
      <c r="AL2507" s="1">
        <v>42984</v>
      </c>
    </row>
    <row r="2508" spans="1:38" x14ac:dyDescent="0.25">
      <c r="A2508" t="s">
        <v>123</v>
      </c>
      <c r="B2508" s="1">
        <v>43198</v>
      </c>
      <c r="C2508">
        <v>4</v>
      </c>
      <c r="D2508">
        <v>441</v>
      </c>
      <c r="E2508">
        <v>167</v>
      </c>
      <c r="F2508" t="s">
        <v>1426</v>
      </c>
      <c r="G2508" t="s">
        <v>104</v>
      </c>
      <c r="H2508" t="s">
        <v>105</v>
      </c>
      <c r="I2508">
        <v>3</v>
      </c>
      <c r="J2508">
        <v>2</v>
      </c>
      <c r="K2508">
        <v>214</v>
      </c>
      <c r="L2508">
        <v>11.1</v>
      </c>
      <c r="M2508">
        <v>4.79</v>
      </c>
      <c r="N2508">
        <v>0.53</v>
      </c>
      <c r="O2508">
        <v>6.29</v>
      </c>
      <c r="P2508">
        <v>0.7</v>
      </c>
      <c r="Q2508">
        <v>4.84</v>
      </c>
      <c r="R2508">
        <v>0.54</v>
      </c>
      <c r="S2508">
        <v>1.24</v>
      </c>
      <c r="T2508">
        <v>48</v>
      </c>
      <c r="U2508">
        <v>11.52</v>
      </c>
      <c r="V2508">
        <v>15.77</v>
      </c>
      <c r="W2508" s="1">
        <v>42984</v>
      </c>
      <c r="X2508">
        <v>227</v>
      </c>
      <c r="Y2508" t="s">
        <v>48</v>
      </c>
      <c r="AC2508" t="s">
        <v>49</v>
      </c>
      <c r="AH2508" t="s">
        <v>154</v>
      </c>
      <c r="AI2508" t="s">
        <v>311</v>
      </c>
      <c r="AJ2508" t="s">
        <v>1465</v>
      </c>
      <c r="AK2508" t="s">
        <v>50</v>
      </c>
      <c r="AL2508" s="1">
        <v>43242</v>
      </c>
    </row>
    <row r="2509" spans="1:38" x14ac:dyDescent="0.25">
      <c r="A2509" t="s">
        <v>123</v>
      </c>
      <c r="B2509" s="1">
        <v>43136</v>
      </c>
      <c r="C2509">
        <v>3</v>
      </c>
      <c r="D2509">
        <v>441</v>
      </c>
      <c r="E2509">
        <v>167</v>
      </c>
      <c r="F2509" t="s">
        <v>1426</v>
      </c>
      <c r="G2509" t="s">
        <v>51</v>
      </c>
      <c r="H2509" t="s">
        <v>52</v>
      </c>
      <c r="I2509">
        <v>3</v>
      </c>
      <c r="J2509">
        <v>2</v>
      </c>
      <c r="K2509">
        <v>172</v>
      </c>
      <c r="L2509">
        <v>11.7</v>
      </c>
      <c r="M2509">
        <v>4.9400000000000004</v>
      </c>
      <c r="N2509">
        <v>0.57999999999999996</v>
      </c>
      <c r="O2509">
        <v>5.26</v>
      </c>
      <c r="P2509">
        <v>0.62</v>
      </c>
      <c r="Q2509">
        <v>4.1399999999999997</v>
      </c>
      <c r="R2509">
        <v>0.48</v>
      </c>
      <c r="S2509">
        <v>1.1000000000000001</v>
      </c>
      <c r="T2509">
        <v>508</v>
      </c>
      <c r="U2509">
        <v>12.14</v>
      </c>
      <c r="V2509">
        <v>14.48</v>
      </c>
      <c r="W2509" s="1">
        <v>42964</v>
      </c>
      <c r="X2509">
        <v>227</v>
      </c>
      <c r="Y2509" s="3">
        <v>44987</v>
      </c>
      <c r="AC2509" s="1">
        <v>43057</v>
      </c>
      <c r="AD2509">
        <v>1</v>
      </c>
      <c r="AE2509">
        <v>201</v>
      </c>
      <c r="AF2509" s="1">
        <v>43339</v>
      </c>
      <c r="AG2509">
        <v>375</v>
      </c>
      <c r="AI2509">
        <v>0</v>
      </c>
      <c r="AJ2509" t="s">
        <v>543</v>
      </c>
      <c r="AK2509" t="s">
        <v>45</v>
      </c>
      <c r="AL2509" s="1">
        <v>42964</v>
      </c>
    </row>
    <row r="2510" spans="1:38" x14ac:dyDescent="0.25">
      <c r="A2510" t="s">
        <v>78</v>
      </c>
      <c r="B2510" s="1">
        <v>43012</v>
      </c>
      <c r="C2510">
        <v>1</v>
      </c>
      <c r="D2510">
        <v>54</v>
      </c>
      <c r="E2510">
        <v>169</v>
      </c>
      <c r="F2510" t="s">
        <v>1426</v>
      </c>
      <c r="G2510" t="s">
        <v>40</v>
      </c>
      <c r="H2510" t="s">
        <v>41</v>
      </c>
      <c r="I2510">
        <v>5</v>
      </c>
      <c r="J2510" t="s">
        <v>42</v>
      </c>
      <c r="K2510">
        <v>31</v>
      </c>
      <c r="L2510">
        <v>20.399999999999999</v>
      </c>
      <c r="M2510">
        <v>5.2</v>
      </c>
      <c r="N2510">
        <v>1.06</v>
      </c>
      <c r="O2510">
        <v>5.17</v>
      </c>
      <c r="P2510">
        <v>1.05</v>
      </c>
      <c r="Q2510">
        <v>4.28</v>
      </c>
      <c r="R2510">
        <v>0.87</v>
      </c>
      <c r="S2510">
        <v>1.93</v>
      </c>
      <c r="U2510">
        <v>21.18</v>
      </c>
      <c r="V2510">
        <v>25.1</v>
      </c>
      <c r="W2510" s="1">
        <v>42981</v>
      </c>
      <c r="X2510" t="s">
        <v>1134</v>
      </c>
      <c r="Z2510" t="s">
        <v>379</v>
      </c>
      <c r="AA2510" t="s">
        <v>1135</v>
      </c>
      <c r="AC2510" s="1">
        <v>42695</v>
      </c>
      <c r="AD2510">
        <v>1</v>
      </c>
      <c r="AF2510" s="1">
        <v>42975</v>
      </c>
      <c r="AG2510">
        <v>381</v>
      </c>
      <c r="AH2510">
        <v>309090</v>
      </c>
      <c r="AI2510" t="s">
        <v>394</v>
      </c>
      <c r="AJ2510" s="2">
        <v>12540</v>
      </c>
      <c r="AK2510" t="s">
        <v>45</v>
      </c>
      <c r="AL2510" s="1">
        <v>42594</v>
      </c>
    </row>
    <row r="2511" spans="1:38" x14ac:dyDescent="0.25">
      <c r="A2511" t="s">
        <v>78</v>
      </c>
      <c r="B2511" s="1">
        <v>43072</v>
      </c>
      <c r="C2511">
        <v>2</v>
      </c>
      <c r="D2511">
        <v>54</v>
      </c>
      <c r="E2511">
        <v>169</v>
      </c>
      <c r="F2511" t="s">
        <v>1426</v>
      </c>
      <c r="G2511" t="s">
        <v>40</v>
      </c>
      <c r="H2511" t="s">
        <v>41</v>
      </c>
      <c r="I2511">
        <v>2</v>
      </c>
      <c r="J2511">
        <v>1</v>
      </c>
      <c r="K2511">
        <v>91</v>
      </c>
      <c r="L2511">
        <v>13</v>
      </c>
      <c r="M2511">
        <v>5.35</v>
      </c>
      <c r="N2511">
        <v>0.7</v>
      </c>
      <c r="O2511">
        <v>5.53</v>
      </c>
      <c r="P2511">
        <v>0.72</v>
      </c>
      <c r="Q2511">
        <v>4.0199999999999996</v>
      </c>
      <c r="R2511">
        <v>0.52</v>
      </c>
      <c r="S2511">
        <v>1.24</v>
      </c>
      <c r="T2511">
        <v>19</v>
      </c>
      <c r="U2511">
        <v>13.49</v>
      </c>
      <c r="V2511">
        <v>16.38</v>
      </c>
      <c r="W2511" s="1">
        <v>42981</v>
      </c>
      <c r="X2511">
        <v>225</v>
      </c>
      <c r="Y2511" t="s">
        <v>46</v>
      </c>
      <c r="Z2511" t="s">
        <v>1466</v>
      </c>
      <c r="AA2511" t="s">
        <v>1467</v>
      </c>
      <c r="AC2511" s="1">
        <v>43070</v>
      </c>
      <c r="AD2511">
        <v>1</v>
      </c>
      <c r="AE2511">
        <v>223</v>
      </c>
      <c r="AF2511" s="1">
        <v>43349</v>
      </c>
      <c r="AG2511">
        <v>368</v>
      </c>
      <c r="AH2511">
        <v>307055</v>
      </c>
      <c r="AI2511">
        <v>46</v>
      </c>
      <c r="AJ2511" s="2">
        <v>42614</v>
      </c>
      <c r="AK2511" t="s">
        <v>45</v>
      </c>
      <c r="AL2511" s="1">
        <v>42981</v>
      </c>
    </row>
    <row r="2512" spans="1:38" x14ac:dyDescent="0.25">
      <c r="A2512" t="s">
        <v>78</v>
      </c>
      <c r="B2512" s="1">
        <v>43129</v>
      </c>
      <c r="C2512">
        <v>3</v>
      </c>
      <c r="D2512">
        <v>54</v>
      </c>
      <c r="E2512">
        <v>169</v>
      </c>
      <c r="F2512" t="s">
        <v>1426</v>
      </c>
      <c r="G2512" t="s">
        <v>40</v>
      </c>
      <c r="H2512" t="s">
        <v>41</v>
      </c>
      <c r="I2512">
        <v>5</v>
      </c>
      <c r="J2512" t="s">
        <v>42</v>
      </c>
      <c r="K2512">
        <v>148</v>
      </c>
      <c r="L2512">
        <v>13.5</v>
      </c>
      <c r="M2512">
        <v>4.9800000000000004</v>
      </c>
      <c r="N2512">
        <v>0.67</v>
      </c>
      <c r="O2512">
        <v>4.8600000000000003</v>
      </c>
      <c r="P2512">
        <v>0.66</v>
      </c>
      <c r="Q2512">
        <v>4.2699999999999996</v>
      </c>
      <c r="R2512">
        <v>0.57999999999999996</v>
      </c>
      <c r="S2512">
        <v>1.23</v>
      </c>
      <c r="T2512">
        <v>28</v>
      </c>
      <c r="U2512">
        <v>14.01</v>
      </c>
      <c r="V2512">
        <v>16.21</v>
      </c>
      <c r="W2512" s="1">
        <v>42981</v>
      </c>
      <c r="X2512">
        <v>229</v>
      </c>
      <c r="Y2512" t="s">
        <v>47</v>
      </c>
      <c r="Z2512" t="s">
        <v>831</v>
      </c>
      <c r="AA2512" t="s">
        <v>1468</v>
      </c>
      <c r="AC2512" s="1">
        <v>43063</v>
      </c>
      <c r="AD2512">
        <v>1</v>
      </c>
      <c r="AE2512">
        <v>213</v>
      </c>
      <c r="AF2512" s="1">
        <v>43344</v>
      </c>
      <c r="AG2512">
        <v>367</v>
      </c>
      <c r="AH2512">
        <v>309090</v>
      </c>
      <c r="AI2512" t="s">
        <v>985</v>
      </c>
      <c r="AK2512" t="s">
        <v>45</v>
      </c>
      <c r="AL2512" s="1">
        <v>42977</v>
      </c>
    </row>
    <row r="2513" spans="1:38" x14ac:dyDescent="0.25">
      <c r="A2513" t="s">
        <v>78</v>
      </c>
      <c r="B2513" s="1">
        <v>43193</v>
      </c>
      <c r="C2513">
        <v>4</v>
      </c>
      <c r="D2513">
        <v>54</v>
      </c>
      <c r="E2513">
        <v>169</v>
      </c>
      <c r="F2513" t="s">
        <v>1426</v>
      </c>
      <c r="G2513" t="s">
        <v>40</v>
      </c>
      <c r="H2513" t="s">
        <v>41</v>
      </c>
      <c r="I2513">
        <v>5</v>
      </c>
      <c r="J2513" t="s">
        <v>42</v>
      </c>
      <c r="K2513">
        <v>212</v>
      </c>
      <c r="L2513">
        <v>9.4</v>
      </c>
      <c r="M2513">
        <v>4.59</v>
      </c>
      <c r="N2513">
        <v>0.43</v>
      </c>
      <c r="O2513">
        <v>5.5</v>
      </c>
      <c r="P2513">
        <v>0.52</v>
      </c>
      <c r="Q2513">
        <v>5.05</v>
      </c>
      <c r="R2513">
        <v>0.47</v>
      </c>
      <c r="S2513">
        <v>0.99</v>
      </c>
      <c r="T2513">
        <v>232</v>
      </c>
      <c r="U2513">
        <v>9.76</v>
      </c>
      <c r="V2513">
        <v>12.53</v>
      </c>
      <c r="W2513" s="1">
        <v>42981</v>
      </c>
      <c r="X2513" t="s">
        <v>1134</v>
      </c>
      <c r="Y2513" s="3">
        <v>45114</v>
      </c>
      <c r="Z2513" t="s">
        <v>379</v>
      </c>
      <c r="AA2513" t="s">
        <v>1135</v>
      </c>
      <c r="AC2513" s="1">
        <v>43071</v>
      </c>
      <c r="AD2513">
        <v>2</v>
      </c>
      <c r="AE2513">
        <v>157</v>
      </c>
      <c r="AF2513" s="1">
        <v>43352</v>
      </c>
      <c r="AG2513">
        <v>758</v>
      </c>
      <c r="AH2513">
        <v>309090</v>
      </c>
      <c r="AI2513" t="s">
        <v>394</v>
      </c>
      <c r="AJ2513" s="2">
        <v>12540</v>
      </c>
      <c r="AK2513" t="s">
        <v>45</v>
      </c>
      <c r="AL2513" s="1">
        <v>42594</v>
      </c>
    </row>
    <row r="2514" spans="1:38" x14ac:dyDescent="0.25">
      <c r="A2514" t="s">
        <v>78</v>
      </c>
      <c r="B2514" s="1">
        <v>43072</v>
      </c>
      <c r="C2514">
        <v>2</v>
      </c>
      <c r="D2514">
        <v>123</v>
      </c>
      <c r="E2514">
        <v>170</v>
      </c>
      <c r="F2514" t="s">
        <v>1426</v>
      </c>
      <c r="G2514" t="s">
        <v>40</v>
      </c>
      <c r="H2514" t="s">
        <v>41</v>
      </c>
      <c r="I2514">
        <v>5</v>
      </c>
      <c r="J2514" t="s">
        <v>42</v>
      </c>
      <c r="K2514">
        <v>95</v>
      </c>
      <c r="L2514">
        <v>17.2</v>
      </c>
      <c r="M2514">
        <v>5.08</v>
      </c>
      <c r="N2514">
        <v>0.87</v>
      </c>
      <c r="O2514">
        <v>5.1100000000000003</v>
      </c>
      <c r="P2514">
        <v>0.88</v>
      </c>
      <c r="Q2514">
        <v>4.3</v>
      </c>
      <c r="R2514">
        <v>0.74</v>
      </c>
      <c r="S2514">
        <v>1.62</v>
      </c>
      <c r="T2514">
        <v>48</v>
      </c>
      <c r="U2514">
        <v>17.850000000000001</v>
      </c>
      <c r="V2514">
        <v>21.15</v>
      </c>
      <c r="W2514" s="1">
        <v>42977</v>
      </c>
      <c r="X2514">
        <v>219</v>
      </c>
      <c r="Y2514" t="s">
        <v>46</v>
      </c>
      <c r="Z2514" t="s">
        <v>1013</v>
      </c>
      <c r="AA2514" t="s">
        <v>1014</v>
      </c>
      <c r="AC2514" s="1">
        <v>43052</v>
      </c>
      <c r="AD2514">
        <v>1</v>
      </c>
      <c r="AE2514">
        <v>207</v>
      </c>
      <c r="AF2514" s="1">
        <v>43333</v>
      </c>
      <c r="AG2514">
        <v>346</v>
      </c>
      <c r="AH2514">
        <v>311027</v>
      </c>
      <c r="AI2514" t="s">
        <v>808</v>
      </c>
      <c r="AJ2514" s="3">
        <v>45086</v>
      </c>
      <c r="AK2514" t="s">
        <v>45</v>
      </c>
      <c r="AL2514" s="1">
        <v>42987</v>
      </c>
    </row>
    <row r="2515" spans="1:38" x14ac:dyDescent="0.25">
      <c r="A2515" t="s">
        <v>78</v>
      </c>
      <c r="B2515" s="1">
        <v>43012</v>
      </c>
      <c r="C2515">
        <v>1</v>
      </c>
      <c r="D2515">
        <v>123</v>
      </c>
      <c r="E2515">
        <v>170</v>
      </c>
      <c r="F2515" t="s">
        <v>1426</v>
      </c>
      <c r="G2515" t="s">
        <v>40</v>
      </c>
      <c r="H2515" t="s">
        <v>41</v>
      </c>
      <c r="I2515">
        <v>2</v>
      </c>
      <c r="J2515">
        <v>1</v>
      </c>
      <c r="K2515">
        <v>35</v>
      </c>
      <c r="L2515">
        <v>15.1</v>
      </c>
      <c r="M2515">
        <v>5</v>
      </c>
      <c r="N2515">
        <v>0.76</v>
      </c>
      <c r="O2515">
        <v>5.35</v>
      </c>
      <c r="P2515">
        <v>0.81</v>
      </c>
      <c r="Q2515">
        <v>4.2699999999999996</v>
      </c>
      <c r="R2515">
        <v>0.64</v>
      </c>
      <c r="S2515">
        <v>1.45</v>
      </c>
      <c r="U2515">
        <v>15.67</v>
      </c>
      <c r="V2515">
        <v>18.96</v>
      </c>
      <c r="W2515" s="1">
        <v>42977</v>
      </c>
      <c r="X2515">
        <v>229</v>
      </c>
      <c r="Z2515" t="s">
        <v>917</v>
      </c>
      <c r="AA2515" t="s">
        <v>918</v>
      </c>
      <c r="AC2515" t="s">
        <v>49</v>
      </c>
      <c r="AH2515">
        <v>310034</v>
      </c>
      <c r="AI2515" t="s">
        <v>302</v>
      </c>
      <c r="AJ2515" s="2">
        <v>44470</v>
      </c>
      <c r="AK2515" t="s">
        <v>45</v>
      </c>
      <c r="AL2515" s="1">
        <v>42977</v>
      </c>
    </row>
    <row r="2516" spans="1:38" x14ac:dyDescent="0.25">
      <c r="A2516" t="s">
        <v>78</v>
      </c>
      <c r="B2516" s="1">
        <v>43129</v>
      </c>
      <c r="C2516">
        <v>3</v>
      </c>
      <c r="D2516">
        <v>123</v>
      </c>
      <c r="E2516">
        <v>170</v>
      </c>
      <c r="F2516" t="s">
        <v>1426</v>
      </c>
      <c r="G2516" t="s">
        <v>40</v>
      </c>
      <c r="H2516" t="s">
        <v>41</v>
      </c>
      <c r="I2516">
        <v>2</v>
      </c>
      <c r="J2516">
        <v>1</v>
      </c>
      <c r="K2516">
        <v>152</v>
      </c>
      <c r="L2516">
        <v>13.1</v>
      </c>
      <c r="M2516">
        <v>4.79</v>
      </c>
      <c r="N2516">
        <v>0.63</v>
      </c>
      <c r="O2516">
        <v>5.14</v>
      </c>
      <c r="P2516">
        <v>0.67</v>
      </c>
      <c r="Q2516">
        <v>3.86</v>
      </c>
      <c r="R2516">
        <v>0.51</v>
      </c>
      <c r="S2516">
        <v>1.18</v>
      </c>
      <c r="T2516">
        <v>99</v>
      </c>
      <c r="U2516">
        <v>13.6</v>
      </c>
      <c r="V2516">
        <v>15.71</v>
      </c>
      <c r="W2516" s="1">
        <v>42977</v>
      </c>
      <c r="X2516">
        <v>229</v>
      </c>
      <c r="Y2516" t="s">
        <v>47</v>
      </c>
      <c r="Z2516" t="s">
        <v>917</v>
      </c>
      <c r="AA2516" t="s">
        <v>918</v>
      </c>
      <c r="AC2516" s="1">
        <v>43062</v>
      </c>
      <c r="AD2516">
        <v>1</v>
      </c>
      <c r="AE2516">
        <v>213</v>
      </c>
      <c r="AF2516" s="1">
        <v>43344</v>
      </c>
      <c r="AG2516">
        <v>367</v>
      </c>
      <c r="AH2516">
        <v>310034</v>
      </c>
      <c r="AI2516" t="s">
        <v>302</v>
      </c>
      <c r="AJ2516" s="2">
        <v>44470</v>
      </c>
      <c r="AK2516" t="s">
        <v>45</v>
      </c>
      <c r="AL2516" s="1">
        <v>42977</v>
      </c>
    </row>
    <row r="2517" spans="1:38" x14ac:dyDescent="0.25">
      <c r="A2517" t="s">
        <v>78</v>
      </c>
      <c r="B2517" s="1">
        <v>43193</v>
      </c>
      <c r="C2517">
        <v>4</v>
      </c>
      <c r="D2517">
        <v>123</v>
      </c>
      <c r="E2517">
        <v>170</v>
      </c>
      <c r="F2517" t="s">
        <v>1426</v>
      </c>
      <c r="G2517" t="s">
        <v>40</v>
      </c>
      <c r="H2517" t="s">
        <v>41</v>
      </c>
      <c r="I2517">
        <v>2</v>
      </c>
      <c r="J2517">
        <v>1</v>
      </c>
      <c r="K2517">
        <v>216</v>
      </c>
      <c r="L2517">
        <v>9.1</v>
      </c>
      <c r="M2517">
        <v>4.58</v>
      </c>
      <c r="N2517">
        <v>0.42</v>
      </c>
      <c r="O2517">
        <v>6.13</v>
      </c>
      <c r="P2517">
        <v>0.56000000000000005</v>
      </c>
      <c r="Q2517">
        <v>4.99</v>
      </c>
      <c r="R2517">
        <v>0.45</v>
      </c>
      <c r="S2517">
        <v>1.01</v>
      </c>
      <c r="T2517">
        <v>70</v>
      </c>
      <c r="U2517">
        <v>9.4499999999999993</v>
      </c>
      <c r="V2517">
        <v>12.8</v>
      </c>
      <c r="W2517" s="1">
        <v>42977</v>
      </c>
      <c r="X2517">
        <v>229</v>
      </c>
      <c r="Y2517" t="s">
        <v>48</v>
      </c>
      <c r="Z2517" t="s">
        <v>917</v>
      </c>
      <c r="AA2517" t="s">
        <v>918</v>
      </c>
      <c r="AC2517" s="1">
        <v>43062</v>
      </c>
      <c r="AD2517">
        <v>1</v>
      </c>
      <c r="AE2517">
        <v>149</v>
      </c>
      <c r="AF2517" s="1">
        <v>43344</v>
      </c>
      <c r="AG2517">
        <v>367</v>
      </c>
      <c r="AH2517">
        <v>310034</v>
      </c>
      <c r="AI2517" t="s">
        <v>302</v>
      </c>
      <c r="AJ2517" s="2">
        <v>44470</v>
      </c>
      <c r="AK2517" t="s">
        <v>45</v>
      </c>
      <c r="AL2517" s="1">
        <v>42977</v>
      </c>
    </row>
    <row r="2518" spans="1:38" x14ac:dyDescent="0.25">
      <c r="A2518" t="s">
        <v>123</v>
      </c>
      <c r="B2518" s="1">
        <v>43136</v>
      </c>
      <c r="C2518">
        <v>3</v>
      </c>
      <c r="D2518">
        <v>599</v>
      </c>
      <c r="E2518">
        <v>170</v>
      </c>
      <c r="F2518" t="s">
        <v>1426</v>
      </c>
      <c r="G2518" t="s">
        <v>104</v>
      </c>
      <c r="H2518" t="s">
        <v>105</v>
      </c>
      <c r="I2518">
        <v>3</v>
      </c>
      <c r="J2518">
        <v>2</v>
      </c>
      <c r="K2518">
        <v>149</v>
      </c>
      <c r="L2518">
        <v>15.8</v>
      </c>
      <c r="M2518">
        <v>5.01</v>
      </c>
      <c r="N2518">
        <v>0.79</v>
      </c>
      <c r="O2518">
        <v>5.26</v>
      </c>
      <c r="P2518">
        <v>0.83</v>
      </c>
      <c r="Q2518">
        <v>4.2300000000000004</v>
      </c>
      <c r="R2518">
        <v>0.67</v>
      </c>
      <c r="S2518">
        <v>1.5</v>
      </c>
      <c r="T2518">
        <v>58</v>
      </c>
      <c r="U2518">
        <v>16.399999999999999</v>
      </c>
      <c r="V2518">
        <v>19.62</v>
      </c>
      <c r="W2518" s="1">
        <v>42987</v>
      </c>
      <c r="X2518">
        <v>224</v>
      </c>
      <c r="Y2518" t="s">
        <v>47</v>
      </c>
      <c r="Z2518" t="s">
        <v>1469</v>
      </c>
      <c r="AA2518" t="s">
        <v>1470</v>
      </c>
      <c r="AC2518" s="1">
        <v>43050</v>
      </c>
      <c r="AD2518">
        <v>1</v>
      </c>
      <c r="AE2518">
        <v>195</v>
      </c>
      <c r="AF2518" s="1">
        <v>43333</v>
      </c>
      <c r="AG2518">
        <v>346</v>
      </c>
      <c r="AH2518" t="s">
        <v>154</v>
      </c>
      <c r="AI2518">
        <v>748</v>
      </c>
      <c r="AJ2518" t="s">
        <v>1471</v>
      </c>
      <c r="AK2518" t="s">
        <v>45</v>
      </c>
      <c r="AL2518" s="1">
        <v>42987</v>
      </c>
    </row>
    <row r="2519" spans="1:38" x14ac:dyDescent="0.25">
      <c r="A2519" t="s">
        <v>123</v>
      </c>
      <c r="B2519" s="1">
        <v>43198</v>
      </c>
      <c r="C2519">
        <v>4</v>
      </c>
      <c r="D2519">
        <v>586</v>
      </c>
      <c r="E2519">
        <v>170</v>
      </c>
      <c r="F2519" t="s">
        <v>1426</v>
      </c>
      <c r="G2519" t="s">
        <v>104</v>
      </c>
      <c r="H2519" t="s">
        <v>105</v>
      </c>
      <c r="I2519">
        <v>3</v>
      </c>
      <c r="J2519">
        <v>2</v>
      </c>
      <c r="K2519">
        <v>211</v>
      </c>
      <c r="L2519">
        <v>10.9</v>
      </c>
      <c r="M2519">
        <v>4.9400000000000004</v>
      </c>
      <c r="N2519">
        <v>0.54</v>
      </c>
      <c r="O2519">
        <v>6.61</v>
      </c>
      <c r="P2519">
        <v>0.72</v>
      </c>
      <c r="Q2519">
        <v>5</v>
      </c>
      <c r="R2519">
        <v>0.54</v>
      </c>
      <c r="S2519">
        <v>1.27</v>
      </c>
      <c r="T2519">
        <v>17</v>
      </c>
      <c r="U2519">
        <v>11.31</v>
      </c>
      <c r="V2519">
        <v>15.96</v>
      </c>
      <c r="W2519" s="1">
        <v>42987</v>
      </c>
      <c r="X2519">
        <v>224</v>
      </c>
      <c r="Y2519" t="s">
        <v>48</v>
      </c>
      <c r="Z2519" t="s">
        <v>1469</v>
      </c>
      <c r="AA2519" t="s">
        <v>1470</v>
      </c>
      <c r="AC2519" t="s">
        <v>49</v>
      </c>
      <c r="AH2519" t="s">
        <v>154</v>
      </c>
      <c r="AI2519" t="s">
        <v>1472</v>
      </c>
      <c r="AJ2519" t="s">
        <v>1471</v>
      </c>
      <c r="AK2519" t="s">
        <v>50</v>
      </c>
      <c r="AL2519" s="1">
        <v>43242</v>
      </c>
    </row>
    <row r="2520" spans="1:38" x14ac:dyDescent="0.25">
      <c r="A2520" t="s">
        <v>123</v>
      </c>
      <c r="B2520" s="1">
        <v>43074</v>
      </c>
      <c r="C2520">
        <v>2</v>
      </c>
      <c r="D2520">
        <v>599</v>
      </c>
      <c r="E2520">
        <v>170</v>
      </c>
      <c r="F2520" t="s">
        <v>1426</v>
      </c>
      <c r="G2520" t="s">
        <v>104</v>
      </c>
      <c r="H2520" t="s">
        <v>105</v>
      </c>
      <c r="I2520">
        <v>3</v>
      </c>
      <c r="J2520">
        <v>2</v>
      </c>
      <c r="K2520">
        <v>59</v>
      </c>
      <c r="L2520">
        <v>11.3</v>
      </c>
      <c r="M2520">
        <v>5.03</v>
      </c>
      <c r="N2520">
        <v>0.56999999999999995</v>
      </c>
      <c r="O2520">
        <v>5.23</v>
      </c>
      <c r="P2520">
        <v>0.59</v>
      </c>
      <c r="Q2520">
        <v>3.35</v>
      </c>
      <c r="R2520">
        <v>0.38</v>
      </c>
      <c r="S2520">
        <v>0.97</v>
      </c>
      <c r="T2520">
        <v>10</v>
      </c>
      <c r="U2520">
        <v>11.73</v>
      </c>
      <c r="V2520">
        <v>13.26</v>
      </c>
      <c r="W2520" s="1">
        <v>43015</v>
      </c>
      <c r="X2520">
        <v>196</v>
      </c>
      <c r="Y2520" t="s">
        <v>43</v>
      </c>
      <c r="Z2520" t="s">
        <v>1119</v>
      </c>
      <c r="AA2520" t="s">
        <v>1120</v>
      </c>
      <c r="AC2520" s="1">
        <v>43064</v>
      </c>
      <c r="AD2520">
        <v>1</v>
      </c>
      <c r="AE2520">
        <v>263</v>
      </c>
      <c r="AF2520" s="1">
        <v>43339</v>
      </c>
      <c r="AG2520">
        <v>324</v>
      </c>
      <c r="AH2520" t="s">
        <v>335</v>
      </c>
      <c r="AI2520">
        <v>787</v>
      </c>
      <c r="AJ2520" t="s">
        <v>1122</v>
      </c>
      <c r="AK2520" t="s">
        <v>45</v>
      </c>
      <c r="AL2520" s="1">
        <v>43015</v>
      </c>
    </row>
    <row r="2521" spans="1:38" x14ac:dyDescent="0.25">
      <c r="A2521" t="s">
        <v>40</v>
      </c>
      <c r="B2521" s="1">
        <v>44117</v>
      </c>
      <c r="C2521">
        <v>1</v>
      </c>
      <c r="D2521">
        <v>320</v>
      </c>
      <c r="E2521">
        <v>170</v>
      </c>
      <c r="F2521" t="s">
        <v>1426</v>
      </c>
      <c r="G2521" t="s">
        <v>51</v>
      </c>
      <c r="H2521" t="s">
        <v>52</v>
      </c>
      <c r="I2521">
        <v>5</v>
      </c>
      <c r="J2521" t="s">
        <v>42</v>
      </c>
      <c r="K2521">
        <v>65</v>
      </c>
      <c r="L2521">
        <v>24</v>
      </c>
      <c r="M2521">
        <v>5.1100000000000003</v>
      </c>
      <c r="N2521">
        <v>1.23</v>
      </c>
      <c r="O2521">
        <v>3.38</v>
      </c>
      <c r="P2521">
        <v>0.81</v>
      </c>
      <c r="Q2521">
        <v>4.2300000000000004</v>
      </c>
      <c r="R2521">
        <v>1.02</v>
      </c>
      <c r="S2521">
        <v>1.83</v>
      </c>
      <c r="T2521">
        <v>11</v>
      </c>
      <c r="U2521">
        <v>24.91</v>
      </c>
      <c r="V2521">
        <v>24.17</v>
      </c>
      <c r="W2521" s="1">
        <v>44052</v>
      </c>
      <c r="Y2521" t="s">
        <v>43</v>
      </c>
      <c r="Z2521">
        <f>-80/34</f>
        <v>-2.3529411764705883</v>
      </c>
      <c r="AA2521">
        <f>-99/64</f>
        <v>-1.546875</v>
      </c>
      <c r="AB2521">
        <v>-120</v>
      </c>
      <c r="AC2521" s="1">
        <v>44148</v>
      </c>
      <c r="AD2521">
        <v>1</v>
      </c>
      <c r="AE2521">
        <v>222</v>
      </c>
      <c r="AF2521" s="1">
        <v>44426</v>
      </c>
      <c r="AG2521">
        <v>374</v>
      </c>
      <c r="AH2521">
        <v>708031</v>
      </c>
      <c r="AI2521" t="s">
        <v>1473</v>
      </c>
      <c r="AJ2521" t="s">
        <v>1474</v>
      </c>
      <c r="AK2521" t="s">
        <v>45</v>
      </c>
      <c r="AL2521" s="1">
        <v>44052</v>
      </c>
    </row>
    <row r="2522" spans="1:38" x14ac:dyDescent="0.25">
      <c r="A2522" t="s">
        <v>40</v>
      </c>
      <c r="B2522" s="1">
        <v>44222</v>
      </c>
      <c r="C2522">
        <v>2</v>
      </c>
      <c r="D2522">
        <v>320</v>
      </c>
      <c r="E2522">
        <v>170</v>
      </c>
      <c r="F2522" t="s">
        <v>1426</v>
      </c>
      <c r="G2522" t="s">
        <v>51</v>
      </c>
      <c r="H2522" t="s">
        <v>52</v>
      </c>
      <c r="I2522">
        <v>5</v>
      </c>
      <c r="J2522" t="s">
        <v>42</v>
      </c>
      <c r="K2522">
        <v>170</v>
      </c>
      <c r="L2522">
        <v>17.600000000000001</v>
      </c>
      <c r="M2522">
        <v>4.92</v>
      </c>
      <c r="N2522">
        <v>0.87</v>
      </c>
      <c r="O2522">
        <v>4.17</v>
      </c>
      <c r="P2522">
        <v>0.73</v>
      </c>
      <c r="Q2522">
        <v>4.05</v>
      </c>
      <c r="R2522">
        <v>0.71</v>
      </c>
      <c r="S2522">
        <v>1.45</v>
      </c>
      <c r="T2522">
        <v>26</v>
      </c>
      <c r="U2522">
        <v>18.27</v>
      </c>
      <c r="V2522">
        <v>19.149999999999999</v>
      </c>
      <c r="W2522" s="1">
        <v>44052</v>
      </c>
      <c r="Y2522" t="s">
        <v>46</v>
      </c>
      <c r="Z2522">
        <f>-80/34</f>
        <v>-2.3529411764705883</v>
      </c>
      <c r="AA2522">
        <f>-99/64</f>
        <v>-1.546875</v>
      </c>
      <c r="AB2522">
        <v>-120</v>
      </c>
      <c r="AC2522" s="1">
        <v>44168</v>
      </c>
      <c r="AD2522">
        <v>1</v>
      </c>
      <c r="AE2522">
        <v>189</v>
      </c>
      <c r="AF2522" s="1">
        <v>44448</v>
      </c>
      <c r="AG2522">
        <v>396</v>
      </c>
      <c r="AH2522">
        <v>708031</v>
      </c>
      <c r="AI2522" t="s">
        <v>1473</v>
      </c>
      <c r="AJ2522" t="s">
        <v>1474</v>
      </c>
      <c r="AK2522" t="s">
        <v>45</v>
      </c>
      <c r="AL2522" s="1">
        <v>44052</v>
      </c>
    </row>
    <row r="2523" spans="1:38" x14ac:dyDescent="0.25">
      <c r="A2523" t="s">
        <v>40</v>
      </c>
      <c r="B2523" s="1">
        <v>44280</v>
      </c>
      <c r="C2523">
        <v>3</v>
      </c>
      <c r="D2523">
        <v>320</v>
      </c>
      <c r="E2523">
        <v>170</v>
      </c>
      <c r="F2523" t="s">
        <v>1426</v>
      </c>
      <c r="G2523" t="s">
        <v>51</v>
      </c>
      <c r="H2523" t="s">
        <v>52</v>
      </c>
      <c r="I2523">
        <v>5</v>
      </c>
      <c r="J2523" t="s">
        <v>42</v>
      </c>
      <c r="K2523">
        <v>228</v>
      </c>
      <c r="L2523">
        <v>15.2</v>
      </c>
      <c r="M2523">
        <v>4.8499999999999996</v>
      </c>
      <c r="N2523">
        <v>0.74</v>
      </c>
      <c r="O2523">
        <v>4.3899999999999997</v>
      </c>
      <c r="P2523">
        <v>0.67</v>
      </c>
      <c r="Q2523">
        <v>4.5199999999999996</v>
      </c>
      <c r="R2523">
        <v>0.69</v>
      </c>
      <c r="S2523">
        <v>1.35</v>
      </c>
      <c r="T2523">
        <v>44</v>
      </c>
      <c r="U2523">
        <v>15.78</v>
      </c>
      <c r="V2523">
        <v>17.600000000000001</v>
      </c>
      <c r="W2523" s="1">
        <v>44052</v>
      </c>
      <c r="Y2523" t="s">
        <v>47</v>
      </c>
      <c r="Z2523">
        <v>-2.3529411759999999</v>
      </c>
      <c r="AA2523">
        <v>-1.546875</v>
      </c>
      <c r="AB2523">
        <v>-120</v>
      </c>
      <c r="AC2523" s="1">
        <v>44168</v>
      </c>
      <c r="AD2523">
        <v>1</v>
      </c>
      <c r="AE2523">
        <v>167</v>
      </c>
      <c r="AF2523" s="1">
        <v>44448</v>
      </c>
      <c r="AG2523">
        <v>396</v>
      </c>
      <c r="AH2523">
        <v>708031</v>
      </c>
      <c r="AI2523" t="s">
        <v>1473</v>
      </c>
      <c r="AJ2523" t="s">
        <v>1474</v>
      </c>
      <c r="AK2523" t="s">
        <v>45</v>
      </c>
      <c r="AL2523" s="1">
        <v>44052</v>
      </c>
    </row>
    <row r="2524" spans="1:38" x14ac:dyDescent="0.25">
      <c r="A2524" t="s">
        <v>40</v>
      </c>
      <c r="B2524" s="1">
        <v>44117</v>
      </c>
      <c r="C2524">
        <v>1</v>
      </c>
      <c r="D2524">
        <v>62</v>
      </c>
      <c r="E2524">
        <v>173</v>
      </c>
      <c r="F2524" t="s">
        <v>1426</v>
      </c>
      <c r="G2524" t="s">
        <v>1475</v>
      </c>
      <c r="H2524" t="s">
        <v>105</v>
      </c>
      <c r="I2524">
        <v>3</v>
      </c>
      <c r="J2524">
        <v>2</v>
      </c>
      <c r="K2524">
        <v>26</v>
      </c>
      <c r="L2524">
        <v>21.2</v>
      </c>
      <c r="M2524">
        <v>5.0999999999999996</v>
      </c>
      <c r="N2524">
        <v>1.08</v>
      </c>
      <c r="O2524">
        <v>4.16</v>
      </c>
      <c r="P2524">
        <v>0.88</v>
      </c>
      <c r="Q2524">
        <v>3.56</v>
      </c>
      <c r="R2524">
        <v>0.75</v>
      </c>
      <c r="S2524">
        <v>1.64</v>
      </c>
      <c r="T2524">
        <v>7</v>
      </c>
      <c r="U2524">
        <v>22.01</v>
      </c>
      <c r="V2524">
        <v>22.3</v>
      </c>
      <c r="W2524" s="1">
        <v>44091</v>
      </c>
      <c r="Y2524" t="s">
        <v>43</v>
      </c>
      <c r="Z2524">
        <f>-14/44</f>
        <v>-0.31818181818181818</v>
      </c>
      <c r="AA2524">
        <f>-90/55</f>
        <v>-1.6363636363636365</v>
      </c>
      <c r="AB2524">
        <v>-241</v>
      </c>
      <c r="AC2524" s="1">
        <v>44152</v>
      </c>
      <c r="AD2524">
        <v>1</v>
      </c>
      <c r="AE2524">
        <v>228</v>
      </c>
      <c r="AF2524" s="1">
        <v>44432</v>
      </c>
      <c r="AG2524">
        <v>341</v>
      </c>
      <c r="AH2524">
        <v>710081</v>
      </c>
      <c r="AI2524" t="s">
        <v>1476</v>
      </c>
      <c r="AJ2524" t="s">
        <v>1477</v>
      </c>
      <c r="AK2524" t="s">
        <v>45</v>
      </c>
      <c r="AL2524" s="1">
        <v>44091</v>
      </c>
    </row>
    <row r="2525" spans="1:38" x14ac:dyDescent="0.25">
      <c r="A2525" t="s">
        <v>40</v>
      </c>
      <c r="B2525" s="1">
        <v>44222</v>
      </c>
      <c r="C2525">
        <v>2</v>
      </c>
      <c r="D2525">
        <v>62</v>
      </c>
      <c r="E2525">
        <v>173</v>
      </c>
      <c r="F2525" t="s">
        <v>1426</v>
      </c>
      <c r="G2525" t="s">
        <v>1475</v>
      </c>
      <c r="H2525" t="s">
        <v>105</v>
      </c>
      <c r="I2525">
        <v>3</v>
      </c>
      <c r="J2525">
        <v>2</v>
      </c>
      <c r="K2525">
        <v>131</v>
      </c>
      <c r="L2525">
        <v>14</v>
      </c>
      <c r="M2525">
        <v>4.93</v>
      </c>
      <c r="N2525">
        <v>0.69</v>
      </c>
      <c r="O2525">
        <v>4.0999999999999996</v>
      </c>
      <c r="P2525">
        <v>0.56999999999999995</v>
      </c>
      <c r="Q2525">
        <v>3.64</v>
      </c>
      <c r="R2525">
        <v>0.51</v>
      </c>
      <c r="S2525">
        <v>1.08</v>
      </c>
      <c r="T2525">
        <v>12</v>
      </c>
      <c r="U2525">
        <v>14.53</v>
      </c>
      <c r="V2525">
        <v>14.69</v>
      </c>
      <c r="W2525" s="1">
        <v>44091</v>
      </c>
      <c r="Y2525" t="s">
        <v>46</v>
      </c>
      <c r="Z2525">
        <f>-14/44</f>
        <v>-0.31818181818181818</v>
      </c>
      <c r="AA2525">
        <f>-90/55</f>
        <v>-1.6363636363636365</v>
      </c>
      <c r="AB2525">
        <v>-241</v>
      </c>
      <c r="AC2525" s="1">
        <v>44164</v>
      </c>
      <c r="AD2525">
        <v>1</v>
      </c>
      <c r="AE2525">
        <v>187</v>
      </c>
      <c r="AF2525" s="1">
        <v>44446</v>
      </c>
      <c r="AG2525">
        <v>355</v>
      </c>
      <c r="AH2525">
        <v>710081</v>
      </c>
      <c r="AI2525" t="s">
        <v>1476</v>
      </c>
      <c r="AJ2525" t="s">
        <v>1477</v>
      </c>
      <c r="AK2525" t="s">
        <v>45</v>
      </c>
      <c r="AL2525" s="1">
        <v>44091</v>
      </c>
    </row>
    <row r="2526" spans="1:38" x14ac:dyDescent="0.25">
      <c r="A2526" t="s">
        <v>40</v>
      </c>
      <c r="B2526" s="1">
        <v>44280</v>
      </c>
      <c r="C2526">
        <v>3</v>
      </c>
      <c r="D2526">
        <v>62</v>
      </c>
      <c r="E2526">
        <v>173</v>
      </c>
      <c r="F2526" t="s">
        <v>1426</v>
      </c>
      <c r="G2526" t="s">
        <v>1475</v>
      </c>
      <c r="H2526" t="s">
        <v>105</v>
      </c>
      <c r="I2526">
        <v>3</v>
      </c>
      <c r="J2526">
        <v>2</v>
      </c>
      <c r="K2526">
        <v>189</v>
      </c>
      <c r="L2526">
        <v>12.1</v>
      </c>
      <c r="M2526">
        <v>4.78</v>
      </c>
      <c r="N2526">
        <v>0.57999999999999996</v>
      </c>
      <c r="O2526">
        <v>4.57</v>
      </c>
      <c r="P2526">
        <v>0.55000000000000004</v>
      </c>
      <c r="Q2526">
        <v>4.1500000000000004</v>
      </c>
      <c r="R2526">
        <v>0.5</v>
      </c>
      <c r="S2526">
        <v>1.06</v>
      </c>
      <c r="T2526">
        <v>9</v>
      </c>
      <c r="U2526">
        <v>12.56</v>
      </c>
      <c r="V2526">
        <v>13.86</v>
      </c>
      <c r="W2526" s="1">
        <v>44091</v>
      </c>
      <c r="Y2526" t="s">
        <v>47</v>
      </c>
      <c r="Z2526">
        <v>-0.31818181800000001</v>
      </c>
      <c r="AA2526">
        <v>-1.636363636</v>
      </c>
      <c r="AB2526">
        <v>-241</v>
      </c>
      <c r="AC2526" s="1">
        <v>44164</v>
      </c>
      <c r="AD2526">
        <v>1</v>
      </c>
      <c r="AE2526">
        <v>165</v>
      </c>
      <c r="AF2526" s="1">
        <v>44446</v>
      </c>
      <c r="AG2526">
        <v>355</v>
      </c>
      <c r="AH2526">
        <v>710081</v>
      </c>
      <c r="AI2526" t="s">
        <v>1476</v>
      </c>
      <c r="AJ2526" t="s">
        <v>1477</v>
      </c>
      <c r="AK2526" t="s">
        <v>45</v>
      </c>
      <c r="AL2526" s="1">
        <v>44091</v>
      </c>
    </row>
    <row r="2527" spans="1:38" x14ac:dyDescent="0.25">
      <c r="A2527" t="s">
        <v>123</v>
      </c>
      <c r="B2527" s="1">
        <v>43005</v>
      </c>
      <c r="C2527">
        <v>1</v>
      </c>
      <c r="D2527">
        <v>544</v>
      </c>
      <c r="E2527">
        <v>174</v>
      </c>
      <c r="F2527" t="s">
        <v>1426</v>
      </c>
      <c r="G2527" t="s">
        <v>69</v>
      </c>
      <c r="H2527" t="s">
        <v>70</v>
      </c>
      <c r="I2527">
        <v>3</v>
      </c>
      <c r="J2527">
        <v>2</v>
      </c>
      <c r="K2527">
        <v>52</v>
      </c>
      <c r="L2527">
        <v>22.4</v>
      </c>
      <c r="M2527">
        <v>5.08</v>
      </c>
      <c r="N2527">
        <v>1.1399999999999999</v>
      </c>
      <c r="O2527">
        <v>4.5199999999999996</v>
      </c>
      <c r="P2527">
        <v>1.01</v>
      </c>
      <c r="Q2527">
        <v>3.91</v>
      </c>
      <c r="R2527">
        <v>0.88</v>
      </c>
      <c r="S2527">
        <v>1.89</v>
      </c>
      <c r="T2527">
        <v>12</v>
      </c>
      <c r="U2527">
        <v>23.25</v>
      </c>
      <c r="V2527">
        <v>25.21</v>
      </c>
      <c r="W2527" s="1">
        <v>42953</v>
      </c>
      <c r="X2527">
        <v>258</v>
      </c>
      <c r="Y2527" t="s">
        <v>43</v>
      </c>
      <c r="AC2527" s="1">
        <v>43056</v>
      </c>
      <c r="AD2527">
        <v>1</v>
      </c>
      <c r="AE2527">
        <v>268</v>
      </c>
      <c r="AF2527" s="1">
        <v>43335</v>
      </c>
      <c r="AG2527">
        <v>382</v>
      </c>
      <c r="AH2527">
        <v>112771</v>
      </c>
      <c r="AI2527">
        <v>0</v>
      </c>
      <c r="AJ2527" t="s">
        <v>1431</v>
      </c>
      <c r="AK2527" t="s">
        <v>45</v>
      </c>
      <c r="AL2527" s="1">
        <v>42953</v>
      </c>
    </row>
    <row r="2528" spans="1:38" x14ac:dyDescent="0.25">
      <c r="A2528" t="s">
        <v>123</v>
      </c>
      <c r="B2528" s="1">
        <v>43074</v>
      </c>
      <c r="C2528">
        <v>2</v>
      </c>
      <c r="D2528">
        <v>544</v>
      </c>
      <c r="E2528">
        <v>174</v>
      </c>
      <c r="F2528" t="s">
        <v>1426</v>
      </c>
      <c r="G2528" t="s">
        <v>69</v>
      </c>
      <c r="H2528" t="s">
        <v>70</v>
      </c>
      <c r="I2528">
        <v>3</v>
      </c>
      <c r="J2528">
        <v>2</v>
      </c>
      <c r="K2528">
        <v>121</v>
      </c>
      <c r="L2528">
        <v>17.600000000000001</v>
      </c>
      <c r="M2528">
        <v>4.95</v>
      </c>
      <c r="N2528">
        <v>0.87</v>
      </c>
      <c r="O2528">
        <v>4.58</v>
      </c>
      <c r="P2528">
        <v>0.81</v>
      </c>
      <c r="Q2528">
        <v>4.18</v>
      </c>
      <c r="R2528">
        <v>0.74</v>
      </c>
      <c r="S2528">
        <v>1.54</v>
      </c>
      <c r="T2528">
        <v>10</v>
      </c>
      <c r="U2528">
        <v>18.27</v>
      </c>
      <c r="V2528">
        <v>20.37</v>
      </c>
      <c r="W2528" s="1">
        <v>42953</v>
      </c>
      <c r="X2528">
        <v>258</v>
      </c>
      <c r="Y2528" t="s">
        <v>46</v>
      </c>
      <c r="AC2528" s="1">
        <v>43056</v>
      </c>
      <c r="AD2528">
        <v>1</v>
      </c>
      <c r="AE2528">
        <v>259</v>
      </c>
      <c r="AF2528" s="1">
        <v>43335</v>
      </c>
      <c r="AG2528">
        <v>382</v>
      </c>
      <c r="AH2528">
        <v>112771</v>
      </c>
      <c r="AI2528">
        <v>0</v>
      </c>
      <c r="AJ2528" t="s">
        <v>1431</v>
      </c>
      <c r="AK2528" t="s">
        <v>45</v>
      </c>
      <c r="AL2528" s="1">
        <v>42953</v>
      </c>
    </row>
    <row r="2529" spans="1:38" x14ac:dyDescent="0.25">
      <c r="A2529" t="s">
        <v>123</v>
      </c>
      <c r="B2529" s="1">
        <v>43198</v>
      </c>
      <c r="C2529">
        <v>4</v>
      </c>
      <c r="D2529">
        <v>543</v>
      </c>
      <c r="E2529">
        <v>174</v>
      </c>
      <c r="F2529" t="s">
        <v>1426</v>
      </c>
      <c r="G2529" t="s">
        <v>104</v>
      </c>
      <c r="H2529" t="s">
        <v>105</v>
      </c>
      <c r="I2529">
        <v>3</v>
      </c>
      <c r="J2529">
        <v>2</v>
      </c>
      <c r="K2529">
        <v>213</v>
      </c>
      <c r="L2529">
        <v>12</v>
      </c>
      <c r="M2529">
        <v>4.8899999999999997</v>
      </c>
      <c r="N2529">
        <v>0.59</v>
      </c>
      <c r="O2529">
        <v>7.02</v>
      </c>
      <c r="P2529">
        <v>0.84</v>
      </c>
      <c r="Q2529">
        <v>4.87</v>
      </c>
      <c r="R2529">
        <v>0.57999999999999996</v>
      </c>
      <c r="S2529">
        <v>1.43</v>
      </c>
      <c r="T2529">
        <v>189</v>
      </c>
      <c r="U2529">
        <v>12.46</v>
      </c>
      <c r="V2529">
        <v>18.059999999999999</v>
      </c>
      <c r="W2529" s="1">
        <v>42985</v>
      </c>
      <c r="X2529">
        <v>226</v>
      </c>
      <c r="Y2529" s="3">
        <v>45018</v>
      </c>
      <c r="AC2529" t="s">
        <v>49</v>
      </c>
      <c r="AH2529" t="s">
        <v>1061</v>
      </c>
      <c r="AI2529" t="s">
        <v>1478</v>
      </c>
      <c r="AJ2529" t="s">
        <v>1479</v>
      </c>
      <c r="AK2529" t="s">
        <v>50</v>
      </c>
      <c r="AL2529" s="1">
        <v>43237</v>
      </c>
    </row>
    <row r="2530" spans="1:38" x14ac:dyDescent="0.25">
      <c r="A2530" t="s">
        <v>123</v>
      </c>
      <c r="B2530" s="1">
        <v>43136</v>
      </c>
      <c r="C2530">
        <v>3</v>
      </c>
      <c r="D2530">
        <v>544</v>
      </c>
      <c r="E2530">
        <v>174</v>
      </c>
      <c r="F2530" t="s">
        <v>1426</v>
      </c>
      <c r="G2530" t="s">
        <v>104</v>
      </c>
      <c r="H2530" t="s">
        <v>105</v>
      </c>
      <c r="I2530">
        <v>3</v>
      </c>
      <c r="J2530">
        <v>2</v>
      </c>
      <c r="K2530">
        <v>151</v>
      </c>
      <c r="L2530">
        <v>12.5</v>
      </c>
      <c r="M2530">
        <v>5.13</v>
      </c>
      <c r="N2530">
        <v>0.64</v>
      </c>
      <c r="O2530">
        <v>5.35</v>
      </c>
      <c r="P2530">
        <v>0.67</v>
      </c>
      <c r="Q2530">
        <v>3.87</v>
      </c>
      <c r="R2530">
        <v>0.48</v>
      </c>
      <c r="S2530">
        <v>1.1499999999999999</v>
      </c>
      <c r="T2530">
        <v>197</v>
      </c>
      <c r="U2530">
        <v>12.98</v>
      </c>
      <c r="V2530">
        <v>15.32</v>
      </c>
      <c r="W2530" s="1">
        <v>42985</v>
      </c>
      <c r="X2530">
        <v>226</v>
      </c>
      <c r="Y2530" s="3">
        <v>44986</v>
      </c>
      <c r="AC2530" s="1">
        <v>43071</v>
      </c>
      <c r="AD2530">
        <v>2</v>
      </c>
      <c r="AE2530">
        <v>216</v>
      </c>
      <c r="AF2530" s="1">
        <v>43354</v>
      </c>
      <c r="AG2530">
        <v>369</v>
      </c>
      <c r="AH2530" t="s">
        <v>1061</v>
      </c>
      <c r="AI2530" t="s">
        <v>1478</v>
      </c>
      <c r="AJ2530" t="s">
        <v>1479</v>
      </c>
      <c r="AK2530" t="s">
        <v>45</v>
      </c>
      <c r="AL2530" s="1">
        <v>42985</v>
      </c>
    </row>
    <row r="2531" spans="1:38" x14ac:dyDescent="0.25">
      <c r="A2531" t="s">
        <v>129</v>
      </c>
      <c r="B2531" s="1">
        <v>43060</v>
      </c>
      <c r="C2531">
        <v>2</v>
      </c>
      <c r="D2531">
        <v>20</v>
      </c>
      <c r="E2531">
        <v>175</v>
      </c>
      <c r="F2531" t="s">
        <v>1426</v>
      </c>
      <c r="G2531" t="s">
        <v>40</v>
      </c>
      <c r="H2531" t="s">
        <v>41</v>
      </c>
      <c r="I2531">
        <v>5</v>
      </c>
      <c r="J2531" t="s">
        <v>42</v>
      </c>
      <c r="K2531">
        <v>33</v>
      </c>
      <c r="L2531">
        <v>29.7</v>
      </c>
      <c r="M2531">
        <v>5.18</v>
      </c>
      <c r="N2531">
        <v>1.54</v>
      </c>
      <c r="O2531">
        <v>4.9800000000000004</v>
      </c>
      <c r="P2531">
        <v>1.48</v>
      </c>
      <c r="Q2531">
        <v>3.72</v>
      </c>
      <c r="R2531">
        <v>1.1000000000000001</v>
      </c>
      <c r="S2531">
        <v>2.58</v>
      </c>
      <c r="T2531">
        <v>116</v>
      </c>
      <c r="U2531">
        <v>30.83</v>
      </c>
      <c r="V2531">
        <v>34.700000000000003</v>
      </c>
      <c r="W2531" s="1">
        <v>43027</v>
      </c>
      <c r="X2531">
        <v>215</v>
      </c>
      <c r="Y2531" t="s">
        <v>43</v>
      </c>
      <c r="AC2531" s="1">
        <v>43071</v>
      </c>
      <c r="AD2531">
        <v>2</v>
      </c>
      <c r="AE2531">
        <v>206</v>
      </c>
      <c r="AF2531" s="1">
        <v>43353</v>
      </c>
      <c r="AG2531">
        <v>326</v>
      </c>
      <c r="AI2531" t="s">
        <v>1480</v>
      </c>
      <c r="AJ2531" t="s">
        <v>1481</v>
      </c>
      <c r="AK2531" t="s">
        <v>45</v>
      </c>
      <c r="AL2531" s="1">
        <v>43027</v>
      </c>
    </row>
    <row r="2532" spans="1:38" x14ac:dyDescent="0.25">
      <c r="A2532" t="s">
        <v>129</v>
      </c>
      <c r="B2532" s="1">
        <v>43229</v>
      </c>
      <c r="C2532">
        <v>4</v>
      </c>
      <c r="D2532">
        <v>20</v>
      </c>
      <c r="E2532">
        <v>175</v>
      </c>
      <c r="F2532" t="s">
        <v>1426</v>
      </c>
      <c r="G2532" t="s">
        <v>40</v>
      </c>
      <c r="H2532" t="s">
        <v>41</v>
      </c>
      <c r="I2532">
        <v>5</v>
      </c>
      <c r="J2532" t="s">
        <v>42</v>
      </c>
      <c r="K2532">
        <v>202</v>
      </c>
      <c r="L2532">
        <v>12.3</v>
      </c>
      <c r="M2532">
        <v>4.72</v>
      </c>
      <c r="N2532">
        <v>0.57999999999999996</v>
      </c>
      <c r="O2532">
        <v>5.95</v>
      </c>
      <c r="P2532">
        <v>0.73</v>
      </c>
      <c r="Q2532">
        <v>4.92</v>
      </c>
      <c r="R2532">
        <v>0.61</v>
      </c>
      <c r="S2532">
        <v>1.34</v>
      </c>
      <c r="T2532">
        <v>66</v>
      </c>
      <c r="U2532">
        <v>12.77</v>
      </c>
      <c r="V2532">
        <v>16.98</v>
      </c>
      <c r="W2532" s="1">
        <v>43027</v>
      </c>
      <c r="X2532" t="s">
        <v>1482</v>
      </c>
      <c r="Y2532" s="3">
        <v>44986</v>
      </c>
      <c r="AC2532" t="s">
        <v>142</v>
      </c>
      <c r="AI2532" t="s">
        <v>1480</v>
      </c>
      <c r="AJ2532" t="s">
        <v>1481</v>
      </c>
      <c r="AK2532" t="s">
        <v>143</v>
      </c>
      <c r="AL2532" s="1">
        <v>43240</v>
      </c>
    </row>
    <row r="2533" spans="1:38" x14ac:dyDescent="0.25">
      <c r="A2533" t="s">
        <v>40</v>
      </c>
      <c r="B2533" s="1">
        <v>44117</v>
      </c>
      <c r="C2533">
        <v>1</v>
      </c>
      <c r="D2533">
        <v>326</v>
      </c>
      <c r="E2533">
        <v>176</v>
      </c>
      <c r="F2533" t="s">
        <v>1426</v>
      </c>
      <c r="G2533" t="s">
        <v>104</v>
      </c>
      <c r="H2533" t="s">
        <v>105</v>
      </c>
      <c r="I2533">
        <v>2</v>
      </c>
      <c r="J2533">
        <v>1</v>
      </c>
      <c r="K2533">
        <v>60</v>
      </c>
      <c r="L2533">
        <v>13.6</v>
      </c>
      <c r="M2533">
        <v>5.3</v>
      </c>
      <c r="N2533">
        <v>0.72</v>
      </c>
      <c r="O2533">
        <v>5.17</v>
      </c>
      <c r="P2533">
        <v>0.7</v>
      </c>
      <c r="Q2533">
        <v>3.91</v>
      </c>
      <c r="R2533">
        <v>0.53</v>
      </c>
      <c r="S2533">
        <v>1.23</v>
      </c>
      <c r="T2533">
        <v>39</v>
      </c>
      <c r="U2533">
        <v>14.12</v>
      </c>
      <c r="V2533">
        <v>16.37</v>
      </c>
      <c r="W2533" s="1">
        <v>44057</v>
      </c>
      <c r="Y2533" t="s">
        <v>43</v>
      </c>
      <c r="Z2533" t="s">
        <v>995</v>
      </c>
      <c r="AA2533" s="2">
        <v>16558</v>
      </c>
      <c r="AB2533">
        <v>-122</v>
      </c>
      <c r="AC2533" s="1">
        <v>44135</v>
      </c>
      <c r="AD2533">
        <v>1</v>
      </c>
      <c r="AE2533">
        <v>210</v>
      </c>
      <c r="AF2533" s="1">
        <v>44414</v>
      </c>
      <c r="AG2533">
        <v>357</v>
      </c>
      <c r="AI2533">
        <v>210</v>
      </c>
      <c r="AJ2533" s="3">
        <v>45210</v>
      </c>
      <c r="AK2533" t="s">
        <v>45</v>
      </c>
      <c r="AL2533" s="1">
        <v>44057</v>
      </c>
    </row>
    <row r="2534" spans="1:38" x14ac:dyDescent="0.25">
      <c r="A2534" t="s">
        <v>40</v>
      </c>
      <c r="B2534" s="1">
        <v>44222</v>
      </c>
      <c r="C2534">
        <v>2</v>
      </c>
      <c r="D2534">
        <v>326</v>
      </c>
      <c r="E2534">
        <v>176</v>
      </c>
      <c r="F2534" t="s">
        <v>1426</v>
      </c>
      <c r="G2534" t="s">
        <v>104</v>
      </c>
      <c r="H2534" t="s">
        <v>105</v>
      </c>
      <c r="I2534">
        <v>2</v>
      </c>
      <c r="J2534">
        <v>1</v>
      </c>
      <c r="K2534">
        <v>165</v>
      </c>
      <c r="L2534">
        <v>10.3</v>
      </c>
      <c r="M2534">
        <v>5.1100000000000003</v>
      </c>
      <c r="N2534">
        <v>0.53</v>
      </c>
      <c r="O2534">
        <v>4.79</v>
      </c>
      <c r="P2534">
        <v>0.49</v>
      </c>
      <c r="Q2534">
        <v>3.93</v>
      </c>
      <c r="R2534">
        <v>0.4</v>
      </c>
      <c r="S2534">
        <v>0.9</v>
      </c>
      <c r="T2534">
        <v>15</v>
      </c>
      <c r="U2534">
        <v>10.69</v>
      </c>
      <c r="V2534">
        <v>11.88</v>
      </c>
      <c r="W2534" s="1">
        <v>44057</v>
      </c>
      <c r="Y2534" t="s">
        <v>46</v>
      </c>
      <c r="Z2534" t="s">
        <v>995</v>
      </c>
      <c r="AA2534" s="2">
        <v>16558</v>
      </c>
      <c r="AB2534">
        <v>-122</v>
      </c>
      <c r="AC2534" s="1">
        <v>44135</v>
      </c>
      <c r="AD2534">
        <v>1</v>
      </c>
      <c r="AE2534">
        <v>155</v>
      </c>
      <c r="AF2534" s="1">
        <v>44414</v>
      </c>
      <c r="AG2534">
        <v>357</v>
      </c>
      <c r="AI2534">
        <v>210</v>
      </c>
      <c r="AJ2534" s="3">
        <v>45210</v>
      </c>
      <c r="AK2534" t="s">
        <v>45</v>
      </c>
      <c r="AL2534" s="1">
        <v>44057</v>
      </c>
    </row>
    <row r="2535" spans="1:38" x14ac:dyDescent="0.25">
      <c r="A2535" t="s">
        <v>40</v>
      </c>
      <c r="B2535" s="1">
        <v>44280</v>
      </c>
      <c r="C2535">
        <v>3</v>
      </c>
      <c r="D2535">
        <v>326</v>
      </c>
      <c r="E2535">
        <v>176</v>
      </c>
      <c r="F2535" t="s">
        <v>1426</v>
      </c>
      <c r="G2535" t="s">
        <v>104</v>
      </c>
      <c r="H2535" t="s">
        <v>105</v>
      </c>
      <c r="I2535">
        <v>2</v>
      </c>
      <c r="J2535">
        <v>1</v>
      </c>
      <c r="K2535">
        <v>223</v>
      </c>
      <c r="L2535">
        <v>9.4</v>
      </c>
      <c r="M2535">
        <v>5.08</v>
      </c>
      <c r="N2535">
        <v>0.48</v>
      </c>
      <c r="O2535">
        <v>4.9400000000000004</v>
      </c>
      <c r="P2535">
        <v>0.46</v>
      </c>
      <c r="Q2535">
        <v>4.17</v>
      </c>
      <c r="R2535">
        <v>0.39</v>
      </c>
      <c r="S2535">
        <v>0.86</v>
      </c>
      <c r="T2535">
        <v>29</v>
      </c>
      <c r="U2535">
        <v>9.76</v>
      </c>
      <c r="V2535">
        <v>11.19</v>
      </c>
      <c r="W2535" s="1">
        <v>44057</v>
      </c>
      <c r="Y2535" t="s">
        <v>47</v>
      </c>
      <c r="Z2535" t="s">
        <v>995</v>
      </c>
      <c r="AA2535" s="2">
        <v>16558</v>
      </c>
      <c r="AB2535">
        <v>-122</v>
      </c>
      <c r="AC2535" s="1">
        <v>44135</v>
      </c>
      <c r="AD2535">
        <v>1</v>
      </c>
      <c r="AE2535">
        <v>133</v>
      </c>
      <c r="AF2535" s="1">
        <v>44414</v>
      </c>
      <c r="AG2535">
        <v>357</v>
      </c>
      <c r="AI2535">
        <v>210</v>
      </c>
      <c r="AJ2535" s="3">
        <v>45210</v>
      </c>
      <c r="AK2535" t="s">
        <v>45</v>
      </c>
      <c r="AL2535" s="1">
        <v>44057</v>
      </c>
    </row>
    <row r="2536" spans="1:38" x14ac:dyDescent="0.25">
      <c r="A2536" t="s">
        <v>129</v>
      </c>
      <c r="B2536" s="1">
        <v>43060</v>
      </c>
      <c r="C2536">
        <v>2</v>
      </c>
      <c r="D2536">
        <v>87</v>
      </c>
      <c r="E2536">
        <v>176</v>
      </c>
      <c r="F2536" t="s">
        <v>1426</v>
      </c>
      <c r="G2536" t="s">
        <v>104</v>
      </c>
      <c r="H2536" t="s">
        <v>105</v>
      </c>
      <c r="I2536">
        <v>5</v>
      </c>
      <c r="J2536" t="s">
        <v>42</v>
      </c>
      <c r="K2536">
        <v>71</v>
      </c>
      <c r="L2536">
        <v>22.7</v>
      </c>
      <c r="M2536">
        <v>5.13</v>
      </c>
      <c r="N2536">
        <v>1.1599999999999999</v>
      </c>
      <c r="O2536">
        <v>4.25</v>
      </c>
      <c r="P2536">
        <v>0.96</v>
      </c>
      <c r="Q2536">
        <v>3.81</v>
      </c>
      <c r="R2536">
        <v>0.86</v>
      </c>
      <c r="S2536">
        <v>1.83</v>
      </c>
      <c r="T2536">
        <v>26</v>
      </c>
      <c r="U2536">
        <v>23.56</v>
      </c>
      <c r="V2536">
        <v>24.52</v>
      </c>
      <c r="W2536" s="1">
        <v>42989</v>
      </c>
      <c r="X2536">
        <v>253</v>
      </c>
      <c r="Y2536" t="s">
        <v>46</v>
      </c>
      <c r="AC2536" s="1">
        <v>43072</v>
      </c>
      <c r="AD2536">
        <v>2</v>
      </c>
      <c r="AE2536">
        <v>203</v>
      </c>
      <c r="AF2536" s="1">
        <v>43350</v>
      </c>
      <c r="AG2536">
        <v>361</v>
      </c>
      <c r="AH2536">
        <v>506059</v>
      </c>
      <c r="AI2536" t="s">
        <v>1396</v>
      </c>
      <c r="AJ2536" t="s">
        <v>1483</v>
      </c>
      <c r="AK2536" t="s">
        <v>45</v>
      </c>
      <c r="AL2536" s="1">
        <v>42989</v>
      </c>
    </row>
    <row r="2537" spans="1:38" x14ac:dyDescent="0.25">
      <c r="A2537" t="s">
        <v>129</v>
      </c>
      <c r="B2537" s="1">
        <v>42997</v>
      </c>
      <c r="C2537">
        <v>1</v>
      </c>
      <c r="D2537">
        <v>87</v>
      </c>
      <c r="E2537">
        <v>176</v>
      </c>
      <c r="F2537" t="s">
        <v>1426</v>
      </c>
      <c r="G2537" t="s">
        <v>104</v>
      </c>
      <c r="H2537" t="s">
        <v>105</v>
      </c>
      <c r="I2537">
        <v>5</v>
      </c>
      <c r="J2537" t="s">
        <v>42</v>
      </c>
      <c r="K2537">
        <v>8</v>
      </c>
      <c r="L2537">
        <v>18.5</v>
      </c>
      <c r="M2537">
        <v>5.12</v>
      </c>
      <c r="N2537">
        <v>0.95</v>
      </c>
      <c r="O2537">
        <v>4.3899999999999997</v>
      </c>
      <c r="P2537">
        <v>0.81</v>
      </c>
      <c r="Q2537">
        <v>4.51</v>
      </c>
      <c r="R2537">
        <v>0.83</v>
      </c>
      <c r="S2537">
        <v>1.65</v>
      </c>
      <c r="T2537">
        <v>98</v>
      </c>
      <c r="U2537">
        <v>19.2</v>
      </c>
      <c r="V2537">
        <v>21.28</v>
      </c>
      <c r="W2537" s="1">
        <v>42989</v>
      </c>
      <c r="X2537">
        <v>253</v>
      </c>
      <c r="Y2537" t="s">
        <v>43</v>
      </c>
      <c r="AC2537" s="1">
        <v>43048</v>
      </c>
      <c r="AD2537">
        <v>1</v>
      </c>
      <c r="AE2537">
        <v>278</v>
      </c>
      <c r="AF2537" s="1">
        <v>43326</v>
      </c>
      <c r="AG2537">
        <v>337</v>
      </c>
      <c r="AH2537">
        <v>506059</v>
      </c>
      <c r="AI2537" t="s">
        <v>1396</v>
      </c>
      <c r="AJ2537" t="s">
        <v>1483</v>
      </c>
      <c r="AK2537" t="s">
        <v>45</v>
      </c>
      <c r="AL2537" s="1">
        <v>42989</v>
      </c>
    </row>
    <row r="2538" spans="1:38" x14ac:dyDescent="0.25">
      <c r="A2538" t="s">
        <v>129</v>
      </c>
      <c r="B2538" s="1">
        <v>43156</v>
      </c>
      <c r="C2538">
        <v>3</v>
      </c>
      <c r="D2538">
        <v>87</v>
      </c>
      <c r="E2538">
        <v>176</v>
      </c>
      <c r="F2538" t="s">
        <v>1426</v>
      </c>
      <c r="G2538" t="s">
        <v>104</v>
      </c>
      <c r="H2538" t="s">
        <v>105</v>
      </c>
      <c r="I2538">
        <v>5</v>
      </c>
      <c r="J2538" t="s">
        <v>42</v>
      </c>
      <c r="K2538">
        <v>167</v>
      </c>
      <c r="L2538">
        <v>16.899999999999999</v>
      </c>
      <c r="M2538">
        <v>5.13</v>
      </c>
      <c r="N2538">
        <v>0.87</v>
      </c>
      <c r="O2538">
        <v>5.17</v>
      </c>
      <c r="P2538">
        <v>0.87</v>
      </c>
      <c r="Q2538">
        <v>4.34</v>
      </c>
      <c r="R2538">
        <v>0.73</v>
      </c>
      <c r="S2538">
        <v>1.61</v>
      </c>
      <c r="U2538">
        <v>17.54</v>
      </c>
      <c r="V2538">
        <v>20.87</v>
      </c>
      <c r="W2538" s="1">
        <v>42989</v>
      </c>
      <c r="X2538">
        <v>253</v>
      </c>
      <c r="AI2538">
        <v>0</v>
      </c>
    </row>
    <row r="2539" spans="1:38" x14ac:dyDescent="0.25">
      <c r="A2539" t="s">
        <v>129</v>
      </c>
      <c r="B2539" s="1">
        <v>43229</v>
      </c>
      <c r="C2539">
        <v>4</v>
      </c>
      <c r="D2539">
        <v>87</v>
      </c>
      <c r="E2539">
        <v>176</v>
      </c>
      <c r="F2539" t="s">
        <v>1426</v>
      </c>
      <c r="G2539" t="s">
        <v>104</v>
      </c>
      <c r="H2539" t="s">
        <v>105</v>
      </c>
      <c r="I2539">
        <v>5</v>
      </c>
      <c r="J2539" t="s">
        <v>42</v>
      </c>
      <c r="K2539">
        <v>240</v>
      </c>
      <c r="L2539">
        <v>9.4</v>
      </c>
      <c r="M2539">
        <v>4.59</v>
      </c>
      <c r="N2539">
        <v>0.43</v>
      </c>
      <c r="O2539">
        <v>7.12</v>
      </c>
      <c r="P2539">
        <v>0.67</v>
      </c>
      <c r="Q2539">
        <v>5.13</v>
      </c>
      <c r="R2539">
        <v>0.48</v>
      </c>
      <c r="S2539">
        <v>1.1499999999999999</v>
      </c>
      <c r="T2539">
        <v>122</v>
      </c>
      <c r="U2539">
        <v>9.76</v>
      </c>
      <c r="V2539">
        <v>14.49</v>
      </c>
      <c r="W2539" s="1">
        <v>42989</v>
      </c>
      <c r="X2539">
        <v>253</v>
      </c>
      <c r="Y2539" t="s">
        <v>48</v>
      </c>
      <c r="AC2539" t="s">
        <v>49</v>
      </c>
      <c r="AH2539">
        <v>506059</v>
      </c>
      <c r="AI2539" t="s">
        <v>1396</v>
      </c>
      <c r="AJ2539" t="s">
        <v>1483</v>
      </c>
      <c r="AK2539" t="s">
        <v>50</v>
      </c>
      <c r="AL2539" s="1">
        <v>43252</v>
      </c>
    </row>
    <row r="2540" spans="1:38" x14ac:dyDescent="0.25">
      <c r="A2540" t="s">
        <v>78</v>
      </c>
      <c r="B2540" s="1">
        <v>43012</v>
      </c>
      <c r="C2540">
        <v>1</v>
      </c>
      <c r="D2540">
        <v>164</v>
      </c>
      <c r="E2540">
        <v>177</v>
      </c>
      <c r="F2540" t="s">
        <v>1426</v>
      </c>
      <c r="G2540" t="s">
        <v>40</v>
      </c>
      <c r="H2540" t="s">
        <v>41</v>
      </c>
      <c r="I2540">
        <v>5</v>
      </c>
      <c r="J2540" t="s">
        <v>42</v>
      </c>
      <c r="K2540">
        <v>19</v>
      </c>
      <c r="L2540">
        <v>23.2</v>
      </c>
      <c r="M2540">
        <v>5.35</v>
      </c>
      <c r="N2540">
        <v>1.24</v>
      </c>
      <c r="O2540">
        <v>6.19</v>
      </c>
      <c r="P2540">
        <v>1.44</v>
      </c>
      <c r="Q2540">
        <v>4.0999999999999996</v>
      </c>
      <c r="R2540">
        <v>0.95</v>
      </c>
      <c r="S2540">
        <v>2.39</v>
      </c>
      <c r="U2540">
        <v>24.08</v>
      </c>
      <c r="V2540">
        <v>31.34</v>
      </c>
      <c r="W2540" s="1">
        <v>42993</v>
      </c>
      <c r="X2540">
        <v>213</v>
      </c>
      <c r="Z2540" t="s">
        <v>816</v>
      </c>
      <c r="AA2540" t="s">
        <v>817</v>
      </c>
      <c r="AC2540" t="s">
        <v>49</v>
      </c>
      <c r="AI2540" t="s">
        <v>818</v>
      </c>
      <c r="AJ2540" s="2">
        <v>19572</v>
      </c>
      <c r="AK2540" t="s">
        <v>45</v>
      </c>
      <c r="AL2540" s="1">
        <v>42993</v>
      </c>
    </row>
    <row r="2541" spans="1:38" x14ac:dyDescent="0.25">
      <c r="A2541" t="s">
        <v>78</v>
      </c>
      <c r="B2541" s="1">
        <v>43072</v>
      </c>
      <c r="C2541">
        <v>2</v>
      </c>
      <c r="D2541">
        <v>164</v>
      </c>
      <c r="E2541">
        <v>177</v>
      </c>
      <c r="F2541" t="s">
        <v>1426</v>
      </c>
      <c r="G2541" t="s">
        <v>40</v>
      </c>
      <c r="H2541" t="s">
        <v>41</v>
      </c>
      <c r="I2541">
        <v>3</v>
      </c>
      <c r="J2541">
        <v>2</v>
      </c>
      <c r="K2541">
        <v>79</v>
      </c>
      <c r="L2541">
        <v>16.7</v>
      </c>
      <c r="M2541">
        <v>5.03</v>
      </c>
      <c r="N2541">
        <v>0.84</v>
      </c>
      <c r="O2541">
        <v>5.28</v>
      </c>
      <c r="P2541">
        <v>0.88</v>
      </c>
      <c r="Q2541">
        <v>4.12</v>
      </c>
      <c r="R2541">
        <v>0.69</v>
      </c>
      <c r="S2541">
        <v>1.57</v>
      </c>
      <c r="T2541">
        <v>104</v>
      </c>
      <c r="U2541">
        <v>17.329999999999998</v>
      </c>
      <c r="V2541">
        <v>20.64</v>
      </c>
      <c r="W2541" s="1">
        <v>42993</v>
      </c>
      <c r="X2541">
        <v>229</v>
      </c>
      <c r="Y2541" t="s">
        <v>46</v>
      </c>
      <c r="Z2541" t="s">
        <v>792</v>
      </c>
      <c r="AA2541" t="s">
        <v>793</v>
      </c>
      <c r="AC2541" s="1">
        <v>43071</v>
      </c>
      <c r="AD2541">
        <v>1</v>
      </c>
      <c r="AE2541">
        <v>226</v>
      </c>
      <c r="AF2541" s="1">
        <v>43352</v>
      </c>
      <c r="AG2541">
        <v>375</v>
      </c>
      <c r="AH2541">
        <v>308128</v>
      </c>
      <c r="AI2541">
        <v>4</v>
      </c>
      <c r="AJ2541" s="3">
        <v>44967</v>
      </c>
      <c r="AK2541" t="s">
        <v>45</v>
      </c>
      <c r="AL2541" s="1">
        <v>42977</v>
      </c>
    </row>
    <row r="2542" spans="1:38" x14ac:dyDescent="0.25">
      <c r="A2542" t="s">
        <v>78</v>
      </c>
      <c r="B2542" s="1">
        <v>43129</v>
      </c>
      <c r="C2542">
        <v>3</v>
      </c>
      <c r="D2542">
        <v>164</v>
      </c>
      <c r="E2542">
        <v>177</v>
      </c>
      <c r="F2542" t="s">
        <v>1426</v>
      </c>
      <c r="G2542" t="s">
        <v>40</v>
      </c>
      <c r="H2542" t="s">
        <v>41</v>
      </c>
      <c r="I2542">
        <v>5</v>
      </c>
      <c r="J2542" t="s">
        <v>42</v>
      </c>
      <c r="K2542">
        <v>136</v>
      </c>
      <c r="L2542">
        <v>14.8</v>
      </c>
      <c r="M2542">
        <v>5.16</v>
      </c>
      <c r="N2542">
        <v>0.76</v>
      </c>
      <c r="O2542">
        <v>5.54</v>
      </c>
      <c r="P2542">
        <v>0.82</v>
      </c>
      <c r="Q2542">
        <v>4.07</v>
      </c>
      <c r="R2542">
        <v>0.6</v>
      </c>
      <c r="S2542">
        <v>1.42</v>
      </c>
      <c r="T2542">
        <v>15</v>
      </c>
      <c r="U2542">
        <v>15.36</v>
      </c>
      <c r="V2542">
        <v>18.71</v>
      </c>
      <c r="W2542" s="1">
        <v>42993</v>
      </c>
      <c r="X2542">
        <v>213</v>
      </c>
      <c r="Y2542" t="s">
        <v>47</v>
      </c>
      <c r="Z2542" t="s">
        <v>816</v>
      </c>
      <c r="AA2542" t="s">
        <v>817</v>
      </c>
      <c r="AC2542" s="1">
        <v>43060</v>
      </c>
      <c r="AD2542">
        <v>1</v>
      </c>
      <c r="AE2542">
        <v>210</v>
      </c>
      <c r="AF2542" s="1">
        <v>43341</v>
      </c>
      <c r="AG2542">
        <v>348</v>
      </c>
      <c r="AI2542" t="s">
        <v>818</v>
      </c>
      <c r="AJ2542" s="2">
        <v>19572</v>
      </c>
      <c r="AK2542" t="s">
        <v>45</v>
      </c>
      <c r="AL2542" s="1">
        <v>42993</v>
      </c>
    </row>
    <row r="2543" spans="1:38" x14ac:dyDescent="0.25">
      <c r="A2543" t="s">
        <v>78</v>
      </c>
      <c r="B2543" s="1">
        <v>43193</v>
      </c>
      <c r="C2543">
        <v>4</v>
      </c>
      <c r="D2543">
        <v>164</v>
      </c>
      <c r="E2543">
        <v>177</v>
      </c>
      <c r="F2543" t="s">
        <v>1426</v>
      </c>
      <c r="G2543" t="s">
        <v>40</v>
      </c>
      <c r="H2543" t="s">
        <v>41</v>
      </c>
      <c r="I2543">
        <v>5</v>
      </c>
      <c r="J2543" t="s">
        <v>42</v>
      </c>
      <c r="K2543">
        <v>200</v>
      </c>
      <c r="L2543">
        <v>11.7</v>
      </c>
      <c r="M2543">
        <v>4.97</v>
      </c>
      <c r="N2543">
        <v>0.57999999999999996</v>
      </c>
      <c r="O2543">
        <v>6.5</v>
      </c>
      <c r="P2543">
        <v>0.76</v>
      </c>
      <c r="Q2543">
        <v>4.59</v>
      </c>
      <c r="R2543">
        <v>0.54</v>
      </c>
      <c r="S2543">
        <v>1.3</v>
      </c>
      <c r="T2543">
        <v>48</v>
      </c>
      <c r="U2543">
        <v>12.14</v>
      </c>
      <c r="V2543">
        <v>16.68</v>
      </c>
      <c r="W2543" s="1">
        <v>42993</v>
      </c>
      <c r="X2543">
        <v>213</v>
      </c>
      <c r="Y2543" t="s">
        <v>48</v>
      </c>
      <c r="Z2543" t="s">
        <v>816</v>
      </c>
      <c r="AA2543" t="s">
        <v>817</v>
      </c>
      <c r="AC2543" s="1">
        <v>43060</v>
      </c>
      <c r="AD2543">
        <v>1</v>
      </c>
      <c r="AE2543">
        <v>146</v>
      </c>
      <c r="AF2543" s="1">
        <v>43341</v>
      </c>
      <c r="AG2543">
        <v>348</v>
      </c>
      <c r="AI2543" t="s">
        <v>818</v>
      </c>
      <c r="AJ2543" s="2">
        <v>19572</v>
      </c>
      <c r="AK2543" t="s">
        <v>45</v>
      </c>
      <c r="AL2543" s="1">
        <v>42993</v>
      </c>
    </row>
    <row r="2544" spans="1:38" x14ac:dyDescent="0.25">
      <c r="A2544" t="s">
        <v>129</v>
      </c>
      <c r="B2544" s="1">
        <v>42997</v>
      </c>
      <c r="C2544">
        <v>1</v>
      </c>
      <c r="D2544">
        <v>221</v>
      </c>
      <c r="E2544">
        <v>179</v>
      </c>
      <c r="F2544" t="s">
        <v>1426</v>
      </c>
      <c r="G2544" t="s">
        <v>104</v>
      </c>
      <c r="H2544" t="s">
        <v>105</v>
      </c>
      <c r="I2544">
        <v>4</v>
      </c>
      <c r="J2544" t="s">
        <v>42</v>
      </c>
      <c r="K2544">
        <v>8</v>
      </c>
      <c r="L2544">
        <v>24.1</v>
      </c>
      <c r="M2544">
        <v>5.2</v>
      </c>
      <c r="N2544">
        <v>1.25</v>
      </c>
      <c r="O2544">
        <v>5.37</v>
      </c>
      <c r="P2544">
        <v>1.29</v>
      </c>
      <c r="Q2544">
        <v>4.28</v>
      </c>
      <c r="R2544">
        <v>1.03</v>
      </c>
      <c r="S2544">
        <v>2.33</v>
      </c>
      <c r="T2544">
        <v>52</v>
      </c>
      <c r="U2544">
        <v>25.02</v>
      </c>
      <c r="V2544">
        <v>30.29</v>
      </c>
      <c r="W2544" s="1">
        <v>42989</v>
      </c>
      <c r="X2544">
        <v>253</v>
      </c>
      <c r="Y2544" t="s">
        <v>43</v>
      </c>
      <c r="Z2544" t="s">
        <v>1484</v>
      </c>
      <c r="AA2544" t="s">
        <v>1485</v>
      </c>
      <c r="AC2544" t="s">
        <v>49</v>
      </c>
      <c r="AH2544">
        <v>508077</v>
      </c>
      <c r="AI2544" t="s">
        <v>1486</v>
      </c>
      <c r="AJ2544" t="s">
        <v>1487</v>
      </c>
      <c r="AK2544" t="s">
        <v>45</v>
      </c>
      <c r="AL2544" s="1">
        <v>42989</v>
      </c>
    </row>
    <row r="2545" spans="1:38" x14ac:dyDescent="0.25">
      <c r="A2545" t="s">
        <v>129</v>
      </c>
      <c r="B2545" s="1">
        <v>43060</v>
      </c>
      <c r="C2545">
        <v>2</v>
      </c>
      <c r="D2545">
        <v>221</v>
      </c>
      <c r="E2545">
        <v>179</v>
      </c>
      <c r="F2545" t="s">
        <v>1426</v>
      </c>
      <c r="G2545" t="s">
        <v>104</v>
      </c>
      <c r="H2545" t="s">
        <v>105</v>
      </c>
      <c r="I2545">
        <v>4</v>
      </c>
      <c r="J2545" t="s">
        <v>42</v>
      </c>
      <c r="K2545">
        <v>71</v>
      </c>
      <c r="L2545">
        <v>19.600000000000001</v>
      </c>
      <c r="M2545">
        <v>5.12</v>
      </c>
      <c r="N2545">
        <v>1</v>
      </c>
      <c r="O2545">
        <v>5.43</v>
      </c>
      <c r="P2545">
        <v>1.06</v>
      </c>
      <c r="Q2545">
        <v>3.96</v>
      </c>
      <c r="R2545">
        <v>0.78</v>
      </c>
      <c r="S2545">
        <v>1.84</v>
      </c>
      <c r="T2545">
        <v>138</v>
      </c>
      <c r="U2545">
        <v>20.34</v>
      </c>
      <c r="V2545">
        <v>24.35</v>
      </c>
      <c r="W2545" s="1">
        <v>42989</v>
      </c>
      <c r="X2545">
        <v>253</v>
      </c>
      <c r="Y2545" t="s">
        <v>46</v>
      </c>
      <c r="Z2545" t="s">
        <v>1484</v>
      </c>
      <c r="AA2545" t="s">
        <v>1485</v>
      </c>
      <c r="AC2545" s="1">
        <v>43058</v>
      </c>
      <c r="AD2545">
        <v>1</v>
      </c>
      <c r="AE2545">
        <v>191</v>
      </c>
      <c r="AF2545" s="1">
        <v>43338</v>
      </c>
      <c r="AG2545">
        <v>349</v>
      </c>
      <c r="AH2545">
        <v>508077</v>
      </c>
      <c r="AI2545" t="s">
        <v>1486</v>
      </c>
      <c r="AJ2545" t="s">
        <v>1487</v>
      </c>
      <c r="AK2545" t="s">
        <v>45</v>
      </c>
      <c r="AL2545" s="1">
        <v>42989</v>
      </c>
    </row>
    <row r="2546" spans="1:38" x14ac:dyDescent="0.25">
      <c r="A2546" t="s">
        <v>129</v>
      </c>
      <c r="B2546" s="1">
        <v>43229</v>
      </c>
      <c r="C2546">
        <v>4</v>
      </c>
      <c r="D2546">
        <v>221</v>
      </c>
      <c r="E2546">
        <v>179</v>
      </c>
      <c r="F2546" t="s">
        <v>1426</v>
      </c>
      <c r="G2546" t="s">
        <v>104</v>
      </c>
      <c r="H2546" t="s">
        <v>105</v>
      </c>
      <c r="I2546">
        <v>4</v>
      </c>
      <c r="J2546" t="s">
        <v>42</v>
      </c>
      <c r="K2546">
        <v>240</v>
      </c>
      <c r="L2546">
        <v>7.9</v>
      </c>
      <c r="M2546">
        <v>4.53</v>
      </c>
      <c r="N2546">
        <v>0.36</v>
      </c>
      <c r="O2546">
        <v>8.32</v>
      </c>
      <c r="P2546">
        <v>0.66</v>
      </c>
      <c r="Q2546">
        <v>5.41</v>
      </c>
      <c r="R2546">
        <v>0.43</v>
      </c>
      <c r="S2546">
        <v>1.08</v>
      </c>
      <c r="T2546">
        <v>215</v>
      </c>
      <c r="U2546">
        <v>8.1999999999999993</v>
      </c>
      <c r="V2546">
        <v>13.59</v>
      </c>
      <c r="W2546" s="1">
        <v>42989</v>
      </c>
      <c r="X2546">
        <v>253</v>
      </c>
      <c r="Y2546" s="3">
        <v>45017</v>
      </c>
      <c r="Z2546" t="s">
        <v>1484</v>
      </c>
      <c r="AA2546" t="s">
        <v>1485</v>
      </c>
      <c r="AC2546" t="s">
        <v>49</v>
      </c>
      <c r="AH2546">
        <v>508077</v>
      </c>
      <c r="AI2546" t="s">
        <v>1486</v>
      </c>
      <c r="AJ2546" t="s">
        <v>1487</v>
      </c>
      <c r="AK2546" t="s">
        <v>50</v>
      </c>
      <c r="AL2546" s="1">
        <v>43251</v>
      </c>
    </row>
    <row r="2547" spans="1:38" x14ac:dyDescent="0.25">
      <c r="A2547" t="s">
        <v>1153</v>
      </c>
      <c r="B2547" s="1">
        <v>43073</v>
      </c>
      <c r="C2547">
        <v>2</v>
      </c>
      <c r="D2547">
        <v>91</v>
      </c>
      <c r="E2547">
        <v>180</v>
      </c>
      <c r="F2547" t="s">
        <v>1426</v>
      </c>
      <c r="G2547" t="s">
        <v>40</v>
      </c>
      <c r="H2547" t="s">
        <v>41</v>
      </c>
      <c r="I2547">
        <v>3</v>
      </c>
      <c r="J2547">
        <v>2</v>
      </c>
      <c r="K2547">
        <v>104</v>
      </c>
      <c r="L2547">
        <v>14</v>
      </c>
      <c r="M2547">
        <v>4.97</v>
      </c>
      <c r="N2547">
        <v>0.7</v>
      </c>
      <c r="O2547">
        <v>6.66</v>
      </c>
      <c r="P2547">
        <v>0.93</v>
      </c>
      <c r="Q2547">
        <v>4.79</v>
      </c>
      <c r="R2547">
        <v>0.67</v>
      </c>
      <c r="S2547">
        <v>1.6</v>
      </c>
      <c r="T2547">
        <v>6</v>
      </c>
      <c r="U2547">
        <v>14.53</v>
      </c>
      <c r="V2547">
        <v>20.39</v>
      </c>
      <c r="W2547" s="1">
        <v>42969</v>
      </c>
      <c r="X2547">
        <v>258</v>
      </c>
      <c r="Y2547" t="s">
        <v>46</v>
      </c>
      <c r="Z2547" t="s">
        <v>1488</v>
      </c>
      <c r="AA2547" t="s">
        <v>1489</v>
      </c>
      <c r="AC2547" s="1">
        <v>43067</v>
      </c>
      <c r="AD2547">
        <v>2</v>
      </c>
      <c r="AE2547">
        <v>272</v>
      </c>
      <c r="AF2547" s="1">
        <v>43347</v>
      </c>
      <c r="AG2547">
        <v>378</v>
      </c>
      <c r="AH2547" t="s">
        <v>548</v>
      </c>
      <c r="AI2547">
        <v>29</v>
      </c>
      <c r="AJ2547" s="2">
        <v>43040</v>
      </c>
      <c r="AK2547" t="s">
        <v>45</v>
      </c>
      <c r="AL2547" s="1">
        <v>42969</v>
      </c>
    </row>
    <row r="2548" spans="1:38" x14ac:dyDescent="0.25">
      <c r="A2548" t="s">
        <v>1153</v>
      </c>
      <c r="B2548" s="1">
        <v>43144</v>
      </c>
      <c r="C2548">
        <v>3</v>
      </c>
      <c r="D2548">
        <v>91</v>
      </c>
      <c r="E2548">
        <v>180</v>
      </c>
      <c r="F2548" t="s">
        <v>1426</v>
      </c>
      <c r="G2548" t="s">
        <v>40</v>
      </c>
      <c r="H2548" t="s">
        <v>41</v>
      </c>
      <c r="I2548">
        <v>3</v>
      </c>
      <c r="J2548">
        <v>2</v>
      </c>
      <c r="K2548">
        <v>175</v>
      </c>
      <c r="L2548">
        <v>10.4</v>
      </c>
      <c r="M2548">
        <v>4.83</v>
      </c>
      <c r="N2548">
        <v>0.5</v>
      </c>
      <c r="O2548">
        <v>8.68</v>
      </c>
      <c r="P2548">
        <v>0.9</v>
      </c>
      <c r="Q2548">
        <v>4.96</v>
      </c>
      <c r="R2548">
        <v>0.52</v>
      </c>
      <c r="S2548">
        <v>1.42</v>
      </c>
      <c r="T2548">
        <v>29</v>
      </c>
      <c r="U2548">
        <v>10.8</v>
      </c>
      <c r="V2548">
        <v>17.940000000000001</v>
      </c>
      <c r="W2548" s="1">
        <v>42969</v>
      </c>
      <c r="X2548">
        <v>258</v>
      </c>
      <c r="Y2548" t="s">
        <v>47</v>
      </c>
      <c r="Z2548" t="s">
        <v>1488</v>
      </c>
      <c r="AA2548" t="s">
        <v>1489</v>
      </c>
      <c r="AC2548" s="1">
        <v>43067</v>
      </c>
      <c r="AD2548">
        <v>2</v>
      </c>
      <c r="AE2548">
        <v>133</v>
      </c>
      <c r="AF2548" s="1">
        <v>43347</v>
      </c>
      <c r="AG2548">
        <v>378</v>
      </c>
      <c r="AH2548" t="s">
        <v>548</v>
      </c>
      <c r="AI2548">
        <v>29</v>
      </c>
      <c r="AJ2548" s="2">
        <v>43040</v>
      </c>
      <c r="AK2548" t="s">
        <v>45</v>
      </c>
      <c r="AL2548" s="1">
        <v>42969</v>
      </c>
    </row>
    <row r="2549" spans="1:38" x14ac:dyDescent="0.25">
      <c r="A2549" t="s">
        <v>1153</v>
      </c>
      <c r="B2549" s="1">
        <v>43009</v>
      </c>
      <c r="C2549">
        <v>1</v>
      </c>
      <c r="D2549">
        <v>91</v>
      </c>
      <c r="E2549">
        <v>180</v>
      </c>
      <c r="F2549" t="s">
        <v>1426</v>
      </c>
      <c r="G2549" t="s">
        <v>40</v>
      </c>
      <c r="H2549" t="s">
        <v>41</v>
      </c>
      <c r="I2549">
        <v>3</v>
      </c>
      <c r="J2549">
        <v>2</v>
      </c>
      <c r="K2549">
        <v>40</v>
      </c>
      <c r="L2549">
        <v>13.2</v>
      </c>
      <c r="M2549">
        <v>5.01</v>
      </c>
      <c r="N2549">
        <v>0.66</v>
      </c>
      <c r="O2549">
        <v>5.7</v>
      </c>
      <c r="P2549">
        <v>0.75</v>
      </c>
      <c r="Q2549">
        <v>4.1900000000000004</v>
      </c>
      <c r="R2549">
        <v>0.55000000000000004</v>
      </c>
      <c r="S2549">
        <v>1.31</v>
      </c>
      <c r="T2549">
        <v>27</v>
      </c>
      <c r="U2549">
        <v>13.7</v>
      </c>
      <c r="V2549">
        <v>17.03</v>
      </c>
      <c r="W2549" s="1">
        <v>42969</v>
      </c>
      <c r="X2549">
        <v>258</v>
      </c>
      <c r="Y2549" t="s">
        <v>43</v>
      </c>
      <c r="Z2549" t="s">
        <v>1488</v>
      </c>
      <c r="AA2549" t="s">
        <v>1489</v>
      </c>
      <c r="AC2549" s="1">
        <v>43067</v>
      </c>
      <c r="AD2549">
        <v>2</v>
      </c>
      <c r="AE2549">
        <v>277</v>
      </c>
      <c r="AF2549" s="1">
        <v>43347</v>
      </c>
      <c r="AG2549">
        <v>378</v>
      </c>
      <c r="AH2549" t="s">
        <v>548</v>
      </c>
      <c r="AI2549">
        <v>29</v>
      </c>
      <c r="AJ2549" s="2">
        <v>43040</v>
      </c>
      <c r="AK2549" t="s">
        <v>45</v>
      </c>
      <c r="AL2549" s="1">
        <v>42969</v>
      </c>
    </row>
    <row r="2550" spans="1:38" x14ac:dyDescent="0.25">
      <c r="A2550" t="s">
        <v>1153</v>
      </c>
      <c r="B2550" s="1">
        <v>43214</v>
      </c>
      <c r="C2550">
        <v>4</v>
      </c>
      <c r="D2550">
        <v>91</v>
      </c>
      <c r="E2550">
        <v>180</v>
      </c>
      <c r="F2550" t="s">
        <v>1426</v>
      </c>
      <c r="G2550" t="s">
        <v>40</v>
      </c>
      <c r="H2550" t="s">
        <v>41</v>
      </c>
      <c r="I2550">
        <v>3</v>
      </c>
      <c r="J2550">
        <v>2</v>
      </c>
      <c r="K2550">
        <v>245</v>
      </c>
      <c r="L2550">
        <v>5.8</v>
      </c>
      <c r="M2550">
        <v>4.22</v>
      </c>
      <c r="N2550">
        <v>0.24</v>
      </c>
      <c r="O2550">
        <v>11.07</v>
      </c>
      <c r="P2550">
        <v>0.64</v>
      </c>
      <c r="Q2550">
        <v>6.39</v>
      </c>
      <c r="R2550">
        <v>0.37</v>
      </c>
      <c r="S2550">
        <v>1.01</v>
      </c>
      <c r="T2550">
        <v>78</v>
      </c>
      <c r="U2550">
        <v>6.02</v>
      </c>
      <c r="V2550">
        <v>12.33</v>
      </c>
      <c r="W2550" s="1">
        <v>42969</v>
      </c>
      <c r="X2550">
        <v>258</v>
      </c>
      <c r="Y2550" t="s">
        <v>48</v>
      </c>
      <c r="Z2550" t="s">
        <v>1488</v>
      </c>
      <c r="AA2550" t="s">
        <v>1489</v>
      </c>
      <c r="AC2550" t="s">
        <v>49</v>
      </c>
      <c r="AH2550" t="s">
        <v>548</v>
      </c>
      <c r="AI2550">
        <v>29</v>
      </c>
      <c r="AJ2550" s="2">
        <v>43040</v>
      </c>
      <c r="AK2550" t="s">
        <v>50</v>
      </c>
      <c r="AL2550" s="1">
        <v>43237</v>
      </c>
    </row>
    <row r="2551" spans="1:38" x14ac:dyDescent="0.25">
      <c r="A2551" t="s">
        <v>40</v>
      </c>
      <c r="B2551" s="1">
        <v>44117</v>
      </c>
      <c r="C2551">
        <v>1</v>
      </c>
      <c r="D2551">
        <v>182</v>
      </c>
      <c r="E2551">
        <v>180</v>
      </c>
      <c r="F2551" t="s">
        <v>1426</v>
      </c>
      <c r="G2551" t="s">
        <v>104</v>
      </c>
      <c r="H2551" t="s">
        <v>105</v>
      </c>
      <c r="I2551">
        <v>3</v>
      </c>
      <c r="J2551">
        <v>2</v>
      </c>
      <c r="K2551">
        <v>64</v>
      </c>
      <c r="L2551">
        <v>23.2</v>
      </c>
      <c r="M2551">
        <v>5.36</v>
      </c>
      <c r="N2551">
        <v>1.24</v>
      </c>
      <c r="O2551">
        <v>4.0199999999999996</v>
      </c>
      <c r="P2551">
        <v>0.93</v>
      </c>
      <c r="Q2551">
        <v>3.92</v>
      </c>
      <c r="R2551">
        <v>0.91</v>
      </c>
      <c r="S2551">
        <v>1.84</v>
      </c>
      <c r="T2551">
        <v>2</v>
      </c>
      <c r="U2551">
        <v>24.08</v>
      </c>
      <c r="V2551">
        <v>24.65</v>
      </c>
      <c r="W2551" s="1">
        <v>44053</v>
      </c>
      <c r="Y2551" t="s">
        <v>43</v>
      </c>
      <c r="Z2551" t="s">
        <v>1490</v>
      </c>
      <c r="AA2551" t="s">
        <v>1491</v>
      </c>
      <c r="AB2551">
        <v>56</v>
      </c>
      <c r="AC2551" s="1">
        <v>44151</v>
      </c>
      <c r="AD2551">
        <v>1</v>
      </c>
      <c r="AE2551">
        <v>225</v>
      </c>
      <c r="AF2551" s="1">
        <v>44429</v>
      </c>
      <c r="AG2551">
        <v>376</v>
      </c>
      <c r="AI2551">
        <v>8</v>
      </c>
      <c r="AJ2551" t="s">
        <v>1492</v>
      </c>
      <c r="AK2551" t="s">
        <v>45</v>
      </c>
      <c r="AL2551" s="1">
        <v>44053</v>
      </c>
    </row>
    <row r="2552" spans="1:38" x14ac:dyDescent="0.25">
      <c r="A2552" t="s">
        <v>40</v>
      </c>
      <c r="B2552" s="1">
        <v>44222</v>
      </c>
      <c r="C2552">
        <v>2</v>
      </c>
      <c r="D2552">
        <v>182</v>
      </c>
      <c r="E2552">
        <v>180</v>
      </c>
      <c r="F2552" t="s">
        <v>1426</v>
      </c>
      <c r="G2552" t="s">
        <v>104</v>
      </c>
      <c r="H2552" t="s">
        <v>105</v>
      </c>
      <c r="I2552">
        <v>3</v>
      </c>
      <c r="J2552">
        <v>2</v>
      </c>
      <c r="K2552">
        <v>169</v>
      </c>
      <c r="L2552">
        <v>17.899999999999999</v>
      </c>
      <c r="M2552">
        <v>5.22</v>
      </c>
      <c r="N2552">
        <v>0.93</v>
      </c>
      <c r="O2552">
        <v>4.72</v>
      </c>
      <c r="P2552">
        <v>0.84</v>
      </c>
      <c r="Q2552">
        <v>3.82</v>
      </c>
      <c r="R2552">
        <v>0.68</v>
      </c>
      <c r="S2552">
        <v>1.53</v>
      </c>
      <c r="T2552">
        <v>6</v>
      </c>
      <c r="U2552">
        <v>18.579999999999998</v>
      </c>
      <c r="V2552">
        <v>20.39</v>
      </c>
      <c r="W2552" s="1">
        <v>44053</v>
      </c>
      <c r="Y2552" t="s">
        <v>46</v>
      </c>
      <c r="Z2552" t="s">
        <v>1490</v>
      </c>
      <c r="AA2552" t="s">
        <v>1491</v>
      </c>
      <c r="AB2552">
        <v>56</v>
      </c>
      <c r="AC2552" s="1">
        <v>44151</v>
      </c>
      <c r="AD2552">
        <v>1</v>
      </c>
      <c r="AE2552">
        <v>170</v>
      </c>
      <c r="AF2552" s="1">
        <v>44429</v>
      </c>
      <c r="AG2552">
        <v>376</v>
      </c>
      <c r="AI2552">
        <v>8</v>
      </c>
      <c r="AJ2552" t="s">
        <v>1492</v>
      </c>
      <c r="AK2552" t="s">
        <v>45</v>
      </c>
      <c r="AL2552" s="1">
        <v>44053</v>
      </c>
    </row>
    <row r="2553" spans="1:38" x14ac:dyDescent="0.25">
      <c r="A2553" t="s">
        <v>40</v>
      </c>
      <c r="B2553" s="1">
        <v>44280</v>
      </c>
      <c r="C2553">
        <v>3</v>
      </c>
      <c r="D2553">
        <v>182</v>
      </c>
      <c r="E2553">
        <v>180</v>
      </c>
      <c r="F2553" t="s">
        <v>1426</v>
      </c>
      <c r="G2553" t="s">
        <v>104</v>
      </c>
      <c r="H2553" t="s">
        <v>105</v>
      </c>
      <c r="I2553">
        <v>3</v>
      </c>
      <c r="J2553">
        <v>2</v>
      </c>
      <c r="K2553">
        <v>227</v>
      </c>
      <c r="L2553">
        <v>15.2</v>
      </c>
      <c r="M2553">
        <v>5.0999999999999996</v>
      </c>
      <c r="N2553">
        <v>0.78</v>
      </c>
      <c r="O2553">
        <v>4.42</v>
      </c>
      <c r="P2553">
        <v>0.67</v>
      </c>
      <c r="Q2553">
        <v>4.3099999999999996</v>
      </c>
      <c r="R2553">
        <v>0.66</v>
      </c>
      <c r="S2553">
        <v>1.33</v>
      </c>
      <c r="T2553">
        <v>10</v>
      </c>
      <c r="U2553">
        <v>15.78</v>
      </c>
      <c r="V2553">
        <v>17.38</v>
      </c>
      <c r="W2553" s="1">
        <v>44053</v>
      </c>
      <c r="Y2553" t="s">
        <v>47</v>
      </c>
      <c r="Z2553" t="s">
        <v>1490</v>
      </c>
      <c r="AA2553" t="s">
        <v>1491</v>
      </c>
      <c r="AB2553">
        <v>56</v>
      </c>
      <c r="AC2553" s="1">
        <v>44151</v>
      </c>
      <c r="AD2553">
        <v>1</v>
      </c>
      <c r="AE2553">
        <v>148</v>
      </c>
      <c r="AF2553" s="1">
        <v>44429</v>
      </c>
      <c r="AG2553">
        <v>376</v>
      </c>
      <c r="AI2553">
        <v>8</v>
      </c>
      <c r="AJ2553" t="s">
        <v>1492</v>
      </c>
      <c r="AK2553" t="s">
        <v>45</v>
      </c>
      <c r="AL2553" s="1">
        <v>44053</v>
      </c>
    </row>
    <row r="2554" spans="1:38" x14ac:dyDescent="0.25">
      <c r="A2554" t="s">
        <v>594</v>
      </c>
      <c r="B2554" s="1">
        <v>42995</v>
      </c>
      <c r="C2554">
        <v>1</v>
      </c>
      <c r="D2554">
        <v>87</v>
      </c>
      <c r="E2554">
        <v>182</v>
      </c>
      <c r="F2554" t="s">
        <v>1426</v>
      </c>
      <c r="G2554" t="s">
        <v>69</v>
      </c>
      <c r="H2554" t="s">
        <v>70</v>
      </c>
      <c r="I2554">
        <v>2</v>
      </c>
      <c r="J2554">
        <v>1</v>
      </c>
      <c r="K2554">
        <v>36</v>
      </c>
      <c r="L2554">
        <v>16.7</v>
      </c>
      <c r="M2554">
        <v>5.24</v>
      </c>
      <c r="N2554">
        <v>0.88</v>
      </c>
      <c r="O2554">
        <v>4.83</v>
      </c>
      <c r="P2554">
        <v>0.81</v>
      </c>
      <c r="Q2554">
        <v>3.62</v>
      </c>
      <c r="R2554">
        <v>0.6</v>
      </c>
      <c r="S2554">
        <v>1.41</v>
      </c>
      <c r="T2554">
        <v>34</v>
      </c>
      <c r="U2554">
        <v>17.329999999999998</v>
      </c>
      <c r="V2554">
        <v>19.100000000000001</v>
      </c>
      <c r="W2554" s="1">
        <v>42959</v>
      </c>
      <c r="X2554">
        <v>240</v>
      </c>
      <c r="Y2554" t="s">
        <v>43</v>
      </c>
      <c r="Z2554" t="s">
        <v>1493</v>
      </c>
      <c r="AA2554" t="s">
        <v>1494</v>
      </c>
      <c r="AC2554" t="s">
        <v>49</v>
      </c>
      <c r="AH2554">
        <v>111044</v>
      </c>
      <c r="AI2554">
        <v>349</v>
      </c>
      <c r="AJ2554" s="2">
        <v>20363</v>
      </c>
      <c r="AK2554" t="s">
        <v>45</v>
      </c>
      <c r="AL2554" s="1">
        <v>42959</v>
      </c>
    </row>
    <row r="2555" spans="1:38" x14ac:dyDescent="0.25">
      <c r="A2555" t="s">
        <v>594</v>
      </c>
      <c r="B2555" s="1">
        <v>43059</v>
      </c>
      <c r="C2555">
        <v>2</v>
      </c>
      <c r="D2555">
        <v>87</v>
      </c>
      <c r="E2555">
        <v>182</v>
      </c>
      <c r="F2555" t="s">
        <v>1426</v>
      </c>
      <c r="G2555" t="s">
        <v>69</v>
      </c>
      <c r="H2555" t="s">
        <v>70</v>
      </c>
      <c r="I2555">
        <v>2</v>
      </c>
      <c r="J2555">
        <v>1</v>
      </c>
      <c r="K2555">
        <v>100</v>
      </c>
      <c r="L2555">
        <v>15.3</v>
      </c>
      <c r="M2555">
        <v>5.0599999999999996</v>
      </c>
      <c r="N2555">
        <v>0.77</v>
      </c>
      <c r="O2555">
        <v>4.43</v>
      </c>
      <c r="P2555">
        <v>0.68</v>
      </c>
      <c r="Q2555">
        <v>3.82</v>
      </c>
      <c r="R2555">
        <v>0.57999999999999996</v>
      </c>
      <c r="S2555">
        <v>1.26</v>
      </c>
      <c r="T2555">
        <v>22</v>
      </c>
      <c r="U2555">
        <v>15.88</v>
      </c>
      <c r="V2555">
        <v>16.940000000000001</v>
      </c>
      <c r="W2555" s="1">
        <v>42959</v>
      </c>
      <c r="X2555">
        <v>240</v>
      </c>
      <c r="Y2555" t="s">
        <v>46</v>
      </c>
      <c r="Z2555" t="s">
        <v>1495</v>
      </c>
      <c r="AA2555" t="s">
        <v>1496</v>
      </c>
      <c r="AC2555" s="1">
        <v>43055</v>
      </c>
      <c r="AD2555">
        <v>2</v>
      </c>
      <c r="AE2555">
        <v>228</v>
      </c>
      <c r="AF2555" s="1">
        <v>43337</v>
      </c>
      <c r="AG2555">
        <v>378</v>
      </c>
      <c r="AH2555">
        <v>111044</v>
      </c>
      <c r="AI2555">
        <v>349</v>
      </c>
      <c r="AJ2555" s="2">
        <v>20363</v>
      </c>
      <c r="AK2555" t="s">
        <v>45</v>
      </c>
      <c r="AL2555" s="1">
        <v>42959</v>
      </c>
    </row>
    <row r="2556" spans="1:38" x14ac:dyDescent="0.25">
      <c r="A2556" t="s">
        <v>594</v>
      </c>
      <c r="B2556" s="1">
        <v>43186</v>
      </c>
      <c r="C2556">
        <v>4</v>
      </c>
      <c r="D2556">
        <v>87</v>
      </c>
      <c r="E2556">
        <v>182</v>
      </c>
      <c r="F2556" t="s">
        <v>1426</v>
      </c>
      <c r="G2556" t="s">
        <v>69</v>
      </c>
      <c r="H2556" t="s">
        <v>70</v>
      </c>
      <c r="I2556">
        <v>2</v>
      </c>
      <c r="J2556">
        <v>1</v>
      </c>
      <c r="K2556">
        <v>227</v>
      </c>
      <c r="L2556">
        <v>12.3</v>
      </c>
      <c r="M2556">
        <v>4.92</v>
      </c>
      <c r="N2556">
        <v>0.61</v>
      </c>
      <c r="O2556">
        <v>5.34</v>
      </c>
      <c r="P2556">
        <v>0.66</v>
      </c>
      <c r="Q2556">
        <v>4.29</v>
      </c>
      <c r="R2556">
        <v>0.53</v>
      </c>
      <c r="S2556">
        <v>1.18</v>
      </c>
      <c r="T2556">
        <v>20</v>
      </c>
      <c r="U2556">
        <v>12.77</v>
      </c>
      <c r="V2556">
        <v>15.51</v>
      </c>
      <c r="W2556" s="1">
        <v>42959</v>
      </c>
      <c r="X2556">
        <v>240</v>
      </c>
      <c r="Y2556" t="s">
        <v>48</v>
      </c>
      <c r="Z2556" t="s">
        <v>1493</v>
      </c>
      <c r="AA2556" t="s">
        <v>1494</v>
      </c>
      <c r="AC2556" t="s">
        <v>49</v>
      </c>
      <c r="AH2556">
        <v>111044</v>
      </c>
      <c r="AI2556">
        <v>349</v>
      </c>
      <c r="AJ2556" s="2">
        <v>20363</v>
      </c>
      <c r="AK2556" t="s">
        <v>50</v>
      </c>
      <c r="AL2556" s="1">
        <v>43245</v>
      </c>
    </row>
    <row r="2557" spans="1:38" x14ac:dyDescent="0.25">
      <c r="A2557" t="s">
        <v>594</v>
      </c>
      <c r="B2557" s="1">
        <v>43122</v>
      </c>
      <c r="C2557">
        <v>3</v>
      </c>
      <c r="D2557">
        <v>87</v>
      </c>
      <c r="E2557">
        <v>182</v>
      </c>
      <c r="F2557" t="s">
        <v>1426</v>
      </c>
      <c r="G2557" t="s">
        <v>69</v>
      </c>
      <c r="H2557" t="s">
        <v>70</v>
      </c>
      <c r="I2557">
        <v>2</v>
      </c>
      <c r="J2557">
        <v>1</v>
      </c>
      <c r="K2557">
        <v>163</v>
      </c>
      <c r="L2557">
        <v>12</v>
      </c>
      <c r="M2557">
        <v>4.92</v>
      </c>
      <c r="N2557">
        <v>0.59</v>
      </c>
      <c r="O2557">
        <v>4.96</v>
      </c>
      <c r="P2557">
        <v>0.6</v>
      </c>
      <c r="Q2557">
        <v>3.92</v>
      </c>
      <c r="R2557">
        <v>0.47</v>
      </c>
      <c r="S2557">
        <v>1.07</v>
      </c>
      <c r="T2557">
        <v>16</v>
      </c>
      <c r="U2557">
        <v>12.46</v>
      </c>
      <c r="V2557">
        <v>14.24</v>
      </c>
      <c r="W2557" s="1">
        <v>42959</v>
      </c>
      <c r="X2557">
        <v>240</v>
      </c>
      <c r="Y2557" t="s">
        <v>47</v>
      </c>
      <c r="Z2557" t="s">
        <v>1493</v>
      </c>
      <c r="AA2557" t="s">
        <v>1494</v>
      </c>
      <c r="AC2557" s="1">
        <v>43055</v>
      </c>
      <c r="AD2557">
        <v>2</v>
      </c>
      <c r="AE2557">
        <v>171</v>
      </c>
      <c r="AF2557" s="1">
        <v>43337</v>
      </c>
      <c r="AG2557">
        <v>378</v>
      </c>
      <c r="AH2557">
        <v>111044</v>
      </c>
      <c r="AI2557">
        <v>349</v>
      </c>
      <c r="AJ2557" s="2">
        <v>20363</v>
      </c>
      <c r="AK2557" t="s">
        <v>45</v>
      </c>
      <c r="AL2557" s="1">
        <v>42959</v>
      </c>
    </row>
    <row r="2558" spans="1:38" x14ac:dyDescent="0.25">
      <c r="A2558" t="s">
        <v>51</v>
      </c>
      <c r="B2558" s="1">
        <v>42990</v>
      </c>
      <c r="C2558">
        <v>1</v>
      </c>
      <c r="D2558">
        <v>185</v>
      </c>
      <c r="E2558">
        <v>182</v>
      </c>
      <c r="F2558" t="s">
        <v>1426</v>
      </c>
      <c r="G2558" t="s">
        <v>56</v>
      </c>
      <c r="H2558" t="s">
        <v>41</v>
      </c>
      <c r="I2558">
        <v>4</v>
      </c>
      <c r="J2558" t="s">
        <v>42</v>
      </c>
      <c r="K2558">
        <v>23</v>
      </c>
      <c r="L2558">
        <v>20.8</v>
      </c>
      <c r="M2558">
        <v>5.04</v>
      </c>
      <c r="N2558">
        <v>1.05</v>
      </c>
      <c r="O2558">
        <v>4.8499999999999996</v>
      </c>
      <c r="P2558">
        <v>1.01</v>
      </c>
      <c r="Q2558">
        <v>3.88</v>
      </c>
      <c r="R2558">
        <v>0.81</v>
      </c>
      <c r="S2558">
        <v>1.82</v>
      </c>
      <c r="T2558">
        <v>378</v>
      </c>
      <c r="U2558">
        <v>21.59</v>
      </c>
      <c r="V2558">
        <v>24.26</v>
      </c>
      <c r="W2558" s="1">
        <v>42967</v>
      </c>
      <c r="X2558">
        <v>255</v>
      </c>
      <c r="Y2558" s="3">
        <v>44927</v>
      </c>
      <c r="AC2558" t="s">
        <v>49</v>
      </c>
      <c r="AH2558" t="s">
        <v>507</v>
      </c>
      <c r="AI2558">
        <v>141</v>
      </c>
      <c r="AJ2558" s="2">
        <v>19572</v>
      </c>
      <c r="AK2558" t="s">
        <v>45</v>
      </c>
      <c r="AL2558" s="1">
        <v>42967</v>
      </c>
    </row>
    <row r="2559" spans="1:38" x14ac:dyDescent="0.25">
      <c r="A2559" t="s">
        <v>51</v>
      </c>
      <c r="B2559" s="1">
        <v>43048</v>
      </c>
      <c r="C2559">
        <v>2</v>
      </c>
      <c r="D2559">
        <v>185</v>
      </c>
      <c r="E2559">
        <v>182</v>
      </c>
      <c r="F2559" t="s">
        <v>1426</v>
      </c>
      <c r="G2559" t="s">
        <v>56</v>
      </c>
      <c r="H2559" t="s">
        <v>41</v>
      </c>
      <c r="I2559">
        <v>5</v>
      </c>
      <c r="J2559" t="s">
        <v>42</v>
      </c>
      <c r="K2559">
        <v>81</v>
      </c>
      <c r="L2559">
        <v>16.3</v>
      </c>
      <c r="M2559">
        <v>5.05</v>
      </c>
      <c r="N2559">
        <v>0.82</v>
      </c>
      <c r="O2559">
        <v>6.92</v>
      </c>
      <c r="P2559">
        <v>1.1299999999999999</v>
      </c>
      <c r="Q2559">
        <v>4.16</v>
      </c>
      <c r="R2559">
        <v>0.68</v>
      </c>
      <c r="S2559">
        <v>1.81</v>
      </c>
      <c r="T2559">
        <v>233</v>
      </c>
      <c r="U2559">
        <v>16.920000000000002</v>
      </c>
      <c r="V2559">
        <v>23.6</v>
      </c>
      <c r="W2559" s="1">
        <v>42967</v>
      </c>
      <c r="X2559">
        <v>255</v>
      </c>
      <c r="Y2559" s="3">
        <v>44959</v>
      </c>
      <c r="AC2559" t="s">
        <v>49</v>
      </c>
      <c r="AH2559" t="s">
        <v>507</v>
      </c>
      <c r="AI2559">
        <v>141</v>
      </c>
      <c r="AJ2559" s="2">
        <v>19572</v>
      </c>
      <c r="AK2559" t="s">
        <v>45</v>
      </c>
      <c r="AL2559" s="1">
        <v>42967</v>
      </c>
    </row>
    <row r="2560" spans="1:38" x14ac:dyDescent="0.25">
      <c r="A2560" t="s">
        <v>51</v>
      </c>
      <c r="B2560" s="1">
        <v>43157</v>
      </c>
      <c r="C2560">
        <v>4</v>
      </c>
      <c r="D2560">
        <v>185</v>
      </c>
      <c r="E2560">
        <v>182</v>
      </c>
      <c r="F2560" t="s">
        <v>1426</v>
      </c>
      <c r="G2560" t="s">
        <v>56</v>
      </c>
      <c r="H2560" t="s">
        <v>41</v>
      </c>
      <c r="I2560">
        <v>5</v>
      </c>
      <c r="J2560" t="s">
        <v>42</v>
      </c>
      <c r="K2560">
        <v>190</v>
      </c>
      <c r="L2560">
        <v>14.3</v>
      </c>
      <c r="M2560">
        <v>4.9800000000000004</v>
      </c>
      <c r="N2560">
        <v>0.71</v>
      </c>
      <c r="O2560">
        <v>6.07</v>
      </c>
      <c r="P2560">
        <v>0.87</v>
      </c>
      <c r="Q2560">
        <v>4.3</v>
      </c>
      <c r="R2560">
        <v>0.61</v>
      </c>
      <c r="S2560">
        <v>1.48</v>
      </c>
      <c r="T2560">
        <v>151</v>
      </c>
      <c r="U2560">
        <v>14.84</v>
      </c>
      <c r="V2560">
        <v>19.28</v>
      </c>
      <c r="W2560" s="1">
        <v>42967</v>
      </c>
      <c r="X2560">
        <v>255</v>
      </c>
      <c r="Y2560" s="3">
        <v>45019</v>
      </c>
      <c r="AC2560" s="1">
        <v>43047</v>
      </c>
      <c r="AD2560">
        <v>1</v>
      </c>
      <c r="AE2560">
        <v>168</v>
      </c>
      <c r="AF2560" s="1">
        <v>43326</v>
      </c>
      <c r="AG2560">
        <v>359</v>
      </c>
      <c r="AH2560" t="s">
        <v>507</v>
      </c>
      <c r="AI2560" t="s">
        <v>394</v>
      </c>
      <c r="AJ2560" s="2">
        <v>19572</v>
      </c>
      <c r="AK2560" t="s">
        <v>45</v>
      </c>
      <c r="AL2560" s="1">
        <v>42967</v>
      </c>
    </row>
    <row r="2561" spans="1:38" x14ac:dyDescent="0.25">
      <c r="A2561" t="s">
        <v>51</v>
      </c>
      <c r="B2561" s="1">
        <v>43109</v>
      </c>
      <c r="C2561">
        <v>3</v>
      </c>
      <c r="D2561">
        <v>185</v>
      </c>
      <c r="E2561">
        <v>182</v>
      </c>
      <c r="F2561" t="s">
        <v>1426</v>
      </c>
      <c r="G2561" t="s">
        <v>56</v>
      </c>
      <c r="H2561" t="s">
        <v>41</v>
      </c>
      <c r="I2561">
        <v>5</v>
      </c>
      <c r="J2561" t="s">
        <v>42</v>
      </c>
      <c r="K2561">
        <v>142</v>
      </c>
      <c r="L2561">
        <v>11.8</v>
      </c>
      <c r="M2561">
        <v>5.03</v>
      </c>
      <c r="N2561">
        <v>0.59</v>
      </c>
      <c r="O2561">
        <v>6.71</v>
      </c>
      <c r="P2561">
        <v>0.79</v>
      </c>
      <c r="Q2561">
        <v>4.0999999999999996</v>
      </c>
      <c r="R2561">
        <v>0.48</v>
      </c>
      <c r="S2561">
        <v>1.28</v>
      </c>
      <c r="T2561">
        <v>18</v>
      </c>
      <c r="U2561">
        <v>12.25</v>
      </c>
      <c r="V2561">
        <v>16.64</v>
      </c>
      <c r="W2561" s="1">
        <v>42967</v>
      </c>
      <c r="X2561">
        <v>255</v>
      </c>
      <c r="Y2561" s="3">
        <v>44987</v>
      </c>
      <c r="AC2561" s="1">
        <v>43047</v>
      </c>
      <c r="AD2561">
        <v>1</v>
      </c>
      <c r="AE2561">
        <v>174</v>
      </c>
      <c r="AF2561" s="1">
        <v>43326</v>
      </c>
      <c r="AG2561">
        <v>359</v>
      </c>
      <c r="AH2561" t="s">
        <v>507</v>
      </c>
      <c r="AI2561" t="s">
        <v>394</v>
      </c>
      <c r="AJ2561" s="2">
        <v>19572</v>
      </c>
      <c r="AK2561" t="s">
        <v>45</v>
      </c>
      <c r="AL2561" s="1">
        <v>42967</v>
      </c>
    </row>
    <row r="2562" spans="1:38" x14ac:dyDescent="0.25">
      <c r="A2562" t="s">
        <v>51</v>
      </c>
      <c r="B2562" s="1">
        <v>43209</v>
      </c>
      <c r="C2562">
        <v>5</v>
      </c>
      <c r="D2562">
        <v>185</v>
      </c>
      <c r="E2562">
        <v>182</v>
      </c>
      <c r="F2562" t="s">
        <v>1426</v>
      </c>
      <c r="G2562" t="s">
        <v>56</v>
      </c>
      <c r="H2562" t="s">
        <v>41</v>
      </c>
      <c r="I2562">
        <v>5</v>
      </c>
      <c r="J2562" t="s">
        <v>42</v>
      </c>
      <c r="K2562">
        <v>242</v>
      </c>
      <c r="L2562">
        <v>9.1</v>
      </c>
      <c r="M2562">
        <v>4.74</v>
      </c>
      <c r="N2562">
        <v>0.43</v>
      </c>
      <c r="O2562">
        <v>8.0500000000000007</v>
      </c>
      <c r="P2562">
        <v>0.73</v>
      </c>
      <c r="Q2562">
        <v>4.95</v>
      </c>
      <c r="R2562">
        <v>0.45</v>
      </c>
      <c r="S2562">
        <v>1.18</v>
      </c>
      <c r="T2562">
        <v>251</v>
      </c>
      <c r="U2562">
        <v>9.4499999999999993</v>
      </c>
      <c r="V2562">
        <v>14.94</v>
      </c>
      <c r="W2562" s="1">
        <v>42967</v>
      </c>
      <c r="X2562">
        <v>255</v>
      </c>
      <c r="Y2562" s="3">
        <v>45050</v>
      </c>
      <c r="AC2562" t="s">
        <v>49</v>
      </c>
      <c r="AH2562" t="s">
        <v>507</v>
      </c>
      <c r="AI2562" t="s">
        <v>394</v>
      </c>
      <c r="AJ2562" s="2">
        <v>19572</v>
      </c>
      <c r="AK2562" t="s">
        <v>45</v>
      </c>
      <c r="AL2562" s="1">
        <v>42967</v>
      </c>
    </row>
    <row r="2563" spans="1:38" x14ac:dyDescent="0.25">
      <c r="A2563" t="s">
        <v>78</v>
      </c>
      <c r="B2563" s="1">
        <v>43012</v>
      </c>
      <c r="C2563">
        <v>1</v>
      </c>
      <c r="D2563">
        <v>1</v>
      </c>
      <c r="E2563">
        <v>183</v>
      </c>
      <c r="F2563" t="s">
        <v>1426</v>
      </c>
      <c r="G2563" t="s">
        <v>40</v>
      </c>
      <c r="H2563" t="s">
        <v>41</v>
      </c>
      <c r="I2563">
        <v>6</v>
      </c>
      <c r="J2563" t="s">
        <v>42</v>
      </c>
      <c r="K2563">
        <v>34</v>
      </c>
      <c r="L2563">
        <v>21.9</v>
      </c>
      <c r="M2563">
        <v>5.19</v>
      </c>
      <c r="N2563">
        <v>1.1399999999999999</v>
      </c>
      <c r="O2563">
        <v>5.98</v>
      </c>
      <c r="P2563">
        <v>1.31</v>
      </c>
      <c r="Q2563">
        <v>4.37</v>
      </c>
      <c r="R2563">
        <v>0.96</v>
      </c>
      <c r="S2563">
        <v>2.27</v>
      </c>
      <c r="U2563">
        <v>22.73</v>
      </c>
      <c r="V2563">
        <v>29.43</v>
      </c>
      <c r="W2563" s="1">
        <v>42978</v>
      </c>
      <c r="X2563" t="s">
        <v>1497</v>
      </c>
      <c r="Z2563" t="s">
        <v>1498</v>
      </c>
      <c r="AA2563" t="s">
        <v>1499</v>
      </c>
      <c r="AB2563">
        <v>182</v>
      </c>
      <c r="AC2563" t="s">
        <v>49</v>
      </c>
      <c r="AH2563">
        <v>308103</v>
      </c>
      <c r="AI2563" t="s">
        <v>330</v>
      </c>
      <c r="AJ2563" s="2">
        <v>17349</v>
      </c>
      <c r="AK2563" t="s">
        <v>45</v>
      </c>
      <c r="AL2563" s="1">
        <v>42978</v>
      </c>
    </row>
    <row r="2564" spans="1:38" x14ac:dyDescent="0.25">
      <c r="A2564" t="s">
        <v>78</v>
      </c>
      <c r="B2564" s="1">
        <v>43072</v>
      </c>
      <c r="C2564">
        <v>2</v>
      </c>
      <c r="D2564">
        <v>1</v>
      </c>
      <c r="E2564">
        <v>183</v>
      </c>
      <c r="F2564" t="s">
        <v>1426</v>
      </c>
      <c r="G2564" t="s">
        <v>40</v>
      </c>
      <c r="H2564" t="s">
        <v>41</v>
      </c>
      <c r="I2564">
        <v>6</v>
      </c>
      <c r="J2564" t="s">
        <v>42</v>
      </c>
      <c r="K2564">
        <v>94</v>
      </c>
      <c r="L2564">
        <v>19.600000000000001</v>
      </c>
      <c r="M2564">
        <v>4.96</v>
      </c>
      <c r="N2564">
        <v>0.97</v>
      </c>
      <c r="O2564">
        <v>5.87</v>
      </c>
      <c r="P2564">
        <v>1.1499999999999999</v>
      </c>
      <c r="Q2564">
        <v>4.38</v>
      </c>
      <c r="R2564">
        <v>0.86</v>
      </c>
      <c r="S2564">
        <v>2.0099999999999998</v>
      </c>
      <c r="T2564">
        <v>236</v>
      </c>
      <c r="U2564">
        <v>20.34</v>
      </c>
      <c r="V2564">
        <v>26.07</v>
      </c>
      <c r="W2564" s="1">
        <v>42978</v>
      </c>
      <c r="X2564">
        <v>273</v>
      </c>
      <c r="Y2564" s="3">
        <v>44959</v>
      </c>
      <c r="Z2564" t="s">
        <v>1498</v>
      </c>
      <c r="AA2564" t="s">
        <v>1499</v>
      </c>
      <c r="AB2564">
        <v>182</v>
      </c>
      <c r="AC2564" s="1">
        <v>43080</v>
      </c>
      <c r="AD2564">
        <v>1</v>
      </c>
      <c r="AE2564">
        <v>233</v>
      </c>
      <c r="AF2564" s="1">
        <v>43359</v>
      </c>
      <c r="AG2564">
        <v>381</v>
      </c>
      <c r="AH2564">
        <v>308103</v>
      </c>
      <c r="AI2564" t="s">
        <v>330</v>
      </c>
      <c r="AJ2564" s="2">
        <v>17349</v>
      </c>
      <c r="AK2564" t="s">
        <v>45</v>
      </c>
      <c r="AL2564" s="1">
        <v>42978</v>
      </c>
    </row>
    <row r="2565" spans="1:38" x14ac:dyDescent="0.25">
      <c r="A2565" t="s">
        <v>78</v>
      </c>
      <c r="B2565" s="1">
        <v>43129</v>
      </c>
      <c r="C2565">
        <v>3</v>
      </c>
      <c r="D2565">
        <v>1</v>
      </c>
      <c r="E2565">
        <v>183</v>
      </c>
      <c r="F2565" t="s">
        <v>1426</v>
      </c>
      <c r="G2565" t="s">
        <v>40</v>
      </c>
      <c r="H2565" t="s">
        <v>41</v>
      </c>
      <c r="I2565">
        <v>6</v>
      </c>
      <c r="J2565" t="s">
        <v>42</v>
      </c>
      <c r="K2565">
        <v>151</v>
      </c>
      <c r="L2565">
        <v>18.399999999999999</v>
      </c>
      <c r="M2565">
        <v>5.04</v>
      </c>
      <c r="N2565">
        <v>0.93</v>
      </c>
      <c r="O2565">
        <v>5.51</v>
      </c>
      <c r="P2565">
        <v>1.01</v>
      </c>
      <c r="Q2565">
        <v>4.25</v>
      </c>
      <c r="R2565">
        <v>0.78</v>
      </c>
      <c r="S2565">
        <v>1.8</v>
      </c>
      <c r="T2565">
        <v>275</v>
      </c>
      <c r="U2565">
        <v>19.100000000000001</v>
      </c>
      <c r="V2565">
        <v>23.4</v>
      </c>
      <c r="W2565" s="1">
        <v>42978</v>
      </c>
      <c r="X2565" t="s">
        <v>1497</v>
      </c>
      <c r="Y2565" s="3">
        <v>44988</v>
      </c>
      <c r="Z2565" t="s">
        <v>1498</v>
      </c>
      <c r="AA2565" t="s">
        <v>1499</v>
      </c>
      <c r="AB2565">
        <v>182</v>
      </c>
      <c r="AC2565" s="1">
        <v>43080</v>
      </c>
      <c r="AD2565">
        <v>1</v>
      </c>
      <c r="AE2565">
        <v>228</v>
      </c>
      <c r="AF2565" s="1">
        <v>43359</v>
      </c>
      <c r="AG2565">
        <v>381</v>
      </c>
      <c r="AH2565">
        <v>308103</v>
      </c>
      <c r="AI2565" t="s">
        <v>330</v>
      </c>
      <c r="AJ2565" s="2">
        <v>17349</v>
      </c>
      <c r="AK2565" t="s">
        <v>45</v>
      </c>
      <c r="AL2565" s="1">
        <v>42978</v>
      </c>
    </row>
    <row r="2566" spans="1:38" x14ac:dyDescent="0.25">
      <c r="A2566" t="s">
        <v>78</v>
      </c>
      <c r="B2566" s="1">
        <v>43193</v>
      </c>
      <c r="C2566">
        <v>4</v>
      </c>
      <c r="D2566">
        <v>1</v>
      </c>
      <c r="E2566">
        <v>183</v>
      </c>
      <c r="F2566" t="s">
        <v>1426</v>
      </c>
      <c r="G2566" t="s">
        <v>40</v>
      </c>
      <c r="H2566" t="s">
        <v>41</v>
      </c>
      <c r="I2566">
        <v>6</v>
      </c>
      <c r="J2566" t="s">
        <v>42</v>
      </c>
      <c r="K2566">
        <v>215</v>
      </c>
      <c r="L2566">
        <v>13.1</v>
      </c>
      <c r="M2566">
        <v>4.5199999999999996</v>
      </c>
      <c r="N2566">
        <v>0.59</v>
      </c>
      <c r="O2566">
        <v>6.87</v>
      </c>
      <c r="P2566">
        <v>0.9</v>
      </c>
      <c r="Q2566">
        <v>5.44</v>
      </c>
      <c r="R2566">
        <v>0.71</v>
      </c>
      <c r="S2566">
        <v>1.61</v>
      </c>
      <c r="T2566">
        <v>276</v>
      </c>
      <c r="U2566">
        <v>13.6</v>
      </c>
      <c r="V2566">
        <v>20.07</v>
      </c>
      <c r="W2566" s="1">
        <v>42978</v>
      </c>
      <c r="X2566" t="s">
        <v>1497</v>
      </c>
      <c r="Y2566" s="3">
        <v>45020</v>
      </c>
      <c r="Z2566" t="s">
        <v>1498</v>
      </c>
      <c r="AA2566" t="s">
        <v>1499</v>
      </c>
      <c r="AB2566">
        <v>182</v>
      </c>
      <c r="AC2566" s="1">
        <v>43080</v>
      </c>
      <c r="AD2566">
        <v>1</v>
      </c>
      <c r="AE2566">
        <v>164</v>
      </c>
      <c r="AF2566" s="1">
        <v>43359</v>
      </c>
      <c r="AG2566">
        <v>381</v>
      </c>
      <c r="AH2566">
        <v>308103</v>
      </c>
      <c r="AI2566" t="s">
        <v>330</v>
      </c>
      <c r="AJ2566" s="2">
        <v>17349</v>
      </c>
      <c r="AK2566" t="s">
        <v>45</v>
      </c>
      <c r="AL2566" s="1">
        <v>42978</v>
      </c>
    </row>
    <row r="2567" spans="1:38" x14ac:dyDescent="0.25">
      <c r="A2567" t="s">
        <v>1153</v>
      </c>
      <c r="B2567" s="1">
        <v>43009</v>
      </c>
      <c r="C2567">
        <v>1</v>
      </c>
      <c r="D2567">
        <v>40</v>
      </c>
      <c r="E2567">
        <v>183</v>
      </c>
      <c r="F2567" t="s">
        <v>1426</v>
      </c>
      <c r="G2567" t="s">
        <v>40</v>
      </c>
      <c r="H2567" t="s">
        <v>41</v>
      </c>
      <c r="I2567">
        <v>8</v>
      </c>
      <c r="J2567" t="s">
        <v>42</v>
      </c>
      <c r="K2567">
        <v>38</v>
      </c>
      <c r="L2567">
        <v>15.8</v>
      </c>
      <c r="M2567">
        <v>4.72</v>
      </c>
      <c r="N2567">
        <v>0.75</v>
      </c>
      <c r="O2567">
        <v>6.67</v>
      </c>
      <c r="P2567">
        <v>1.05</v>
      </c>
      <c r="Q2567">
        <v>4.26</v>
      </c>
      <c r="R2567">
        <v>0.67</v>
      </c>
      <c r="S2567">
        <v>1.73</v>
      </c>
      <c r="T2567">
        <v>165</v>
      </c>
      <c r="U2567">
        <v>16.399999999999999</v>
      </c>
      <c r="V2567">
        <v>22.38</v>
      </c>
      <c r="W2567" s="1">
        <v>42971</v>
      </c>
      <c r="X2567">
        <v>256</v>
      </c>
      <c r="Y2567" s="3">
        <v>44927</v>
      </c>
      <c r="Z2567" t="s">
        <v>1500</v>
      </c>
      <c r="AA2567" t="s">
        <v>1501</v>
      </c>
      <c r="AC2567" s="1">
        <v>43043</v>
      </c>
      <c r="AD2567">
        <v>1</v>
      </c>
      <c r="AE2567">
        <v>255</v>
      </c>
      <c r="AF2567" s="1">
        <v>43325</v>
      </c>
      <c r="AG2567">
        <v>354</v>
      </c>
      <c r="AH2567">
        <v>304132</v>
      </c>
      <c r="AI2567" t="s">
        <v>184</v>
      </c>
      <c r="AJ2567" s="2">
        <v>47150</v>
      </c>
      <c r="AK2567" t="s">
        <v>45</v>
      </c>
      <c r="AL2567" s="1">
        <v>42971</v>
      </c>
    </row>
    <row r="2568" spans="1:38" x14ac:dyDescent="0.25">
      <c r="A2568" t="s">
        <v>1153</v>
      </c>
      <c r="B2568" s="1">
        <v>43073</v>
      </c>
      <c r="C2568">
        <v>2</v>
      </c>
      <c r="D2568">
        <v>40</v>
      </c>
      <c r="E2568">
        <v>183</v>
      </c>
      <c r="F2568" t="s">
        <v>1426</v>
      </c>
      <c r="G2568" t="s">
        <v>40</v>
      </c>
      <c r="H2568" t="s">
        <v>41</v>
      </c>
      <c r="I2568">
        <v>8</v>
      </c>
      <c r="J2568" t="s">
        <v>42</v>
      </c>
      <c r="K2568">
        <v>102</v>
      </c>
      <c r="L2568">
        <v>12.3</v>
      </c>
      <c r="M2568">
        <v>4.79</v>
      </c>
      <c r="N2568">
        <v>0.59</v>
      </c>
      <c r="O2568">
        <v>6.79</v>
      </c>
      <c r="P2568">
        <v>0.84</v>
      </c>
      <c r="Q2568">
        <v>5.09</v>
      </c>
      <c r="R2568">
        <v>0.63</v>
      </c>
      <c r="S2568">
        <v>1.46</v>
      </c>
      <c r="T2568">
        <v>250</v>
      </c>
      <c r="U2568">
        <v>12.77</v>
      </c>
      <c r="V2568">
        <v>18.510000000000002</v>
      </c>
      <c r="W2568" s="1">
        <v>42971</v>
      </c>
      <c r="X2568">
        <v>256</v>
      </c>
      <c r="Y2568" s="3">
        <v>44959</v>
      </c>
      <c r="Z2568" t="s">
        <v>1500</v>
      </c>
      <c r="AA2568" t="s">
        <v>1501</v>
      </c>
      <c r="AC2568" s="1">
        <v>43043</v>
      </c>
      <c r="AD2568">
        <v>1</v>
      </c>
      <c r="AE2568">
        <v>250</v>
      </c>
      <c r="AF2568" s="1">
        <v>43325</v>
      </c>
      <c r="AG2568">
        <v>354</v>
      </c>
      <c r="AH2568">
        <v>304132</v>
      </c>
      <c r="AI2568" t="s">
        <v>184</v>
      </c>
      <c r="AJ2568" s="2">
        <v>47150</v>
      </c>
      <c r="AK2568" t="s">
        <v>45</v>
      </c>
      <c r="AL2568" s="1">
        <v>42971</v>
      </c>
    </row>
    <row r="2569" spans="1:38" x14ac:dyDescent="0.25">
      <c r="A2569" t="s">
        <v>1153</v>
      </c>
      <c r="B2569" s="1">
        <v>43144</v>
      </c>
      <c r="C2569">
        <v>3</v>
      </c>
      <c r="D2569">
        <v>40</v>
      </c>
      <c r="E2569">
        <v>183</v>
      </c>
      <c r="F2569" t="s">
        <v>1426</v>
      </c>
      <c r="G2569" t="s">
        <v>40</v>
      </c>
      <c r="H2569" t="s">
        <v>41</v>
      </c>
      <c r="I2569">
        <v>8</v>
      </c>
      <c r="J2569" t="s">
        <v>42</v>
      </c>
      <c r="K2569">
        <v>173</v>
      </c>
      <c r="L2569">
        <v>8.3000000000000007</v>
      </c>
      <c r="M2569">
        <v>4.58</v>
      </c>
      <c r="N2569">
        <v>0.38</v>
      </c>
      <c r="O2569">
        <v>8.73</v>
      </c>
      <c r="P2569">
        <v>0.72</v>
      </c>
      <c r="Q2569">
        <v>5.0599999999999996</v>
      </c>
      <c r="R2569">
        <v>0.42</v>
      </c>
      <c r="S2569">
        <v>1.1399999999999999</v>
      </c>
      <c r="T2569">
        <v>2903</v>
      </c>
      <c r="U2569">
        <v>8.6199999999999992</v>
      </c>
      <c r="V2569">
        <v>14.38</v>
      </c>
      <c r="W2569" s="1">
        <v>42971</v>
      </c>
      <c r="X2569">
        <v>256</v>
      </c>
      <c r="Y2569" s="3">
        <v>44988</v>
      </c>
      <c r="Z2569" t="s">
        <v>1500</v>
      </c>
      <c r="AA2569" t="s">
        <v>1501</v>
      </c>
      <c r="AC2569" s="1">
        <v>43043</v>
      </c>
      <c r="AD2569">
        <v>1</v>
      </c>
      <c r="AE2569">
        <v>111</v>
      </c>
      <c r="AF2569" s="1">
        <v>43325</v>
      </c>
      <c r="AG2569">
        <v>354</v>
      </c>
      <c r="AH2569">
        <v>304132</v>
      </c>
      <c r="AI2569" t="s">
        <v>184</v>
      </c>
      <c r="AJ2569" s="2">
        <v>47150</v>
      </c>
      <c r="AK2569" t="s">
        <v>45</v>
      </c>
      <c r="AL2569" s="1">
        <v>42971</v>
      </c>
    </row>
    <row r="2570" spans="1:38" x14ac:dyDescent="0.25">
      <c r="A2570" t="s">
        <v>1153</v>
      </c>
      <c r="B2570" s="1">
        <v>43214</v>
      </c>
      <c r="C2570">
        <v>4</v>
      </c>
      <c r="D2570">
        <v>40</v>
      </c>
      <c r="E2570">
        <v>183</v>
      </c>
      <c r="F2570" t="s">
        <v>1426</v>
      </c>
      <c r="G2570" t="s">
        <v>40</v>
      </c>
      <c r="H2570" t="s">
        <v>41</v>
      </c>
      <c r="I2570">
        <v>8</v>
      </c>
      <c r="J2570" t="s">
        <v>42</v>
      </c>
      <c r="K2570">
        <v>243</v>
      </c>
      <c r="L2570">
        <v>5</v>
      </c>
      <c r="M2570">
        <v>4.32</v>
      </c>
      <c r="N2570">
        <v>0.22</v>
      </c>
      <c r="O2570">
        <v>10.07</v>
      </c>
      <c r="P2570">
        <v>0.5</v>
      </c>
      <c r="Q2570">
        <v>6.05</v>
      </c>
      <c r="R2570">
        <v>0.3</v>
      </c>
      <c r="S2570">
        <v>0.81</v>
      </c>
      <c r="T2570">
        <v>301</v>
      </c>
      <c r="U2570">
        <v>5.19</v>
      </c>
      <c r="V2570">
        <v>9.84</v>
      </c>
      <c r="W2570" s="1">
        <v>42971</v>
      </c>
      <c r="X2570">
        <v>256</v>
      </c>
      <c r="Y2570" s="3">
        <v>45020</v>
      </c>
      <c r="Z2570" t="s">
        <v>1500</v>
      </c>
      <c r="AA2570" t="s">
        <v>1501</v>
      </c>
      <c r="AC2570" t="s">
        <v>49</v>
      </c>
      <c r="AH2570">
        <v>304132</v>
      </c>
      <c r="AI2570" t="s">
        <v>184</v>
      </c>
      <c r="AJ2570" s="2">
        <v>47150</v>
      </c>
      <c r="AK2570" t="s">
        <v>50</v>
      </c>
      <c r="AL2570" s="1">
        <v>43237</v>
      </c>
    </row>
    <row r="2571" spans="1:38" x14ac:dyDescent="0.25">
      <c r="A2571" t="s">
        <v>129</v>
      </c>
      <c r="B2571" s="1">
        <v>42997</v>
      </c>
      <c r="C2571">
        <v>1</v>
      </c>
      <c r="D2571">
        <v>118</v>
      </c>
      <c r="E2571">
        <v>184</v>
      </c>
      <c r="F2571" t="s">
        <v>1426</v>
      </c>
      <c r="G2571" t="s">
        <v>779</v>
      </c>
      <c r="H2571" t="s">
        <v>105</v>
      </c>
      <c r="I2571">
        <v>4</v>
      </c>
      <c r="J2571" t="s">
        <v>42</v>
      </c>
      <c r="K2571">
        <v>26</v>
      </c>
      <c r="L2571">
        <v>22.8</v>
      </c>
      <c r="M2571">
        <v>5.16</v>
      </c>
      <c r="N2571">
        <v>1.18</v>
      </c>
      <c r="O2571">
        <v>5.48</v>
      </c>
      <c r="P2571">
        <v>1.25</v>
      </c>
      <c r="Q2571">
        <v>4.01</v>
      </c>
      <c r="R2571">
        <v>0.91</v>
      </c>
      <c r="S2571">
        <v>2.16</v>
      </c>
      <c r="T2571">
        <v>56</v>
      </c>
      <c r="U2571">
        <v>23.67</v>
      </c>
      <c r="V2571">
        <v>28.55</v>
      </c>
      <c r="W2571" s="1">
        <v>42971</v>
      </c>
      <c r="X2571">
        <v>271</v>
      </c>
      <c r="Y2571" t="s">
        <v>43</v>
      </c>
      <c r="Z2571" t="s">
        <v>1502</v>
      </c>
      <c r="AA2571" s="2">
        <v>23924</v>
      </c>
      <c r="AC2571" t="s">
        <v>49</v>
      </c>
      <c r="AI2571" t="s">
        <v>782</v>
      </c>
      <c r="AJ2571" t="s">
        <v>783</v>
      </c>
      <c r="AK2571" t="s">
        <v>45</v>
      </c>
      <c r="AL2571" s="1">
        <v>42971</v>
      </c>
    </row>
    <row r="2572" spans="1:38" x14ac:dyDescent="0.25">
      <c r="A2572" t="s">
        <v>129</v>
      </c>
      <c r="B2572" s="1">
        <v>43060</v>
      </c>
      <c r="C2572">
        <v>2</v>
      </c>
      <c r="D2572">
        <v>118</v>
      </c>
      <c r="E2572">
        <v>184</v>
      </c>
      <c r="F2572" t="s">
        <v>1426</v>
      </c>
      <c r="G2572" t="s">
        <v>779</v>
      </c>
      <c r="H2572" t="s">
        <v>64</v>
      </c>
      <c r="I2572">
        <v>4</v>
      </c>
      <c r="J2572" t="s">
        <v>42</v>
      </c>
      <c r="K2572">
        <v>89</v>
      </c>
      <c r="L2572">
        <v>17.5</v>
      </c>
      <c r="M2572">
        <v>5.14</v>
      </c>
      <c r="N2572">
        <v>0.9</v>
      </c>
      <c r="O2572">
        <v>6.86</v>
      </c>
      <c r="P2572">
        <v>1.2</v>
      </c>
      <c r="Q2572">
        <v>3.98</v>
      </c>
      <c r="R2572">
        <v>0.7</v>
      </c>
      <c r="S2572">
        <v>1.9</v>
      </c>
      <c r="T2572">
        <v>33</v>
      </c>
      <c r="U2572">
        <v>18.170000000000002</v>
      </c>
      <c r="V2572">
        <v>24.95</v>
      </c>
      <c r="W2572" s="1">
        <v>42971</v>
      </c>
      <c r="X2572">
        <v>271</v>
      </c>
      <c r="Y2572" t="s">
        <v>46</v>
      </c>
      <c r="Z2572" t="s">
        <v>1502</v>
      </c>
      <c r="AA2572" s="2">
        <v>23924</v>
      </c>
      <c r="AC2572" s="1">
        <v>43070</v>
      </c>
      <c r="AD2572">
        <v>2</v>
      </c>
      <c r="AE2572">
        <v>202</v>
      </c>
      <c r="AF2572" s="1">
        <v>43349</v>
      </c>
      <c r="AG2572">
        <v>378</v>
      </c>
      <c r="AI2572" t="s">
        <v>782</v>
      </c>
      <c r="AJ2572" t="s">
        <v>783</v>
      </c>
      <c r="AK2572" t="s">
        <v>45</v>
      </c>
      <c r="AL2572" s="1">
        <v>42971</v>
      </c>
    </row>
    <row r="2573" spans="1:38" x14ac:dyDescent="0.25">
      <c r="A2573" t="s">
        <v>129</v>
      </c>
      <c r="B2573" s="1">
        <v>43156</v>
      </c>
      <c r="C2573">
        <v>3</v>
      </c>
      <c r="D2573">
        <v>118</v>
      </c>
      <c r="E2573">
        <v>184</v>
      </c>
      <c r="F2573" t="s">
        <v>1426</v>
      </c>
      <c r="G2573" t="s">
        <v>779</v>
      </c>
      <c r="H2573" t="s">
        <v>64</v>
      </c>
      <c r="I2573">
        <v>4</v>
      </c>
      <c r="J2573" t="s">
        <v>42</v>
      </c>
      <c r="K2573">
        <v>185</v>
      </c>
      <c r="L2573">
        <v>14.6</v>
      </c>
      <c r="M2573">
        <v>4.99</v>
      </c>
      <c r="N2573">
        <v>0.73</v>
      </c>
      <c r="O2573">
        <v>6.58</v>
      </c>
      <c r="P2573">
        <v>0.96</v>
      </c>
      <c r="Q2573">
        <v>4.49</v>
      </c>
      <c r="R2573">
        <v>0.66</v>
      </c>
      <c r="S2573">
        <v>1.62</v>
      </c>
      <c r="U2573">
        <v>15.15</v>
      </c>
      <c r="V2573">
        <v>20.86</v>
      </c>
      <c r="W2573" s="1">
        <v>42971</v>
      </c>
      <c r="X2573">
        <v>271</v>
      </c>
      <c r="Z2573" t="s">
        <v>1502</v>
      </c>
      <c r="AA2573" s="2">
        <v>23924</v>
      </c>
      <c r="AI2573">
        <v>0</v>
      </c>
    </row>
    <row r="2574" spans="1:38" x14ac:dyDescent="0.25">
      <c r="A2574" t="s">
        <v>129</v>
      </c>
      <c r="B2574" s="1">
        <v>43229</v>
      </c>
      <c r="C2574">
        <v>4</v>
      </c>
      <c r="D2574">
        <v>118</v>
      </c>
      <c r="E2574">
        <v>184</v>
      </c>
      <c r="F2574" t="s">
        <v>1426</v>
      </c>
      <c r="G2574" t="s">
        <v>779</v>
      </c>
      <c r="H2574" t="s">
        <v>64</v>
      </c>
      <c r="I2574">
        <v>4</v>
      </c>
      <c r="J2574" t="s">
        <v>42</v>
      </c>
      <c r="K2574">
        <v>258</v>
      </c>
      <c r="L2574">
        <v>8.5</v>
      </c>
      <c r="M2574">
        <v>4.8600000000000003</v>
      </c>
      <c r="N2574">
        <v>0.41</v>
      </c>
      <c r="O2574">
        <v>7.07</v>
      </c>
      <c r="P2574">
        <v>0.6</v>
      </c>
      <c r="Q2574">
        <v>5.12</v>
      </c>
      <c r="R2574">
        <v>0.44</v>
      </c>
      <c r="S2574">
        <v>1.04</v>
      </c>
      <c r="T2574">
        <v>22</v>
      </c>
      <c r="U2574">
        <v>8.82</v>
      </c>
      <c r="V2574">
        <v>13.07</v>
      </c>
      <c r="W2574" s="1">
        <v>42971</v>
      </c>
      <c r="X2574">
        <v>271</v>
      </c>
      <c r="Y2574" t="s">
        <v>48</v>
      </c>
      <c r="Z2574" t="s">
        <v>1502</v>
      </c>
      <c r="AA2574" s="2">
        <v>23924</v>
      </c>
      <c r="AC2574" t="s">
        <v>49</v>
      </c>
      <c r="AI2574" t="s">
        <v>782</v>
      </c>
      <c r="AJ2574" t="s">
        <v>783</v>
      </c>
      <c r="AK2574" t="s">
        <v>50</v>
      </c>
      <c r="AL2574" s="1">
        <v>43250</v>
      </c>
    </row>
    <row r="2575" spans="1:38" x14ac:dyDescent="0.25">
      <c r="A2575" t="s">
        <v>38</v>
      </c>
      <c r="B2575" s="1">
        <v>43010</v>
      </c>
      <c r="C2575">
        <v>1</v>
      </c>
      <c r="D2575">
        <v>35</v>
      </c>
      <c r="E2575">
        <v>184</v>
      </c>
      <c r="F2575" t="s">
        <v>1426</v>
      </c>
      <c r="G2575" t="s">
        <v>51</v>
      </c>
      <c r="H2575" t="s">
        <v>52</v>
      </c>
      <c r="I2575">
        <v>2</v>
      </c>
      <c r="J2575">
        <v>1</v>
      </c>
      <c r="K2575">
        <v>3</v>
      </c>
      <c r="L2575">
        <v>17.2</v>
      </c>
      <c r="M2575">
        <v>4.9800000000000004</v>
      </c>
      <c r="N2575">
        <v>0.86</v>
      </c>
      <c r="O2575">
        <v>5.0599999999999996</v>
      </c>
      <c r="P2575">
        <v>0.87</v>
      </c>
      <c r="Q2575">
        <v>4.21</v>
      </c>
      <c r="R2575">
        <v>0.72</v>
      </c>
      <c r="S2575">
        <v>1.59</v>
      </c>
      <c r="T2575">
        <v>848</v>
      </c>
      <c r="U2575">
        <v>17.850000000000001</v>
      </c>
      <c r="V2575">
        <v>20.87</v>
      </c>
      <c r="W2575" s="1">
        <v>43007</v>
      </c>
      <c r="X2575">
        <v>200</v>
      </c>
      <c r="AC2575" s="1">
        <v>43067</v>
      </c>
      <c r="AD2575">
        <v>1</v>
      </c>
      <c r="AE2575">
        <v>272</v>
      </c>
      <c r="AF2575" s="1">
        <v>43349</v>
      </c>
      <c r="AG2575">
        <v>342</v>
      </c>
      <c r="AH2575" t="s">
        <v>1503</v>
      </c>
      <c r="AI2575">
        <v>140</v>
      </c>
      <c r="AJ2575" s="2">
        <v>23285</v>
      </c>
      <c r="AK2575" t="s">
        <v>45</v>
      </c>
      <c r="AL2575" s="1">
        <v>43007</v>
      </c>
    </row>
    <row r="2576" spans="1:38" x14ac:dyDescent="0.25">
      <c r="A2576" t="s">
        <v>38</v>
      </c>
      <c r="B2576" s="1">
        <v>43075</v>
      </c>
      <c r="C2576">
        <v>2</v>
      </c>
      <c r="D2576">
        <v>35</v>
      </c>
      <c r="E2576">
        <v>184</v>
      </c>
      <c r="F2576" t="s">
        <v>1426</v>
      </c>
      <c r="G2576" t="s">
        <v>51</v>
      </c>
      <c r="H2576" t="s">
        <v>52</v>
      </c>
      <c r="I2576">
        <v>2</v>
      </c>
      <c r="J2576">
        <v>1</v>
      </c>
      <c r="K2576">
        <v>68</v>
      </c>
      <c r="L2576">
        <v>16.8</v>
      </c>
      <c r="M2576">
        <v>5.14</v>
      </c>
      <c r="N2576">
        <v>0.86</v>
      </c>
      <c r="O2576">
        <v>4.25</v>
      </c>
      <c r="P2576">
        <v>0.71</v>
      </c>
      <c r="Q2576">
        <v>3.29</v>
      </c>
      <c r="R2576">
        <v>0.55000000000000004</v>
      </c>
      <c r="S2576">
        <v>1.27</v>
      </c>
      <c r="T2576">
        <v>32</v>
      </c>
      <c r="U2576">
        <v>17.440000000000001</v>
      </c>
      <c r="V2576">
        <v>17.5</v>
      </c>
      <c r="W2576" s="1">
        <v>43007</v>
      </c>
      <c r="X2576">
        <v>200</v>
      </c>
      <c r="Y2576" s="3">
        <v>44958</v>
      </c>
      <c r="AC2576" s="1">
        <v>43067</v>
      </c>
      <c r="AD2576">
        <v>1</v>
      </c>
      <c r="AE2576">
        <v>234</v>
      </c>
      <c r="AF2576" s="1">
        <v>43349</v>
      </c>
      <c r="AG2576">
        <v>342</v>
      </c>
      <c r="AH2576" t="s">
        <v>1503</v>
      </c>
      <c r="AI2576">
        <v>140</v>
      </c>
      <c r="AJ2576" s="2">
        <v>23285</v>
      </c>
      <c r="AK2576" t="s">
        <v>45</v>
      </c>
      <c r="AL2576" s="1">
        <v>43007</v>
      </c>
    </row>
    <row r="2577" spans="1:38" x14ac:dyDescent="0.25">
      <c r="A2577" t="s">
        <v>38</v>
      </c>
      <c r="B2577" s="1">
        <v>43146</v>
      </c>
      <c r="C2577">
        <v>3</v>
      </c>
      <c r="D2577">
        <v>35</v>
      </c>
      <c r="E2577">
        <v>184</v>
      </c>
      <c r="F2577" t="s">
        <v>1426</v>
      </c>
      <c r="G2577" t="s">
        <v>51</v>
      </c>
      <c r="H2577" t="s">
        <v>52</v>
      </c>
      <c r="I2577">
        <v>2</v>
      </c>
      <c r="J2577">
        <v>1</v>
      </c>
      <c r="K2577">
        <v>139</v>
      </c>
      <c r="L2577">
        <v>13.5</v>
      </c>
      <c r="M2577">
        <v>4.9800000000000004</v>
      </c>
      <c r="N2577">
        <v>0.67</v>
      </c>
      <c r="O2577">
        <v>5.0599999999999996</v>
      </c>
      <c r="P2577">
        <v>0.68</v>
      </c>
      <c r="Q2577">
        <v>3.83</v>
      </c>
      <c r="R2577">
        <v>0.52</v>
      </c>
      <c r="S2577">
        <v>1.2</v>
      </c>
      <c r="T2577">
        <v>79</v>
      </c>
      <c r="U2577">
        <v>14.01</v>
      </c>
      <c r="V2577">
        <v>16.010000000000002</v>
      </c>
      <c r="W2577" s="1">
        <v>43007</v>
      </c>
      <c r="X2577">
        <v>200</v>
      </c>
      <c r="Y2577" s="3">
        <v>44986</v>
      </c>
      <c r="AC2577" s="1">
        <v>43067</v>
      </c>
      <c r="AD2577">
        <v>1</v>
      </c>
      <c r="AE2577">
        <v>198</v>
      </c>
      <c r="AF2577" s="1">
        <v>43349</v>
      </c>
      <c r="AG2577">
        <v>342</v>
      </c>
      <c r="AH2577" t="s">
        <v>1503</v>
      </c>
      <c r="AI2577">
        <v>140</v>
      </c>
      <c r="AJ2577" s="2">
        <v>23285</v>
      </c>
      <c r="AK2577" t="s">
        <v>45</v>
      </c>
      <c r="AL2577" s="1">
        <v>43007</v>
      </c>
    </row>
    <row r="2578" spans="1:38" x14ac:dyDescent="0.25">
      <c r="A2578" t="s">
        <v>38</v>
      </c>
      <c r="B2578" s="1">
        <v>43200</v>
      </c>
      <c r="C2578">
        <v>4</v>
      </c>
      <c r="D2578">
        <v>35</v>
      </c>
      <c r="E2578">
        <v>184</v>
      </c>
      <c r="F2578" t="s">
        <v>1426</v>
      </c>
      <c r="G2578" t="s">
        <v>51</v>
      </c>
      <c r="H2578" t="s">
        <v>52</v>
      </c>
      <c r="I2578">
        <v>2</v>
      </c>
      <c r="J2578">
        <v>1</v>
      </c>
      <c r="K2578">
        <v>193</v>
      </c>
      <c r="L2578">
        <v>8.1999999999999993</v>
      </c>
      <c r="M2578">
        <v>4.76</v>
      </c>
      <c r="N2578">
        <v>0.39</v>
      </c>
      <c r="O2578">
        <v>6.08</v>
      </c>
      <c r="P2578">
        <v>0.5</v>
      </c>
      <c r="Q2578">
        <v>4.87</v>
      </c>
      <c r="R2578">
        <v>0.4</v>
      </c>
      <c r="S2578">
        <v>0.9</v>
      </c>
      <c r="T2578">
        <v>36</v>
      </c>
      <c r="U2578">
        <v>8.51</v>
      </c>
      <c r="V2578">
        <v>11.44</v>
      </c>
      <c r="W2578" s="1">
        <v>43007</v>
      </c>
      <c r="X2578">
        <v>200</v>
      </c>
      <c r="Y2578" s="3">
        <v>45017</v>
      </c>
      <c r="AC2578" t="s">
        <v>49</v>
      </c>
      <c r="AH2578" t="s">
        <v>1503</v>
      </c>
      <c r="AI2578">
        <v>140</v>
      </c>
      <c r="AJ2578" s="2">
        <v>23285</v>
      </c>
      <c r="AK2578" t="s">
        <v>50</v>
      </c>
      <c r="AL2578" s="1">
        <v>43221</v>
      </c>
    </row>
    <row r="2579" spans="1:38" x14ac:dyDescent="0.25">
      <c r="A2579" t="s">
        <v>68</v>
      </c>
      <c r="B2579" s="1">
        <v>43018</v>
      </c>
      <c r="C2579">
        <v>1</v>
      </c>
      <c r="D2579">
        <v>177</v>
      </c>
      <c r="E2579">
        <v>184</v>
      </c>
      <c r="F2579" t="s">
        <v>1426</v>
      </c>
      <c r="G2579" t="s">
        <v>69</v>
      </c>
      <c r="H2579" t="s">
        <v>70</v>
      </c>
      <c r="I2579">
        <v>2</v>
      </c>
      <c r="J2579">
        <v>1</v>
      </c>
      <c r="K2579">
        <v>73</v>
      </c>
      <c r="L2579">
        <v>23</v>
      </c>
      <c r="M2579">
        <v>4.7699999999999996</v>
      </c>
      <c r="N2579">
        <v>1.1000000000000001</v>
      </c>
      <c r="O2579">
        <v>3.64</v>
      </c>
      <c r="P2579">
        <v>0.84</v>
      </c>
      <c r="Q2579">
        <v>3.52</v>
      </c>
      <c r="R2579">
        <v>0.81</v>
      </c>
      <c r="S2579">
        <v>1.65</v>
      </c>
      <c r="T2579">
        <v>77</v>
      </c>
      <c r="U2579">
        <v>23.87</v>
      </c>
      <c r="V2579">
        <v>22.72</v>
      </c>
      <c r="W2579" s="1">
        <v>42945</v>
      </c>
      <c r="X2579">
        <v>276</v>
      </c>
      <c r="Y2579" t="s">
        <v>43</v>
      </c>
      <c r="Z2579" s="2">
        <v>19633</v>
      </c>
      <c r="AA2579">
        <f>-17/65</f>
        <v>-0.26153846153846155</v>
      </c>
      <c r="AC2579" s="1">
        <v>43045</v>
      </c>
      <c r="AD2579">
        <v>1</v>
      </c>
      <c r="AE2579">
        <v>258</v>
      </c>
      <c r="AF2579" s="1">
        <v>43325</v>
      </c>
      <c r="AG2579">
        <v>380</v>
      </c>
      <c r="AH2579">
        <v>114525</v>
      </c>
      <c r="AI2579">
        <v>251</v>
      </c>
      <c r="AJ2579" s="2">
        <v>29860</v>
      </c>
      <c r="AK2579" t="s">
        <v>45</v>
      </c>
      <c r="AL2579" s="1">
        <v>42945</v>
      </c>
    </row>
    <row r="2580" spans="1:38" x14ac:dyDescent="0.25">
      <c r="A2580" t="s">
        <v>68</v>
      </c>
      <c r="B2580" s="1">
        <v>43073</v>
      </c>
      <c r="C2580">
        <v>2</v>
      </c>
      <c r="D2580">
        <v>177</v>
      </c>
      <c r="E2580">
        <v>184</v>
      </c>
      <c r="F2580" t="s">
        <v>1426</v>
      </c>
      <c r="G2580" t="s">
        <v>69</v>
      </c>
      <c r="H2580" t="s">
        <v>70</v>
      </c>
      <c r="I2580">
        <v>2</v>
      </c>
      <c r="J2580">
        <v>1</v>
      </c>
      <c r="K2580">
        <v>128</v>
      </c>
      <c r="L2580">
        <v>18.8</v>
      </c>
      <c r="M2580">
        <v>4.55</v>
      </c>
      <c r="N2580">
        <v>0.86</v>
      </c>
      <c r="O2580">
        <v>3.04</v>
      </c>
      <c r="P2580">
        <v>0.56999999999999995</v>
      </c>
      <c r="Q2580">
        <v>3.21</v>
      </c>
      <c r="R2580">
        <v>0.6</v>
      </c>
      <c r="S2580">
        <v>1.18</v>
      </c>
      <c r="T2580">
        <v>84</v>
      </c>
      <c r="U2580">
        <v>19.510000000000002</v>
      </c>
      <c r="V2580">
        <v>16.649999999999999</v>
      </c>
      <c r="W2580" s="1">
        <v>42945</v>
      </c>
      <c r="X2580">
        <v>276</v>
      </c>
      <c r="Y2580" t="s">
        <v>46</v>
      </c>
      <c r="Z2580" s="2">
        <v>19633</v>
      </c>
      <c r="AA2580">
        <f>-17/65</f>
        <v>-0.26153846153846155</v>
      </c>
      <c r="AC2580" s="1">
        <v>43045</v>
      </c>
      <c r="AD2580">
        <v>1</v>
      </c>
      <c r="AE2580">
        <v>250</v>
      </c>
      <c r="AF2580" s="1">
        <v>43325</v>
      </c>
      <c r="AG2580">
        <v>380</v>
      </c>
      <c r="AH2580">
        <v>114525</v>
      </c>
      <c r="AI2580">
        <v>251</v>
      </c>
      <c r="AJ2580" s="2">
        <v>29860</v>
      </c>
      <c r="AK2580" t="s">
        <v>45</v>
      </c>
      <c r="AL2580" s="1">
        <v>42945</v>
      </c>
    </row>
    <row r="2581" spans="1:38" x14ac:dyDescent="0.25">
      <c r="A2581" t="s">
        <v>68</v>
      </c>
      <c r="B2581" s="1">
        <v>43144</v>
      </c>
      <c r="C2581">
        <v>3</v>
      </c>
      <c r="D2581">
        <v>177</v>
      </c>
      <c r="E2581">
        <v>184</v>
      </c>
      <c r="F2581" t="s">
        <v>1426</v>
      </c>
      <c r="G2581" t="s">
        <v>69</v>
      </c>
      <c r="H2581" t="s">
        <v>70</v>
      </c>
      <c r="I2581">
        <v>2</v>
      </c>
      <c r="J2581">
        <v>1</v>
      </c>
      <c r="K2581">
        <v>199</v>
      </c>
      <c r="L2581">
        <v>12.7</v>
      </c>
      <c r="M2581">
        <v>4.58</v>
      </c>
      <c r="N2581">
        <v>0.57999999999999996</v>
      </c>
      <c r="O2581">
        <v>4.4000000000000004</v>
      </c>
      <c r="P2581">
        <v>0.56000000000000005</v>
      </c>
      <c r="Q2581">
        <v>3.53</v>
      </c>
      <c r="R2581">
        <v>0.45</v>
      </c>
      <c r="S2581">
        <v>1.01</v>
      </c>
      <c r="T2581">
        <v>98</v>
      </c>
      <c r="U2581">
        <v>13.18</v>
      </c>
      <c r="V2581">
        <v>13.77</v>
      </c>
      <c r="W2581" s="1">
        <v>42945</v>
      </c>
      <c r="X2581">
        <v>276</v>
      </c>
      <c r="Y2581" t="s">
        <v>47</v>
      </c>
      <c r="Z2581" s="2">
        <v>19633</v>
      </c>
      <c r="AA2581">
        <f>-17/65</f>
        <v>-0.26153846153846155</v>
      </c>
      <c r="AC2581" s="1">
        <v>43045</v>
      </c>
      <c r="AD2581">
        <v>1</v>
      </c>
      <c r="AE2581">
        <v>179</v>
      </c>
      <c r="AF2581" s="1">
        <v>43325</v>
      </c>
      <c r="AG2581">
        <v>380</v>
      </c>
      <c r="AH2581">
        <v>114525</v>
      </c>
      <c r="AI2581">
        <v>251</v>
      </c>
      <c r="AJ2581" s="2">
        <v>29860</v>
      </c>
      <c r="AK2581" t="s">
        <v>45</v>
      </c>
      <c r="AL2581" s="1">
        <v>42945</v>
      </c>
    </row>
    <row r="2582" spans="1:38" x14ac:dyDescent="0.25">
      <c r="A2582" t="s">
        <v>68</v>
      </c>
      <c r="B2582" s="1">
        <v>43219</v>
      </c>
      <c r="C2582">
        <v>4</v>
      </c>
      <c r="D2582">
        <v>177</v>
      </c>
      <c r="E2582">
        <v>184</v>
      </c>
      <c r="F2582" t="s">
        <v>1426</v>
      </c>
      <c r="G2582" t="s">
        <v>69</v>
      </c>
      <c r="H2582" t="s">
        <v>70</v>
      </c>
      <c r="I2582">
        <v>2</v>
      </c>
      <c r="J2582">
        <v>1</v>
      </c>
      <c r="K2582">
        <v>274</v>
      </c>
      <c r="L2582">
        <v>4.5</v>
      </c>
      <c r="M2582">
        <v>4.29</v>
      </c>
      <c r="N2582">
        <v>0.19</v>
      </c>
      <c r="O2582">
        <v>7.02</v>
      </c>
      <c r="P2582">
        <v>0.32</v>
      </c>
      <c r="Q2582">
        <v>5.79</v>
      </c>
      <c r="R2582">
        <v>0.26</v>
      </c>
      <c r="S2582">
        <v>0.57999999999999996</v>
      </c>
      <c r="T2582">
        <v>624</v>
      </c>
      <c r="U2582">
        <v>4.67</v>
      </c>
      <c r="V2582">
        <v>7.15</v>
      </c>
      <c r="W2582" s="1">
        <v>42945</v>
      </c>
      <c r="X2582">
        <v>276</v>
      </c>
      <c r="Y2582" s="3">
        <v>45017</v>
      </c>
      <c r="Z2582" s="2">
        <v>19633</v>
      </c>
      <c r="AA2582">
        <f>-18/65</f>
        <v>-0.27692307692307694</v>
      </c>
      <c r="AC2582" s="1">
        <v>43410</v>
      </c>
      <c r="AD2582">
        <v>2</v>
      </c>
      <c r="AE2582">
        <v>242</v>
      </c>
      <c r="AF2582" s="1">
        <v>43689</v>
      </c>
      <c r="AG2582">
        <v>744</v>
      </c>
      <c r="AH2582">
        <v>114525</v>
      </c>
      <c r="AI2582">
        <v>251</v>
      </c>
      <c r="AJ2582" s="2">
        <v>29860</v>
      </c>
      <c r="AK2582" t="s">
        <v>50</v>
      </c>
      <c r="AL2582" s="1">
        <v>43250</v>
      </c>
    </row>
    <row r="2583" spans="1:38" x14ac:dyDescent="0.25">
      <c r="A2583" t="s">
        <v>51</v>
      </c>
      <c r="B2583" s="1">
        <v>42990</v>
      </c>
      <c r="C2583">
        <v>1</v>
      </c>
      <c r="D2583">
        <v>38</v>
      </c>
      <c r="E2583">
        <v>184</v>
      </c>
      <c r="F2583" t="s">
        <v>1426</v>
      </c>
      <c r="G2583" t="s">
        <v>56</v>
      </c>
      <c r="H2583" t="s">
        <v>41</v>
      </c>
      <c r="I2583">
        <v>4</v>
      </c>
      <c r="J2583" t="s">
        <v>42</v>
      </c>
      <c r="K2583">
        <v>25</v>
      </c>
      <c r="L2583">
        <v>24.1</v>
      </c>
      <c r="M2583">
        <v>5.2</v>
      </c>
      <c r="N2583">
        <v>1.25</v>
      </c>
      <c r="O2583">
        <v>3.85</v>
      </c>
      <c r="P2583">
        <v>0.93</v>
      </c>
      <c r="Q2583">
        <v>4.09</v>
      </c>
      <c r="R2583">
        <v>0.99</v>
      </c>
      <c r="S2583">
        <v>1.91</v>
      </c>
      <c r="T2583">
        <v>23</v>
      </c>
      <c r="U2583">
        <v>25.02</v>
      </c>
      <c r="V2583">
        <v>25.48</v>
      </c>
      <c r="W2583" s="1">
        <v>42965</v>
      </c>
      <c r="X2583">
        <v>257</v>
      </c>
      <c r="Y2583" t="s">
        <v>43</v>
      </c>
      <c r="AC2583" t="s">
        <v>49</v>
      </c>
      <c r="AH2583">
        <v>312501</v>
      </c>
      <c r="AI2583" t="s">
        <v>390</v>
      </c>
      <c r="AJ2583" s="3">
        <v>45179</v>
      </c>
      <c r="AK2583" t="s">
        <v>45</v>
      </c>
      <c r="AL2583" s="1">
        <v>42965</v>
      </c>
    </row>
    <row r="2584" spans="1:38" x14ac:dyDescent="0.25">
      <c r="A2584" t="s">
        <v>51</v>
      </c>
      <c r="B2584" s="1">
        <v>43157</v>
      </c>
      <c r="C2584">
        <v>4</v>
      </c>
      <c r="D2584">
        <v>38</v>
      </c>
      <c r="E2584">
        <v>184</v>
      </c>
      <c r="F2584" t="s">
        <v>1426</v>
      </c>
      <c r="G2584" t="s">
        <v>56</v>
      </c>
      <c r="H2584" t="s">
        <v>41</v>
      </c>
      <c r="I2584">
        <v>4</v>
      </c>
      <c r="J2584" t="s">
        <v>42</v>
      </c>
      <c r="K2584">
        <v>192</v>
      </c>
      <c r="L2584">
        <v>15.6</v>
      </c>
      <c r="M2584">
        <v>4.8</v>
      </c>
      <c r="N2584">
        <v>0.75</v>
      </c>
      <c r="O2584">
        <v>4.9800000000000004</v>
      </c>
      <c r="P2584">
        <v>0.78</v>
      </c>
      <c r="Q2584">
        <v>4.1399999999999997</v>
      </c>
      <c r="R2584">
        <v>0.65</v>
      </c>
      <c r="S2584">
        <v>1.42</v>
      </c>
      <c r="T2584">
        <v>20</v>
      </c>
      <c r="U2584">
        <v>16.190000000000001</v>
      </c>
      <c r="V2584">
        <v>18.79</v>
      </c>
      <c r="W2584" s="1">
        <v>42965</v>
      </c>
      <c r="X2584">
        <v>257</v>
      </c>
      <c r="Y2584" t="s">
        <v>48</v>
      </c>
      <c r="AC2584" s="1">
        <v>43077</v>
      </c>
      <c r="AD2584">
        <v>2</v>
      </c>
      <c r="AE2584">
        <v>202</v>
      </c>
      <c r="AF2584" s="1">
        <v>43360</v>
      </c>
      <c r="AG2584">
        <v>395</v>
      </c>
      <c r="AH2584">
        <v>312501</v>
      </c>
      <c r="AI2584" t="s">
        <v>390</v>
      </c>
      <c r="AJ2584" s="3">
        <v>45179</v>
      </c>
      <c r="AK2584" t="s">
        <v>45</v>
      </c>
      <c r="AL2584" s="1">
        <v>42965</v>
      </c>
    </row>
    <row r="2585" spans="1:38" x14ac:dyDescent="0.25">
      <c r="A2585" t="s">
        <v>51</v>
      </c>
      <c r="B2585" s="1">
        <v>43109</v>
      </c>
      <c r="C2585">
        <v>3</v>
      </c>
      <c r="D2585">
        <v>38</v>
      </c>
      <c r="E2585">
        <v>184</v>
      </c>
      <c r="F2585" t="s">
        <v>1426</v>
      </c>
      <c r="G2585" t="s">
        <v>56</v>
      </c>
      <c r="H2585" t="s">
        <v>41</v>
      </c>
      <c r="I2585">
        <v>4</v>
      </c>
      <c r="J2585" t="s">
        <v>42</v>
      </c>
      <c r="K2585">
        <v>144</v>
      </c>
      <c r="L2585">
        <v>16.899999999999999</v>
      </c>
      <c r="M2585">
        <v>4.97</v>
      </c>
      <c r="N2585">
        <v>0.84</v>
      </c>
      <c r="O2585">
        <v>4.33</v>
      </c>
      <c r="P2585">
        <v>0.73</v>
      </c>
      <c r="Q2585">
        <v>3.72</v>
      </c>
      <c r="R2585">
        <v>0.63</v>
      </c>
      <c r="S2585">
        <v>1.36</v>
      </c>
      <c r="T2585">
        <v>13</v>
      </c>
      <c r="U2585">
        <v>17.54</v>
      </c>
      <c r="V2585">
        <v>18.37</v>
      </c>
      <c r="W2585" s="1">
        <v>42965</v>
      </c>
      <c r="X2585">
        <v>257</v>
      </c>
      <c r="Y2585" t="s">
        <v>47</v>
      </c>
      <c r="AC2585" s="1">
        <v>43077</v>
      </c>
      <c r="AD2585">
        <v>2</v>
      </c>
      <c r="AE2585">
        <v>208</v>
      </c>
      <c r="AF2585" s="1">
        <v>43360</v>
      </c>
      <c r="AG2585">
        <v>395</v>
      </c>
      <c r="AH2585">
        <v>312501</v>
      </c>
      <c r="AI2585" t="s">
        <v>390</v>
      </c>
      <c r="AJ2585" s="3">
        <v>45179</v>
      </c>
      <c r="AK2585" t="s">
        <v>45</v>
      </c>
      <c r="AL2585" s="1">
        <v>42965</v>
      </c>
    </row>
    <row r="2586" spans="1:38" x14ac:dyDescent="0.25">
      <c r="A2586" t="s">
        <v>51</v>
      </c>
      <c r="B2586" s="1">
        <v>43048</v>
      </c>
      <c r="C2586">
        <v>2</v>
      </c>
      <c r="D2586">
        <v>38</v>
      </c>
      <c r="E2586">
        <v>184</v>
      </c>
      <c r="F2586" t="s">
        <v>1426</v>
      </c>
      <c r="G2586" t="s">
        <v>56</v>
      </c>
      <c r="H2586" t="s">
        <v>41</v>
      </c>
      <c r="I2586">
        <v>4</v>
      </c>
      <c r="J2586" t="s">
        <v>42</v>
      </c>
      <c r="K2586">
        <v>83</v>
      </c>
      <c r="L2586">
        <v>18.600000000000001</v>
      </c>
      <c r="M2586">
        <v>5.05</v>
      </c>
      <c r="N2586">
        <v>0.94</v>
      </c>
      <c r="O2586">
        <v>3.21</v>
      </c>
      <c r="P2586">
        <v>0.6</v>
      </c>
      <c r="Q2586">
        <v>4.08</v>
      </c>
      <c r="R2586">
        <v>0.76</v>
      </c>
      <c r="S2586">
        <v>1.36</v>
      </c>
      <c r="T2586">
        <v>16</v>
      </c>
      <c r="U2586">
        <v>19.309999999999999</v>
      </c>
      <c r="V2586">
        <v>18.16</v>
      </c>
      <c r="W2586" s="1">
        <v>42965</v>
      </c>
      <c r="X2586">
        <v>257</v>
      </c>
      <c r="Y2586" t="s">
        <v>46</v>
      </c>
      <c r="AC2586" t="s">
        <v>49</v>
      </c>
      <c r="AH2586">
        <v>312501</v>
      </c>
      <c r="AI2586" t="s">
        <v>390</v>
      </c>
      <c r="AJ2586" s="3">
        <v>45179</v>
      </c>
      <c r="AK2586" t="s">
        <v>45</v>
      </c>
      <c r="AL2586" s="1">
        <v>42965</v>
      </c>
    </row>
    <row r="2587" spans="1:38" x14ac:dyDescent="0.25">
      <c r="A2587" t="s">
        <v>51</v>
      </c>
      <c r="B2587" s="1">
        <v>43209</v>
      </c>
      <c r="C2587">
        <v>5</v>
      </c>
      <c r="D2587">
        <v>38</v>
      </c>
      <c r="E2587">
        <v>184</v>
      </c>
      <c r="F2587" t="s">
        <v>1426</v>
      </c>
      <c r="G2587" t="s">
        <v>56</v>
      </c>
      <c r="H2587" t="s">
        <v>41</v>
      </c>
      <c r="I2587">
        <v>4</v>
      </c>
      <c r="J2587" t="s">
        <v>42</v>
      </c>
      <c r="K2587">
        <v>244</v>
      </c>
      <c r="L2587">
        <v>10.9</v>
      </c>
      <c r="M2587">
        <v>4.68</v>
      </c>
      <c r="N2587">
        <v>0.51</v>
      </c>
      <c r="O2587">
        <v>5.71</v>
      </c>
      <c r="P2587">
        <v>0.62</v>
      </c>
      <c r="Q2587">
        <v>4.84</v>
      </c>
      <c r="R2587">
        <v>0.53</v>
      </c>
      <c r="S2587">
        <v>1.1499999999999999</v>
      </c>
      <c r="T2587">
        <v>19</v>
      </c>
      <c r="U2587">
        <v>11.31</v>
      </c>
      <c r="V2587">
        <v>14.63</v>
      </c>
      <c r="W2587" s="1">
        <v>42965</v>
      </c>
      <c r="X2587">
        <v>257</v>
      </c>
      <c r="Y2587" t="s">
        <v>77</v>
      </c>
      <c r="AC2587" s="1">
        <v>43077</v>
      </c>
      <c r="AD2587">
        <v>2</v>
      </c>
      <c r="AE2587">
        <v>4</v>
      </c>
      <c r="AF2587" s="1">
        <v>43359</v>
      </c>
      <c r="AG2587">
        <v>394</v>
      </c>
      <c r="AH2587">
        <v>312501</v>
      </c>
      <c r="AI2587" t="s">
        <v>390</v>
      </c>
      <c r="AJ2587" s="3">
        <v>45179</v>
      </c>
      <c r="AK2587" t="s">
        <v>45</v>
      </c>
      <c r="AL2587" s="1">
        <v>42965</v>
      </c>
    </row>
    <row r="2588" spans="1:38" x14ac:dyDescent="0.25">
      <c r="A2588" t="s">
        <v>123</v>
      </c>
      <c r="B2588" s="1">
        <v>43005</v>
      </c>
      <c r="C2588">
        <v>1</v>
      </c>
      <c r="D2588">
        <v>204</v>
      </c>
      <c r="E2588">
        <v>185</v>
      </c>
      <c r="F2588" t="s">
        <v>1426</v>
      </c>
      <c r="G2588" t="s">
        <v>40</v>
      </c>
      <c r="H2588" t="s">
        <v>41</v>
      </c>
      <c r="I2588">
        <v>3</v>
      </c>
      <c r="J2588">
        <v>2</v>
      </c>
      <c r="K2588">
        <v>45</v>
      </c>
      <c r="L2588">
        <v>23.1</v>
      </c>
      <c r="M2588">
        <v>5.36</v>
      </c>
      <c r="N2588">
        <v>1.24</v>
      </c>
      <c r="O2588">
        <v>4.3</v>
      </c>
      <c r="P2588">
        <v>0.99</v>
      </c>
      <c r="Q2588">
        <v>3.68</v>
      </c>
      <c r="R2588">
        <v>0.85</v>
      </c>
      <c r="S2588">
        <v>1.84</v>
      </c>
      <c r="T2588">
        <v>20</v>
      </c>
      <c r="U2588">
        <v>23.98</v>
      </c>
      <c r="V2588">
        <v>24.93</v>
      </c>
      <c r="W2588" s="1">
        <v>42960</v>
      </c>
      <c r="X2588">
        <v>251</v>
      </c>
      <c r="Y2588" t="s">
        <v>43</v>
      </c>
      <c r="Z2588" t="s">
        <v>1504</v>
      </c>
      <c r="AA2588">
        <f>-39/66</f>
        <v>-0.59090909090909094</v>
      </c>
      <c r="AC2588" s="1">
        <v>43041</v>
      </c>
      <c r="AD2588">
        <v>1</v>
      </c>
      <c r="AE2588">
        <v>254</v>
      </c>
      <c r="AF2588" s="1">
        <v>43321</v>
      </c>
      <c r="AG2588">
        <v>361</v>
      </c>
      <c r="AI2588" t="s">
        <v>1505</v>
      </c>
      <c r="AJ2588" t="s">
        <v>1506</v>
      </c>
      <c r="AK2588" t="s">
        <v>45</v>
      </c>
      <c r="AL2588" s="1">
        <v>42960</v>
      </c>
    </row>
    <row r="2589" spans="1:38" x14ac:dyDescent="0.25">
      <c r="A2589" t="s">
        <v>123</v>
      </c>
      <c r="B2589" s="1">
        <v>43074</v>
      </c>
      <c r="C2589">
        <v>2</v>
      </c>
      <c r="D2589">
        <v>204</v>
      </c>
      <c r="E2589">
        <v>185</v>
      </c>
      <c r="F2589" t="s">
        <v>1426</v>
      </c>
      <c r="G2589" t="s">
        <v>40</v>
      </c>
      <c r="H2589" t="s">
        <v>41</v>
      </c>
      <c r="I2589">
        <v>3</v>
      </c>
      <c r="J2589">
        <v>2</v>
      </c>
      <c r="K2589">
        <v>114</v>
      </c>
      <c r="L2589">
        <v>17.3</v>
      </c>
      <c r="M2589">
        <v>5.0599999999999996</v>
      </c>
      <c r="N2589">
        <v>0.88</v>
      </c>
      <c r="O2589">
        <v>4.0999999999999996</v>
      </c>
      <c r="P2589">
        <v>0.71</v>
      </c>
      <c r="Q2589">
        <v>3.92</v>
      </c>
      <c r="R2589">
        <v>0.68</v>
      </c>
      <c r="S2589">
        <v>1.39</v>
      </c>
      <c r="T2589">
        <v>35</v>
      </c>
      <c r="U2589">
        <v>17.96</v>
      </c>
      <c r="V2589">
        <v>18.600000000000001</v>
      </c>
      <c r="W2589" s="1">
        <v>42960</v>
      </c>
      <c r="X2589">
        <v>251</v>
      </c>
      <c r="Y2589" t="s">
        <v>46</v>
      </c>
      <c r="Z2589" t="s">
        <v>1504</v>
      </c>
      <c r="AA2589">
        <f>-39/66</f>
        <v>-0.59090909090909094</v>
      </c>
      <c r="AC2589" s="1">
        <v>43041</v>
      </c>
      <c r="AD2589">
        <v>1</v>
      </c>
      <c r="AE2589">
        <v>245</v>
      </c>
      <c r="AF2589" s="1">
        <v>43321</v>
      </c>
      <c r="AG2589">
        <v>361</v>
      </c>
      <c r="AI2589" t="s">
        <v>1505</v>
      </c>
      <c r="AJ2589" t="s">
        <v>1506</v>
      </c>
      <c r="AK2589" t="s">
        <v>45</v>
      </c>
      <c r="AL2589" s="1">
        <v>42960</v>
      </c>
    </row>
    <row r="2590" spans="1:38" x14ac:dyDescent="0.25">
      <c r="A2590" t="s">
        <v>123</v>
      </c>
      <c r="B2590" s="1">
        <v>43198</v>
      </c>
      <c r="C2590">
        <v>4</v>
      </c>
      <c r="D2590">
        <v>204</v>
      </c>
      <c r="E2590">
        <v>185</v>
      </c>
      <c r="F2590" t="s">
        <v>1426</v>
      </c>
      <c r="G2590" t="s">
        <v>69</v>
      </c>
      <c r="H2590" t="s">
        <v>70</v>
      </c>
      <c r="I2590">
        <v>3</v>
      </c>
      <c r="J2590">
        <v>2</v>
      </c>
      <c r="K2590">
        <v>238</v>
      </c>
      <c r="L2590">
        <v>12.2</v>
      </c>
      <c r="M2590">
        <v>4.91</v>
      </c>
      <c r="N2590">
        <v>0.6</v>
      </c>
      <c r="O2590">
        <v>6.25</v>
      </c>
      <c r="P2590">
        <v>0.76</v>
      </c>
      <c r="Q2590">
        <v>4.75</v>
      </c>
      <c r="R2590">
        <v>0.57999999999999996</v>
      </c>
      <c r="S2590">
        <v>1.34</v>
      </c>
      <c r="T2590">
        <v>13</v>
      </c>
      <c r="U2590">
        <v>12.66</v>
      </c>
      <c r="V2590">
        <v>17.11</v>
      </c>
      <c r="W2590" s="1">
        <v>42960</v>
      </c>
      <c r="X2590">
        <v>251</v>
      </c>
      <c r="Y2590" t="s">
        <v>48</v>
      </c>
      <c r="Z2590" t="s">
        <v>1507</v>
      </c>
      <c r="AA2590" t="s">
        <v>1508</v>
      </c>
      <c r="AC2590" t="s">
        <v>49</v>
      </c>
      <c r="AH2590" t="s">
        <v>1509</v>
      </c>
      <c r="AI2590" t="s">
        <v>1510</v>
      </c>
      <c r="AJ2590" t="s">
        <v>1511</v>
      </c>
      <c r="AK2590" t="s">
        <v>50</v>
      </c>
      <c r="AL2590" s="1">
        <v>43242</v>
      </c>
    </row>
    <row r="2591" spans="1:38" x14ac:dyDescent="0.25">
      <c r="A2591" t="s">
        <v>123</v>
      </c>
      <c r="B2591" s="1">
        <v>43136</v>
      </c>
      <c r="C2591">
        <v>3</v>
      </c>
      <c r="D2591">
        <v>204</v>
      </c>
      <c r="E2591">
        <v>185</v>
      </c>
      <c r="F2591" t="s">
        <v>1426</v>
      </c>
      <c r="G2591" t="s">
        <v>40</v>
      </c>
      <c r="H2591" t="s">
        <v>41</v>
      </c>
      <c r="I2591">
        <v>3</v>
      </c>
      <c r="J2591">
        <v>2</v>
      </c>
      <c r="K2591">
        <v>176</v>
      </c>
      <c r="L2591">
        <v>12.1</v>
      </c>
      <c r="M2591">
        <v>5.0999999999999996</v>
      </c>
      <c r="N2591">
        <v>0.62</v>
      </c>
      <c r="O2591">
        <v>4.8099999999999996</v>
      </c>
      <c r="P2591">
        <v>0.57999999999999996</v>
      </c>
      <c r="Q2591">
        <v>3.91</v>
      </c>
      <c r="R2591">
        <v>0.47</v>
      </c>
      <c r="S2591">
        <v>1.06</v>
      </c>
      <c r="T2591">
        <v>12</v>
      </c>
      <c r="U2591">
        <v>12.56</v>
      </c>
      <c r="V2591">
        <v>14.01</v>
      </c>
      <c r="W2591" s="1">
        <v>42960</v>
      </c>
      <c r="X2591">
        <v>251</v>
      </c>
      <c r="Y2591" t="s">
        <v>47</v>
      </c>
      <c r="Z2591" t="s">
        <v>1504</v>
      </c>
      <c r="AA2591">
        <f>-39/66</f>
        <v>-0.59090909090909094</v>
      </c>
      <c r="AC2591" s="1">
        <v>43041</v>
      </c>
      <c r="AD2591">
        <v>1</v>
      </c>
      <c r="AE2591">
        <v>183</v>
      </c>
      <c r="AF2591" s="1">
        <v>43321</v>
      </c>
      <c r="AG2591">
        <v>361</v>
      </c>
      <c r="AI2591" t="s">
        <v>1505</v>
      </c>
      <c r="AJ2591" t="s">
        <v>1506</v>
      </c>
      <c r="AK2591" t="s">
        <v>45</v>
      </c>
      <c r="AL2591" s="1">
        <v>42960</v>
      </c>
    </row>
    <row r="2592" spans="1:38" x14ac:dyDescent="0.25">
      <c r="A2592" t="s">
        <v>78</v>
      </c>
      <c r="B2592" s="1">
        <v>43012</v>
      </c>
      <c r="C2592">
        <v>1</v>
      </c>
      <c r="D2592">
        <v>85</v>
      </c>
      <c r="E2592">
        <v>185</v>
      </c>
      <c r="F2592" t="s">
        <v>1426</v>
      </c>
      <c r="G2592" t="s">
        <v>40</v>
      </c>
      <c r="H2592" t="s">
        <v>41</v>
      </c>
      <c r="I2592">
        <v>3</v>
      </c>
      <c r="J2592">
        <v>2</v>
      </c>
      <c r="K2592">
        <v>23</v>
      </c>
      <c r="L2592">
        <v>24.5</v>
      </c>
      <c r="M2592">
        <v>5.21</v>
      </c>
      <c r="N2592">
        <v>1.28</v>
      </c>
      <c r="O2592">
        <v>4.87</v>
      </c>
      <c r="P2592">
        <v>1.19</v>
      </c>
      <c r="Q2592">
        <v>3.92</v>
      </c>
      <c r="R2592">
        <v>0.96</v>
      </c>
      <c r="S2592">
        <v>2.15</v>
      </c>
      <c r="U2592">
        <v>25.43</v>
      </c>
      <c r="V2592">
        <v>28.63</v>
      </c>
      <c r="W2592" s="1">
        <v>42989</v>
      </c>
      <c r="X2592">
        <v>217</v>
      </c>
      <c r="Z2592" t="s">
        <v>1512</v>
      </c>
      <c r="AA2592" t="s">
        <v>1513</v>
      </c>
      <c r="AB2592">
        <v>311</v>
      </c>
      <c r="AC2592" s="1">
        <v>43053</v>
      </c>
      <c r="AD2592">
        <v>1</v>
      </c>
      <c r="AE2592">
        <v>278</v>
      </c>
      <c r="AF2592" s="1">
        <v>43333</v>
      </c>
      <c r="AG2592">
        <v>344</v>
      </c>
      <c r="AH2592">
        <v>309084</v>
      </c>
      <c r="AI2592" t="s">
        <v>452</v>
      </c>
      <c r="AJ2592" s="2">
        <v>22555</v>
      </c>
      <c r="AK2592" t="s">
        <v>45</v>
      </c>
      <c r="AL2592" s="1">
        <v>42989</v>
      </c>
    </row>
    <row r="2593" spans="1:38" x14ac:dyDescent="0.25">
      <c r="A2593" t="s">
        <v>78</v>
      </c>
      <c r="B2593" s="1">
        <v>43072</v>
      </c>
      <c r="C2593">
        <v>2</v>
      </c>
      <c r="D2593">
        <v>85</v>
      </c>
      <c r="E2593">
        <v>185</v>
      </c>
      <c r="F2593" t="s">
        <v>1426</v>
      </c>
      <c r="G2593" t="s">
        <v>40</v>
      </c>
      <c r="H2593" t="s">
        <v>41</v>
      </c>
      <c r="I2593">
        <v>4</v>
      </c>
      <c r="J2593" t="s">
        <v>42</v>
      </c>
      <c r="K2593">
        <v>83</v>
      </c>
      <c r="L2593">
        <v>17.600000000000001</v>
      </c>
      <c r="M2593">
        <v>5.1100000000000003</v>
      </c>
      <c r="N2593">
        <v>0.9</v>
      </c>
      <c r="O2593">
        <v>5.86</v>
      </c>
      <c r="P2593">
        <v>1.03</v>
      </c>
      <c r="Q2593">
        <v>3.75</v>
      </c>
      <c r="R2593">
        <v>0.66</v>
      </c>
      <c r="S2593">
        <v>1.69</v>
      </c>
      <c r="T2593">
        <v>221</v>
      </c>
      <c r="U2593">
        <v>18.27</v>
      </c>
      <c r="V2593">
        <v>22.54</v>
      </c>
      <c r="W2593" s="1">
        <v>42989</v>
      </c>
      <c r="X2593">
        <v>225</v>
      </c>
      <c r="Y2593" s="3">
        <v>44958</v>
      </c>
      <c r="Z2593" t="s">
        <v>1514</v>
      </c>
      <c r="AA2593" t="s">
        <v>1515</v>
      </c>
      <c r="AC2593" s="1">
        <v>43066</v>
      </c>
      <c r="AD2593">
        <v>1</v>
      </c>
      <c r="AE2593">
        <v>220</v>
      </c>
      <c r="AF2593" s="1">
        <v>43346</v>
      </c>
      <c r="AG2593">
        <v>365</v>
      </c>
      <c r="AH2593">
        <v>308080</v>
      </c>
      <c r="AI2593" t="s">
        <v>315</v>
      </c>
      <c r="AJ2593" s="3">
        <v>45142</v>
      </c>
      <c r="AK2593" t="s">
        <v>45</v>
      </c>
      <c r="AL2593" s="1">
        <v>42981</v>
      </c>
    </row>
    <row r="2594" spans="1:38" x14ac:dyDescent="0.25">
      <c r="A2594" t="s">
        <v>78</v>
      </c>
      <c r="B2594" s="1">
        <v>43129</v>
      </c>
      <c r="C2594">
        <v>3</v>
      </c>
      <c r="D2594">
        <v>85</v>
      </c>
      <c r="E2594">
        <v>185</v>
      </c>
      <c r="F2594" t="s">
        <v>1426</v>
      </c>
      <c r="G2594" t="s">
        <v>40</v>
      </c>
      <c r="H2594" t="s">
        <v>41</v>
      </c>
      <c r="I2594">
        <v>3</v>
      </c>
      <c r="J2594">
        <v>2</v>
      </c>
      <c r="K2594">
        <v>140</v>
      </c>
      <c r="L2594">
        <v>19.600000000000001</v>
      </c>
      <c r="M2594">
        <v>4.96</v>
      </c>
      <c r="N2594">
        <v>0.97</v>
      </c>
      <c r="O2594">
        <v>4.25</v>
      </c>
      <c r="P2594">
        <v>0.83</v>
      </c>
      <c r="Q2594">
        <v>3.71</v>
      </c>
      <c r="R2594">
        <v>0.73</v>
      </c>
      <c r="S2594">
        <v>1.56</v>
      </c>
      <c r="T2594">
        <v>481</v>
      </c>
      <c r="U2594">
        <v>20.34</v>
      </c>
      <c r="V2594">
        <v>21.09</v>
      </c>
      <c r="W2594" s="1">
        <v>42989</v>
      </c>
      <c r="X2594">
        <v>217</v>
      </c>
      <c r="Y2594" s="3">
        <v>44986</v>
      </c>
      <c r="Z2594" t="s">
        <v>1512</v>
      </c>
      <c r="AA2594" t="s">
        <v>1513</v>
      </c>
      <c r="AB2594">
        <v>311</v>
      </c>
      <c r="AC2594" s="1">
        <v>43073</v>
      </c>
      <c r="AD2594">
        <v>2</v>
      </c>
      <c r="AE2594">
        <v>221</v>
      </c>
      <c r="AF2594" s="1">
        <v>43352</v>
      </c>
      <c r="AG2594">
        <v>363</v>
      </c>
      <c r="AH2594">
        <v>309084</v>
      </c>
      <c r="AI2594" t="s">
        <v>452</v>
      </c>
      <c r="AJ2594" s="2">
        <v>22555</v>
      </c>
      <c r="AK2594" t="s">
        <v>45</v>
      </c>
      <c r="AL2594" s="1">
        <v>42989</v>
      </c>
    </row>
    <row r="2595" spans="1:38" x14ac:dyDescent="0.25">
      <c r="A2595" t="s">
        <v>78</v>
      </c>
      <c r="B2595" s="1">
        <v>43193</v>
      </c>
      <c r="C2595">
        <v>4</v>
      </c>
      <c r="D2595">
        <v>85</v>
      </c>
      <c r="E2595">
        <v>185</v>
      </c>
      <c r="F2595" t="s">
        <v>1426</v>
      </c>
      <c r="G2595" t="s">
        <v>40</v>
      </c>
      <c r="H2595" t="s">
        <v>41</v>
      </c>
      <c r="I2595">
        <v>3</v>
      </c>
      <c r="J2595">
        <v>2</v>
      </c>
      <c r="K2595">
        <v>204</v>
      </c>
      <c r="L2595">
        <v>13.9</v>
      </c>
      <c r="M2595">
        <v>4.88</v>
      </c>
      <c r="N2595">
        <v>0.68</v>
      </c>
      <c r="O2595">
        <v>4.68</v>
      </c>
      <c r="P2595">
        <v>0.65</v>
      </c>
      <c r="Q2595">
        <v>4.29</v>
      </c>
      <c r="R2595">
        <v>0.6</v>
      </c>
      <c r="S2595">
        <v>1.25</v>
      </c>
      <c r="T2595">
        <v>39</v>
      </c>
      <c r="U2595">
        <v>14.43</v>
      </c>
      <c r="V2595">
        <v>16.34</v>
      </c>
      <c r="W2595" s="1">
        <v>42989</v>
      </c>
      <c r="X2595">
        <v>217</v>
      </c>
      <c r="Y2595" s="3">
        <v>45017</v>
      </c>
      <c r="Z2595" t="s">
        <v>1512</v>
      </c>
      <c r="AA2595" t="s">
        <v>1513</v>
      </c>
      <c r="AB2595">
        <v>311</v>
      </c>
      <c r="AC2595" s="1">
        <v>43073</v>
      </c>
      <c r="AD2595">
        <v>2</v>
      </c>
      <c r="AE2595">
        <v>157</v>
      </c>
      <c r="AF2595" s="1">
        <v>43352</v>
      </c>
      <c r="AG2595">
        <v>363</v>
      </c>
      <c r="AH2595">
        <v>309084</v>
      </c>
      <c r="AI2595" t="s">
        <v>452</v>
      </c>
      <c r="AJ2595" s="2">
        <v>22555</v>
      </c>
      <c r="AK2595" t="s">
        <v>45</v>
      </c>
      <c r="AL2595" s="1">
        <v>42989</v>
      </c>
    </row>
    <row r="2596" spans="1:38" x14ac:dyDescent="0.25">
      <c r="A2596" t="s">
        <v>40</v>
      </c>
      <c r="B2596" s="1">
        <v>44117</v>
      </c>
      <c r="C2596">
        <v>1</v>
      </c>
      <c r="D2596">
        <v>19</v>
      </c>
      <c r="E2596">
        <v>187</v>
      </c>
      <c r="F2596" t="s">
        <v>1426</v>
      </c>
      <c r="G2596" t="s">
        <v>69</v>
      </c>
      <c r="H2596" t="s">
        <v>70</v>
      </c>
      <c r="I2596">
        <v>8</v>
      </c>
      <c r="J2596" t="s">
        <v>42</v>
      </c>
      <c r="K2596">
        <v>59</v>
      </c>
      <c r="L2596">
        <v>29.9</v>
      </c>
      <c r="M2596">
        <v>4.96</v>
      </c>
      <c r="N2596">
        <v>1.48</v>
      </c>
      <c r="O2596">
        <v>4.99</v>
      </c>
      <c r="P2596">
        <v>1.49</v>
      </c>
      <c r="Q2596">
        <v>3.86</v>
      </c>
      <c r="R2596">
        <v>1.1499999999999999</v>
      </c>
      <c r="S2596">
        <v>2.65</v>
      </c>
      <c r="T2596">
        <v>2</v>
      </c>
      <c r="U2596">
        <v>31.04</v>
      </c>
      <c r="V2596">
        <v>35.25</v>
      </c>
      <c r="W2596" s="1">
        <v>44058</v>
      </c>
      <c r="Y2596" t="s">
        <v>43</v>
      </c>
      <c r="Z2596" t="s">
        <v>1516</v>
      </c>
      <c r="AA2596" t="s">
        <v>1517</v>
      </c>
      <c r="AB2596">
        <v>158</v>
      </c>
      <c r="AC2596" s="1">
        <v>44148</v>
      </c>
      <c r="AD2596">
        <v>1</v>
      </c>
      <c r="AE2596">
        <v>221</v>
      </c>
      <c r="AF2596" s="1">
        <v>44425</v>
      </c>
      <c r="AG2596">
        <v>367</v>
      </c>
      <c r="AH2596">
        <v>506123</v>
      </c>
      <c r="AI2596" t="s">
        <v>44</v>
      </c>
      <c r="AJ2596" t="s">
        <v>1518</v>
      </c>
      <c r="AK2596" t="s">
        <v>45</v>
      </c>
      <c r="AL2596" s="1">
        <v>44058</v>
      </c>
    </row>
    <row r="2597" spans="1:38" x14ac:dyDescent="0.25">
      <c r="A2597" t="s">
        <v>40</v>
      </c>
      <c r="B2597" s="1">
        <v>44222</v>
      </c>
      <c r="C2597">
        <v>2</v>
      </c>
      <c r="D2597">
        <v>19</v>
      </c>
      <c r="E2597">
        <v>187</v>
      </c>
      <c r="F2597" t="s">
        <v>1426</v>
      </c>
      <c r="G2597" t="s">
        <v>69</v>
      </c>
      <c r="H2597" t="s">
        <v>70</v>
      </c>
      <c r="I2597">
        <v>8</v>
      </c>
      <c r="J2597" t="s">
        <v>42</v>
      </c>
      <c r="K2597">
        <v>164</v>
      </c>
      <c r="L2597">
        <v>18.100000000000001</v>
      </c>
      <c r="M2597">
        <v>4.7699999999999996</v>
      </c>
      <c r="N2597">
        <v>0.86</v>
      </c>
      <c r="O2597">
        <v>4.6500000000000004</v>
      </c>
      <c r="P2597">
        <v>0.84</v>
      </c>
      <c r="Q2597">
        <v>4.0199999999999996</v>
      </c>
      <c r="R2597">
        <v>0.73</v>
      </c>
      <c r="S2597">
        <v>1.57</v>
      </c>
      <c r="T2597">
        <v>5</v>
      </c>
      <c r="U2597">
        <v>18.79</v>
      </c>
      <c r="V2597">
        <v>20.81</v>
      </c>
      <c r="W2597" s="1">
        <v>44058</v>
      </c>
      <c r="Y2597" t="s">
        <v>46</v>
      </c>
      <c r="Z2597" t="s">
        <v>1516</v>
      </c>
      <c r="AA2597" t="s">
        <v>1517</v>
      </c>
      <c r="AB2597">
        <v>158</v>
      </c>
      <c r="AC2597" s="1">
        <v>44188</v>
      </c>
      <c r="AD2597">
        <v>1</v>
      </c>
      <c r="AE2597">
        <v>209</v>
      </c>
      <c r="AF2597" s="1">
        <v>44468</v>
      </c>
      <c r="AG2597">
        <v>410</v>
      </c>
      <c r="AH2597">
        <v>506123</v>
      </c>
      <c r="AI2597" t="s">
        <v>44</v>
      </c>
      <c r="AJ2597" t="s">
        <v>1518</v>
      </c>
      <c r="AK2597" t="s">
        <v>45</v>
      </c>
      <c r="AL2597" s="1">
        <v>44058</v>
      </c>
    </row>
    <row r="2598" spans="1:38" x14ac:dyDescent="0.25">
      <c r="A2598" t="s">
        <v>40</v>
      </c>
      <c r="B2598" s="1">
        <v>44280</v>
      </c>
      <c r="C2598">
        <v>3</v>
      </c>
      <c r="D2598">
        <v>19</v>
      </c>
      <c r="E2598">
        <v>187</v>
      </c>
      <c r="F2598" t="s">
        <v>1426</v>
      </c>
      <c r="G2598" t="s">
        <v>69</v>
      </c>
      <c r="H2598" t="s">
        <v>70</v>
      </c>
      <c r="I2598">
        <v>8</v>
      </c>
      <c r="J2598" t="s">
        <v>42</v>
      </c>
      <c r="K2598">
        <v>222</v>
      </c>
      <c r="L2598">
        <v>15.1</v>
      </c>
      <c r="M2598">
        <v>4.43</v>
      </c>
      <c r="N2598">
        <v>0.67</v>
      </c>
      <c r="O2598">
        <v>5.93</v>
      </c>
      <c r="P2598">
        <v>0.9</v>
      </c>
      <c r="Q2598">
        <v>4.78</v>
      </c>
      <c r="R2598">
        <v>0.72</v>
      </c>
      <c r="S2598">
        <v>1.62</v>
      </c>
      <c r="T2598">
        <v>28</v>
      </c>
      <c r="U2598">
        <v>15.67</v>
      </c>
      <c r="V2598">
        <v>20.68</v>
      </c>
      <c r="W2598" s="1">
        <v>44058</v>
      </c>
      <c r="Y2598" t="s">
        <v>47</v>
      </c>
      <c r="Z2598" t="s">
        <v>1516</v>
      </c>
      <c r="AA2598" t="s">
        <v>1517</v>
      </c>
      <c r="AB2598">
        <v>158</v>
      </c>
      <c r="AC2598" s="1">
        <v>44188</v>
      </c>
      <c r="AD2598">
        <v>1</v>
      </c>
      <c r="AE2598">
        <v>187</v>
      </c>
      <c r="AF2598" s="1">
        <v>44468</v>
      </c>
      <c r="AG2598">
        <v>410</v>
      </c>
      <c r="AH2598">
        <v>506123</v>
      </c>
      <c r="AI2598" t="s">
        <v>44</v>
      </c>
      <c r="AJ2598" t="s">
        <v>1518</v>
      </c>
      <c r="AK2598" t="s">
        <v>45</v>
      </c>
      <c r="AL2598" s="1">
        <v>44058</v>
      </c>
    </row>
    <row r="2599" spans="1:38" x14ac:dyDescent="0.25">
      <c r="A2599" t="s">
        <v>594</v>
      </c>
      <c r="B2599" s="1">
        <v>42995</v>
      </c>
      <c r="C2599">
        <v>1</v>
      </c>
      <c r="D2599">
        <v>144</v>
      </c>
      <c r="E2599">
        <v>188</v>
      </c>
      <c r="F2599" t="s">
        <v>1426</v>
      </c>
      <c r="G2599" t="s">
        <v>104</v>
      </c>
      <c r="H2599" t="s">
        <v>105</v>
      </c>
      <c r="I2599">
        <v>6</v>
      </c>
      <c r="J2599" t="s">
        <v>42</v>
      </c>
      <c r="K2599">
        <v>31</v>
      </c>
      <c r="L2599">
        <v>27.8</v>
      </c>
      <c r="M2599">
        <v>5.22</v>
      </c>
      <c r="N2599">
        <v>1.45</v>
      </c>
      <c r="O2599">
        <v>4.24</v>
      </c>
      <c r="P2599">
        <v>1.18</v>
      </c>
      <c r="Q2599">
        <v>3.73</v>
      </c>
      <c r="R2599">
        <v>1.04</v>
      </c>
      <c r="S2599">
        <v>2.2200000000000002</v>
      </c>
      <c r="T2599">
        <v>32</v>
      </c>
      <c r="U2599">
        <v>28.86</v>
      </c>
      <c r="V2599">
        <v>29.98</v>
      </c>
      <c r="W2599" s="1">
        <v>42964</v>
      </c>
      <c r="X2599">
        <v>235</v>
      </c>
      <c r="Y2599" t="s">
        <v>43</v>
      </c>
      <c r="Z2599" t="s">
        <v>1519</v>
      </c>
      <c r="AA2599" t="s">
        <v>1520</v>
      </c>
      <c r="AC2599" t="s">
        <v>49</v>
      </c>
      <c r="AH2599">
        <v>506104</v>
      </c>
      <c r="AI2599">
        <v>0</v>
      </c>
      <c r="AJ2599" t="s">
        <v>1521</v>
      </c>
      <c r="AK2599" t="s">
        <v>45</v>
      </c>
      <c r="AL2599" s="1">
        <v>42964</v>
      </c>
    </row>
    <row r="2600" spans="1:38" x14ac:dyDescent="0.25">
      <c r="A2600" t="s">
        <v>594</v>
      </c>
      <c r="B2600" s="1">
        <v>43186</v>
      </c>
      <c r="C2600">
        <v>4</v>
      </c>
      <c r="D2600">
        <v>144</v>
      </c>
      <c r="E2600">
        <v>188</v>
      </c>
      <c r="F2600" t="s">
        <v>1426</v>
      </c>
      <c r="G2600" t="s">
        <v>104</v>
      </c>
      <c r="H2600" t="s">
        <v>105</v>
      </c>
      <c r="I2600">
        <v>6</v>
      </c>
      <c r="J2600" t="s">
        <v>42</v>
      </c>
      <c r="K2600">
        <v>222</v>
      </c>
      <c r="L2600">
        <v>20.5</v>
      </c>
      <c r="M2600">
        <v>5.15</v>
      </c>
      <c r="N2600">
        <v>1.06</v>
      </c>
      <c r="O2600">
        <v>5.15</v>
      </c>
      <c r="P2600">
        <v>1.06</v>
      </c>
      <c r="Q2600">
        <v>3.83</v>
      </c>
      <c r="R2600">
        <v>0.79</v>
      </c>
      <c r="S2600">
        <v>1.84</v>
      </c>
      <c r="T2600">
        <v>88</v>
      </c>
      <c r="U2600">
        <v>21.28</v>
      </c>
      <c r="V2600">
        <v>24.66</v>
      </c>
      <c r="W2600" s="1">
        <v>42964</v>
      </c>
      <c r="X2600">
        <v>235</v>
      </c>
      <c r="Y2600" t="s">
        <v>48</v>
      </c>
      <c r="Z2600" t="s">
        <v>1519</v>
      </c>
      <c r="AA2600" t="s">
        <v>1520</v>
      </c>
      <c r="AC2600" t="s">
        <v>49</v>
      </c>
      <c r="AH2600">
        <v>506104</v>
      </c>
      <c r="AI2600">
        <v>0</v>
      </c>
      <c r="AJ2600" t="s">
        <v>1521</v>
      </c>
      <c r="AK2600" t="s">
        <v>50</v>
      </c>
      <c r="AL2600" s="1">
        <v>43245</v>
      </c>
    </row>
    <row r="2601" spans="1:38" x14ac:dyDescent="0.25">
      <c r="A2601" t="s">
        <v>594</v>
      </c>
      <c r="B2601" s="1">
        <v>43059</v>
      </c>
      <c r="C2601">
        <v>2</v>
      </c>
      <c r="D2601">
        <v>144</v>
      </c>
      <c r="E2601">
        <v>188</v>
      </c>
      <c r="F2601" t="s">
        <v>1426</v>
      </c>
      <c r="G2601" t="s">
        <v>104</v>
      </c>
      <c r="H2601" t="s">
        <v>105</v>
      </c>
      <c r="I2601">
        <v>6</v>
      </c>
      <c r="J2601" t="s">
        <v>42</v>
      </c>
      <c r="K2601">
        <v>95</v>
      </c>
      <c r="L2601">
        <v>22.4</v>
      </c>
      <c r="M2601">
        <v>5.28</v>
      </c>
      <c r="N2601">
        <v>1.18</v>
      </c>
      <c r="O2601">
        <v>4.38</v>
      </c>
      <c r="P2601">
        <v>0.98</v>
      </c>
      <c r="Q2601">
        <v>3.63</v>
      </c>
      <c r="R2601">
        <v>0.81</v>
      </c>
      <c r="S2601">
        <v>1.79</v>
      </c>
      <c r="T2601">
        <v>45</v>
      </c>
      <c r="U2601">
        <v>23.25</v>
      </c>
      <c r="V2601">
        <v>24.32</v>
      </c>
      <c r="W2601" s="1">
        <v>42964</v>
      </c>
      <c r="X2601">
        <v>235</v>
      </c>
      <c r="Y2601" t="s">
        <v>46</v>
      </c>
      <c r="Z2601" t="s">
        <v>1522</v>
      </c>
      <c r="AA2601" t="s">
        <v>1523</v>
      </c>
      <c r="AC2601" s="1">
        <v>43046</v>
      </c>
      <c r="AD2601">
        <v>1</v>
      </c>
      <c r="AE2601">
        <v>217</v>
      </c>
      <c r="AF2601" s="1">
        <v>43326</v>
      </c>
      <c r="AG2601">
        <v>362</v>
      </c>
      <c r="AH2601">
        <v>506104</v>
      </c>
      <c r="AI2601">
        <v>0</v>
      </c>
      <c r="AJ2601" t="s">
        <v>1521</v>
      </c>
      <c r="AK2601" t="s">
        <v>45</v>
      </c>
      <c r="AL2601" s="1">
        <v>42964</v>
      </c>
    </row>
    <row r="2602" spans="1:38" x14ac:dyDescent="0.25">
      <c r="A2602" t="s">
        <v>594</v>
      </c>
      <c r="B2602" s="1">
        <v>43122</v>
      </c>
      <c r="C2602">
        <v>3</v>
      </c>
      <c r="D2602">
        <v>144</v>
      </c>
      <c r="E2602">
        <v>188</v>
      </c>
      <c r="F2602" t="s">
        <v>1426</v>
      </c>
      <c r="G2602" t="s">
        <v>104</v>
      </c>
      <c r="H2602" t="s">
        <v>105</v>
      </c>
      <c r="I2602">
        <v>6</v>
      </c>
      <c r="J2602" t="s">
        <v>42</v>
      </c>
      <c r="K2602">
        <v>158</v>
      </c>
      <c r="L2602">
        <v>18.899999999999999</v>
      </c>
      <c r="M2602">
        <v>5.05</v>
      </c>
      <c r="N2602">
        <v>0.95</v>
      </c>
      <c r="O2602">
        <v>4.6399999999999997</v>
      </c>
      <c r="P2602">
        <v>0.88</v>
      </c>
      <c r="Q2602">
        <v>3.39</v>
      </c>
      <c r="R2602">
        <v>0.64</v>
      </c>
      <c r="S2602">
        <v>1.52</v>
      </c>
      <c r="T2602">
        <v>82</v>
      </c>
      <c r="U2602">
        <v>19.62</v>
      </c>
      <c r="V2602">
        <v>20.86</v>
      </c>
      <c r="W2602" s="1">
        <v>42964</v>
      </c>
      <c r="X2602">
        <v>235</v>
      </c>
      <c r="Y2602" t="s">
        <v>47</v>
      </c>
      <c r="Z2602" t="s">
        <v>1519</v>
      </c>
      <c r="AA2602" t="s">
        <v>1520</v>
      </c>
      <c r="AC2602" s="1">
        <v>43046</v>
      </c>
      <c r="AD2602">
        <v>1</v>
      </c>
      <c r="AE2602">
        <v>160</v>
      </c>
      <c r="AF2602" s="1">
        <v>43326</v>
      </c>
      <c r="AG2602">
        <v>362</v>
      </c>
      <c r="AH2602">
        <v>506104</v>
      </c>
      <c r="AI2602">
        <v>0</v>
      </c>
      <c r="AJ2602" t="s">
        <v>1521</v>
      </c>
      <c r="AK2602" t="s">
        <v>45</v>
      </c>
      <c r="AL2602" s="1">
        <v>42964</v>
      </c>
    </row>
    <row r="2603" spans="1:38" x14ac:dyDescent="0.25">
      <c r="A2603" t="s">
        <v>78</v>
      </c>
      <c r="B2603" s="1">
        <v>43072</v>
      </c>
      <c r="C2603">
        <v>2</v>
      </c>
      <c r="D2603">
        <v>97</v>
      </c>
      <c r="E2603">
        <v>189</v>
      </c>
      <c r="F2603" t="s">
        <v>1426</v>
      </c>
      <c r="G2603" t="s">
        <v>104</v>
      </c>
      <c r="H2603" t="s">
        <v>105</v>
      </c>
      <c r="I2603">
        <v>3</v>
      </c>
      <c r="J2603">
        <v>2</v>
      </c>
      <c r="K2603">
        <v>60</v>
      </c>
      <c r="L2603">
        <v>16</v>
      </c>
      <c r="M2603">
        <v>5.14</v>
      </c>
      <c r="N2603">
        <v>0.82</v>
      </c>
      <c r="O2603">
        <v>5.97</v>
      </c>
      <c r="P2603">
        <v>0.96</v>
      </c>
      <c r="Q2603">
        <v>4.0999999999999996</v>
      </c>
      <c r="R2603">
        <v>0.66</v>
      </c>
      <c r="S2603">
        <v>1.61</v>
      </c>
      <c r="T2603">
        <v>18</v>
      </c>
      <c r="U2603">
        <v>16.61</v>
      </c>
      <c r="V2603">
        <v>21.24</v>
      </c>
      <c r="W2603" s="1">
        <v>43012</v>
      </c>
      <c r="X2603">
        <v>240</v>
      </c>
      <c r="Y2603" t="s">
        <v>46</v>
      </c>
      <c r="Z2603" t="s">
        <v>351</v>
      </c>
      <c r="AA2603" t="s">
        <v>926</v>
      </c>
      <c r="AC2603" s="1">
        <v>43070</v>
      </c>
      <c r="AD2603">
        <v>1</v>
      </c>
      <c r="AE2603">
        <v>225</v>
      </c>
      <c r="AF2603" s="1">
        <v>43351</v>
      </c>
      <c r="AG2603">
        <v>385</v>
      </c>
      <c r="AH2603">
        <v>309084</v>
      </c>
      <c r="AI2603" t="s">
        <v>141</v>
      </c>
      <c r="AJ2603" s="2">
        <v>20302</v>
      </c>
      <c r="AK2603" t="s">
        <v>45</v>
      </c>
      <c r="AL2603" s="1">
        <v>42966</v>
      </c>
    </row>
    <row r="2604" spans="1:38" x14ac:dyDescent="0.25">
      <c r="A2604" t="s">
        <v>78</v>
      </c>
      <c r="B2604" s="1">
        <v>43129</v>
      </c>
      <c r="C2604">
        <v>3</v>
      </c>
      <c r="D2604">
        <v>97</v>
      </c>
      <c r="E2604">
        <v>189</v>
      </c>
      <c r="F2604" t="s">
        <v>1426</v>
      </c>
      <c r="G2604" t="s">
        <v>40</v>
      </c>
      <c r="H2604" t="s">
        <v>41</v>
      </c>
      <c r="I2604">
        <v>3</v>
      </c>
      <c r="J2604">
        <v>2</v>
      </c>
      <c r="K2604">
        <v>117</v>
      </c>
      <c r="L2604">
        <v>15</v>
      </c>
      <c r="M2604">
        <v>4.96</v>
      </c>
      <c r="N2604">
        <v>0.74</v>
      </c>
      <c r="O2604">
        <v>4.78</v>
      </c>
      <c r="P2604">
        <v>0.72</v>
      </c>
      <c r="Q2604">
        <v>3.58</v>
      </c>
      <c r="R2604">
        <v>0.54</v>
      </c>
      <c r="S2604">
        <v>1.25</v>
      </c>
      <c r="T2604">
        <v>17</v>
      </c>
      <c r="U2604">
        <v>15.57</v>
      </c>
      <c r="V2604">
        <v>17.07</v>
      </c>
      <c r="W2604" s="1">
        <v>43012</v>
      </c>
      <c r="X2604">
        <v>194</v>
      </c>
      <c r="Y2604" t="s">
        <v>46</v>
      </c>
      <c r="Z2604" t="s">
        <v>1524</v>
      </c>
      <c r="AA2604" t="s">
        <v>692</v>
      </c>
      <c r="AC2604" s="1">
        <v>43061</v>
      </c>
      <c r="AD2604">
        <v>1</v>
      </c>
      <c r="AE2604">
        <v>210</v>
      </c>
      <c r="AF2604" s="1">
        <v>43341</v>
      </c>
      <c r="AG2604">
        <v>329</v>
      </c>
      <c r="AH2604">
        <v>307055</v>
      </c>
      <c r="AI2604">
        <v>126</v>
      </c>
      <c r="AJ2604" s="2">
        <v>15281</v>
      </c>
      <c r="AK2604" t="s">
        <v>45</v>
      </c>
      <c r="AL2604" s="1">
        <v>43012</v>
      </c>
    </row>
    <row r="2605" spans="1:38" x14ac:dyDescent="0.25">
      <c r="A2605" t="s">
        <v>78</v>
      </c>
      <c r="B2605" s="1">
        <v>43193</v>
      </c>
      <c r="C2605">
        <v>4</v>
      </c>
      <c r="D2605">
        <v>97</v>
      </c>
      <c r="E2605">
        <v>189</v>
      </c>
      <c r="F2605" t="s">
        <v>1426</v>
      </c>
      <c r="G2605" t="s">
        <v>40</v>
      </c>
      <c r="H2605" t="s">
        <v>41</v>
      </c>
      <c r="I2605">
        <v>3</v>
      </c>
      <c r="J2605">
        <v>2</v>
      </c>
      <c r="K2605">
        <v>181</v>
      </c>
      <c r="L2605">
        <v>11.4</v>
      </c>
      <c r="M2605">
        <v>4.75</v>
      </c>
      <c r="N2605">
        <v>0.54</v>
      </c>
      <c r="O2605">
        <v>5.74</v>
      </c>
      <c r="P2605">
        <v>0.65</v>
      </c>
      <c r="Q2605">
        <v>4.37</v>
      </c>
      <c r="R2605">
        <v>0.5</v>
      </c>
      <c r="S2605">
        <v>1.1499999999999999</v>
      </c>
      <c r="T2605">
        <v>35</v>
      </c>
      <c r="U2605">
        <v>11.83</v>
      </c>
      <c r="V2605">
        <v>14.92</v>
      </c>
      <c r="W2605" s="1">
        <v>43012</v>
      </c>
      <c r="X2605">
        <v>194</v>
      </c>
      <c r="Y2605" t="s">
        <v>47</v>
      </c>
      <c r="Z2605" t="s">
        <v>1524</v>
      </c>
      <c r="AA2605" t="s">
        <v>692</v>
      </c>
      <c r="AC2605" s="1">
        <v>43061</v>
      </c>
      <c r="AD2605">
        <v>1</v>
      </c>
      <c r="AE2605">
        <v>146</v>
      </c>
      <c r="AF2605" s="1">
        <v>43341</v>
      </c>
      <c r="AG2605">
        <v>329</v>
      </c>
      <c r="AH2605">
        <v>307055</v>
      </c>
      <c r="AI2605">
        <v>126</v>
      </c>
      <c r="AJ2605" s="2">
        <v>15281</v>
      </c>
      <c r="AK2605" t="s">
        <v>45</v>
      </c>
      <c r="AL2605" s="1">
        <v>43012</v>
      </c>
    </row>
    <row r="2606" spans="1:38" x14ac:dyDescent="0.25">
      <c r="A2606" t="s">
        <v>68</v>
      </c>
      <c r="B2606" s="1">
        <v>43018</v>
      </c>
      <c r="C2606">
        <v>1</v>
      </c>
      <c r="D2606">
        <v>205</v>
      </c>
      <c r="E2606">
        <v>190</v>
      </c>
      <c r="F2606" t="s">
        <v>1426</v>
      </c>
      <c r="G2606" t="s">
        <v>104</v>
      </c>
      <c r="H2606" t="s">
        <v>105</v>
      </c>
      <c r="I2606">
        <v>3</v>
      </c>
      <c r="J2606">
        <v>2</v>
      </c>
      <c r="K2606">
        <v>3</v>
      </c>
      <c r="L2606">
        <v>22.6</v>
      </c>
      <c r="M2606">
        <v>4.62</v>
      </c>
      <c r="N2606">
        <v>1.04</v>
      </c>
      <c r="O2606">
        <v>5.04</v>
      </c>
      <c r="P2606">
        <v>1.1399999999999999</v>
      </c>
      <c r="Q2606">
        <v>3.81</v>
      </c>
      <c r="R2606">
        <v>0.86</v>
      </c>
      <c r="S2606">
        <v>2</v>
      </c>
      <c r="T2606">
        <v>71</v>
      </c>
      <c r="U2606">
        <v>23.46</v>
      </c>
      <c r="V2606">
        <v>26.75</v>
      </c>
      <c r="W2606" s="1">
        <v>43015</v>
      </c>
      <c r="X2606">
        <v>217</v>
      </c>
      <c r="AC2606" s="1">
        <v>43042</v>
      </c>
      <c r="AD2606">
        <v>1</v>
      </c>
      <c r="AE2606">
        <v>255</v>
      </c>
      <c r="AF2606" s="1">
        <v>43322</v>
      </c>
      <c r="AG2606">
        <v>307</v>
      </c>
      <c r="AH2606">
        <v>313510</v>
      </c>
      <c r="AI2606">
        <v>433</v>
      </c>
      <c r="AJ2606" s="2">
        <v>46357</v>
      </c>
      <c r="AK2606" t="s">
        <v>45</v>
      </c>
      <c r="AL2606" s="1">
        <v>43015</v>
      </c>
    </row>
    <row r="2607" spans="1:38" x14ac:dyDescent="0.25">
      <c r="A2607" t="s">
        <v>68</v>
      </c>
      <c r="B2607" s="1">
        <v>43073</v>
      </c>
      <c r="C2607">
        <v>2</v>
      </c>
      <c r="D2607">
        <v>205</v>
      </c>
      <c r="E2607">
        <v>190</v>
      </c>
      <c r="F2607" t="s">
        <v>1426</v>
      </c>
      <c r="G2607" t="s">
        <v>104</v>
      </c>
      <c r="H2607" t="s">
        <v>105</v>
      </c>
      <c r="I2607">
        <v>3</v>
      </c>
      <c r="J2607">
        <v>2</v>
      </c>
      <c r="K2607">
        <v>58</v>
      </c>
      <c r="L2607">
        <v>20.3</v>
      </c>
      <c r="M2607">
        <v>4.13</v>
      </c>
      <c r="N2607">
        <v>0.84</v>
      </c>
      <c r="O2607">
        <v>4.1900000000000004</v>
      </c>
      <c r="P2607">
        <v>0.85</v>
      </c>
      <c r="Q2607">
        <v>3.06</v>
      </c>
      <c r="R2607">
        <v>0.62</v>
      </c>
      <c r="S2607">
        <v>1.47</v>
      </c>
      <c r="T2607">
        <v>22</v>
      </c>
      <c r="U2607">
        <v>21.07</v>
      </c>
      <c r="V2607">
        <v>20.72</v>
      </c>
      <c r="W2607" s="1">
        <v>43015</v>
      </c>
      <c r="X2607" t="s">
        <v>1525</v>
      </c>
      <c r="Y2607" t="s">
        <v>46</v>
      </c>
      <c r="AC2607" s="1">
        <v>43042</v>
      </c>
      <c r="AD2607">
        <v>1</v>
      </c>
      <c r="AE2607">
        <v>247</v>
      </c>
      <c r="AF2607" s="1">
        <v>43322</v>
      </c>
      <c r="AG2607">
        <v>307</v>
      </c>
      <c r="AH2607">
        <v>313510</v>
      </c>
      <c r="AI2607">
        <v>433</v>
      </c>
      <c r="AJ2607" s="2">
        <v>46357</v>
      </c>
      <c r="AK2607" t="s">
        <v>45</v>
      </c>
      <c r="AL2607" s="1">
        <v>43015</v>
      </c>
    </row>
    <row r="2608" spans="1:38" x14ac:dyDescent="0.25">
      <c r="A2608" t="s">
        <v>68</v>
      </c>
      <c r="B2608" s="1">
        <v>43144</v>
      </c>
      <c r="C2608">
        <v>3</v>
      </c>
      <c r="D2608">
        <v>205</v>
      </c>
      <c r="E2608">
        <v>190</v>
      </c>
      <c r="F2608" t="s">
        <v>1426</v>
      </c>
      <c r="G2608" t="s">
        <v>104</v>
      </c>
      <c r="H2608" t="s">
        <v>105</v>
      </c>
      <c r="I2608">
        <v>3</v>
      </c>
      <c r="J2608">
        <v>2</v>
      </c>
      <c r="K2608">
        <v>129</v>
      </c>
      <c r="L2608">
        <v>14.6</v>
      </c>
      <c r="M2608">
        <v>4.7</v>
      </c>
      <c r="N2608">
        <v>0.69</v>
      </c>
      <c r="O2608">
        <v>6.11</v>
      </c>
      <c r="P2608">
        <v>0.89</v>
      </c>
      <c r="Q2608">
        <v>3.8</v>
      </c>
      <c r="R2608">
        <v>0.55000000000000004</v>
      </c>
      <c r="S2608">
        <v>1.45</v>
      </c>
      <c r="T2608">
        <v>19</v>
      </c>
      <c r="U2608">
        <v>15.15</v>
      </c>
      <c r="V2608">
        <v>19.170000000000002</v>
      </c>
      <c r="W2608" s="1">
        <v>43015</v>
      </c>
      <c r="X2608" t="s">
        <v>1525</v>
      </c>
      <c r="Y2608" t="s">
        <v>47</v>
      </c>
      <c r="AC2608" s="1">
        <v>43042</v>
      </c>
      <c r="AD2608">
        <v>1</v>
      </c>
      <c r="AE2608">
        <v>176</v>
      </c>
      <c r="AF2608" s="1">
        <v>43322</v>
      </c>
      <c r="AG2608">
        <v>307</v>
      </c>
      <c r="AH2608">
        <v>313510</v>
      </c>
      <c r="AI2608">
        <v>433</v>
      </c>
      <c r="AJ2608" s="2">
        <v>46357</v>
      </c>
      <c r="AK2608" t="s">
        <v>45</v>
      </c>
      <c r="AL2608" s="1">
        <v>43015</v>
      </c>
    </row>
    <row r="2609" spans="1:39" x14ac:dyDescent="0.25">
      <c r="A2609" t="s">
        <v>68</v>
      </c>
      <c r="B2609" s="1">
        <v>43219</v>
      </c>
      <c r="C2609">
        <v>4</v>
      </c>
      <c r="D2609">
        <v>205</v>
      </c>
      <c r="E2609">
        <v>190</v>
      </c>
      <c r="F2609" t="s">
        <v>1426</v>
      </c>
      <c r="G2609" t="s">
        <v>104</v>
      </c>
      <c r="H2609" t="s">
        <v>105</v>
      </c>
      <c r="I2609">
        <v>3</v>
      </c>
      <c r="J2609">
        <v>2</v>
      </c>
      <c r="K2609">
        <v>204</v>
      </c>
      <c r="L2609">
        <v>7.4</v>
      </c>
      <c r="M2609">
        <v>4.0199999999999996</v>
      </c>
      <c r="N2609">
        <v>0.3</v>
      </c>
      <c r="O2609">
        <v>7.8</v>
      </c>
      <c r="P2609">
        <v>0.57999999999999996</v>
      </c>
      <c r="Q2609">
        <v>4.74</v>
      </c>
      <c r="R2609">
        <v>0.35</v>
      </c>
      <c r="S2609">
        <v>0.93</v>
      </c>
      <c r="T2609">
        <v>269</v>
      </c>
      <c r="U2609">
        <v>7.68</v>
      </c>
      <c r="V2609">
        <v>11.86</v>
      </c>
      <c r="W2609" s="1">
        <v>43015</v>
      </c>
      <c r="X2609" t="s">
        <v>1525</v>
      </c>
      <c r="Y2609" s="3">
        <v>45017</v>
      </c>
      <c r="AC2609" s="1">
        <v>43398</v>
      </c>
      <c r="AD2609">
        <v>2</v>
      </c>
      <c r="AE2609">
        <v>229</v>
      </c>
      <c r="AF2609" s="1">
        <v>43676</v>
      </c>
      <c r="AG2609">
        <v>661</v>
      </c>
      <c r="AH2609">
        <v>313510</v>
      </c>
      <c r="AI2609">
        <v>433</v>
      </c>
      <c r="AJ2609" s="2">
        <v>46357</v>
      </c>
      <c r="AK2609" t="s">
        <v>50</v>
      </c>
      <c r="AL2609" s="1">
        <v>43250</v>
      </c>
    </row>
    <row r="2610" spans="1:39" x14ac:dyDescent="0.25">
      <c r="A2610" t="s">
        <v>1153</v>
      </c>
      <c r="B2610" s="1">
        <v>43009</v>
      </c>
      <c r="C2610">
        <v>1</v>
      </c>
      <c r="D2610">
        <v>129</v>
      </c>
      <c r="E2610">
        <v>192</v>
      </c>
      <c r="F2610" t="s">
        <v>1426</v>
      </c>
      <c r="G2610" t="s">
        <v>40</v>
      </c>
      <c r="H2610" t="s">
        <v>41</v>
      </c>
      <c r="I2610">
        <v>6</v>
      </c>
      <c r="J2610" t="s">
        <v>42</v>
      </c>
      <c r="K2610">
        <v>37</v>
      </c>
      <c r="L2610">
        <v>18.600000000000001</v>
      </c>
      <c r="M2610">
        <v>5.13</v>
      </c>
      <c r="N2610">
        <v>0.95</v>
      </c>
      <c r="O2610">
        <v>4.9000000000000004</v>
      </c>
      <c r="P2610">
        <v>0.91</v>
      </c>
      <c r="Q2610">
        <v>3.61</v>
      </c>
      <c r="R2610">
        <v>0.67</v>
      </c>
      <c r="S2610">
        <v>1.58</v>
      </c>
      <c r="T2610">
        <v>13</v>
      </c>
      <c r="U2610">
        <v>19.309999999999999</v>
      </c>
      <c r="V2610">
        <v>21.38</v>
      </c>
      <c r="W2610" s="1">
        <v>42972</v>
      </c>
      <c r="X2610">
        <v>255</v>
      </c>
      <c r="Y2610" t="s">
        <v>43</v>
      </c>
      <c r="AC2610" s="1">
        <v>43048</v>
      </c>
      <c r="AD2610">
        <v>1</v>
      </c>
      <c r="AE2610">
        <v>254</v>
      </c>
      <c r="AF2610" s="1">
        <v>43324</v>
      </c>
      <c r="AG2610">
        <v>352</v>
      </c>
      <c r="AH2610">
        <v>310023</v>
      </c>
      <c r="AI2610">
        <v>162</v>
      </c>
      <c r="AJ2610" s="2">
        <v>16285</v>
      </c>
      <c r="AK2610" t="s">
        <v>45</v>
      </c>
      <c r="AL2610" s="1">
        <v>42972</v>
      </c>
      <c r="AM2610" t="s">
        <v>1526</v>
      </c>
    </row>
    <row r="2611" spans="1:39" x14ac:dyDescent="0.25">
      <c r="A2611" t="s">
        <v>1153</v>
      </c>
      <c r="B2611" s="1">
        <v>43009</v>
      </c>
      <c r="C2611">
        <v>1</v>
      </c>
      <c r="D2611">
        <v>94</v>
      </c>
      <c r="E2611">
        <v>192</v>
      </c>
      <c r="F2611" t="s">
        <v>1426</v>
      </c>
      <c r="G2611" t="s">
        <v>40</v>
      </c>
      <c r="H2611" t="s">
        <v>41</v>
      </c>
      <c r="I2611">
        <v>7</v>
      </c>
      <c r="J2611" t="s">
        <v>42</v>
      </c>
      <c r="K2611">
        <v>42</v>
      </c>
      <c r="L2611">
        <v>18.100000000000001</v>
      </c>
      <c r="M2611">
        <v>5.0599999999999996</v>
      </c>
      <c r="N2611">
        <v>0.92</v>
      </c>
      <c r="O2611">
        <v>4.8499999999999996</v>
      </c>
      <c r="P2611">
        <v>0.88</v>
      </c>
      <c r="Q2611">
        <v>3.94</v>
      </c>
      <c r="R2611">
        <v>0.71</v>
      </c>
      <c r="S2611">
        <v>1.59</v>
      </c>
      <c r="T2611">
        <v>10</v>
      </c>
      <c r="U2611">
        <v>18.79</v>
      </c>
      <c r="V2611">
        <v>21.17</v>
      </c>
      <c r="W2611" s="1">
        <v>42967</v>
      </c>
      <c r="X2611">
        <v>260</v>
      </c>
      <c r="Y2611" t="s">
        <v>43</v>
      </c>
      <c r="AC2611" s="1">
        <v>43049</v>
      </c>
      <c r="AD2611">
        <v>1</v>
      </c>
      <c r="AE2611">
        <v>256</v>
      </c>
      <c r="AF2611" s="1">
        <v>43326</v>
      </c>
      <c r="AG2611">
        <v>359</v>
      </c>
      <c r="AH2611">
        <v>306083</v>
      </c>
      <c r="AI2611">
        <v>199</v>
      </c>
      <c r="AJ2611" s="2">
        <v>14793</v>
      </c>
      <c r="AK2611" t="s">
        <v>45</v>
      </c>
      <c r="AL2611" s="1">
        <v>42967</v>
      </c>
    </row>
    <row r="2612" spans="1:39" x14ac:dyDescent="0.25">
      <c r="A2612" t="s">
        <v>1153</v>
      </c>
      <c r="B2612" s="1">
        <v>43073</v>
      </c>
      <c r="C2612">
        <v>2</v>
      </c>
      <c r="D2612">
        <v>129</v>
      </c>
      <c r="E2612">
        <v>192</v>
      </c>
      <c r="F2612" t="s">
        <v>1426</v>
      </c>
      <c r="G2612" t="s">
        <v>40</v>
      </c>
      <c r="H2612" t="s">
        <v>41</v>
      </c>
      <c r="I2612">
        <v>6</v>
      </c>
      <c r="J2612" t="s">
        <v>42</v>
      </c>
      <c r="K2612">
        <v>101</v>
      </c>
      <c r="L2612">
        <v>15.7</v>
      </c>
      <c r="M2612">
        <v>5.0599999999999996</v>
      </c>
      <c r="N2612">
        <v>0.79</v>
      </c>
      <c r="O2612">
        <v>4.74</v>
      </c>
      <c r="P2612">
        <v>0.74</v>
      </c>
      <c r="Q2612">
        <v>3.92</v>
      </c>
      <c r="R2612">
        <v>0.62</v>
      </c>
      <c r="S2612">
        <v>1.36</v>
      </c>
      <c r="T2612">
        <v>4</v>
      </c>
      <c r="U2612">
        <v>16.3</v>
      </c>
      <c r="V2612">
        <v>18.100000000000001</v>
      </c>
      <c r="W2612" s="1">
        <v>42972</v>
      </c>
      <c r="X2612">
        <v>255</v>
      </c>
      <c r="Y2612" t="s">
        <v>46</v>
      </c>
      <c r="AC2612" s="1">
        <v>43048</v>
      </c>
      <c r="AD2612">
        <v>1</v>
      </c>
      <c r="AE2612">
        <v>249</v>
      </c>
      <c r="AF2612" s="1">
        <v>43324</v>
      </c>
      <c r="AG2612">
        <v>352</v>
      </c>
      <c r="AH2612">
        <v>310023</v>
      </c>
      <c r="AI2612">
        <v>162</v>
      </c>
      <c r="AJ2612" s="2">
        <v>16285</v>
      </c>
      <c r="AK2612" t="s">
        <v>45</v>
      </c>
      <c r="AL2612" s="1">
        <v>42972</v>
      </c>
    </row>
    <row r="2613" spans="1:39" x14ac:dyDescent="0.25">
      <c r="A2613" t="s">
        <v>1153</v>
      </c>
      <c r="B2613" s="1">
        <v>43073</v>
      </c>
      <c r="C2613">
        <v>2</v>
      </c>
      <c r="D2613">
        <v>94</v>
      </c>
      <c r="E2613">
        <v>192</v>
      </c>
      <c r="F2613" t="s">
        <v>1426</v>
      </c>
      <c r="G2613" t="s">
        <v>40</v>
      </c>
      <c r="H2613" t="s">
        <v>41</v>
      </c>
      <c r="I2613">
        <v>7</v>
      </c>
      <c r="J2613" t="s">
        <v>42</v>
      </c>
      <c r="K2613">
        <v>106</v>
      </c>
      <c r="L2613">
        <v>13.4</v>
      </c>
      <c r="M2613">
        <v>4.95</v>
      </c>
      <c r="N2613">
        <v>0.66</v>
      </c>
      <c r="O2613">
        <v>5.21</v>
      </c>
      <c r="P2613">
        <v>0.7</v>
      </c>
      <c r="Q2613">
        <v>4.5</v>
      </c>
      <c r="R2613">
        <v>0.6</v>
      </c>
      <c r="S2613">
        <v>1.3</v>
      </c>
      <c r="T2613">
        <v>10</v>
      </c>
      <c r="U2613">
        <v>13.91</v>
      </c>
      <c r="V2613">
        <v>16.829999999999998</v>
      </c>
      <c r="W2613" s="1">
        <v>42967</v>
      </c>
      <c r="X2613">
        <v>260</v>
      </c>
      <c r="Y2613" t="s">
        <v>46</v>
      </c>
      <c r="AC2613" s="1">
        <v>43049</v>
      </c>
      <c r="AD2613">
        <v>1</v>
      </c>
      <c r="AE2613">
        <v>251</v>
      </c>
      <c r="AF2613" s="1">
        <v>43326</v>
      </c>
      <c r="AG2613">
        <v>359</v>
      </c>
      <c r="AH2613">
        <v>306083</v>
      </c>
      <c r="AI2613">
        <v>199</v>
      </c>
      <c r="AJ2613" s="2">
        <v>14793</v>
      </c>
      <c r="AK2613" t="s">
        <v>45</v>
      </c>
      <c r="AL2613" s="1">
        <v>42967</v>
      </c>
    </row>
    <row r="2614" spans="1:39" x14ac:dyDescent="0.25">
      <c r="A2614" t="s">
        <v>1153</v>
      </c>
      <c r="B2614" s="1">
        <v>43144</v>
      </c>
      <c r="C2614">
        <v>3</v>
      </c>
      <c r="D2614">
        <v>129</v>
      </c>
      <c r="E2614">
        <v>192</v>
      </c>
      <c r="F2614" t="s">
        <v>1426</v>
      </c>
      <c r="G2614" t="s">
        <v>40</v>
      </c>
      <c r="H2614" t="s">
        <v>41</v>
      </c>
      <c r="I2614">
        <v>6</v>
      </c>
      <c r="J2614" t="s">
        <v>42</v>
      </c>
      <c r="K2614">
        <v>172</v>
      </c>
      <c r="L2614">
        <v>11.3</v>
      </c>
      <c r="M2614">
        <v>5.28</v>
      </c>
      <c r="N2614">
        <v>0.6</v>
      </c>
      <c r="O2614">
        <v>6.2</v>
      </c>
      <c r="P2614">
        <v>0.7</v>
      </c>
      <c r="Q2614">
        <v>4.05</v>
      </c>
      <c r="R2614">
        <v>0.46</v>
      </c>
      <c r="S2614">
        <v>1.1599999999999999</v>
      </c>
      <c r="T2614">
        <v>26</v>
      </c>
      <c r="U2614">
        <v>11.73</v>
      </c>
      <c r="V2614">
        <v>15.23</v>
      </c>
      <c r="W2614" s="1">
        <v>42972</v>
      </c>
      <c r="X2614">
        <v>255</v>
      </c>
      <c r="Y2614" t="s">
        <v>47</v>
      </c>
      <c r="AC2614" s="1">
        <v>43048</v>
      </c>
      <c r="AD2614">
        <v>1</v>
      </c>
      <c r="AE2614">
        <v>110</v>
      </c>
      <c r="AF2614" s="1">
        <v>43324</v>
      </c>
      <c r="AG2614">
        <v>352</v>
      </c>
      <c r="AH2614">
        <v>310023</v>
      </c>
      <c r="AI2614">
        <v>162</v>
      </c>
      <c r="AJ2614" s="2">
        <v>16285</v>
      </c>
      <c r="AK2614" t="s">
        <v>45</v>
      </c>
      <c r="AL2614" s="1">
        <v>42972</v>
      </c>
    </row>
    <row r="2615" spans="1:39" x14ac:dyDescent="0.25">
      <c r="A2615" t="s">
        <v>1153</v>
      </c>
      <c r="B2615" s="1">
        <v>43144</v>
      </c>
      <c r="C2615">
        <v>3</v>
      </c>
      <c r="D2615">
        <v>94</v>
      </c>
      <c r="E2615">
        <v>192</v>
      </c>
      <c r="F2615" t="s">
        <v>1426</v>
      </c>
      <c r="G2615" t="s">
        <v>40</v>
      </c>
      <c r="H2615" t="s">
        <v>41</v>
      </c>
      <c r="I2615">
        <v>7</v>
      </c>
      <c r="J2615" t="s">
        <v>42</v>
      </c>
      <c r="K2615">
        <v>177</v>
      </c>
      <c r="L2615">
        <v>10.1</v>
      </c>
      <c r="M2615">
        <v>4.9000000000000004</v>
      </c>
      <c r="N2615">
        <v>0.49</v>
      </c>
      <c r="O2615">
        <v>6.38</v>
      </c>
      <c r="P2615">
        <v>0.64</v>
      </c>
      <c r="Q2615">
        <v>4.41</v>
      </c>
      <c r="R2615">
        <v>0.45</v>
      </c>
      <c r="S2615">
        <v>1.0900000000000001</v>
      </c>
      <c r="T2615">
        <v>43</v>
      </c>
      <c r="U2615">
        <v>10.48</v>
      </c>
      <c r="V2615">
        <v>14.08</v>
      </c>
      <c r="W2615" s="1">
        <v>42967</v>
      </c>
      <c r="X2615">
        <v>260</v>
      </c>
      <c r="Y2615" t="s">
        <v>47</v>
      </c>
      <c r="AC2615" s="1">
        <v>43049</v>
      </c>
      <c r="AD2615">
        <v>1</v>
      </c>
      <c r="AE2615">
        <v>112</v>
      </c>
      <c r="AF2615" s="1">
        <v>43326</v>
      </c>
      <c r="AG2615">
        <v>359</v>
      </c>
      <c r="AH2615">
        <v>306083</v>
      </c>
      <c r="AI2615">
        <v>199</v>
      </c>
      <c r="AJ2615" s="2">
        <v>14793</v>
      </c>
      <c r="AK2615" t="s">
        <v>45</v>
      </c>
      <c r="AL2615" s="1">
        <v>42967</v>
      </c>
    </row>
    <row r="2616" spans="1:39" x14ac:dyDescent="0.25">
      <c r="A2616" t="s">
        <v>1153</v>
      </c>
      <c r="B2616" s="1">
        <v>43214</v>
      </c>
      <c r="C2616">
        <v>4</v>
      </c>
      <c r="D2616">
        <v>129</v>
      </c>
      <c r="E2616">
        <v>192</v>
      </c>
      <c r="F2616" t="s">
        <v>1426</v>
      </c>
      <c r="G2616" t="s">
        <v>40</v>
      </c>
      <c r="H2616" t="s">
        <v>41</v>
      </c>
      <c r="I2616">
        <v>6</v>
      </c>
      <c r="J2616" t="s">
        <v>42</v>
      </c>
      <c r="K2616">
        <v>242</v>
      </c>
      <c r="L2616">
        <v>6.9</v>
      </c>
      <c r="M2616">
        <v>4.49</v>
      </c>
      <c r="N2616">
        <v>0.31</v>
      </c>
      <c r="O2616">
        <v>7.9</v>
      </c>
      <c r="P2616">
        <v>0.55000000000000004</v>
      </c>
      <c r="Q2616">
        <v>5.45</v>
      </c>
      <c r="R2616">
        <v>0.38</v>
      </c>
      <c r="S2616">
        <v>0.92</v>
      </c>
      <c r="T2616">
        <v>48</v>
      </c>
      <c r="U2616">
        <v>7.16</v>
      </c>
      <c r="V2616">
        <v>11.57</v>
      </c>
      <c r="W2616" s="1">
        <v>42972</v>
      </c>
      <c r="X2616">
        <v>255</v>
      </c>
      <c r="Y2616" t="s">
        <v>48</v>
      </c>
      <c r="AC2616" t="s">
        <v>49</v>
      </c>
      <c r="AH2616">
        <v>310023</v>
      </c>
      <c r="AI2616" t="s">
        <v>547</v>
      </c>
      <c r="AJ2616" s="2">
        <v>16285</v>
      </c>
      <c r="AK2616" t="s">
        <v>50</v>
      </c>
      <c r="AL2616" s="1">
        <v>43237</v>
      </c>
    </row>
    <row r="2617" spans="1:39" x14ac:dyDescent="0.25">
      <c r="A2617" t="s">
        <v>1153</v>
      </c>
      <c r="B2617" s="1">
        <v>43214</v>
      </c>
      <c r="C2617">
        <v>4</v>
      </c>
      <c r="D2617">
        <v>94</v>
      </c>
      <c r="E2617">
        <v>192</v>
      </c>
      <c r="F2617" t="s">
        <v>1426</v>
      </c>
      <c r="G2617" t="s">
        <v>40</v>
      </c>
      <c r="H2617" t="s">
        <v>41</v>
      </c>
      <c r="I2617">
        <v>7</v>
      </c>
      <c r="J2617" t="s">
        <v>42</v>
      </c>
      <c r="K2617">
        <v>247</v>
      </c>
      <c r="L2617">
        <v>6.1</v>
      </c>
      <c r="M2617">
        <v>4.21</v>
      </c>
      <c r="N2617">
        <v>0.26</v>
      </c>
      <c r="O2617">
        <v>8.2899999999999991</v>
      </c>
      <c r="P2617">
        <v>0.51</v>
      </c>
      <c r="Q2617">
        <v>5.45</v>
      </c>
      <c r="R2617">
        <v>0.33</v>
      </c>
      <c r="S2617">
        <v>0.84</v>
      </c>
      <c r="T2617">
        <v>263</v>
      </c>
      <c r="U2617">
        <v>6.33</v>
      </c>
      <c r="V2617">
        <v>10.48</v>
      </c>
      <c r="W2617" s="1">
        <v>42967</v>
      </c>
      <c r="X2617">
        <v>260</v>
      </c>
      <c r="Y2617" s="3">
        <v>45017</v>
      </c>
      <c r="AC2617" t="s">
        <v>49</v>
      </c>
      <c r="AH2617">
        <v>306083</v>
      </c>
      <c r="AI2617" t="s">
        <v>187</v>
      </c>
      <c r="AJ2617" s="2">
        <v>14793</v>
      </c>
      <c r="AK2617" t="s">
        <v>50</v>
      </c>
      <c r="AL2617" s="1">
        <v>43237</v>
      </c>
    </row>
    <row r="2618" spans="1:39" x14ac:dyDescent="0.25">
      <c r="A2618" t="s">
        <v>1153</v>
      </c>
      <c r="B2618" s="1">
        <v>43009</v>
      </c>
      <c r="C2618">
        <v>1</v>
      </c>
      <c r="D2618">
        <v>149</v>
      </c>
      <c r="E2618">
        <v>193</v>
      </c>
      <c r="F2618" t="s">
        <v>1426</v>
      </c>
      <c r="G2618" t="s">
        <v>69</v>
      </c>
      <c r="H2618" t="s">
        <v>70</v>
      </c>
      <c r="I2618">
        <v>6</v>
      </c>
      <c r="J2618" t="s">
        <v>42</v>
      </c>
      <c r="K2618">
        <v>42</v>
      </c>
      <c r="L2618">
        <v>17</v>
      </c>
      <c r="M2618">
        <v>5.23</v>
      </c>
      <c r="N2618">
        <v>0.89</v>
      </c>
      <c r="O2618">
        <v>5.45</v>
      </c>
      <c r="P2618">
        <v>0.93</v>
      </c>
      <c r="Q2618">
        <v>4.0199999999999996</v>
      </c>
      <c r="R2618">
        <v>0.68</v>
      </c>
      <c r="S2618">
        <v>1.61</v>
      </c>
      <c r="T2618">
        <v>132</v>
      </c>
      <c r="U2618">
        <v>17.649999999999999</v>
      </c>
      <c r="V2618">
        <v>21.28</v>
      </c>
      <c r="W2618" s="1">
        <v>42967</v>
      </c>
      <c r="X2618">
        <v>260</v>
      </c>
      <c r="Y2618" t="s">
        <v>43</v>
      </c>
      <c r="AC2618" s="1">
        <v>43047</v>
      </c>
      <c r="AD2618">
        <v>1</v>
      </c>
      <c r="AE2618">
        <v>251</v>
      </c>
      <c r="AF2618" s="1">
        <v>43321</v>
      </c>
      <c r="AG2618">
        <v>354</v>
      </c>
      <c r="AH2618">
        <v>510042</v>
      </c>
      <c r="AI2618" t="s">
        <v>1527</v>
      </c>
      <c r="AJ2618" s="3">
        <v>45049</v>
      </c>
      <c r="AK2618" t="s">
        <v>45</v>
      </c>
      <c r="AL2618" s="1">
        <v>42967</v>
      </c>
    </row>
    <row r="2619" spans="1:39" x14ac:dyDescent="0.25">
      <c r="A2619" t="s">
        <v>1153</v>
      </c>
      <c r="B2619" s="1">
        <v>43073</v>
      </c>
      <c r="C2619">
        <v>2</v>
      </c>
      <c r="D2619">
        <v>149</v>
      </c>
      <c r="E2619">
        <v>193</v>
      </c>
      <c r="F2619" t="s">
        <v>1426</v>
      </c>
      <c r="G2619" t="s">
        <v>69</v>
      </c>
      <c r="H2619" t="s">
        <v>70</v>
      </c>
      <c r="I2619">
        <v>6</v>
      </c>
      <c r="J2619" t="s">
        <v>42</v>
      </c>
      <c r="K2619">
        <v>106</v>
      </c>
      <c r="L2619">
        <v>16.5</v>
      </c>
      <c r="M2619">
        <v>5.07</v>
      </c>
      <c r="N2619">
        <v>0.84</v>
      </c>
      <c r="O2619">
        <v>5.29</v>
      </c>
      <c r="P2619">
        <v>0.87</v>
      </c>
      <c r="Q2619">
        <v>4.1100000000000003</v>
      </c>
      <c r="R2619">
        <v>0.68</v>
      </c>
      <c r="S2619">
        <v>1.55</v>
      </c>
      <c r="T2619">
        <v>85</v>
      </c>
      <c r="U2619">
        <v>17.13</v>
      </c>
      <c r="V2619">
        <v>20.39</v>
      </c>
      <c r="W2619" s="1">
        <v>42967</v>
      </c>
      <c r="X2619">
        <v>260</v>
      </c>
      <c r="Y2619" t="s">
        <v>46</v>
      </c>
      <c r="AC2619" s="1">
        <v>43047</v>
      </c>
      <c r="AD2619">
        <v>1</v>
      </c>
      <c r="AE2619">
        <v>246</v>
      </c>
      <c r="AF2619" s="1">
        <v>43321</v>
      </c>
      <c r="AG2619">
        <v>354</v>
      </c>
      <c r="AH2619">
        <v>510042</v>
      </c>
      <c r="AI2619" t="s">
        <v>1527</v>
      </c>
      <c r="AJ2619" s="3">
        <v>45049</v>
      </c>
      <c r="AK2619" t="s">
        <v>45</v>
      </c>
      <c r="AL2619" s="1">
        <v>42967</v>
      </c>
    </row>
    <row r="2620" spans="1:39" x14ac:dyDescent="0.25">
      <c r="A2620" t="s">
        <v>1153</v>
      </c>
      <c r="B2620" s="1">
        <v>43144</v>
      </c>
      <c r="C2620">
        <v>3</v>
      </c>
      <c r="D2620">
        <v>149</v>
      </c>
      <c r="E2620">
        <v>193</v>
      </c>
      <c r="F2620" t="s">
        <v>1426</v>
      </c>
      <c r="G2620" t="s">
        <v>69</v>
      </c>
      <c r="H2620" t="s">
        <v>70</v>
      </c>
      <c r="I2620">
        <v>6</v>
      </c>
      <c r="J2620" t="s">
        <v>42</v>
      </c>
      <c r="K2620">
        <v>177</v>
      </c>
      <c r="L2620">
        <v>13.6</v>
      </c>
      <c r="M2620">
        <v>5.29</v>
      </c>
      <c r="N2620">
        <v>0.72</v>
      </c>
      <c r="O2620">
        <v>5.47</v>
      </c>
      <c r="P2620">
        <v>0.74</v>
      </c>
      <c r="Q2620">
        <v>3.99</v>
      </c>
      <c r="R2620">
        <v>0.54</v>
      </c>
      <c r="S2620">
        <v>1.29</v>
      </c>
      <c r="T2620">
        <v>93</v>
      </c>
      <c r="U2620">
        <v>14.12</v>
      </c>
      <c r="V2620">
        <v>16.940000000000001</v>
      </c>
      <c r="W2620" s="1">
        <v>42967</v>
      </c>
      <c r="X2620">
        <v>260</v>
      </c>
      <c r="Y2620" t="s">
        <v>47</v>
      </c>
      <c r="AC2620" s="1">
        <v>43047</v>
      </c>
      <c r="AD2620">
        <v>1</v>
      </c>
      <c r="AE2620">
        <v>107</v>
      </c>
      <c r="AF2620" s="1">
        <v>43321</v>
      </c>
      <c r="AG2620">
        <v>354</v>
      </c>
      <c r="AH2620">
        <v>510042</v>
      </c>
      <c r="AI2620" t="s">
        <v>1527</v>
      </c>
      <c r="AJ2620" s="3">
        <v>45049</v>
      </c>
      <c r="AK2620" t="s">
        <v>45</v>
      </c>
      <c r="AL2620" s="1">
        <v>42967</v>
      </c>
    </row>
    <row r="2621" spans="1:39" x14ac:dyDescent="0.25">
      <c r="A2621" t="s">
        <v>1153</v>
      </c>
      <c r="B2621" s="1">
        <v>43214</v>
      </c>
      <c r="C2621">
        <v>4</v>
      </c>
      <c r="D2621">
        <v>149</v>
      </c>
      <c r="E2621">
        <v>193</v>
      </c>
      <c r="F2621" t="s">
        <v>1426</v>
      </c>
      <c r="G2621" t="s">
        <v>69</v>
      </c>
      <c r="H2621" t="s">
        <v>70</v>
      </c>
      <c r="I2621">
        <v>6</v>
      </c>
      <c r="J2621" t="s">
        <v>42</v>
      </c>
      <c r="K2621">
        <v>247</v>
      </c>
      <c r="L2621">
        <v>9.1999999999999993</v>
      </c>
      <c r="M2621">
        <v>4.5999999999999996</v>
      </c>
      <c r="N2621">
        <v>0.42</v>
      </c>
      <c r="O2621">
        <v>6.98</v>
      </c>
      <c r="P2621">
        <v>0.64</v>
      </c>
      <c r="Q2621">
        <v>5.31</v>
      </c>
      <c r="R2621">
        <v>0.49</v>
      </c>
      <c r="S2621">
        <v>1.1299999999999999</v>
      </c>
      <c r="T2621">
        <v>491</v>
      </c>
      <c r="U2621">
        <v>9.5500000000000007</v>
      </c>
      <c r="V2621">
        <v>14.13</v>
      </c>
      <c r="W2621" s="1">
        <v>42967</v>
      </c>
      <c r="X2621">
        <v>260</v>
      </c>
      <c r="Y2621" s="3">
        <v>45017</v>
      </c>
      <c r="AC2621" t="s">
        <v>49</v>
      </c>
      <c r="AH2621">
        <v>510042</v>
      </c>
      <c r="AI2621" t="s">
        <v>1527</v>
      </c>
      <c r="AJ2621" s="3">
        <v>45049</v>
      </c>
      <c r="AK2621" t="s">
        <v>50</v>
      </c>
      <c r="AL2621" s="1">
        <v>43237</v>
      </c>
    </row>
    <row r="2622" spans="1:39" x14ac:dyDescent="0.25">
      <c r="A2622" t="s">
        <v>68</v>
      </c>
      <c r="B2622" s="1">
        <v>43018</v>
      </c>
      <c r="C2622">
        <v>1</v>
      </c>
      <c r="D2622">
        <v>281</v>
      </c>
      <c r="E2622">
        <v>194</v>
      </c>
      <c r="F2622" t="s">
        <v>1426</v>
      </c>
      <c r="G2622" t="s">
        <v>69</v>
      </c>
      <c r="H2622" t="s">
        <v>70</v>
      </c>
      <c r="I2622">
        <v>6</v>
      </c>
      <c r="J2622" t="s">
        <v>42</v>
      </c>
      <c r="K2622">
        <v>63</v>
      </c>
      <c r="L2622">
        <v>24.8</v>
      </c>
      <c r="M2622">
        <v>5.07</v>
      </c>
      <c r="N2622">
        <v>1.26</v>
      </c>
      <c r="O2622">
        <v>4.99</v>
      </c>
      <c r="P2622">
        <v>1.24</v>
      </c>
      <c r="Q2622">
        <v>4.24</v>
      </c>
      <c r="R2622">
        <v>1.05</v>
      </c>
      <c r="S2622">
        <v>2.29</v>
      </c>
      <c r="T2622">
        <v>8</v>
      </c>
      <c r="U2622">
        <v>25.74</v>
      </c>
      <c r="V2622">
        <v>30</v>
      </c>
      <c r="W2622" s="1">
        <v>42955</v>
      </c>
      <c r="X2622">
        <v>276</v>
      </c>
      <c r="Y2622" t="s">
        <v>43</v>
      </c>
      <c r="Z2622" t="s">
        <v>1528</v>
      </c>
      <c r="AA2622" t="s">
        <v>1529</v>
      </c>
      <c r="AB2622">
        <v>178</v>
      </c>
      <c r="AC2622" s="1">
        <v>43042</v>
      </c>
      <c r="AD2622">
        <v>1</v>
      </c>
      <c r="AE2622">
        <v>255</v>
      </c>
      <c r="AF2622" s="1">
        <v>43322</v>
      </c>
      <c r="AG2622">
        <v>367</v>
      </c>
      <c r="AH2622">
        <v>110516</v>
      </c>
      <c r="AI2622" t="s">
        <v>1530</v>
      </c>
      <c r="AJ2622" t="s">
        <v>1531</v>
      </c>
      <c r="AK2622" t="s">
        <v>45</v>
      </c>
      <c r="AL2622" s="1">
        <v>42955</v>
      </c>
    </row>
    <row r="2623" spans="1:39" x14ac:dyDescent="0.25">
      <c r="A2623" t="s">
        <v>68</v>
      </c>
      <c r="B2623" s="1">
        <v>43073</v>
      </c>
      <c r="C2623">
        <v>2</v>
      </c>
      <c r="D2623">
        <v>281</v>
      </c>
      <c r="E2623">
        <v>194</v>
      </c>
      <c r="F2623" t="s">
        <v>1426</v>
      </c>
      <c r="G2623" t="s">
        <v>69</v>
      </c>
      <c r="H2623" t="s">
        <v>70</v>
      </c>
      <c r="I2623">
        <v>6</v>
      </c>
      <c r="J2623" t="s">
        <v>42</v>
      </c>
      <c r="K2623">
        <v>118</v>
      </c>
      <c r="L2623">
        <v>24</v>
      </c>
      <c r="M2623">
        <v>3.33</v>
      </c>
      <c r="N2623">
        <v>0.8</v>
      </c>
      <c r="O2623">
        <v>3.39</v>
      </c>
      <c r="P2623">
        <v>0.81</v>
      </c>
      <c r="Q2623">
        <v>2.77</v>
      </c>
      <c r="R2623">
        <v>0.66</v>
      </c>
      <c r="S2623">
        <v>1.48</v>
      </c>
      <c r="T2623">
        <v>39</v>
      </c>
      <c r="U2623">
        <v>24.91</v>
      </c>
      <c r="V2623">
        <v>21.51</v>
      </c>
      <c r="W2623" s="1">
        <v>42955</v>
      </c>
      <c r="X2623">
        <v>276</v>
      </c>
      <c r="Y2623" t="s">
        <v>46</v>
      </c>
      <c r="Z2623" t="s">
        <v>1528</v>
      </c>
      <c r="AA2623" t="s">
        <v>1529</v>
      </c>
      <c r="AB2623">
        <v>178</v>
      </c>
      <c r="AC2623" s="1">
        <v>43042</v>
      </c>
      <c r="AD2623">
        <v>1</v>
      </c>
      <c r="AE2623">
        <v>247</v>
      </c>
      <c r="AF2623" s="1">
        <v>43322</v>
      </c>
      <c r="AG2623">
        <v>367</v>
      </c>
      <c r="AH2623">
        <v>110516</v>
      </c>
      <c r="AI2623" t="s">
        <v>1530</v>
      </c>
      <c r="AJ2623" t="s">
        <v>1531</v>
      </c>
      <c r="AK2623" t="s">
        <v>45</v>
      </c>
      <c r="AL2623" s="1">
        <v>42955</v>
      </c>
    </row>
    <row r="2624" spans="1:39" x14ac:dyDescent="0.25">
      <c r="A2624" t="s">
        <v>68</v>
      </c>
      <c r="B2624" s="1">
        <v>43144</v>
      </c>
      <c r="C2624">
        <v>3</v>
      </c>
      <c r="D2624">
        <v>281</v>
      </c>
      <c r="E2624">
        <v>194</v>
      </c>
      <c r="F2624" t="s">
        <v>1426</v>
      </c>
      <c r="G2624" t="s">
        <v>69</v>
      </c>
      <c r="H2624" t="s">
        <v>70</v>
      </c>
      <c r="I2624">
        <v>6</v>
      </c>
      <c r="J2624" t="s">
        <v>42</v>
      </c>
      <c r="K2624">
        <v>189</v>
      </c>
      <c r="L2624">
        <v>14.9</v>
      </c>
      <c r="M2624">
        <v>4.7</v>
      </c>
      <c r="N2624">
        <v>0.7</v>
      </c>
      <c r="O2624">
        <v>5.68</v>
      </c>
      <c r="P2624">
        <v>0.85</v>
      </c>
      <c r="Q2624">
        <v>4.08</v>
      </c>
      <c r="R2624">
        <v>0.61</v>
      </c>
      <c r="S2624">
        <v>1.45</v>
      </c>
      <c r="T2624">
        <v>98</v>
      </c>
      <c r="U2624">
        <v>15.47</v>
      </c>
      <c r="V2624">
        <v>19.190000000000001</v>
      </c>
      <c r="W2624" s="1">
        <v>42955</v>
      </c>
      <c r="X2624">
        <v>276</v>
      </c>
      <c r="Y2624" t="s">
        <v>47</v>
      </c>
      <c r="Z2624" t="s">
        <v>1528</v>
      </c>
      <c r="AA2624" t="s">
        <v>1529</v>
      </c>
      <c r="AB2624">
        <v>178</v>
      </c>
      <c r="AC2624" s="1">
        <v>43042</v>
      </c>
      <c r="AD2624">
        <v>1</v>
      </c>
      <c r="AE2624">
        <v>176</v>
      </c>
      <c r="AF2624" s="1">
        <v>43322</v>
      </c>
      <c r="AG2624">
        <v>367</v>
      </c>
      <c r="AH2624">
        <v>110516</v>
      </c>
      <c r="AI2624" t="s">
        <v>1530</v>
      </c>
      <c r="AJ2624" t="s">
        <v>1531</v>
      </c>
      <c r="AK2624" t="s">
        <v>45</v>
      </c>
      <c r="AL2624" s="1">
        <v>42955</v>
      </c>
    </row>
    <row r="2625" spans="1:38" x14ac:dyDescent="0.25">
      <c r="A2625" t="s">
        <v>68</v>
      </c>
      <c r="B2625" s="1">
        <v>43219</v>
      </c>
      <c r="C2625">
        <v>4</v>
      </c>
      <c r="D2625">
        <v>281</v>
      </c>
      <c r="E2625">
        <v>194</v>
      </c>
      <c r="F2625" t="s">
        <v>1426</v>
      </c>
      <c r="G2625" t="s">
        <v>69</v>
      </c>
      <c r="H2625" t="s">
        <v>70</v>
      </c>
      <c r="I2625">
        <v>6</v>
      </c>
      <c r="J2625" t="s">
        <v>42</v>
      </c>
      <c r="K2625">
        <v>264</v>
      </c>
      <c r="L2625">
        <v>9.6</v>
      </c>
      <c r="M2625">
        <v>4.17</v>
      </c>
      <c r="N2625">
        <v>0.4</v>
      </c>
      <c r="O2625">
        <v>8.52</v>
      </c>
      <c r="P2625">
        <v>0.82</v>
      </c>
      <c r="Q2625">
        <v>6.04</v>
      </c>
      <c r="R2625">
        <v>0.57999999999999996</v>
      </c>
      <c r="S2625">
        <v>1.4</v>
      </c>
      <c r="T2625">
        <v>169</v>
      </c>
      <c r="U2625">
        <v>9.9600000000000009</v>
      </c>
      <c r="V2625">
        <v>17.16</v>
      </c>
      <c r="W2625" s="1">
        <v>42955</v>
      </c>
      <c r="X2625">
        <v>276</v>
      </c>
      <c r="Y2625" s="3">
        <v>45017</v>
      </c>
      <c r="Z2625" t="s">
        <v>1532</v>
      </c>
      <c r="AA2625" t="s">
        <v>1529</v>
      </c>
      <c r="AB2625">
        <v>178</v>
      </c>
      <c r="AC2625" s="1">
        <v>43399</v>
      </c>
      <c r="AD2625">
        <v>2</v>
      </c>
      <c r="AE2625">
        <v>230</v>
      </c>
      <c r="AF2625" s="1">
        <v>43677</v>
      </c>
      <c r="AG2625">
        <v>722</v>
      </c>
      <c r="AH2625">
        <v>110516</v>
      </c>
      <c r="AI2625" t="s">
        <v>1530</v>
      </c>
      <c r="AJ2625" t="s">
        <v>1531</v>
      </c>
      <c r="AK2625" t="s">
        <v>50</v>
      </c>
      <c r="AL2625" s="1">
        <v>43250</v>
      </c>
    </row>
    <row r="2626" spans="1:38" x14ac:dyDescent="0.25">
      <c r="A2626" t="s">
        <v>129</v>
      </c>
      <c r="B2626" s="1">
        <v>43060</v>
      </c>
      <c r="C2626">
        <v>2</v>
      </c>
      <c r="D2626">
        <v>272</v>
      </c>
      <c r="E2626">
        <v>195</v>
      </c>
      <c r="F2626" t="s">
        <v>1426</v>
      </c>
      <c r="G2626" t="s">
        <v>69</v>
      </c>
      <c r="H2626" t="s">
        <v>70</v>
      </c>
      <c r="I2626">
        <v>9</v>
      </c>
      <c r="J2626" t="s">
        <v>42</v>
      </c>
      <c r="K2626">
        <v>30</v>
      </c>
      <c r="L2626">
        <v>22.3</v>
      </c>
      <c r="M2626">
        <v>5.27</v>
      </c>
      <c r="N2626">
        <v>1.18</v>
      </c>
      <c r="O2626">
        <v>4.75</v>
      </c>
      <c r="P2626">
        <v>1.06</v>
      </c>
      <c r="Q2626">
        <v>3.56</v>
      </c>
      <c r="R2626">
        <v>0.79</v>
      </c>
      <c r="S2626">
        <v>1.85</v>
      </c>
      <c r="T2626">
        <v>18</v>
      </c>
      <c r="U2626">
        <v>23.15</v>
      </c>
      <c r="V2626">
        <v>25.15</v>
      </c>
      <c r="W2626" s="1">
        <v>43030</v>
      </c>
      <c r="X2626">
        <v>212</v>
      </c>
      <c r="Y2626" t="s">
        <v>43</v>
      </c>
      <c r="Z2626" t="s">
        <v>1533</v>
      </c>
      <c r="AA2626" s="2">
        <v>25294</v>
      </c>
      <c r="AC2626" s="1">
        <v>43067</v>
      </c>
      <c r="AD2626">
        <v>1</v>
      </c>
      <c r="AE2626">
        <v>203</v>
      </c>
      <c r="AF2626" s="1">
        <v>43350</v>
      </c>
      <c r="AG2626">
        <v>320</v>
      </c>
      <c r="AI2626">
        <v>0</v>
      </c>
      <c r="AJ2626" t="s">
        <v>1534</v>
      </c>
      <c r="AK2626" t="s">
        <v>45</v>
      </c>
      <c r="AL2626" s="1">
        <v>43030</v>
      </c>
    </row>
    <row r="2627" spans="1:38" x14ac:dyDescent="0.25">
      <c r="A2627" t="s">
        <v>129</v>
      </c>
      <c r="B2627" s="1">
        <v>43156</v>
      </c>
      <c r="C2627">
        <v>3</v>
      </c>
      <c r="D2627">
        <v>272</v>
      </c>
      <c r="E2627">
        <v>195</v>
      </c>
      <c r="F2627" t="s">
        <v>1426</v>
      </c>
      <c r="G2627" t="s">
        <v>69</v>
      </c>
      <c r="H2627" t="s">
        <v>70</v>
      </c>
      <c r="I2627">
        <v>9</v>
      </c>
      <c r="J2627" t="s">
        <v>42</v>
      </c>
      <c r="K2627">
        <v>126</v>
      </c>
      <c r="L2627">
        <v>22.4</v>
      </c>
      <c r="M2627">
        <v>5.16</v>
      </c>
      <c r="N2627">
        <v>1.1599999999999999</v>
      </c>
      <c r="O2627">
        <v>3.81</v>
      </c>
      <c r="P2627">
        <v>0.85</v>
      </c>
      <c r="Q2627">
        <v>3.7</v>
      </c>
      <c r="R2627">
        <v>0.83</v>
      </c>
      <c r="S2627">
        <v>1.68</v>
      </c>
      <c r="U2627">
        <v>23.25</v>
      </c>
      <c r="V2627">
        <v>22.83</v>
      </c>
      <c r="W2627" s="1">
        <v>43030</v>
      </c>
      <c r="X2627">
        <v>212</v>
      </c>
      <c r="Z2627" t="s">
        <v>1533</v>
      </c>
      <c r="AA2627" s="2">
        <v>25294</v>
      </c>
      <c r="AI2627">
        <v>0</v>
      </c>
    </row>
    <row r="2628" spans="1:38" x14ac:dyDescent="0.25">
      <c r="A2628" t="s">
        <v>129</v>
      </c>
      <c r="B2628" s="1">
        <v>43229</v>
      </c>
      <c r="C2628">
        <v>4</v>
      </c>
      <c r="D2628">
        <v>272</v>
      </c>
      <c r="E2628">
        <v>195</v>
      </c>
      <c r="F2628" t="s">
        <v>1426</v>
      </c>
      <c r="G2628" t="s">
        <v>69</v>
      </c>
      <c r="H2628" t="s">
        <v>70</v>
      </c>
      <c r="I2628">
        <v>9</v>
      </c>
      <c r="J2628" t="s">
        <v>42</v>
      </c>
      <c r="K2628">
        <v>199</v>
      </c>
      <c r="L2628">
        <v>10.7</v>
      </c>
      <c r="M2628">
        <v>4.79</v>
      </c>
      <c r="N2628">
        <v>0.51</v>
      </c>
      <c r="O2628">
        <v>6.22</v>
      </c>
      <c r="P2628">
        <v>0.67</v>
      </c>
      <c r="Q2628">
        <v>4.46</v>
      </c>
      <c r="R2628">
        <v>0.48</v>
      </c>
      <c r="S2628">
        <v>1.1399999999999999</v>
      </c>
      <c r="T2628">
        <v>118</v>
      </c>
      <c r="U2628">
        <v>11.11</v>
      </c>
      <c r="V2628">
        <v>14.84</v>
      </c>
      <c r="W2628" s="1">
        <v>43030</v>
      </c>
      <c r="X2628">
        <v>212</v>
      </c>
      <c r="Y2628" t="s">
        <v>47</v>
      </c>
      <c r="Z2628" t="s">
        <v>1533</v>
      </c>
      <c r="AA2628" s="2">
        <v>25294</v>
      </c>
      <c r="AC2628" t="s">
        <v>49</v>
      </c>
      <c r="AI2628">
        <v>0</v>
      </c>
      <c r="AJ2628" t="s">
        <v>1534</v>
      </c>
      <c r="AK2628" t="s">
        <v>50</v>
      </c>
      <c r="AL2628" s="1">
        <v>43251</v>
      </c>
    </row>
    <row r="2629" spans="1:38" x14ac:dyDescent="0.25">
      <c r="A2629" t="s">
        <v>68</v>
      </c>
      <c r="B2629" s="1">
        <v>43018</v>
      </c>
      <c r="C2629">
        <v>1</v>
      </c>
      <c r="D2629">
        <v>549</v>
      </c>
      <c r="E2629">
        <v>195</v>
      </c>
      <c r="F2629" t="s">
        <v>1426</v>
      </c>
      <c r="G2629" t="s">
        <v>69</v>
      </c>
      <c r="H2629" t="s">
        <v>70</v>
      </c>
      <c r="I2629">
        <v>2</v>
      </c>
      <c r="J2629">
        <v>1</v>
      </c>
      <c r="K2629">
        <v>70</v>
      </c>
      <c r="L2629">
        <v>20.5</v>
      </c>
      <c r="M2629">
        <v>4.83</v>
      </c>
      <c r="N2629">
        <v>0.99</v>
      </c>
      <c r="O2629">
        <v>3.61</v>
      </c>
      <c r="P2629">
        <v>0.74</v>
      </c>
      <c r="Q2629">
        <v>3.55</v>
      </c>
      <c r="R2629">
        <v>0.73</v>
      </c>
      <c r="S2629">
        <v>1.47</v>
      </c>
      <c r="T2629">
        <v>1</v>
      </c>
      <c r="U2629">
        <v>21.28</v>
      </c>
      <c r="V2629">
        <v>20.2</v>
      </c>
      <c r="W2629" s="1">
        <v>42948</v>
      </c>
      <c r="X2629">
        <v>276</v>
      </c>
      <c r="Y2629" t="s">
        <v>43</v>
      </c>
      <c r="Z2629" t="s">
        <v>1535</v>
      </c>
      <c r="AA2629" t="s">
        <v>1536</v>
      </c>
      <c r="AC2629" s="1">
        <v>43038</v>
      </c>
      <c r="AD2629">
        <v>1</v>
      </c>
      <c r="AE2629">
        <v>252</v>
      </c>
      <c r="AF2629" s="1">
        <v>43319</v>
      </c>
      <c r="AG2629">
        <v>371</v>
      </c>
      <c r="AH2629">
        <v>114569</v>
      </c>
      <c r="AI2629">
        <v>256</v>
      </c>
      <c r="AJ2629" t="s">
        <v>1537</v>
      </c>
      <c r="AK2629" t="s">
        <v>45</v>
      </c>
      <c r="AL2629" s="1">
        <v>42948</v>
      </c>
    </row>
    <row r="2630" spans="1:38" x14ac:dyDescent="0.25">
      <c r="A2630" t="s">
        <v>68</v>
      </c>
      <c r="B2630" s="1">
        <v>43073</v>
      </c>
      <c r="C2630">
        <v>2</v>
      </c>
      <c r="D2630">
        <v>549</v>
      </c>
      <c r="E2630">
        <v>195</v>
      </c>
      <c r="F2630" t="s">
        <v>1426</v>
      </c>
      <c r="G2630" t="s">
        <v>69</v>
      </c>
      <c r="H2630" t="s">
        <v>70</v>
      </c>
      <c r="I2630">
        <v>2</v>
      </c>
      <c r="J2630">
        <v>1</v>
      </c>
      <c r="K2630">
        <v>125</v>
      </c>
      <c r="L2630">
        <v>16.600000000000001</v>
      </c>
      <c r="M2630">
        <v>4.9400000000000004</v>
      </c>
      <c r="N2630">
        <v>0.82</v>
      </c>
      <c r="O2630">
        <v>3.7</v>
      </c>
      <c r="P2630">
        <v>0.61</v>
      </c>
      <c r="Q2630">
        <v>3.33</v>
      </c>
      <c r="R2630">
        <v>0.55000000000000004</v>
      </c>
      <c r="S2630">
        <v>1.17</v>
      </c>
      <c r="T2630">
        <v>10</v>
      </c>
      <c r="U2630">
        <v>17.23</v>
      </c>
      <c r="V2630">
        <v>16.190000000000001</v>
      </c>
      <c r="W2630" s="1">
        <v>42948</v>
      </c>
      <c r="X2630">
        <v>276</v>
      </c>
      <c r="Y2630" t="s">
        <v>46</v>
      </c>
      <c r="Z2630" t="s">
        <v>1535</v>
      </c>
      <c r="AA2630" t="s">
        <v>1536</v>
      </c>
      <c r="AC2630" s="1">
        <v>43038</v>
      </c>
      <c r="AD2630">
        <v>1</v>
      </c>
      <c r="AE2630">
        <v>244</v>
      </c>
      <c r="AF2630" s="1">
        <v>43319</v>
      </c>
      <c r="AG2630">
        <v>371</v>
      </c>
      <c r="AH2630">
        <v>114569</v>
      </c>
      <c r="AI2630">
        <v>256</v>
      </c>
      <c r="AJ2630" t="s">
        <v>1537</v>
      </c>
      <c r="AK2630" t="s">
        <v>45</v>
      </c>
      <c r="AL2630" s="1">
        <v>42948</v>
      </c>
    </row>
    <row r="2631" spans="1:38" x14ac:dyDescent="0.25">
      <c r="A2631" t="s">
        <v>68</v>
      </c>
      <c r="B2631" s="1">
        <v>43144</v>
      </c>
      <c r="C2631">
        <v>3</v>
      </c>
      <c r="D2631">
        <v>549</v>
      </c>
      <c r="E2631">
        <v>195</v>
      </c>
      <c r="F2631" t="s">
        <v>1426</v>
      </c>
      <c r="G2631" t="s">
        <v>69</v>
      </c>
      <c r="H2631" t="s">
        <v>70</v>
      </c>
      <c r="I2631">
        <v>2</v>
      </c>
      <c r="J2631">
        <v>1</v>
      </c>
      <c r="K2631">
        <v>196</v>
      </c>
      <c r="L2631">
        <v>13.1</v>
      </c>
      <c r="M2631">
        <v>5.05</v>
      </c>
      <c r="N2631">
        <v>0.66</v>
      </c>
      <c r="O2631">
        <v>4.5</v>
      </c>
      <c r="P2631">
        <v>0.59</v>
      </c>
      <c r="Q2631">
        <v>3.63</v>
      </c>
      <c r="R2631">
        <v>0.48</v>
      </c>
      <c r="S2631">
        <v>1.07</v>
      </c>
      <c r="T2631">
        <v>26</v>
      </c>
      <c r="U2631">
        <v>13.6</v>
      </c>
      <c r="V2631">
        <v>14.48</v>
      </c>
      <c r="W2631" s="1">
        <v>42948</v>
      </c>
      <c r="X2631">
        <v>276</v>
      </c>
      <c r="Y2631" t="s">
        <v>47</v>
      </c>
      <c r="Z2631" t="s">
        <v>1535</v>
      </c>
      <c r="AA2631" t="s">
        <v>1536</v>
      </c>
      <c r="AC2631" s="1">
        <v>43038</v>
      </c>
      <c r="AD2631">
        <v>1</v>
      </c>
      <c r="AE2631">
        <v>173</v>
      </c>
      <c r="AF2631" s="1">
        <v>43319</v>
      </c>
      <c r="AG2631">
        <v>371</v>
      </c>
      <c r="AH2631">
        <v>114569</v>
      </c>
      <c r="AI2631">
        <v>256</v>
      </c>
      <c r="AJ2631" t="s">
        <v>1537</v>
      </c>
      <c r="AK2631" t="s">
        <v>45</v>
      </c>
      <c r="AL2631" s="1">
        <v>42948</v>
      </c>
    </row>
    <row r="2632" spans="1:38" x14ac:dyDescent="0.25">
      <c r="A2632" t="s">
        <v>68</v>
      </c>
      <c r="B2632" s="1">
        <v>43219</v>
      </c>
      <c r="C2632">
        <v>4</v>
      </c>
      <c r="D2632">
        <v>549</v>
      </c>
      <c r="E2632">
        <v>195</v>
      </c>
      <c r="F2632" t="s">
        <v>1426</v>
      </c>
      <c r="G2632" t="s">
        <v>69</v>
      </c>
      <c r="H2632" t="s">
        <v>70</v>
      </c>
      <c r="I2632">
        <v>2</v>
      </c>
      <c r="J2632">
        <v>1</v>
      </c>
      <c r="K2632">
        <v>271</v>
      </c>
      <c r="L2632">
        <v>9.4</v>
      </c>
      <c r="M2632">
        <v>4.45</v>
      </c>
      <c r="N2632">
        <v>0.42</v>
      </c>
      <c r="O2632">
        <v>5.58</v>
      </c>
      <c r="P2632">
        <v>0.52</v>
      </c>
      <c r="Q2632">
        <v>3.88</v>
      </c>
      <c r="R2632">
        <v>0.36</v>
      </c>
      <c r="S2632">
        <v>0.89</v>
      </c>
      <c r="T2632">
        <v>124</v>
      </c>
      <c r="U2632">
        <v>9.76</v>
      </c>
      <c r="V2632">
        <v>11.72</v>
      </c>
      <c r="W2632" s="1">
        <v>42948</v>
      </c>
      <c r="X2632">
        <v>276</v>
      </c>
      <c r="Y2632" s="3">
        <v>45017</v>
      </c>
      <c r="Z2632" t="s">
        <v>1237</v>
      </c>
      <c r="AA2632" t="s">
        <v>1538</v>
      </c>
      <c r="AB2632">
        <v>18</v>
      </c>
      <c r="AC2632" s="1">
        <v>43399</v>
      </c>
      <c r="AD2632">
        <v>2</v>
      </c>
      <c r="AE2632">
        <v>231</v>
      </c>
      <c r="AF2632" s="1">
        <v>43678</v>
      </c>
      <c r="AG2632">
        <v>730</v>
      </c>
      <c r="AH2632">
        <v>114569</v>
      </c>
      <c r="AI2632">
        <v>256</v>
      </c>
      <c r="AJ2632" t="s">
        <v>1537</v>
      </c>
      <c r="AK2632" t="s">
        <v>50</v>
      </c>
      <c r="AL2632" s="1">
        <v>43250</v>
      </c>
    </row>
    <row r="2633" spans="1:38" x14ac:dyDescent="0.25">
      <c r="A2633" t="s">
        <v>594</v>
      </c>
      <c r="B2633" s="1">
        <v>43059</v>
      </c>
      <c r="C2633">
        <v>2</v>
      </c>
      <c r="D2633">
        <v>122</v>
      </c>
      <c r="E2633">
        <v>196</v>
      </c>
      <c r="F2633" t="s">
        <v>1426</v>
      </c>
      <c r="G2633" t="s">
        <v>104</v>
      </c>
      <c r="H2633" t="s">
        <v>105</v>
      </c>
      <c r="I2633">
        <v>6</v>
      </c>
      <c r="J2633" t="s">
        <v>42</v>
      </c>
      <c r="K2633">
        <v>39</v>
      </c>
      <c r="L2633">
        <v>26.3</v>
      </c>
      <c r="M2633">
        <v>4.99</v>
      </c>
      <c r="N2633">
        <v>1.31</v>
      </c>
      <c r="O2633">
        <v>4.9000000000000004</v>
      </c>
      <c r="P2633">
        <v>1.29</v>
      </c>
      <c r="Q2633">
        <v>3.54</v>
      </c>
      <c r="R2633">
        <v>0.93</v>
      </c>
      <c r="S2633">
        <v>2.2200000000000002</v>
      </c>
      <c r="T2633">
        <v>27</v>
      </c>
      <c r="U2633">
        <v>27.3</v>
      </c>
      <c r="V2633">
        <v>30.15</v>
      </c>
      <c r="W2633" s="1">
        <v>43020</v>
      </c>
      <c r="X2633">
        <v>179</v>
      </c>
      <c r="Z2633" t="s">
        <v>1539</v>
      </c>
      <c r="AA2633" t="s">
        <v>1540</v>
      </c>
      <c r="AC2633" s="1">
        <v>43057</v>
      </c>
      <c r="AD2633">
        <v>1</v>
      </c>
      <c r="AE2633">
        <v>226</v>
      </c>
      <c r="AF2633" s="1">
        <v>43335</v>
      </c>
      <c r="AG2633">
        <v>315</v>
      </c>
      <c r="AH2633">
        <v>505016</v>
      </c>
      <c r="AI2633" t="s">
        <v>1541</v>
      </c>
      <c r="AJ2633" t="s">
        <v>1542</v>
      </c>
      <c r="AK2633" t="s">
        <v>45</v>
      </c>
      <c r="AL2633" s="1">
        <v>43020</v>
      </c>
    </row>
    <row r="2634" spans="1:38" x14ac:dyDescent="0.25">
      <c r="A2634" t="s">
        <v>594</v>
      </c>
      <c r="B2634" s="1">
        <v>43122</v>
      </c>
      <c r="C2634">
        <v>3</v>
      </c>
      <c r="D2634">
        <v>122</v>
      </c>
      <c r="E2634">
        <v>196</v>
      </c>
      <c r="F2634" t="s">
        <v>1426</v>
      </c>
      <c r="G2634" t="s">
        <v>104</v>
      </c>
      <c r="H2634" t="s">
        <v>105</v>
      </c>
      <c r="I2634">
        <v>6</v>
      </c>
      <c r="J2634" t="s">
        <v>42</v>
      </c>
      <c r="K2634">
        <v>102</v>
      </c>
      <c r="L2634">
        <v>22.3</v>
      </c>
      <c r="M2634">
        <v>4.92</v>
      </c>
      <c r="N2634">
        <v>1.1000000000000001</v>
      </c>
      <c r="O2634">
        <v>4.8499999999999996</v>
      </c>
      <c r="P2634">
        <v>1.08</v>
      </c>
      <c r="Q2634">
        <v>3.45</v>
      </c>
      <c r="R2634">
        <v>0.77</v>
      </c>
      <c r="S2634">
        <v>1.85</v>
      </c>
      <c r="T2634">
        <v>30</v>
      </c>
      <c r="U2634">
        <v>23.15</v>
      </c>
      <c r="V2634">
        <v>25.25</v>
      </c>
      <c r="W2634" s="1">
        <v>43020</v>
      </c>
      <c r="X2634" t="s">
        <v>1543</v>
      </c>
      <c r="Y2634" t="s">
        <v>46</v>
      </c>
      <c r="Z2634" t="s">
        <v>1544</v>
      </c>
      <c r="AA2634" t="s">
        <v>1545</v>
      </c>
      <c r="AC2634" s="1">
        <v>43057</v>
      </c>
      <c r="AD2634">
        <v>1</v>
      </c>
      <c r="AE2634">
        <v>169</v>
      </c>
      <c r="AF2634" s="1">
        <v>43335</v>
      </c>
      <c r="AG2634">
        <v>315</v>
      </c>
      <c r="AH2634">
        <v>505016</v>
      </c>
      <c r="AI2634" t="s">
        <v>1541</v>
      </c>
      <c r="AJ2634" t="s">
        <v>1542</v>
      </c>
      <c r="AK2634" t="s">
        <v>45</v>
      </c>
      <c r="AL2634" s="1">
        <v>43020</v>
      </c>
    </row>
    <row r="2635" spans="1:38" x14ac:dyDescent="0.25">
      <c r="A2635" t="s">
        <v>594</v>
      </c>
      <c r="B2635" s="1">
        <v>43186</v>
      </c>
      <c r="C2635">
        <v>4</v>
      </c>
      <c r="D2635">
        <v>122</v>
      </c>
      <c r="E2635">
        <v>196</v>
      </c>
      <c r="F2635" t="s">
        <v>1426</v>
      </c>
      <c r="G2635" t="s">
        <v>104</v>
      </c>
      <c r="H2635" t="s">
        <v>105</v>
      </c>
      <c r="I2635">
        <v>6</v>
      </c>
      <c r="J2635" t="s">
        <v>42</v>
      </c>
      <c r="K2635">
        <v>166</v>
      </c>
      <c r="L2635">
        <v>15.6</v>
      </c>
      <c r="M2635">
        <v>5</v>
      </c>
      <c r="N2635">
        <v>0.78</v>
      </c>
      <c r="O2635">
        <v>6.49</v>
      </c>
      <c r="P2635">
        <v>1.01</v>
      </c>
      <c r="Q2635">
        <v>3.95</v>
      </c>
      <c r="R2635">
        <v>0.62</v>
      </c>
      <c r="S2635">
        <v>1.63</v>
      </c>
      <c r="T2635">
        <v>34</v>
      </c>
      <c r="U2635">
        <v>16.190000000000001</v>
      </c>
      <c r="V2635">
        <v>21.46</v>
      </c>
      <c r="W2635" s="1">
        <v>43020</v>
      </c>
      <c r="X2635" t="s">
        <v>1543</v>
      </c>
      <c r="Y2635" t="s">
        <v>47</v>
      </c>
      <c r="Z2635" t="s">
        <v>1544</v>
      </c>
      <c r="AA2635" t="s">
        <v>1545</v>
      </c>
      <c r="AC2635" t="s">
        <v>49</v>
      </c>
      <c r="AH2635">
        <v>505016</v>
      </c>
      <c r="AI2635" t="s">
        <v>1541</v>
      </c>
      <c r="AJ2635" t="s">
        <v>1542</v>
      </c>
      <c r="AK2635" t="s">
        <v>50</v>
      </c>
      <c r="AL2635" s="1">
        <v>43245</v>
      </c>
    </row>
    <row r="2636" spans="1:38" x14ac:dyDescent="0.25">
      <c r="A2636" t="s">
        <v>129</v>
      </c>
      <c r="B2636" s="1">
        <v>42997</v>
      </c>
      <c r="C2636">
        <v>1</v>
      </c>
      <c r="D2636">
        <v>279</v>
      </c>
      <c r="E2636">
        <v>199</v>
      </c>
      <c r="F2636" t="s">
        <v>1426</v>
      </c>
      <c r="G2636" t="s">
        <v>51</v>
      </c>
      <c r="H2636" t="s">
        <v>52</v>
      </c>
      <c r="I2636">
        <v>2</v>
      </c>
      <c r="J2636">
        <v>1</v>
      </c>
      <c r="K2636">
        <v>40</v>
      </c>
      <c r="L2636">
        <v>13.1</v>
      </c>
      <c r="M2636">
        <v>5.28</v>
      </c>
      <c r="N2636">
        <v>0.69</v>
      </c>
      <c r="O2636">
        <v>4.54</v>
      </c>
      <c r="P2636">
        <v>0.59</v>
      </c>
      <c r="Q2636">
        <v>3.83</v>
      </c>
      <c r="R2636">
        <v>0.5</v>
      </c>
      <c r="S2636">
        <v>1.1000000000000001</v>
      </c>
      <c r="T2636">
        <v>58</v>
      </c>
      <c r="U2636">
        <v>13.6</v>
      </c>
      <c r="V2636">
        <v>14.63</v>
      </c>
      <c r="W2636" s="1">
        <v>42957</v>
      </c>
      <c r="X2636">
        <v>275</v>
      </c>
      <c r="Y2636" t="s">
        <v>43</v>
      </c>
      <c r="Z2636">
        <v>-0.96296296299999995</v>
      </c>
      <c r="AA2636">
        <v>-2.8333333330000001</v>
      </c>
      <c r="AC2636" t="s">
        <v>49</v>
      </c>
      <c r="AI2636" t="s">
        <v>966</v>
      </c>
      <c r="AK2636" t="s">
        <v>45</v>
      </c>
      <c r="AL2636" s="1">
        <v>42957</v>
      </c>
    </row>
    <row r="2637" spans="1:38" x14ac:dyDescent="0.25">
      <c r="A2637" t="s">
        <v>129</v>
      </c>
      <c r="B2637" s="1">
        <v>43229</v>
      </c>
      <c r="C2637">
        <v>4</v>
      </c>
      <c r="D2637">
        <v>279</v>
      </c>
      <c r="E2637">
        <v>199</v>
      </c>
      <c r="F2637" t="s">
        <v>1426</v>
      </c>
      <c r="G2637" t="s">
        <v>51</v>
      </c>
      <c r="H2637" t="s">
        <v>52</v>
      </c>
      <c r="I2637">
        <v>2</v>
      </c>
      <c r="J2637">
        <v>1</v>
      </c>
      <c r="K2637">
        <v>272</v>
      </c>
      <c r="L2637">
        <v>4.9000000000000004</v>
      </c>
      <c r="M2637">
        <v>4.5</v>
      </c>
      <c r="N2637">
        <v>0.22</v>
      </c>
      <c r="O2637">
        <v>8.18</v>
      </c>
      <c r="P2637">
        <v>0.4</v>
      </c>
      <c r="Q2637">
        <v>5.44</v>
      </c>
      <c r="R2637">
        <v>0.27</v>
      </c>
      <c r="S2637">
        <v>0.67</v>
      </c>
      <c r="T2637">
        <v>122</v>
      </c>
      <c r="U2637">
        <v>5.09</v>
      </c>
      <c r="V2637">
        <v>8.34</v>
      </c>
      <c r="W2637" s="1">
        <v>42957</v>
      </c>
      <c r="X2637">
        <v>275</v>
      </c>
      <c r="Y2637" s="3">
        <v>45017</v>
      </c>
      <c r="Z2637">
        <f>-26/27</f>
        <v>-0.96296296296296291</v>
      </c>
      <c r="AA2637">
        <f>-170/60</f>
        <v>-2.8333333333333335</v>
      </c>
      <c r="AC2637" t="s">
        <v>49</v>
      </c>
      <c r="AI2637" t="s">
        <v>966</v>
      </c>
      <c r="AK2637" t="s">
        <v>50</v>
      </c>
      <c r="AL2637" s="1">
        <v>43234</v>
      </c>
    </row>
    <row r="2638" spans="1:38" x14ac:dyDescent="0.25">
      <c r="A2638" t="s">
        <v>129</v>
      </c>
      <c r="B2638" s="1">
        <v>43060</v>
      </c>
      <c r="C2638">
        <v>2</v>
      </c>
      <c r="D2638">
        <v>279</v>
      </c>
      <c r="E2638">
        <v>199</v>
      </c>
      <c r="F2638" t="s">
        <v>1426</v>
      </c>
      <c r="G2638" t="s">
        <v>51</v>
      </c>
      <c r="H2638" t="s">
        <v>52</v>
      </c>
      <c r="I2638">
        <v>2</v>
      </c>
      <c r="J2638">
        <v>1</v>
      </c>
      <c r="K2638">
        <v>103</v>
      </c>
      <c r="L2638">
        <v>6.8</v>
      </c>
      <c r="M2638">
        <v>5.08</v>
      </c>
      <c r="N2638">
        <v>0.35</v>
      </c>
      <c r="O2638">
        <v>5.04</v>
      </c>
      <c r="P2638">
        <v>0.34</v>
      </c>
      <c r="Q2638">
        <v>3.94</v>
      </c>
      <c r="R2638">
        <v>0.27</v>
      </c>
      <c r="S2638">
        <v>0.61</v>
      </c>
      <c r="T2638">
        <v>56</v>
      </c>
      <c r="U2638">
        <v>7.06</v>
      </c>
      <c r="V2638">
        <v>8.09</v>
      </c>
      <c r="W2638" s="1">
        <v>42957</v>
      </c>
      <c r="X2638">
        <v>275</v>
      </c>
      <c r="Y2638" t="s">
        <v>46</v>
      </c>
      <c r="Z2638">
        <f>-26/27</f>
        <v>-0.96296296296296291</v>
      </c>
      <c r="AA2638">
        <f>-170/60</f>
        <v>-2.8333333333333335</v>
      </c>
      <c r="AC2638" s="1">
        <v>43056</v>
      </c>
      <c r="AD2638">
        <v>1</v>
      </c>
      <c r="AE2638">
        <v>186</v>
      </c>
      <c r="AF2638" s="1">
        <v>43333</v>
      </c>
      <c r="AG2638">
        <v>376</v>
      </c>
      <c r="AI2638" t="s">
        <v>966</v>
      </c>
      <c r="AK2638" t="s">
        <v>45</v>
      </c>
      <c r="AL2638" s="1">
        <v>42957</v>
      </c>
    </row>
    <row r="2639" spans="1:38" x14ac:dyDescent="0.25">
      <c r="A2639" t="s">
        <v>78</v>
      </c>
      <c r="B2639" s="1">
        <v>43012</v>
      </c>
      <c r="C2639">
        <v>1</v>
      </c>
      <c r="D2639">
        <v>48</v>
      </c>
      <c r="E2639">
        <v>200</v>
      </c>
      <c r="F2639" t="s">
        <v>1426</v>
      </c>
      <c r="G2639" t="s">
        <v>40</v>
      </c>
      <c r="H2639" t="s">
        <v>41</v>
      </c>
      <c r="I2639">
        <v>4</v>
      </c>
      <c r="J2639" t="s">
        <v>42</v>
      </c>
      <c r="K2639">
        <v>46</v>
      </c>
      <c r="L2639">
        <v>19.8</v>
      </c>
      <c r="M2639">
        <v>5.24</v>
      </c>
      <c r="N2639">
        <v>1.04</v>
      </c>
      <c r="O2639">
        <v>5.63</v>
      </c>
      <c r="P2639">
        <v>1.1100000000000001</v>
      </c>
      <c r="Q2639">
        <v>4.3</v>
      </c>
      <c r="R2639">
        <v>0.85</v>
      </c>
      <c r="S2639">
        <v>1.97</v>
      </c>
      <c r="U2639">
        <v>20.55</v>
      </c>
      <c r="V2639">
        <v>25.55</v>
      </c>
      <c r="W2639" s="1">
        <v>42966</v>
      </c>
      <c r="X2639" t="s">
        <v>1110</v>
      </c>
      <c r="Z2639" t="s">
        <v>1111</v>
      </c>
      <c r="AA2639" t="s">
        <v>1112</v>
      </c>
      <c r="AC2639" s="1">
        <v>42707</v>
      </c>
      <c r="AD2639">
        <v>2</v>
      </c>
      <c r="AF2639" s="1">
        <v>42988</v>
      </c>
      <c r="AG2639">
        <v>387</v>
      </c>
      <c r="AH2639">
        <v>308103</v>
      </c>
      <c r="AI2639" t="s">
        <v>985</v>
      </c>
      <c r="AK2639" t="s">
        <v>45</v>
      </c>
      <c r="AL2639" s="1">
        <v>42601</v>
      </c>
    </row>
    <row r="2640" spans="1:38" x14ac:dyDescent="0.25">
      <c r="A2640" t="s">
        <v>78</v>
      </c>
      <c r="B2640" s="1">
        <v>43072</v>
      </c>
      <c r="C2640">
        <v>2</v>
      </c>
      <c r="D2640">
        <v>48</v>
      </c>
      <c r="E2640">
        <v>200</v>
      </c>
      <c r="F2640" t="s">
        <v>1426</v>
      </c>
      <c r="G2640" t="s">
        <v>40</v>
      </c>
      <c r="H2640" t="s">
        <v>41</v>
      </c>
      <c r="I2640">
        <v>4</v>
      </c>
      <c r="J2640" t="s">
        <v>42</v>
      </c>
      <c r="K2640">
        <v>106</v>
      </c>
      <c r="L2640">
        <v>15.7</v>
      </c>
      <c r="M2640">
        <v>5.09</v>
      </c>
      <c r="N2640">
        <v>0.8</v>
      </c>
      <c r="O2640">
        <v>6.08</v>
      </c>
      <c r="P2640">
        <v>0.95</v>
      </c>
      <c r="Q2640">
        <v>4.2699999999999996</v>
      </c>
      <c r="R2640">
        <v>0.67</v>
      </c>
      <c r="S2640">
        <v>1.62</v>
      </c>
      <c r="T2640">
        <v>39</v>
      </c>
      <c r="U2640">
        <v>16.3</v>
      </c>
      <c r="V2640">
        <v>21.1</v>
      </c>
      <c r="W2640" s="1">
        <v>42966</v>
      </c>
      <c r="X2640" t="s">
        <v>1110</v>
      </c>
      <c r="Y2640" t="s">
        <v>77</v>
      </c>
      <c r="Z2640" t="s">
        <v>1111</v>
      </c>
      <c r="AA2640" t="s">
        <v>1112</v>
      </c>
      <c r="AC2640" s="1">
        <v>43069</v>
      </c>
      <c r="AD2640">
        <v>3</v>
      </c>
      <c r="AE2640">
        <v>224</v>
      </c>
      <c r="AF2640" s="1">
        <v>43350</v>
      </c>
      <c r="AG2640">
        <v>749</v>
      </c>
      <c r="AH2640">
        <v>308103</v>
      </c>
      <c r="AI2640" t="s">
        <v>985</v>
      </c>
      <c r="AK2640" t="s">
        <v>45</v>
      </c>
      <c r="AL2640" s="1">
        <v>42601</v>
      </c>
    </row>
    <row r="2641" spans="1:38" x14ac:dyDescent="0.25">
      <c r="A2641" t="s">
        <v>78</v>
      </c>
      <c r="B2641" s="1">
        <v>43129</v>
      </c>
      <c r="C2641">
        <v>3</v>
      </c>
      <c r="D2641">
        <v>48</v>
      </c>
      <c r="E2641">
        <v>200</v>
      </c>
      <c r="F2641" t="s">
        <v>1426</v>
      </c>
      <c r="G2641" t="s">
        <v>40</v>
      </c>
      <c r="H2641" t="s">
        <v>41</v>
      </c>
      <c r="I2641">
        <v>4</v>
      </c>
      <c r="J2641" t="s">
        <v>42</v>
      </c>
      <c r="K2641">
        <v>163</v>
      </c>
      <c r="L2641">
        <v>14.4</v>
      </c>
      <c r="M2641">
        <v>5.0199999999999996</v>
      </c>
      <c r="N2641">
        <v>0.72</v>
      </c>
      <c r="O2641">
        <v>5</v>
      </c>
      <c r="P2641">
        <v>0.72</v>
      </c>
      <c r="Q2641">
        <v>3.77</v>
      </c>
      <c r="R2641">
        <v>0.54</v>
      </c>
      <c r="S2641">
        <v>1.26</v>
      </c>
      <c r="T2641">
        <v>11</v>
      </c>
      <c r="U2641">
        <v>14.95</v>
      </c>
      <c r="V2641">
        <v>16.91</v>
      </c>
      <c r="W2641" s="1">
        <v>42966</v>
      </c>
      <c r="X2641" t="s">
        <v>1110</v>
      </c>
      <c r="Y2641" t="s">
        <v>626</v>
      </c>
      <c r="Z2641" t="s">
        <v>1111</v>
      </c>
      <c r="AA2641" t="s">
        <v>1112</v>
      </c>
      <c r="AC2641" s="1">
        <v>43069</v>
      </c>
      <c r="AD2641">
        <v>3</v>
      </c>
      <c r="AE2641">
        <v>219</v>
      </c>
      <c r="AF2641" s="1">
        <v>43350</v>
      </c>
      <c r="AG2641">
        <v>749</v>
      </c>
      <c r="AH2641">
        <v>308103</v>
      </c>
      <c r="AI2641" t="s">
        <v>985</v>
      </c>
      <c r="AK2641" t="s">
        <v>45</v>
      </c>
      <c r="AL2641" s="1">
        <v>42601</v>
      </c>
    </row>
    <row r="2642" spans="1:38" x14ac:dyDescent="0.25">
      <c r="A2642" t="s">
        <v>78</v>
      </c>
      <c r="B2642" s="1">
        <v>43193</v>
      </c>
      <c r="C2642">
        <v>4</v>
      </c>
      <c r="D2642">
        <v>48</v>
      </c>
      <c r="E2642">
        <v>200</v>
      </c>
      <c r="F2642" t="s">
        <v>1426</v>
      </c>
      <c r="G2642" t="s">
        <v>40</v>
      </c>
      <c r="H2642" t="s">
        <v>41</v>
      </c>
      <c r="I2642">
        <v>4</v>
      </c>
      <c r="J2642" t="s">
        <v>42</v>
      </c>
      <c r="K2642">
        <v>227</v>
      </c>
      <c r="L2642">
        <v>10.9</v>
      </c>
      <c r="M2642">
        <v>4.8899999999999997</v>
      </c>
      <c r="N2642">
        <v>0.53</v>
      </c>
      <c r="O2642">
        <v>6.5</v>
      </c>
      <c r="P2642">
        <v>0.71</v>
      </c>
      <c r="Q2642">
        <v>4.8600000000000003</v>
      </c>
      <c r="R2642">
        <v>0.53</v>
      </c>
      <c r="S2642">
        <v>1.24</v>
      </c>
      <c r="T2642">
        <v>47</v>
      </c>
      <c r="U2642">
        <v>11.31</v>
      </c>
      <c r="V2642">
        <v>15.76</v>
      </c>
      <c r="W2642" s="1">
        <v>42966</v>
      </c>
      <c r="X2642" t="s">
        <v>1110</v>
      </c>
      <c r="Y2642" t="s">
        <v>1546</v>
      </c>
      <c r="Z2642" t="s">
        <v>1111</v>
      </c>
      <c r="AA2642" t="s">
        <v>1112</v>
      </c>
      <c r="AC2642" s="1">
        <v>43069</v>
      </c>
      <c r="AD2642">
        <v>3</v>
      </c>
      <c r="AE2642">
        <v>155</v>
      </c>
      <c r="AF2642" s="1">
        <v>43350</v>
      </c>
      <c r="AG2642">
        <v>749</v>
      </c>
      <c r="AH2642">
        <v>308103</v>
      </c>
      <c r="AI2642" t="s">
        <v>985</v>
      </c>
      <c r="AK2642" t="s">
        <v>45</v>
      </c>
      <c r="AL2642" s="1">
        <v>42601</v>
      </c>
    </row>
    <row r="2643" spans="1:38" x14ac:dyDescent="0.25">
      <c r="A2643" t="s">
        <v>40</v>
      </c>
      <c r="B2643" s="1">
        <v>44117</v>
      </c>
      <c r="C2643">
        <v>1</v>
      </c>
      <c r="D2643">
        <v>124</v>
      </c>
      <c r="E2643">
        <v>202</v>
      </c>
      <c r="F2643" t="s">
        <v>1426</v>
      </c>
      <c r="G2643" t="s">
        <v>69</v>
      </c>
      <c r="H2643" t="s">
        <v>70</v>
      </c>
      <c r="I2643">
        <v>3</v>
      </c>
      <c r="J2643">
        <v>2</v>
      </c>
      <c r="K2643">
        <v>74</v>
      </c>
      <c r="L2643">
        <v>22.6</v>
      </c>
      <c r="M2643">
        <v>4.96</v>
      </c>
      <c r="N2643">
        <v>1.1200000000000001</v>
      </c>
      <c r="O2643">
        <v>5.89</v>
      </c>
      <c r="P2643">
        <v>1.33</v>
      </c>
      <c r="Q2643">
        <v>4.03</v>
      </c>
      <c r="R2643">
        <v>0.91</v>
      </c>
      <c r="S2643">
        <v>2.2400000000000002</v>
      </c>
      <c r="T2643">
        <v>37</v>
      </c>
      <c r="U2643">
        <v>23.46</v>
      </c>
      <c r="V2643">
        <v>29.5</v>
      </c>
      <c r="W2643" s="1">
        <v>44043</v>
      </c>
      <c r="Y2643" t="s">
        <v>43</v>
      </c>
      <c r="Z2643" t="s">
        <v>1547</v>
      </c>
      <c r="AA2643" t="s">
        <v>1548</v>
      </c>
      <c r="AB2643">
        <v>288</v>
      </c>
      <c r="AC2643" s="1">
        <v>44157</v>
      </c>
      <c r="AD2643">
        <v>3</v>
      </c>
      <c r="AE2643">
        <v>229</v>
      </c>
      <c r="AF2643" s="1">
        <v>44433</v>
      </c>
      <c r="AG2643">
        <v>390</v>
      </c>
      <c r="AH2643">
        <v>511011</v>
      </c>
      <c r="AI2643">
        <v>88</v>
      </c>
      <c r="AJ2643" t="s">
        <v>1549</v>
      </c>
      <c r="AK2643" t="s">
        <v>45</v>
      </c>
      <c r="AL2643" s="1">
        <v>44043</v>
      </c>
    </row>
    <row r="2644" spans="1:38" x14ac:dyDescent="0.25">
      <c r="A2644" t="s">
        <v>40</v>
      </c>
      <c r="B2644" s="1">
        <v>44222</v>
      </c>
      <c r="C2644">
        <v>2</v>
      </c>
      <c r="D2644">
        <v>124</v>
      </c>
      <c r="E2644">
        <v>202</v>
      </c>
      <c r="F2644" t="s">
        <v>1426</v>
      </c>
      <c r="G2644" t="s">
        <v>69</v>
      </c>
      <c r="H2644" t="s">
        <v>70</v>
      </c>
      <c r="I2644">
        <v>3</v>
      </c>
      <c r="J2644">
        <v>2</v>
      </c>
      <c r="K2644">
        <v>179</v>
      </c>
      <c r="L2644">
        <v>16.3</v>
      </c>
      <c r="M2644">
        <v>4.8099999999999996</v>
      </c>
      <c r="N2644">
        <v>0.78</v>
      </c>
      <c r="O2644">
        <v>6.11</v>
      </c>
      <c r="P2644">
        <v>1</v>
      </c>
      <c r="Q2644">
        <v>4.16</v>
      </c>
      <c r="R2644">
        <v>0.68</v>
      </c>
      <c r="S2644">
        <v>1.67</v>
      </c>
      <c r="T2644">
        <v>329</v>
      </c>
      <c r="U2644">
        <v>16.920000000000002</v>
      </c>
      <c r="V2644">
        <v>21.97</v>
      </c>
      <c r="W2644" s="1">
        <v>44043</v>
      </c>
      <c r="Y2644" s="3">
        <v>44958</v>
      </c>
      <c r="Z2644" t="s">
        <v>1547</v>
      </c>
      <c r="AA2644" t="s">
        <v>1548</v>
      </c>
      <c r="AB2644">
        <v>288</v>
      </c>
      <c r="AC2644" s="1">
        <v>44157</v>
      </c>
      <c r="AD2644">
        <v>3</v>
      </c>
      <c r="AE2644">
        <v>174</v>
      </c>
      <c r="AF2644" s="1">
        <v>44433</v>
      </c>
      <c r="AG2644">
        <v>390</v>
      </c>
      <c r="AH2644">
        <v>511011</v>
      </c>
      <c r="AI2644">
        <v>88</v>
      </c>
      <c r="AJ2644" t="s">
        <v>1549</v>
      </c>
      <c r="AK2644" t="s">
        <v>45</v>
      </c>
      <c r="AL2644" s="1">
        <v>44043</v>
      </c>
    </row>
    <row r="2645" spans="1:38" x14ac:dyDescent="0.25">
      <c r="A2645" t="s">
        <v>40</v>
      </c>
      <c r="B2645" s="1">
        <v>44280</v>
      </c>
      <c r="C2645">
        <v>3</v>
      </c>
      <c r="D2645">
        <v>124</v>
      </c>
      <c r="E2645">
        <v>202</v>
      </c>
      <c r="F2645" t="s">
        <v>1426</v>
      </c>
      <c r="G2645" t="s">
        <v>69</v>
      </c>
      <c r="H2645" t="s">
        <v>70</v>
      </c>
      <c r="I2645">
        <v>3</v>
      </c>
      <c r="J2645">
        <v>2</v>
      </c>
      <c r="K2645">
        <v>237</v>
      </c>
      <c r="L2645">
        <v>12.2</v>
      </c>
      <c r="M2645">
        <v>4.7</v>
      </c>
      <c r="N2645">
        <v>0.56999999999999995</v>
      </c>
      <c r="O2645">
        <v>6.42</v>
      </c>
      <c r="P2645">
        <v>0.78</v>
      </c>
      <c r="Q2645">
        <v>4.82</v>
      </c>
      <c r="R2645">
        <v>0.59</v>
      </c>
      <c r="S2645">
        <v>1.37</v>
      </c>
      <c r="T2645">
        <v>319</v>
      </c>
      <c r="U2645">
        <v>12.66</v>
      </c>
      <c r="V2645">
        <v>17.440000000000001</v>
      </c>
      <c r="W2645" s="1">
        <v>44043</v>
      </c>
      <c r="Y2645" s="3">
        <v>44987</v>
      </c>
      <c r="Z2645" t="s">
        <v>1547</v>
      </c>
      <c r="AA2645" t="s">
        <v>1548</v>
      </c>
      <c r="AB2645">
        <v>288</v>
      </c>
      <c r="AC2645" s="1">
        <v>44157</v>
      </c>
      <c r="AD2645">
        <v>3</v>
      </c>
      <c r="AE2645">
        <v>152</v>
      </c>
      <c r="AF2645" s="1">
        <v>44433</v>
      </c>
      <c r="AG2645">
        <v>390</v>
      </c>
      <c r="AH2645">
        <v>511011</v>
      </c>
      <c r="AI2645">
        <v>88</v>
      </c>
      <c r="AJ2645" t="s">
        <v>1549</v>
      </c>
      <c r="AK2645" t="s">
        <v>45</v>
      </c>
      <c r="AL2645" s="1">
        <v>44043</v>
      </c>
    </row>
    <row r="2646" spans="1:38" x14ac:dyDescent="0.25">
      <c r="A2646" t="s">
        <v>51</v>
      </c>
      <c r="B2646" s="1">
        <v>42990</v>
      </c>
      <c r="C2646">
        <v>1</v>
      </c>
      <c r="D2646">
        <v>92</v>
      </c>
      <c r="E2646">
        <v>205</v>
      </c>
      <c r="F2646" t="s">
        <v>1426</v>
      </c>
      <c r="G2646" t="s">
        <v>56</v>
      </c>
      <c r="H2646" t="s">
        <v>41</v>
      </c>
      <c r="I2646">
        <v>7</v>
      </c>
      <c r="J2646" t="s">
        <v>42</v>
      </c>
      <c r="K2646">
        <v>23</v>
      </c>
      <c r="L2646">
        <v>18</v>
      </c>
      <c r="M2646">
        <v>4.93</v>
      </c>
      <c r="N2646">
        <v>0.89</v>
      </c>
      <c r="O2646">
        <v>4.78</v>
      </c>
      <c r="P2646">
        <v>0.86</v>
      </c>
      <c r="Q2646">
        <v>4.4800000000000004</v>
      </c>
      <c r="R2646">
        <v>0.81</v>
      </c>
      <c r="S2646">
        <v>1.67</v>
      </c>
      <c r="T2646">
        <v>41</v>
      </c>
      <c r="U2646">
        <v>18.68</v>
      </c>
      <c r="V2646">
        <v>21.63</v>
      </c>
      <c r="W2646" s="1">
        <v>42967</v>
      </c>
      <c r="X2646">
        <v>255</v>
      </c>
      <c r="Y2646" t="s">
        <v>43</v>
      </c>
      <c r="AC2646" t="s">
        <v>49</v>
      </c>
      <c r="AH2646" s="2">
        <v>46600</v>
      </c>
      <c r="AI2646" t="s">
        <v>1550</v>
      </c>
      <c r="AJ2646" s="2">
        <v>47331</v>
      </c>
      <c r="AK2646" t="s">
        <v>45</v>
      </c>
      <c r="AL2646" s="1">
        <v>42967</v>
      </c>
    </row>
    <row r="2647" spans="1:38" x14ac:dyDescent="0.25">
      <c r="A2647" t="s">
        <v>51</v>
      </c>
      <c r="B2647" s="1">
        <v>43048</v>
      </c>
      <c r="C2647">
        <v>2</v>
      </c>
      <c r="D2647">
        <v>92</v>
      </c>
      <c r="E2647">
        <v>205</v>
      </c>
      <c r="F2647" t="s">
        <v>1426</v>
      </c>
      <c r="G2647" t="s">
        <v>56</v>
      </c>
      <c r="H2647" t="s">
        <v>41</v>
      </c>
      <c r="I2647">
        <v>7</v>
      </c>
      <c r="J2647" t="s">
        <v>42</v>
      </c>
      <c r="K2647">
        <v>81</v>
      </c>
      <c r="L2647">
        <v>16.2</v>
      </c>
      <c r="M2647">
        <v>5.1100000000000003</v>
      </c>
      <c r="N2647">
        <v>0.83</v>
      </c>
      <c r="O2647">
        <v>5.61</v>
      </c>
      <c r="P2647">
        <v>0.91</v>
      </c>
      <c r="Q2647">
        <v>4.46</v>
      </c>
      <c r="R2647">
        <v>0.72</v>
      </c>
      <c r="S2647">
        <v>1.63</v>
      </c>
      <c r="T2647">
        <v>15</v>
      </c>
      <c r="U2647">
        <v>16.82</v>
      </c>
      <c r="V2647">
        <v>21.1</v>
      </c>
      <c r="W2647" s="1">
        <v>42967</v>
      </c>
      <c r="X2647">
        <v>255</v>
      </c>
      <c r="Y2647" t="s">
        <v>46</v>
      </c>
      <c r="AC2647" t="s">
        <v>49</v>
      </c>
      <c r="AH2647" s="2">
        <v>46600</v>
      </c>
      <c r="AI2647" t="s">
        <v>1550</v>
      </c>
      <c r="AJ2647" s="2">
        <v>47331</v>
      </c>
      <c r="AK2647" t="s">
        <v>45</v>
      </c>
      <c r="AL2647" s="1">
        <v>42967</v>
      </c>
    </row>
    <row r="2648" spans="1:38" x14ac:dyDescent="0.25">
      <c r="A2648" t="s">
        <v>51</v>
      </c>
      <c r="B2648" s="1">
        <v>43157</v>
      </c>
      <c r="C2648">
        <v>4</v>
      </c>
      <c r="D2648">
        <v>92</v>
      </c>
      <c r="E2648">
        <v>205</v>
      </c>
      <c r="F2648" t="s">
        <v>1426</v>
      </c>
      <c r="G2648" t="s">
        <v>56</v>
      </c>
      <c r="H2648" t="s">
        <v>41</v>
      </c>
      <c r="I2648">
        <v>7</v>
      </c>
      <c r="J2648" t="s">
        <v>42</v>
      </c>
      <c r="K2648">
        <v>190</v>
      </c>
      <c r="L2648">
        <v>12.7</v>
      </c>
      <c r="M2648">
        <v>4.75</v>
      </c>
      <c r="N2648">
        <v>0.6</v>
      </c>
      <c r="O2648">
        <v>6.18</v>
      </c>
      <c r="P2648">
        <v>0.78</v>
      </c>
      <c r="Q2648">
        <v>5.0999999999999996</v>
      </c>
      <c r="R2648">
        <v>0.65</v>
      </c>
      <c r="S2648">
        <v>1.43</v>
      </c>
      <c r="T2648">
        <v>73</v>
      </c>
      <c r="U2648">
        <v>13.18</v>
      </c>
      <c r="V2648">
        <v>18.010000000000002</v>
      </c>
      <c r="W2648" s="1">
        <v>42967</v>
      </c>
      <c r="X2648">
        <v>255</v>
      </c>
      <c r="Y2648" s="3">
        <v>45017</v>
      </c>
      <c r="AC2648" s="1">
        <v>43048</v>
      </c>
      <c r="AD2648">
        <v>1</v>
      </c>
      <c r="AE2648">
        <v>172</v>
      </c>
      <c r="AF2648" s="1">
        <v>43330</v>
      </c>
      <c r="AG2648">
        <v>363</v>
      </c>
      <c r="AH2648" s="2">
        <v>46600</v>
      </c>
      <c r="AI2648" t="s">
        <v>1550</v>
      </c>
      <c r="AJ2648" s="2">
        <v>47331</v>
      </c>
      <c r="AK2648" t="s">
        <v>45</v>
      </c>
      <c r="AL2648" s="1">
        <v>42967</v>
      </c>
    </row>
    <row r="2649" spans="1:38" x14ac:dyDescent="0.25">
      <c r="A2649" t="s">
        <v>51</v>
      </c>
      <c r="B2649" s="1">
        <v>43109</v>
      </c>
      <c r="C2649">
        <v>3</v>
      </c>
      <c r="D2649">
        <v>92</v>
      </c>
      <c r="E2649">
        <v>205</v>
      </c>
      <c r="F2649" t="s">
        <v>1426</v>
      </c>
      <c r="G2649" t="s">
        <v>56</v>
      </c>
      <c r="H2649" t="s">
        <v>41</v>
      </c>
      <c r="I2649">
        <v>7</v>
      </c>
      <c r="J2649" t="s">
        <v>42</v>
      </c>
      <c r="K2649">
        <v>142</v>
      </c>
      <c r="L2649">
        <v>14.8</v>
      </c>
      <c r="M2649">
        <v>4.95</v>
      </c>
      <c r="N2649">
        <v>0.73</v>
      </c>
      <c r="O2649">
        <v>4.1500000000000004</v>
      </c>
      <c r="P2649">
        <v>0.61</v>
      </c>
      <c r="Q2649">
        <v>4.2699999999999996</v>
      </c>
      <c r="R2649">
        <v>0.63</v>
      </c>
      <c r="S2649">
        <v>1.25</v>
      </c>
      <c r="T2649">
        <v>179</v>
      </c>
      <c r="U2649">
        <v>15.36</v>
      </c>
      <c r="V2649">
        <v>16.3</v>
      </c>
      <c r="W2649" s="1">
        <v>42967</v>
      </c>
      <c r="X2649">
        <v>255</v>
      </c>
      <c r="Y2649" s="3">
        <v>44986</v>
      </c>
      <c r="AC2649" s="1">
        <v>43048</v>
      </c>
      <c r="AD2649">
        <v>1</v>
      </c>
      <c r="AE2649">
        <v>178</v>
      </c>
      <c r="AF2649" s="1">
        <v>43330</v>
      </c>
      <c r="AG2649">
        <v>363</v>
      </c>
      <c r="AH2649" s="2">
        <v>46600</v>
      </c>
      <c r="AI2649" t="s">
        <v>1550</v>
      </c>
      <c r="AJ2649" s="2">
        <v>47331</v>
      </c>
      <c r="AK2649" t="s">
        <v>45</v>
      </c>
      <c r="AL2649" s="1">
        <v>42967</v>
      </c>
    </row>
    <row r="2650" spans="1:38" x14ac:dyDescent="0.25">
      <c r="A2650" t="s">
        <v>51</v>
      </c>
      <c r="B2650" s="1">
        <v>43209</v>
      </c>
      <c r="C2650">
        <v>5</v>
      </c>
      <c r="D2650">
        <v>92</v>
      </c>
      <c r="E2650">
        <v>205</v>
      </c>
      <c r="F2650" t="s">
        <v>1426</v>
      </c>
      <c r="G2650" t="s">
        <v>56</v>
      </c>
      <c r="H2650" t="s">
        <v>41</v>
      </c>
      <c r="I2650">
        <v>7</v>
      </c>
      <c r="J2650" t="s">
        <v>42</v>
      </c>
      <c r="K2650">
        <v>242</v>
      </c>
      <c r="L2650">
        <v>9.1</v>
      </c>
      <c r="M2650">
        <v>4.53</v>
      </c>
      <c r="N2650">
        <v>0.41</v>
      </c>
      <c r="O2650">
        <v>6.86</v>
      </c>
      <c r="P2650">
        <v>0.62</v>
      </c>
      <c r="Q2650">
        <v>6.11</v>
      </c>
      <c r="R2650">
        <v>0.56000000000000005</v>
      </c>
      <c r="S2650">
        <v>1.18</v>
      </c>
      <c r="T2650">
        <v>137</v>
      </c>
      <c r="U2650">
        <v>9.4499999999999993</v>
      </c>
      <c r="V2650">
        <v>14.37</v>
      </c>
      <c r="W2650" s="1">
        <v>42967</v>
      </c>
      <c r="X2650">
        <v>255</v>
      </c>
      <c r="Y2650" s="3">
        <v>45047</v>
      </c>
      <c r="AC2650" t="s">
        <v>49</v>
      </c>
      <c r="AH2650" s="2">
        <v>46600</v>
      </c>
      <c r="AI2650" t="s">
        <v>1550</v>
      </c>
      <c r="AJ2650" s="2">
        <v>47331</v>
      </c>
      <c r="AK2650" t="s">
        <v>45</v>
      </c>
      <c r="AL2650" s="1">
        <v>42967</v>
      </c>
    </row>
    <row r="2651" spans="1:38" x14ac:dyDescent="0.25">
      <c r="A2651" t="s">
        <v>129</v>
      </c>
      <c r="B2651" s="1">
        <v>43060</v>
      </c>
      <c r="C2651">
        <v>2</v>
      </c>
      <c r="D2651">
        <v>78</v>
      </c>
      <c r="E2651">
        <v>205</v>
      </c>
      <c r="F2651" t="s">
        <v>1426</v>
      </c>
      <c r="G2651" t="s">
        <v>69</v>
      </c>
      <c r="H2651" t="s">
        <v>70</v>
      </c>
      <c r="I2651">
        <v>7</v>
      </c>
      <c r="J2651" t="s">
        <v>42</v>
      </c>
      <c r="K2651">
        <v>52</v>
      </c>
      <c r="L2651">
        <v>27.8</v>
      </c>
      <c r="M2651">
        <v>5</v>
      </c>
      <c r="N2651">
        <v>1.39</v>
      </c>
      <c r="O2651">
        <v>4.84</v>
      </c>
      <c r="P2651">
        <v>1.35</v>
      </c>
      <c r="Q2651">
        <v>3.19</v>
      </c>
      <c r="R2651">
        <v>0.89</v>
      </c>
      <c r="S2651">
        <v>2.23</v>
      </c>
      <c r="T2651">
        <v>67</v>
      </c>
      <c r="U2651">
        <v>28.86</v>
      </c>
      <c r="V2651">
        <v>31.01</v>
      </c>
      <c r="W2651" s="1">
        <v>43008</v>
      </c>
      <c r="X2651">
        <v>234</v>
      </c>
      <c r="Y2651" t="s">
        <v>43</v>
      </c>
      <c r="AC2651" s="1">
        <v>43070</v>
      </c>
      <c r="AD2651">
        <v>1</v>
      </c>
      <c r="AE2651">
        <v>202</v>
      </c>
      <c r="AF2651" s="1">
        <v>43349</v>
      </c>
      <c r="AG2651">
        <v>341</v>
      </c>
      <c r="AI2651" t="s">
        <v>629</v>
      </c>
      <c r="AJ2651" t="s">
        <v>1551</v>
      </c>
      <c r="AK2651" t="s">
        <v>45</v>
      </c>
      <c r="AL2651" s="1">
        <v>43008</v>
      </c>
    </row>
    <row r="2652" spans="1:38" x14ac:dyDescent="0.25">
      <c r="A2652" t="s">
        <v>129</v>
      </c>
      <c r="B2652" s="1">
        <v>43156</v>
      </c>
      <c r="C2652">
        <v>3</v>
      </c>
      <c r="D2652">
        <v>78</v>
      </c>
      <c r="E2652">
        <v>205</v>
      </c>
      <c r="F2652" t="s">
        <v>1426</v>
      </c>
      <c r="G2652" t="s">
        <v>69</v>
      </c>
      <c r="H2652" t="s">
        <v>70</v>
      </c>
      <c r="I2652">
        <v>7</v>
      </c>
      <c r="J2652" t="s">
        <v>42</v>
      </c>
      <c r="K2652">
        <v>148</v>
      </c>
      <c r="L2652">
        <v>23</v>
      </c>
      <c r="M2652">
        <v>4.91</v>
      </c>
      <c r="N2652">
        <v>1.1299999999999999</v>
      </c>
      <c r="O2652">
        <v>4.21</v>
      </c>
      <c r="P2652">
        <v>0.97</v>
      </c>
      <c r="Q2652">
        <v>3.63</v>
      </c>
      <c r="R2652">
        <v>0.83</v>
      </c>
      <c r="S2652">
        <v>1.8</v>
      </c>
      <c r="U2652">
        <v>23.87</v>
      </c>
      <c r="V2652">
        <v>24.5</v>
      </c>
      <c r="W2652" s="1">
        <v>43008</v>
      </c>
      <c r="X2652">
        <v>234</v>
      </c>
      <c r="AI2652">
        <v>0</v>
      </c>
    </row>
    <row r="2653" spans="1:38" x14ac:dyDescent="0.25">
      <c r="A2653" t="s">
        <v>129</v>
      </c>
      <c r="B2653" s="1">
        <v>43229</v>
      </c>
      <c r="C2653">
        <v>4</v>
      </c>
      <c r="D2653">
        <v>78</v>
      </c>
      <c r="E2653">
        <v>205</v>
      </c>
      <c r="F2653" t="s">
        <v>1426</v>
      </c>
      <c r="G2653" t="s">
        <v>69</v>
      </c>
      <c r="H2653" t="s">
        <v>70</v>
      </c>
      <c r="I2653">
        <v>7</v>
      </c>
      <c r="J2653" t="s">
        <v>42</v>
      </c>
      <c r="K2653">
        <v>221</v>
      </c>
      <c r="L2653">
        <v>13.5</v>
      </c>
      <c r="M2653">
        <v>4.6100000000000003</v>
      </c>
      <c r="N2653">
        <v>0.62</v>
      </c>
      <c r="O2653">
        <v>5.76</v>
      </c>
      <c r="P2653">
        <v>0.78</v>
      </c>
      <c r="Q2653">
        <v>4.43</v>
      </c>
      <c r="R2653">
        <v>0.6</v>
      </c>
      <c r="S2653">
        <v>1.38</v>
      </c>
      <c r="T2653">
        <v>168</v>
      </c>
      <c r="U2653">
        <v>14.01</v>
      </c>
      <c r="V2653">
        <v>17.86</v>
      </c>
      <c r="W2653" s="1">
        <v>43008</v>
      </c>
      <c r="X2653">
        <v>234</v>
      </c>
      <c r="Y2653" s="3">
        <v>44986</v>
      </c>
      <c r="AC2653" t="s">
        <v>142</v>
      </c>
      <c r="AI2653" t="s">
        <v>629</v>
      </c>
      <c r="AJ2653" t="s">
        <v>1551</v>
      </c>
      <c r="AK2653" t="s">
        <v>143</v>
      </c>
      <c r="AL2653" s="1">
        <v>43240</v>
      </c>
    </row>
    <row r="2654" spans="1:38" x14ac:dyDescent="0.25">
      <c r="A2654" t="s">
        <v>594</v>
      </c>
      <c r="B2654" s="1">
        <v>43059</v>
      </c>
      <c r="C2654">
        <v>2</v>
      </c>
      <c r="D2654">
        <v>453</v>
      </c>
      <c r="E2654">
        <v>205</v>
      </c>
      <c r="F2654" t="s">
        <v>1426</v>
      </c>
      <c r="G2654" t="s">
        <v>104</v>
      </c>
      <c r="H2654" t="s">
        <v>105</v>
      </c>
      <c r="I2654">
        <v>6</v>
      </c>
      <c r="J2654" t="s">
        <v>42</v>
      </c>
      <c r="K2654">
        <v>60</v>
      </c>
      <c r="L2654">
        <v>24.2</v>
      </c>
      <c r="M2654">
        <v>4.93</v>
      </c>
      <c r="N2654">
        <v>1.19</v>
      </c>
      <c r="O2654">
        <v>4.51</v>
      </c>
      <c r="P2654">
        <v>1.0900000000000001</v>
      </c>
      <c r="Q2654">
        <v>3.42</v>
      </c>
      <c r="R2654">
        <v>0.83</v>
      </c>
      <c r="S2654">
        <v>1.92</v>
      </c>
      <c r="T2654">
        <v>13</v>
      </c>
      <c r="U2654">
        <v>25.12</v>
      </c>
      <c r="V2654">
        <v>26.33</v>
      </c>
      <c r="W2654" s="1">
        <v>42999</v>
      </c>
      <c r="X2654">
        <v>200</v>
      </c>
      <c r="Y2654" t="s">
        <v>43</v>
      </c>
      <c r="Z2654" t="s">
        <v>1552</v>
      </c>
      <c r="AA2654" t="s">
        <v>1553</v>
      </c>
      <c r="AC2654" s="1">
        <v>43059</v>
      </c>
      <c r="AD2654">
        <v>1</v>
      </c>
      <c r="AE2654">
        <v>231</v>
      </c>
      <c r="AF2654" s="1">
        <v>43340</v>
      </c>
      <c r="AG2654">
        <v>341</v>
      </c>
      <c r="AH2654">
        <v>506059</v>
      </c>
      <c r="AI2654">
        <v>0</v>
      </c>
      <c r="AJ2654" t="s">
        <v>1554</v>
      </c>
      <c r="AK2654" t="s">
        <v>45</v>
      </c>
      <c r="AL2654" s="1">
        <v>42999</v>
      </c>
    </row>
    <row r="2655" spans="1:38" x14ac:dyDescent="0.25">
      <c r="A2655" t="s">
        <v>594</v>
      </c>
      <c r="B2655" s="1">
        <v>43186</v>
      </c>
      <c r="C2655">
        <v>4</v>
      </c>
      <c r="D2655">
        <v>453</v>
      </c>
      <c r="E2655">
        <v>205</v>
      </c>
      <c r="F2655" t="s">
        <v>1426</v>
      </c>
      <c r="G2655" t="s">
        <v>104</v>
      </c>
      <c r="H2655" t="s">
        <v>105</v>
      </c>
      <c r="I2655">
        <v>6</v>
      </c>
      <c r="J2655" t="s">
        <v>42</v>
      </c>
      <c r="K2655">
        <v>187</v>
      </c>
      <c r="L2655">
        <v>20.7</v>
      </c>
      <c r="M2655">
        <v>4.68</v>
      </c>
      <c r="N2655">
        <v>0.97</v>
      </c>
      <c r="O2655">
        <v>5.33</v>
      </c>
      <c r="P2655">
        <v>1.1000000000000001</v>
      </c>
      <c r="Q2655">
        <v>4.16</v>
      </c>
      <c r="R2655">
        <v>0.86</v>
      </c>
      <c r="S2655">
        <v>1.96</v>
      </c>
      <c r="T2655">
        <v>7</v>
      </c>
      <c r="U2655">
        <v>21.49</v>
      </c>
      <c r="V2655">
        <v>25.74</v>
      </c>
      <c r="W2655" s="1">
        <v>42999</v>
      </c>
      <c r="X2655">
        <v>200</v>
      </c>
      <c r="Y2655" t="s">
        <v>47</v>
      </c>
      <c r="Z2655" t="s">
        <v>1555</v>
      </c>
      <c r="AA2655" t="s">
        <v>1556</v>
      </c>
      <c r="AB2655">
        <v>196</v>
      </c>
      <c r="AC2655" t="s">
        <v>49</v>
      </c>
      <c r="AH2655">
        <v>506059</v>
      </c>
      <c r="AI2655">
        <v>0</v>
      </c>
      <c r="AJ2655" t="s">
        <v>1554</v>
      </c>
      <c r="AK2655" t="s">
        <v>50</v>
      </c>
      <c r="AL2655" s="1">
        <v>43245</v>
      </c>
    </row>
    <row r="2656" spans="1:38" x14ac:dyDescent="0.25">
      <c r="A2656" t="s">
        <v>594</v>
      </c>
      <c r="B2656" s="1">
        <v>43122</v>
      </c>
      <c r="C2656">
        <v>3</v>
      </c>
      <c r="D2656">
        <v>453</v>
      </c>
      <c r="E2656">
        <v>205</v>
      </c>
      <c r="F2656" t="s">
        <v>1426</v>
      </c>
      <c r="G2656" t="s">
        <v>104</v>
      </c>
      <c r="H2656" t="s">
        <v>105</v>
      </c>
      <c r="I2656">
        <v>6</v>
      </c>
      <c r="J2656" t="s">
        <v>42</v>
      </c>
      <c r="K2656">
        <v>123</v>
      </c>
      <c r="L2656">
        <v>19.5</v>
      </c>
      <c r="M2656">
        <v>4.58</v>
      </c>
      <c r="N2656">
        <v>0.89</v>
      </c>
      <c r="O2656">
        <v>4.4000000000000004</v>
      </c>
      <c r="P2656">
        <v>0.86</v>
      </c>
      <c r="Q2656">
        <v>3.63</v>
      </c>
      <c r="R2656">
        <v>0.71</v>
      </c>
      <c r="S2656">
        <v>1.57</v>
      </c>
      <c r="T2656">
        <v>12</v>
      </c>
      <c r="U2656">
        <v>20.239999999999998</v>
      </c>
      <c r="V2656">
        <v>21.29</v>
      </c>
      <c r="W2656" s="1">
        <v>42999</v>
      </c>
      <c r="X2656">
        <v>200</v>
      </c>
      <c r="Y2656" t="s">
        <v>46</v>
      </c>
      <c r="Z2656" t="s">
        <v>1555</v>
      </c>
      <c r="AA2656" t="s">
        <v>1556</v>
      </c>
      <c r="AB2656">
        <v>196</v>
      </c>
      <c r="AC2656" s="1">
        <v>43059</v>
      </c>
      <c r="AD2656">
        <v>1</v>
      </c>
      <c r="AE2656">
        <v>174</v>
      </c>
      <c r="AF2656" s="1">
        <v>43340</v>
      </c>
      <c r="AG2656">
        <v>341</v>
      </c>
      <c r="AH2656">
        <v>506059</v>
      </c>
      <c r="AI2656">
        <v>0</v>
      </c>
      <c r="AJ2656" t="s">
        <v>1554</v>
      </c>
      <c r="AK2656" t="s">
        <v>45</v>
      </c>
      <c r="AL2656" s="1">
        <v>42999</v>
      </c>
    </row>
    <row r="2657" spans="1:38" x14ac:dyDescent="0.25">
      <c r="A2657" t="s">
        <v>123</v>
      </c>
      <c r="B2657" s="1">
        <v>43005</v>
      </c>
      <c r="C2657">
        <v>1</v>
      </c>
      <c r="D2657">
        <v>353</v>
      </c>
      <c r="E2657">
        <v>206</v>
      </c>
      <c r="F2657" t="s">
        <v>1426</v>
      </c>
      <c r="G2657" t="s">
        <v>104</v>
      </c>
      <c r="H2657" t="s">
        <v>105</v>
      </c>
      <c r="I2657">
        <v>3</v>
      </c>
      <c r="J2657">
        <v>2</v>
      </c>
      <c r="K2657">
        <v>36</v>
      </c>
      <c r="L2657">
        <v>28.8</v>
      </c>
      <c r="M2657">
        <v>5.1100000000000003</v>
      </c>
      <c r="N2657">
        <v>1.47</v>
      </c>
      <c r="O2657">
        <v>4.5</v>
      </c>
      <c r="P2657">
        <v>1.3</v>
      </c>
      <c r="Q2657">
        <v>3.65</v>
      </c>
      <c r="R2657">
        <v>1.05</v>
      </c>
      <c r="S2657">
        <v>2.35</v>
      </c>
      <c r="T2657">
        <v>56</v>
      </c>
      <c r="U2657">
        <v>29.89</v>
      </c>
      <c r="V2657">
        <v>31.83</v>
      </c>
      <c r="W2657" s="1">
        <v>42969</v>
      </c>
      <c r="X2657">
        <v>242</v>
      </c>
      <c r="Y2657" t="s">
        <v>43</v>
      </c>
      <c r="Z2657" t="s">
        <v>1410</v>
      </c>
      <c r="AA2657" t="s">
        <v>1411</v>
      </c>
      <c r="AC2657" s="1">
        <v>43056</v>
      </c>
      <c r="AD2657">
        <v>1</v>
      </c>
      <c r="AE2657">
        <v>265</v>
      </c>
      <c r="AF2657" s="1">
        <v>43332</v>
      </c>
      <c r="AG2657">
        <v>363</v>
      </c>
      <c r="AH2657" t="s">
        <v>339</v>
      </c>
      <c r="AI2657">
        <v>275</v>
      </c>
      <c r="AJ2657" t="s">
        <v>1412</v>
      </c>
      <c r="AK2657" t="s">
        <v>45</v>
      </c>
      <c r="AL2657" s="1">
        <v>42969</v>
      </c>
    </row>
    <row r="2658" spans="1:38" x14ac:dyDescent="0.25">
      <c r="A2658" t="s">
        <v>123</v>
      </c>
      <c r="B2658" s="1">
        <v>43074</v>
      </c>
      <c r="C2658">
        <v>2</v>
      </c>
      <c r="D2658">
        <v>353</v>
      </c>
      <c r="E2658">
        <v>206</v>
      </c>
      <c r="F2658" t="s">
        <v>1426</v>
      </c>
      <c r="G2658" t="s">
        <v>104</v>
      </c>
      <c r="H2658" t="s">
        <v>105</v>
      </c>
      <c r="I2658">
        <v>3</v>
      </c>
      <c r="J2658">
        <v>2</v>
      </c>
      <c r="K2658">
        <v>105</v>
      </c>
      <c r="L2658">
        <v>27.8</v>
      </c>
      <c r="M2658">
        <v>4.92</v>
      </c>
      <c r="N2658">
        <v>1.37</v>
      </c>
      <c r="O2658">
        <v>3.21</v>
      </c>
      <c r="P2658">
        <v>0.89</v>
      </c>
      <c r="Q2658">
        <v>3.95</v>
      </c>
      <c r="R2658">
        <v>1.1000000000000001</v>
      </c>
      <c r="S2658">
        <v>1.99</v>
      </c>
      <c r="T2658">
        <v>56</v>
      </c>
      <c r="U2658">
        <v>28.86</v>
      </c>
      <c r="V2658">
        <v>26.79</v>
      </c>
      <c r="W2658" s="1">
        <v>42969</v>
      </c>
      <c r="X2658">
        <v>242</v>
      </c>
      <c r="Y2658" t="s">
        <v>46</v>
      </c>
      <c r="Z2658" t="s">
        <v>1410</v>
      </c>
      <c r="AA2658" t="s">
        <v>1411</v>
      </c>
      <c r="AC2658" s="1">
        <v>43056</v>
      </c>
      <c r="AD2658">
        <v>1</v>
      </c>
      <c r="AE2658">
        <v>256</v>
      </c>
      <c r="AF2658" s="1">
        <v>43332</v>
      </c>
      <c r="AG2658">
        <v>363</v>
      </c>
      <c r="AH2658" t="s">
        <v>339</v>
      </c>
      <c r="AI2658">
        <v>275</v>
      </c>
      <c r="AJ2658" t="s">
        <v>1412</v>
      </c>
      <c r="AK2658" t="s">
        <v>45</v>
      </c>
      <c r="AL2658" s="1">
        <v>42969</v>
      </c>
    </row>
    <row r="2659" spans="1:38" x14ac:dyDescent="0.25">
      <c r="A2659" t="s">
        <v>123</v>
      </c>
      <c r="B2659" s="1">
        <v>43198</v>
      </c>
      <c r="C2659">
        <v>4</v>
      </c>
      <c r="D2659">
        <v>353</v>
      </c>
      <c r="E2659">
        <v>206</v>
      </c>
      <c r="F2659" t="s">
        <v>1426</v>
      </c>
      <c r="G2659" t="s">
        <v>104</v>
      </c>
      <c r="H2659" t="s">
        <v>105</v>
      </c>
      <c r="I2659">
        <v>3</v>
      </c>
      <c r="J2659">
        <v>2</v>
      </c>
      <c r="K2659">
        <v>229</v>
      </c>
      <c r="L2659">
        <v>17.100000000000001</v>
      </c>
      <c r="M2659">
        <v>4.8499999999999996</v>
      </c>
      <c r="N2659">
        <v>0.83</v>
      </c>
      <c r="O2659">
        <v>5.95</v>
      </c>
      <c r="P2659">
        <v>1.02</v>
      </c>
      <c r="Q2659">
        <v>4.7699999999999996</v>
      </c>
      <c r="R2659">
        <v>0.82</v>
      </c>
      <c r="S2659">
        <v>1.83</v>
      </c>
      <c r="T2659">
        <v>43</v>
      </c>
      <c r="U2659">
        <v>17.75</v>
      </c>
      <c r="V2659">
        <v>23.47</v>
      </c>
      <c r="W2659" s="1">
        <v>42969</v>
      </c>
      <c r="X2659">
        <v>242</v>
      </c>
      <c r="Y2659" t="s">
        <v>48</v>
      </c>
      <c r="Z2659" t="s">
        <v>1410</v>
      </c>
      <c r="AA2659" t="s">
        <v>1411</v>
      </c>
      <c r="AC2659" t="s">
        <v>49</v>
      </c>
      <c r="AH2659" t="s">
        <v>339</v>
      </c>
      <c r="AI2659" t="s">
        <v>250</v>
      </c>
      <c r="AJ2659" t="s">
        <v>1412</v>
      </c>
      <c r="AK2659" t="s">
        <v>50</v>
      </c>
      <c r="AL2659" s="1">
        <v>43243</v>
      </c>
    </row>
    <row r="2660" spans="1:38" x14ac:dyDescent="0.25">
      <c r="A2660" t="s">
        <v>123</v>
      </c>
      <c r="B2660" s="1">
        <v>43136</v>
      </c>
      <c r="C2660">
        <v>3</v>
      </c>
      <c r="D2660">
        <v>353</v>
      </c>
      <c r="E2660">
        <v>206</v>
      </c>
      <c r="F2660" t="s">
        <v>1426</v>
      </c>
      <c r="G2660" t="s">
        <v>104</v>
      </c>
      <c r="H2660" t="s">
        <v>105</v>
      </c>
      <c r="I2660">
        <v>3</v>
      </c>
      <c r="J2660">
        <v>2</v>
      </c>
      <c r="K2660">
        <v>151</v>
      </c>
      <c r="L2660">
        <v>18.899999999999999</v>
      </c>
      <c r="M2660">
        <v>5.08</v>
      </c>
      <c r="N2660">
        <v>0.96</v>
      </c>
      <c r="O2660">
        <v>5.04</v>
      </c>
      <c r="P2660">
        <v>0.95</v>
      </c>
      <c r="Q2660">
        <v>3.99</v>
      </c>
      <c r="R2660">
        <v>0.75</v>
      </c>
      <c r="S2660">
        <v>1.71</v>
      </c>
      <c r="T2660">
        <v>347</v>
      </c>
      <c r="U2660">
        <v>19.62</v>
      </c>
      <c r="V2660">
        <v>22.56</v>
      </c>
      <c r="W2660" s="1">
        <v>42985</v>
      </c>
      <c r="X2660">
        <v>226</v>
      </c>
      <c r="Y2660" s="3">
        <v>44986</v>
      </c>
      <c r="Z2660" t="s">
        <v>1557</v>
      </c>
      <c r="AA2660" t="s">
        <v>920</v>
      </c>
      <c r="AC2660" s="1">
        <v>43042</v>
      </c>
      <c r="AD2660">
        <v>1</v>
      </c>
      <c r="AE2660">
        <v>187</v>
      </c>
      <c r="AF2660" s="1">
        <v>43325</v>
      </c>
      <c r="AG2660">
        <v>340</v>
      </c>
      <c r="AH2660" t="s">
        <v>1558</v>
      </c>
      <c r="AI2660">
        <v>682</v>
      </c>
      <c r="AJ2660" t="s">
        <v>1559</v>
      </c>
      <c r="AK2660" t="s">
        <v>45</v>
      </c>
      <c r="AL2660" s="1">
        <v>42985</v>
      </c>
    </row>
    <row r="2661" spans="1:38" x14ac:dyDescent="0.25">
      <c r="A2661" t="s">
        <v>123</v>
      </c>
      <c r="B2661" s="1">
        <v>43005</v>
      </c>
      <c r="C2661">
        <v>1</v>
      </c>
      <c r="D2661">
        <v>485</v>
      </c>
      <c r="E2661">
        <v>206</v>
      </c>
      <c r="F2661" t="s">
        <v>1426</v>
      </c>
      <c r="G2661" t="s">
        <v>69</v>
      </c>
      <c r="H2661" t="s">
        <v>70</v>
      </c>
      <c r="I2661">
        <v>3</v>
      </c>
      <c r="J2661">
        <v>2</v>
      </c>
      <c r="K2661">
        <v>52</v>
      </c>
      <c r="L2661">
        <v>22.9</v>
      </c>
      <c r="M2661">
        <v>5.08</v>
      </c>
      <c r="N2661">
        <v>1.1599999999999999</v>
      </c>
      <c r="O2661">
        <v>4.8</v>
      </c>
      <c r="P2661">
        <v>1.1000000000000001</v>
      </c>
      <c r="Q2661">
        <v>4.16</v>
      </c>
      <c r="R2661">
        <v>0.95</v>
      </c>
      <c r="S2661">
        <v>2.0499999999999998</v>
      </c>
      <c r="T2661">
        <v>15</v>
      </c>
      <c r="U2661">
        <v>23.77</v>
      </c>
      <c r="V2661">
        <v>26.99</v>
      </c>
      <c r="W2661" s="1">
        <v>42953</v>
      </c>
      <c r="X2661">
        <v>258</v>
      </c>
      <c r="Y2661" t="s">
        <v>43</v>
      </c>
      <c r="Z2661" t="s">
        <v>1560</v>
      </c>
      <c r="AA2661" t="s">
        <v>1561</v>
      </c>
      <c r="AC2661" s="1">
        <v>43042</v>
      </c>
      <c r="AD2661">
        <v>1</v>
      </c>
      <c r="AE2661">
        <v>253</v>
      </c>
      <c r="AF2661" s="1">
        <v>43320</v>
      </c>
      <c r="AG2661">
        <v>367</v>
      </c>
      <c r="AI2661">
        <v>0</v>
      </c>
      <c r="AK2661" t="s">
        <v>45</v>
      </c>
      <c r="AL2661" s="1">
        <v>42953</v>
      </c>
    </row>
    <row r="2662" spans="1:38" x14ac:dyDescent="0.25">
      <c r="A2662" t="s">
        <v>123</v>
      </c>
      <c r="B2662" s="1">
        <v>43074</v>
      </c>
      <c r="C2662">
        <v>2</v>
      </c>
      <c r="D2662">
        <v>485</v>
      </c>
      <c r="E2662">
        <v>206</v>
      </c>
      <c r="F2662" t="s">
        <v>1426</v>
      </c>
      <c r="G2662" t="s">
        <v>69</v>
      </c>
      <c r="H2662" t="s">
        <v>70</v>
      </c>
      <c r="I2662">
        <v>3</v>
      </c>
      <c r="J2662">
        <v>2</v>
      </c>
      <c r="K2662">
        <v>121</v>
      </c>
      <c r="L2662">
        <v>17.5</v>
      </c>
      <c r="M2662">
        <v>5.12</v>
      </c>
      <c r="N2662">
        <v>0.9</v>
      </c>
      <c r="O2662">
        <v>5</v>
      </c>
      <c r="P2662">
        <v>0.88</v>
      </c>
      <c r="Q2662">
        <v>4.3</v>
      </c>
      <c r="R2662">
        <v>0.75</v>
      </c>
      <c r="S2662">
        <v>1.63</v>
      </c>
      <c r="T2662">
        <v>43</v>
      </c>
      <c r="U2662">
        <v>18.170000000000002</v>
      </c>
      <c r="V2662">
        <v>21.3</v>
      </c>
      <c r="W2662" s="1">
        <v>42953</v>
      </c>
      <c r="X2662">
        <v>258</v>
      </c>
      <c r="Y2662" t="s">
        <v>46</v>
      </c>
      <c r="Z2662" t="s">
        <v>1560</v>
      </c>
      <c r="AA2662" t="s">
        <v>1561</v>
      </c>
      <c r="AC2662" s="1">
        <v>43042</v>
      </c>
      <c r="AD2662">
        <v>1</v>
      </c>
      <c r="AE2662">
        <v>244</v>
      </c>
      <c r="AF2662" s="1">
        <v>43320</v>
      </c>
      <c r="AG2662">
        <v>367</v>
      </c>
      <c r="AI2662">
        <v>0</v>
      </c>
      <c r="AK2662" t="s">
        <v>45</v>
      </c>
      <c r="AL2662" s="1">
        <v>42953</v>
      </c>
    </row>
    <row r="2663" spans="1:38" x14ac:dyDescent="0.25">
      <c r="A2663" t="s">
        <v>123</v>
      </c>
      <c r="B2663" s="1">
        <v>43198</v>
      </c>
      <c r="C2663">
        <v>4</v>
      </c>
      <c r="D2663">
        <v>485</v>
      </c>
      <c r="E2663">
        <v>206</v>
      </c>
      <c r="F2663" t="s">
        <v>1426</v>
      </c>
      <c r="G2663" t="s">
        <v>69</v>
      </c>
      <c r="H2663" t="s">
        <v>70</v>
      </c>
      <c r="I2663">
        <v>3</v>
      </c>
      <c r="J2663">
        <v>2</v>
      </c>
      <c r="K2663">
        <v>245</v>
      </c>
      <c r="L2663">
        <v>12.9</v>
      </c>
      <c r="M2663">
        <v>4.78</v>
      </c>
      <c r="N2663">
        <v>0.62</v>
      </c>
      <c r="O2663">
        <v>7.59</v>
      </c>
      <c r="P2663">
        <v>0.98</v>
      </c>
      <c r="Q2663">
        <v>5.03</v>
      </c>
      <c r="R2663">
        <v>0.65</v>
      </c>
      <c r="S2663">
        <v>1.63</v>
      </c>
      <c r="T2663">
        <v>84</v>
      </c>
      <c r="U2663">
        <v>13.39</v>
      </c>
      <c r="V2663">
        <v>20.58</v>
      </c>
      <c r="W2663" s="1">
        <v>42953</v>
      </c>
      <c r="X2663">
        <v>258</v>
      </c>
      <c r="Y2663" t="s">
        <v>48</v>
      </c>
      <c r="Z2663" t="s">
        <v>1560</v>
      </c>
      <c r="AA2663" t="s">
        <v>1561</v>
      </c>
      <c r="AC2663" t="s">
        <v>49</v>
      </c>
      <c r="AI2663">
        <v>0</v>
      </c>
      <c r="AK2663" t="s">
        <v>50</v>
      </c>
      <c r="AL2663" s="1">
        <v>43242</v>
      </c>
    </row>
    <row r="2664" spans="1:38" x14ac:dyDescent="0.25">
      <c r="A2664" t="s">
        <v>123</v>
      </c>
      <c r="B2664" s="1">
        <v>43136</v>
      </c>
      <c r="C2664">
        <v>3</v>
      </c>
      <c r="D2664">
        <v>485</v>
      </c>
      <c r="E2664">
        <v>206</v>
      </c>
      <c r="F2664" t="s">
        <v>1426</v>
      </c>
      <c r="G2664" t="s">
        <v>104</v>
      </c>
      <c r="H2664" t="s">
        <v>105</v>
      </c>
      <c r="I2664">
        <v>3</v>
      </c>
      <c r="J2664">
        <v>2</v>
      </c>
      <c r="K2664">
        <v>179</v>
      </c>
      <c r="L2664">
        <v>10.5</v>
      </c>
      <c r="M2664">
        <v>4.88</v>
      </c>
      <c r="N2664">
        <v>0.51</v>
      </c>
      <c r="O2664">
        <v>6.67</v>
      </c>
      <c r="P2664">
        <v>0.7</v>
      </c>
      <c r="Q2664">
        <v>4.38</v>
      </c>
      <c r="R2664">
        <v>0.46</v>
      </c>
      <c r="S2664">
        <v>1.1599999999999999</v>
      </c>
      <c r="T2664">
        <v>25</v>
      </c>
      <c r="U2664">
        <v>10.9</v>
      </c>
      <c r="V2664">
        <v>15.01</v>
      </c>
      <c r="W2664" s="1">
        <v>42957</v>
      </c>
      <c r="X2664" t="s">
        <v>1562</v>
      </c>
      <c r="Y2664" t="s">
        <v>47</v>
      </c>
      <c r="Z2664" t="s">
        <v>1563</v>
      </c>
      <c r="AA2664" t="s">
        <v>1564</v>
      </c>
      <c r="AC2664" s="1">
        <v>43064</v>
      </c>
      <c r="AD2664">
        <v>3</v>
      </c>
      <c r="AE2664">
        <v>206</v>
      </c>
      <c r="AF2664" s="1">
        <v>43344</v>
      </c>
      <c r="AG2664">
        <v>387</v>
      </c>
      <c r="AH2664" t="s">
        <v>743</v>
      </c>
      <c r="AI2664">
        <v>449</v>
      </c>
      <c r="AJ2664" t="s">
        <v>1565</v>
      </c>
      <c r="AK2664" t="s">
        <v>45</v>
      </c>
      <c r="AL2664" s="1">
        <v>42957</v>
      </c>
    </row>
    <row r="2665" spans="1:38" x14ac:dyDescent="0.25">
      <c r="A2665" t="s">
        <v>78</v>
      </c>
      <c r="B2665" s="1">
        <v>43012</v>
      </c>
      <c r="C2665">
        <v>1</v>
      </c>
      <c r="D2665">
        <v>64</v>
      </c>
      <c r="E2665">
        <v>207</v>
      </c>
      <c r="F2665" t="s">
        <v>1426</v>
      </c>
      <c r="G2665" t="s">
        <v>40</v>
      </c>
      <c r="H2665" t="s">
        <v>41</v>
      </c>
      <c r="I2665">
        <v>2</v>
      </c>
      <c r="J2665">
        <v>1</v>
      </c>
      <c r="K2665">
        <v>36</v>
      </c>
      <c r="L2665">
        <v>16.600000000000001</v>
      </c>
      <c r="M2665">
        <v>5.45</v>
      </c>
      <c r="N2665">
        <v>0.9</v>
      </c>
      <c r="O2665">
        <v>5.13</v>
      </c>
      <c r="P2665">
        <v>0.85</v>
      </c>
      <c r="Q2665">
        <v>4.01</v>
      </c>
      <c r="R2665">
        <v>0.67</v>
      </c>
      <c r="S2665">
        <v>1.52</v>
      </c>
      <c r="U2665">
        <v>17.23</v>
      </c>
      <c r="V2665">
        <v>20.09</v>
      </c>
      <c r="W2665" s="1">
        <v>42976</v>
      </c>
      <c r="X2665">
        <v>230</v>
      </c>
      <c r="Z2665" t="s">
        <v>741</v>
      </c>
      <c r="AA2665" t="s">
        <v>1566</v>
      </c>
      <c r="AB2665">
        <v>238</v>
      </c>
      <c r="AC2665" t="s">
        <v>49</v>
      </c>
      <c r="AH2665">
        <v>310047</v>
      </c>
      <c r="AI2665">
        <v>56</v>
      </c>
      <c r="AJ2665" s="2">
        <v>12571</v>
      </c>
    </row>
    <row r="2666" spans="1:38" x14ac:dyDescent="0.25">
      <c r="A2666" t="s">
        <v>78</v>
      </c>
      <c r="B2666" s="1">
        <v>43072</v>
      </c>
      <c r="C2666">
        <v>2</v>
      </c>
      <c r="D2666">
        <v>64</v>
      </c>
      <c r="E2666">
        <v>207</v>
      </c>
      <c r="F2666" t="s">
        <v>1426</v>
      </c>
      <c r="G2666" t="s">
        <v>40</v>
      </c>
      <c r="H2666" t="s">
        <v>41</v>
      </c>
      <c r="I2666">
        <v>3</v>
      </c>
      <c r="J2666">
        <v>2</v>
      </c>
      <c r="K2666">
        <v>64</v>
      </c>
      <c r="L2666">
        <v>14.4</v>
      </c>
      <c r="M2666">
        <v>5.24</v>
      </c>
      <c r="N2666">
        <v>0.75</v>
      </c>
      <c r="O2666">
        <v>5.23</v>
      </c>
      <c r="P2666">
        <v>0.75</v>
      </c>
      <c r="Q2666">
        <v>3.69</v>
      </c>
      <c r="R2666">
        <v>0.53</v>
      </c>
      <c r="S2666">
        <v>1.28</v>
      </c>
      <c r="T2666">
        <v>20</v>
      </c>
      <c r="U2666">
        <v>14.95</v>
      </c>
      <c r="V2666">
        <v>17.21</v>
      </c>
      <c r="W2666" s="1">
        <v>43008</v>
      </c>
      <c r="X2666">
        <v>196</v>
      </c>
      <c r="Y2666" t="s">
        <v>43</v>
      </c>
      <c r="Z2666" t="s">
        <v>1301</v>
      </c>
      <c r="AA2666">
        <f>-97/72</f>
        <v>-1.3472222222222223</v>
      </c>
      <c r="AC2666" s="1">
        <v>43058</v>
      </c>
      <c r="AD2666">
        <v>1</v>
      </c>
      <c r="AE2666">
        <v>212</v>
      </c>
      <c r="AF2666" s="1">
        <v>43338</v>
      </c>
      <c r="AG2666">
        <v>330</v>
      </c>
      <c r="AH2666">
        <v>309012</v>
      </c>
      <c r="AI2666">
        <v>71</v>
      </c>
      <c r="AJ2666" s="2">
        <v>43770</v>
      </c>
      <c r="AK2666" t="s">
        <v>45</v>
      </c>
      <c r="AL2666" s="1">
        <v>43008</v>
      </c>
    </row>
    <row r="2667" spans="1:38" x14ac:dyDescent="0.25">
      <c r="A2667" t="s">
        <v>78</v>
      </c>
      <c r="B2667" s="1">
        <v>43129</v>
      </c>
      <c r="C2667">
        <v>3</v>
      </c>
      <c r="D2667">
        <v>64</v>
      </c>
      <c r="E2667">
        <v>207</v>
      </c>
      <c r="F2667" t="s">
        <v>1426</v>
      </c>
      <c r="G2667" t="s">
        <v>40</v>
      </c>
      <c r="H2667" t="s">
        <v>41</v>
      </c>
      <c r="I2667">
        <v>2</v>
      </c>
      <c r="J2667">
        <v>1</v>
      </c>
      <c r="K2667">
        <v>153</v>
      </c>
      <c r="L2667">
        <v>11.6</v>
      </c>
      <c r="M2667">
        <v>4.95</v>
      </c>
      <c r="N2667">
        <v>0.56999999999999995</v>
      </c>
      <c r="O2667">
        <v>4.91</v>
      </c>
      <c r="P2667">
        <v>0.56999999999999995</v>
      </c>
      <c r="Q2667">
        <v>4.22</v>
      </c>
      <c r="R2667">
        <v>0.49</v>
      </c>
      <c r="S2667">
        <v>1.06</v>
      </c>
      <c r="U2667">
        <v>12.04</v>
      </c>
      <c r="V2667">
        <v>13.9</v>
      </c>
      <c r="W2667" s="1">
        <v>42976</v>
      </c>
      <c r="X2667">
        <v>230</v>
      </c>
      <c r="Z2667" t="s">
        <v>741</v>
      </c>
      <c r="AA2667" t="s">
        <v>1566</v>
      </c>
      <c r="AB2667">
        <v>238</v>
      </c>
      <c r="AC2667" s="1">
        <v>43067</v>
      </c>
      <c r="AD2667">
        <v>1</v>
      </c>
      <c r="AE2667">
        <v>216</v>
      </c>
      <c r="AF2667" s="1">
        <v>43347</v>
      </c>
      <c r="AH2667">
        <v>310047</v>
      </c>
      <c r="AI2667">
        <v>56</v>
      </c>
      <c r="AJ2667" s="2">
        <v>12571</v>
      </c>
      <c r="AK2667" t="s">
        <v>83</v>
      </c>
      <c r="AL2667" s="1">
        <v>43067</v>
      </c>
    </row>
    <row r="2668" spans="1:38" x14ac:dyDescent="0.25">
      <c r="A2668" t="s">
        <v>78</v>
      </c>
      <c r="B2668" s="1">
        <v>43193</v>
      </c>
      <c r="C2668">
        <v>4</v>
      </c>
      <c r="D2668">
        <v>64</v>
      </c>
      <c r="E2668">
        <v>207</v>
      </c>
      <c r="F2668" t="s">
        <v>1426</v>
      </c>
      <c r="G2668" t="s">
        <v>40</v>
      </c>
      <c r="H2668" t="s">
        <v>41</v>
      </c>
      <c r="I2668">
        <v>2</v>
      </c>
      <c r="J2668">
        <v>1</v>
      </c>
      <c r="K2668">
        <v>217</v>
      </c>
      <c r="L2668">
        <v>8.6</v>
      </c>
      <c r="M2668">
        <v>5.08</v>
      </c>
      <c r="N2668">
        <v>0.44</v>
      </c>
      <c r="O2668">
        <v>5.73</v>
      </c>
      <c r="P2668">
        <v>0.49</v>
      </c>
      <c r="Q2668">
        <v>4.7699999999999996</v>
      </c>
      <c r="R2668">
        <v>0.41</v>
      </c>
      <c r="S2668">
        <v>0.9</v>
      </c>
      <c r="U2668">
        <v>8.93</v>
      </c>
      <c r="V2668">
        <v>11.5</v>
      </c>
      <c r="W2668" s="1">
        <v>42976</v>
      </c>
      <c r="X2668">
        <v>230</v>
      </c>
      <c r="Z2668" t="s">
        <v>741</v>
      </c>
      <c r="AA2668" t="s">
        <v>1566</v>
      </c>
      <c r="AB2668">
        <v>238</v>
      </c>
      <c r="AC2668" s="1">
        <v>43067</v>
      </c>
      <c r="AD2668">
        <v>1</v>
      </c>
      <c r="AE2668">
        <v>152</v>
      </c>
      <c r="AF2668" s="1">
        <v>43347</v>
      </c>
      <c r="AH2668">
        <v>310047</v>
      </c>
      <c r="AI2668">
        <v>56</v>
      </c>
      <c r="AJ2668" s="2">
        <v>12571</v>
      </c>
      <c r="AK2668" t="s">
        <v>83</v>
      </c>
      <c r="AL2668" s="1">
        <v>43067</v>
      </c>
    </row>
    <row r="2669" spans="1:38" x14ac:dyDescent="0.25">
      <c r="A2669" t="s">
        <v>129</v>
      </c>
      <c r="B2669" s="1">
        <v>43156</v>
      </c>
      <c r="C2669">
        <v>3</v>
      </c>
      <c r="D2669">
        <v>21</v>
      </c>
      <c r="E2669">
        <v>208</v>
      </c>
      <c r="F2669" t="s">
        <v>1426</v>
      </c>
      <c r="G2669" t="s">
        <v>104</v>
      </c>
      <c r="H2669" t="s">
        <v>105</v>
      </c>
      <c r="I2669">
        <v>3</v>
      </c>
      <c r="J2669">
        <v>2</v>
      </c>
      <c r="K2669">
        <v>129</v>
      </c>
      <c r="L2669">
        <v>12.3</v>
      </c>
      <c r="M2669">
        <v>5.2</v>
      </c>
      <c r="N2669">
        <v>0.64</v>
      </c>
      <c r="O2669">
        <v>5.13</v>
      </c>
      <c r="P2669">
        <v>0.63</v>
      </c>
      <c r="Q2669">
        <v>4.55</v>
      </c>
      <c r="R2669">
        <v>0.56000000000000005</v>
      </c>
      <c r="S2669">
        <v>1.19</v>
      </c>
      <c r="U2669">
        <v>12.77</v>
      </c>
      <c r="V2669">
        <v>15.36</v>
      </c>
      <c r="W2669" s="1">
        <v>43027</v>
      </c>
      <c r="X2669">
        <v>215</v>
      </c>
      <c r="AI2669">
        <v>0</v>
      </c>
    </row>
    <row r="2670" spans="1:38" x14ac:dyDescent="0.25">
      <c r="A2670" t="s">
        <v>129</v>
      </c>
      <c r="B2670" s="1">
        <v>43060</v>
      </c>
      <c r="C2670">
        <v>2</v>
      </c>
      <c r="D2670">
        <v>21</v>
      </c>
      <c r="E2670">
        <v>208</v>
      </c>
      <c r="F2670" t="s">
        <v>1426</v>
      </c>
      <c r="G2670" t="s">
        <v>104</v>
      </c>
      <c r="H2670" t="s">
        <v>105</v>
      </c>
      <c r="I2670">
        <v>3</v>
      </c>
      <c r="J2670">
        <v>2</v>
      </c>
      <c r="K2670">
        <v>33</v>
      </c>
      <c r="L2670">
        <v>8.5</v>
      </c>
      <c r="M2670">
        <v>5.12</v>
      </c>
      <c r="N2670">
        <v>0.44</v>
      </c>
      <c r="O2670">
        <v>6.1</v>
      </c>
      <c r="P2670">
        <v>0.52</v>
      </c>
      <c r="Q2670">
        <v>3.71</v>
      </c>
      <c r="R2670">
        <v>0.32</v>
      </c>
      <c r="S2670">
        <v>0.83</v>
      </c>
      <c r="T2670">
        <v>102</v>
      </c>
      <c r="U2670">
        <v>8.82</v>
      </c>
      <c r="V2670">
        <v>11.18</v>
      </c>
      <c r="W2670" s="1">
        <v>43027</v>
      </c>
      <c r="X2670">
        <v>215</v>
      </c>
      <c r="Y2670" t="s">
        <v>43</v>
      </c>
      <c r="AC2670" t="s">
        <v>49</v>
      </c>
      <c r="AH2670">
        <v>506063</v>
      </c>
      <c r="AI2670" t="s">
        <v>1567</v>
      </c>
      <c r="AJ2670" t="s">
        <v>1568</v>
      </c>
      <c r="AK2670" t="s">
        <v>45</v>
      </c>
      <c r="AL2670" s="1">
        <v>43027</v>
      </c>
    </row>
    <row r="2671" spans="1:38" x14ac:dyDescent="0.25">
      <c r="A2671" t="s">
        <v>129</v>
      </c>
      <c r="B2671" s="1">
        <v>43229</v>
      </c>
      <c r="C2671">
        <v>4</v>
      </c>
      <c r="D2671">
        <v>21</v>
      </c>
      <c r="E2671">
        <v>208</v>
      </c>
      <c r="F2671" t="s">
        <v>1426</v>
      </c>
      <c r="G2671" t="s">
        <v>104</v>
      </c>
      <c r="H2671" t="s">
        <v>105</v>
      </c>
      <c r="I2671">
        <v>3</v>
      </c>
      <c r="J2671">
        <v>2</v>
      </c>
      <c r="K2671">
        <v>202</v>
      </c>
      <c r="L2671">
        <v>5.9</v>
      </c>
      <c r="M2671">
        <v>4.5599999999999996</v>
      </c>
      <c r="N2671">
        <v>0.27</v>
      </c>
      <c r="O2671">
        <v>8.3800000000000008</v>
      </c>
      <c r="P2671">
        <v>0.49</v>
      </c>
      <c r="Q2671">
        <v>5.65</v>
      </c>
      <c r="R2671">
        <v>0.33</v>
      </c>
      <c r="S2671">
        <v>0.83</v>
      </c>
      <c r="T2671">
        <v>212</v>
      </c>
      <c r="U2671">
        <v>6.12</v>
      </c>
      <c r="V2671">
        <v>10.18</v>
      </c>
      <c r="W2671" s="1">
        <v>43027</v>
      </c>
      <c r="X2671">
        <v>215</v>
      </c>
      <c r="Y2671" s="3">
        <v>44986</v>
      </c>
      <c r="AC2671" t="s">
        <v>142</v>
      </c>
      <c r="AH2671">
        <v>506063</v>
      </c>
      <c r="AI2671" t="s">
        <v>1567</v>
      </c>
      <c r="AJ2671" t="s">
        <v>1568</v>
      </c>
      <c r="AK2671" t="s">
        <v>50</v>
      </c>
      <c r="AL2671" s="1">
        <v>43251</v>
      </c>
    </row>
    <row r="2672" spans="1:38" x14ac:dyDescent="0.25">
      <c r="A2672" t="s">
        <v>40</v>
      </c>
      <c r="B2672" s="1">
        <v>44117</v>
      </c>
      <c r="C2672">
        <v>1</v>
      </c>
      <c r="D2672">
        <v>269</v>
      </c>
      <c r="E2672">
        <v>209</v>
      </c>
      <c r="F2672" t="s">
        <v>1426</v>
      </c>
      <c r="G2672" t="s">
        <v>51</v>
      </c>
      <c r="H2672" t="s">
        <v>52</v>
      </c>
      <c r="I2672">
        <v>12</v>
      </c>
      <c r="J2672" t="s">
        <v>42</v>
      </c>
      <c r="K2672">
        <v>51</v>
      </c>
      <c r="L2672">
        <v>32.200000000000003</v>
      </c>
      <c r="M2672">
        <v>5</v>
      </c>
      <c r="N2672">
        <v>1.61</v>
      </c>
      <c r="O2672">
        <v>4.43</v>
      </c>
      <c r="P2672">
        <v>1.43</v>
      </c>
      <c r="Q2672">
        <v>3.83</v>
      </c>
      <c r="R2672">
        <v>1.23</v>
      </c>
      <c r="S2672">
        <v>2.66</v>
      </c>
      <c r="T2672">
        <v>20</v>
      </c>
      <c r="U2672">
        <v>33.42</v>
      </c>
      <c r="V2672">
        <v>35.71</v>
      </c>
      <c r="W2672" s="1">
        <v>44066</v>
      </c>
      <c r="Y2672" t="s">
        <v>43</v>
      </c>
      <c r="Z2672">
        <f>-26/41</f>
        <v>-0.63414634146341464</v>
      </c>
      <c r="AA2672">
        <f>-2/69</f>
        <v>-2.8985507246376812E-2</v>
      </c>
      <c r="AB2672">
        <v>130</v>
      </c>
      <c r="AC2672" s="1">
        <v>44148</v>
      </c>
      <c r="AD2672">
        <v>1</v>
      </c>
      <c r="AE2672">
        <v>222</v>
      </c>
      <c r="AF2672" s="1">
        <v>44426</v>
      </c>
      <c r="AG2672">
        <v>360</v>
      </c>
      <c r="AI2672">
        <v>0</v>
      </c>
      <c r="AJ2672" t="s">
        <v>1131</v>
      </c>
      <c r="AK2672" t="s">
        <v>45</v>
      </c>
      <c r="AL2672" s="1">
        <v>44066</v>
      </c>
    </row>
    <row r="2673" spans="1:38" x14ac:dyDescent="0.25">
      <c r="A2673" t="s">
        <v>40</v>
      </c>
      <c r="B2673" s="1">
        <v>44222</v>
      </c>
      <c r="C2673">
        <v>2</v>
      </c>
      <c r="D2673">
        <v>269</v>
      </c>
      <c r="E2673">
        <v>209</v>
      </c>
      <c r="F2673" t="s">
        <v>1426</v>
      </c>
      <c r="G2673" t="s">
        <v>51</v>
      </c>
      <c r="H2673" t="s">
        <v>52</v>
      </c>
      <c r="I2673">
        <v>12</v>
      </c>
      <c r="J2673" t="s">
        <v>42</v>
      </c>
      <c r="K2673">
        <v>156</v>
      </c>
      <c r="L2673">
        <v>23.2</v>
      </c>
      <c r="M2673">
        <v>4.9800000000000004</v>
      </c>
      <c r="N2673">
        <v>1.1599999999999999</v>
      </c>
      <c r="O2673">
        <v>4.3600000000000003</v>
      </c>
      <c r="P2673">
        <v>1.01</v>
      </c>
      <c r="Q2673">
        <v>3.19</v>
      </c>
      <c r="R2673">
        <v>0.74</v>
      </c>
      <c r="S2673">
        <v>1.75</v>
      </c>
      <c r="T2673">
        <v>12</v>
      </c>
      <c r="U2673">
        <v>24.08</v>
      </c>
      <c r="V2673">
        <v>24.39</v>
      </c>
      <c r="W2673" s="1">
        <v>44066</v>
      </c>
      <c r="Y2673" t="s">
        <v>46</v>
      </c>
      <c r="Z2673">
        <f>-26/41</f>
        <v>-0.63414634146341464</v>
      </c>
      <c r="AA2673">
        <f>-2/69</f>
        <v>-2.8985507246376812E-2</v>
      </c>
      <c r="AB2673">
        <v>130</v>
      </c>
      <c r="AC2673" s="1">
        <v>44148</v>
      </c>
      <c r="AD2673">
        <v>1</v>
      </c>
      <c r="AE2673">
        <v>167</v>
      </c>
      <c r="AF2673" s="1">
        <v>44426</v>
      </c>
      <c r="AG2673">
        <v>360</v>
      </c>
      <c r="AI2673">
        <v>0</v>
      </c>
      <c r="AJ2673" t="s">
        <v>1131</v>
      </c>
      <c r="AK2673" t="s">
        <v>45</v>
      </c>
      <c r="AL2673" s="1">
        <v>44066</v>
      </c>
    </row>
    <row r="2674" spans="1:38" x14ac:dyDescent="0.25">
      <c r="A2674" t="s">
        <v>40</v>
      </c>
      <c r="B2674" s="1">
        <v>44280</v>
      </c>
      <c r="C2674">
        <v>3</v>
      </c>
      <c r="D2674">
        <v>269</v>
      </c>
      <c r="E2674">
        <v>209</v>
      </c>
      <c r="F2674" t="s">
        <v>1426</v>
      </c>
      <c r="G2674" t="s">
        <v>51</v>
      </c>
      <c r="H2674" t="s">
        <v>52</v>
      </c>
      <c r="I2674">
        <v>12</v>
      </c>
      <c r="J2674" t="s">
        <v>42</v>
      </c>
      <c r="K2674">
        <v>214</v>
      </c>
      <c r="L2674">
        <v>18</v>
      </c>
      <c r="M2674">
        <v>4.83</v>
      </c>
      <c r="N2674">
        <v>0.87</v>
      </c>
      <c r="O2674">
        <v>4.5</v>
      </c>
      <c r="P2674">
        <v>0.81</v>
      </c>
      <c r="Q2674">
        <v>3.57</v>
      </c>
      <c r="R2674">
        <v>0.64</v>
      </c>
      <c r="S2674">
        <v>1.45</v>
      </c>
      <c r="T2674">
        <v>13</v>
      </c>
      <c r="U2674">
        <v>18.68</v>
      </c>
      <c r="V2674">
        <v>19.739999999999998</v>
      </c>
      <c r="W2674" s="1">
        <v>44066</v>
      </c>
      <c r="Y2674" t="s">
        <v>47</v>
      </c>
      <c r="Z2674">
        <v>-0.634146341</v>
      </c>
      <c r="AA2674">
        <v>-2.8985507000000001E-2</v>
      </c>
      <c r="AB2674">
        <v>130</v>
      </c>
      <c r="AC2674" s="1">
        <v>44148</v>
      </c>
      <c r="AD2674">
        <v>1</v>
      </c>
      <c r="AE2674">
        <v>145</v>
      </c>
      <c r="AF2674" s="1">
        <v>44426</v>
      </c>
      <c r="AG2674">
        <v>360</v>
      </c>
      <c r="AI2674">
        <v>0</v>
      </c>
      <c r="AJ2674" t="s">
        <v>1131</v>
      </c>
      <c r="AK2674" t="s">
        <v>45</v>
      </c>
      <c r="AL2674" s="1">
        <v>44066</v>
      </c>
    </row>
    <row r="2675" spans="1:38" x14ac:dyDescent="0.25">
      <c r="A2675" t="s">
        <v>594</v>
      </c>
      <c r="B2675" s="1">
        <v>42995</v>
      </c>
      <c r="C2675">
        <v>1</v>
      </c>
      <c r="D2675">
        <v>408</v>
      </c>
      <c r="E2675">
        <v>209</v>
      </c>
      <c r="F2675" t="s">
        <v>1426</v>
      </c>
      <c r="G2675" t="s">
        <v>69</v>
      </c>
      <c r="H2675" t="s">
        <v>70</v>
      </c>
      <c r="I2675">
        <v>4</v>
      </c>
      <c r="J2675" t="s">
        <v>42</v>
      </c>
      <c r="K2675">
        <v>29</v>
      </c>
      <c r="L2675">
        <v>38</v>
      </c>
      <c r="M2675">
        <v>4.8600000000000003</v>
      </c>
      <c r="N2675">
        <v>1.85</v>
      </c>
      <c r="O2675">
        <v>4.17</v>
      </c>
      <c r="P2675">
        <v>1.58</v>
      </c>
      <c r="Q2675">
        <v>3.55</v>
      </c>
      <c r="R2675">
        <v>1.35</v>
      </c>
      <c r="S2675">
        <v>2.93</v>
      </c>
      <c r="T2675">
        <v>23</v>
      </c>
      <c r="U2675">
        <v>39.44</v>
      </c>
      <c r="V2675">
        <v>40.04</v>
      </c>
      <c r="W2675" s="1">
        <v>42966</v>
      </c>
      <c r="X2675">
        <v>233</v>
      </c>
      <c r="Y2675" t="s">
        <v>43</v>
      </c>
      <c r="Z2675" t="s">
        <v>1569</v>
      </c>
      <c r="AA2675" t="s">
        <v>1570</v>
      </c>
      <c r="AC2675" t="s">
        <v>49</v>
      </c>
      <c r="AH2675" t="s">
        <v>1571</v>
      </c>
      <c r="AI2675" t="s">
        <v>1572</v>
      </c>
      <c r="AJ2675" t="s">
        <v>1573</v>
      </c>
      <c r="AK2675" t="s">
        <v>45</v>
      </c>
      <c r="AL2675" s="1">
        <v>42966</v>
      </c>
    </row>
    <row r="2676" spans="1:38" x14ac:dyDescent="0.25">
      <c r="A2676" t="s">
        <v>594</v>
      </c>
      <c r="B2676" s="1">
        <v>43059</v>
      </c>
      <c r="C2676">
        <v>2</v>
      </c>
      <c r="D2676">
        <v>408</v>
      </c>
      <c r="E2676">
        <v>209</v>
      </c>
      <c r="F2676" t="s">
        <v>1426</v>
      </c>
      <c r="G2676" t="s">
        <v>69</v>
      </c>
      <c r="H2676" t="s">
        <v>70</v>
      </c>
      <c r="I2676">
        <v>4</v>
      </c>
      <c r="J2676" t="s">
        <v>42</v>
      </c>
      <c r="K2676">
        <v>93</v>
      </c>
      <c r="L2676">
        <v>24.6</v>
      </c>
      <c r="M2676">
        <v>4.7699999999999996</v>
      </c>
      <c r="N2676">
        <v>1.17</v>
      </c>
      <c r="O2676">
        <v>4.84</v>
      </c>
      <c r="P2676">
        <v>1.19</v>
      </c>
      <c r="Q2676">
        <v>3.56</v>
      </c>
      <c r="R2676">
        <v>0.88</v>
      </c>
      <c r="S2676">
        <v>2.0699999999999998</v>
      </c>
      <c r="T2676">
        <v>46</v>
      </c>
      <c r="U2676">
        <v>25.53</v>
      </c>
      <c r="V2676">
        <v>28.06</v>
      </c>
      <c r="W2676" s="1">
        <v>42966</v>
      </c>
      <c r="X2676">
        <v>233</v>
      </c>
      <c r="Y2676" t="s">
        <v>46</v>
      </c>
      <c r="Z2676" t="s">
        <v>1574</v>
      </c>
      <c r="AA2676" t="s">
        <v>1575</v>
      </c>
      <c r="AC2676" s="1">
        <v>43039</v>
      </c>
      <c r="AD2676">
        <v>1</v>
      </c>
      <c r="AE2676">
        <v>208</v>
      </c>
      <c r="AF2676" s="1">
        <v>43317</v>
      </c>
      <c r="AG2676">
        <v>351</v>
      </c>
      <c r="AH2676" t="s">
        <v>1571</v>
      </c>
      <c r="AI2676" t="s">
        <v>1572</v>
      </c>
      <c r="AJ2676" t="s">
        <v>1573</v>
      </c>
      <c r="AK2676" t="s">
        <v>45</v>
      </c>
      <c r="AL2676" s="1">
        <v>42966</v>
      </c>
    </row>
    <row r="2677" spans="1:38" x14ac:dyDescent="0.25">
      <c r="A2677" t="s">
        <v>594</v>
      </c>
      <c r="B2677" s="1">
        <v>43186</v>
      </c>
      <c r="C2677">
        <v>4</v>
      </c>
      <c r="D2677">
        <v>408</v>
      </c>
      <c r="E2677">
        <v>209</v>
      </c>
      <c r="F2677" t="s">
        <v>1426</v>
      </c>
      <c r="G2677" t="s">
        <v>69</v>
      </c>
      <c r="H2677" t="s">
        <v>70</v>
      </c>
      <c r="I2677">
        <v>4</v>
      </c>
      <c r="J2677" t="s">
        <v>42</v>
      </c>
      <c r="K2677">
        <v>220</v>
      </c>
      <c r="L2677">
        <v>19.8</v>
      </c>
      <c r="M2677">
        <v>4.75</v>
      </c>
      <c r="N2677">
        <v>0.94</v>
      </c>
      <c r="O2677">
        <v>5.73</v>
      </c>
      <c r="P2677">
        <v>1.1299999999999999</v>
      </c>
      <c r="Q2677">
        <v>4.17</v>
      </c>
      <c r="R2677">
        <v>0.83</v>
      </c>
      <c r="S2677">
        <v>1.96</v>
      </c>
      <c r="T2677">
        <v>59</v>
      </c>
      <c r="U2677">
        <v>20.55</v>
      </c>
      <c r="V2677">
        <v>25.65</v>
      </c>
      <c r="W2677" s="1">
        <v>42966</v>
      </c>
      <c r="X2677">
        <v>233</v>
      </c>
      <c r="Y2677" t="s">
        <v>48</v>
      </c>
      <c r="Z2677" t="s">
        <v>1569</v>
      </c>
      <c r="AA2677" t="s">
        <v>1570</v>
      </c>
      <c r="AC2677" t="s">
        <v>49</v>
      </c>
      <c r="AH2677" t="s">
        <v>1571</v>
      </c>
      <c r="AI2677" t="s">
        <v>1572</v>
      </c>
      <c r="AJ2677" t="s">
        <v>1573</v>
      </c>
      <c r="AK2677" t="s">
        <v>50</v>
      </c>
      <c r="AL2677" s="1">
        <v>43245</v>
      </c>
    </row>
    <row r="2678" spans="1:38" x14ac:dyDescent="0.25">
      <c r="A2678" t="s">
        <v>594</v>
      </c>
      <c r="B2678" s="1">
        <v>43122</v>
      </c>
      <c r="C2678">
        <v>3</v>
      </c>
      <c r="D2678">
        <v>408</v>
      </c>
      <c r="E2678">
        <v>209</v>
      </c>
      <c r="F2678" t="s">
        <v>1426</v>
      </c>
      <c r="G2678" t="s">
        <v>69</v>
      </c>
      <c r="H2678" t="s">
        <v>70</v>
      </c>
      <c r="I2678">
        <v>4</v>
      </c>
      <c r="J2678" t="s">
        <v>42</v>
      </c>
      <c r="K2678">
        <v>156</v>
      </c>
      <c r="L2678">
        <v>23.2</v>
      </c>
      <c r="M2678">
        <v>4.66</v>
      </c>
      <c r="N2678">
        <v>1.08</v>
      </c>
      <c r="O2678">
        <v>4.6399999999999997</v>
      </c>
      <c r="P2678">
        <v>1.08</v>
      </c>
      <c r="Q2678">
        <v>3.37</v>
      </c>
      <c r="R2678">
        <v>0.78</v>
      </c>
      <c r="S2678">
        <v>1.86</v>
      </c>
      <c r="T2678">
        <v>41</v>
      </c>
      <c r="U2678">
        <v>24.08</v>
      </c>
      <c r="V2678">
        <v>25.57</v>
      </c>
      <c r="W2678" s="1">
        <v>42966</v>
      </c>
      <c r="X2678">
        <v>233</v>
      </c>
      <c r="Y2678" t="s">
        <v>47</v>
      </c>
      <c r="Z2678" t="s">
        <v>1569</v>
      </c>
      <c r="AA2678" t="s">
        <v>1570</v>
      </c>
      <c r="AC2678" s="1">
        <v>43039</v>
      </c>
      <c r="AD2678">
        <v>1</v>
      </c>
      <c r="AE2678">
        <v>150</v>
      </c>
      <c r="AF2678" s="1">
        <v>43316</v>
      </c>
      <c r="AG2678">
        <v>350</v>
      </c>
      <c r="AH2678" t="s">
        <v>1571</v>
      </c>
      <c r="AI2678" t="s">
        <v>1572</v>
      </c>
      <c r="AJ2678" t="s">
        <v>1573</v>
      </c>
      <c r="AK2678" t="s">
        <v>45</v>
      </c>
      <c r="AL2678" s="1">
        <v>42966</v>
      </c>
    </row>
    <row r="2679" spans="1:38" x14ac:dyDescent="0.25">
      <c r="A2679" t="s">
        <v>40</v>
      </c>
      <c r="B2679" s="1">
        <v>44117</v>
      </c>
      <c r="C2679">
        <v>1</v>
      </c>
      <c r="D2679">
        <v>303</v>
      </c>
      <c r="E2679">
        <v>210</v>
      </c>
      <c r="F2679" t="s">
        <v>1426</v>
      </c>
      <c r="G2679" t="s">
        <v>69</v>
      </c>
      <c r="H2679" t="s">
        <v>70</v>
      </c>
      <c r="I2679">
        <v>5</v>
      </c>
      <c r="J2679" t="s">
        <v>42</v>
      </c>
      <c r="K2679">
        <v>30</v>
      </c>
      <c r="L2679">
        <v>27.6</v>
      </c>
      <c r="M2679">
        <v>5.27</v>
      </c>
      <c r="N2679">
        <v>1.45</v>
      </c>
      <c r="O2679">
        <v>4.1500000000000004</v>
      </c>
      <c r="P2679">
        <v>1.1499999999999999</v>
      </c>
      <c r="Q2679">
        <v>3.74</v>
      </c>
      <c r="R2679">
        <v>1.03</v>
      </c>
      <c r="S2679">
        <v>2.1800000000000002</v>
      </c>
      <c r="T2679">
        <v>7</v>
      </c>
      <c r="U2679">
        <v>28.65</v>
      </c>
      <c r="V2679">
        <v>29.48</v>
      </c>
      <c r="W2679" s="1">
        <v>44087</v>
      </c>
      <c r="Y2679" t="s">
        <v>43</v>
      </c>
      <c r="Z2679" t="s">
        <v>1576</v>
      </c>
      <c r="AA2679">
        <f>-29/71</f>
        <v>-0.40845070422535212</v>
      </c>
      <c r="AB2679">
        <v>73</v>
      </c>
      <c r="AC2679" s="1">
        <v>44161</v>
      </c>
      <c r="AD2679">
        <v>2</v>
      </c>
      <c r="AE2679">
        <v>239</v>
      </c>
      <c r="AF2679" s="1">
        <v>44443</v>
      </c>
      <c r="AG2679">
        <v>356</v>
      </c>
      <c r="AH2679">
        <v>510048</v>
      </c>
      <c r="AI2679" t="s">
        <v>1300</v>
      </c>
      <c r="AJ2679" s="2">
        <v>27334</v>
      </c>
      <c r="AK2679" t="s">
        <v>45</v>
      </c>
      <c r="AL2679" s="1">
        <v>44087</v>
      </c>
    </row>
    <row r="2680" spans="1:38" x14ac:dyDescent="0.25">
      <c r="A2680" t="s">
        <v>40</v>
      </c>
      <c r="B2680" s="1">
        <v>44222</v>
      </c>
      <c r="C2680">
        <v>2</v>
      </c>
      <c r="D2680">
        <v>303</v>
      </c>
      <c r="E2680">
        <v>210</v>
      </c>
      <c r="F2680" t="s">
        <v>1426</v>
      </c>
      <c r="G2680" t="s">
        <v>69</v>
      </c>
      <c r="H2680" t="s">
        <v>70</v>
      </c>
      <c r="I2680">
        <v>5</v>
      </c>
      <c r="J2680" t="s">
        <v>42</v>
      </c>
      <c r="K2680">
        <v>135</v>
      </c>
      <c r="L2680">
        <v>18.7</v>
      </c>
      <c r="M2680">
        <v>5.05</v>
      </c>
      <c r="N2680">
        <v>0.94</v>
      </c>
      <c r="O2680">
        <v>5.33</v>
      </c>
      <c r="P2680">
        <v>1</v>
      </c>
      <c r="Q2680">
        <v>4.34</v>
      </c>
      <c r="R2680">
        <v>0.81</v>
      </c>
      <c r="S2680">
        <v>1.81</v>
      </c>
      <c r="T2680">
        <v>6</v>
      </c>
      <c r="U2680">
        <v>19.41</v>
      </c>
      <c r="V2680">
        <v>23.57</v>
      </c>
      <c r="W2680" s="1">
        <v>44087</v>
      </c>
      <c r="Y2680" t="s">
        <v>46</v>
      </c>
      <c r="Z2680" t="s">
        <v>1576</v>
      </c>
      <c r="AA2680">
        <f>-29/71</f>
        <v>-0.40845070422535212</v>
      </c>
      <c r="AB2680">
        <v>73</v>
      </c>
      <c r="AC2680" s="1">
        <v>44161</v>
      </c>
      <c r="AD2680">
        <v>2</v>
      </c>
      <c r="AE2680">
        <v>184</v>
      </c>
      <c r="AF2680" s="1">
        <v>44443</v>
      </c>
      <c r="AG2680">
        <v>356</v>
      </c>
      <c r="AH2680">
        <v>510048</v>
      </c>
      <c r="AI2680" t="s">
        <v>1300</v>
      </c>
      <c r="AJ2680" s="2">
        <v>27334</v>
      </c>
      <c r="AK2680" t="s">
        <v>45</v>
      </c>
      <c r="AL2680" s="1">
        <v>44087</v>
      </c>
    </row>
    <row r="2681" spans="1:38" x14ac:dyDescent="0.25">
      <c r="A2681" t="s">
        <v>40</v>
      </c>
      <c r="B2681" s="1">
        <v>44280</v>
      </c>
      <c r="C2681">
        <v>3</v>
      </c>
      <c r="D2681">
        <v>303</v>
      </c>
      <c r="E2681">
        <v>210</v>
      </c>
      <c r="F2681" t="s">
        <v>1426</v>
      </c>
      <c r="G2681" t="s">
        <v>69</v>
      </c>
      <c r="H2681" t="s">
        <v>70</v>
      </c>
      <c r="I2681">
        <v>5</v>
      </c>
      <c r="J2681" t="s">
        <v>42</v>
      </c>
      <c r="K2681">
        <v>193</v>
      </c>
      <c r="L2681">
        <v>14.1</v>
      </c>
      <c r="M2681">
        <v>4.93</v>
      </c>
      <c r="N2681">
        <v>0.7</v>
      </c>
      <c r="O2681">
        <v>5.48</v>
      </c>
      <c r="P2681">
        <v>0.77</v>
      </c>
      <c r="Q2681">
        <v>4.6900000000000004</v>
      </c>
      <c r="R2681">
        <v>0.66</v>
      </c>
      <c r="S2681">
        <v>1.43</v>
      </c>
      <c r="T2681">
        <v>19</v>
      </c>
      <c r="U2681">
        <v>14.64</v>
      </c>
      <c r="V2681">
        <v>18.34</v>
      </c>
      <c r="W2681" s="1">
        <v>44087</v>
      </c>
      <c r="Y2681" t="s">
        <v>47</v>
      </c>
      <c r="Z2681" t="s">
        <v>1576</v>
      </c>
      <c r="AA2681">
        <v>-0.408450704</v>
      </c>
      <c r="AB2681">
        <v>73</v>
      </c>
      <c r="AC2681" s="1">
        <v>44161</v>
      </c>
      <c r="AD2681">
        <v>2</v>
      </c>
      <c r="AE2681">
        <v>162</v>
      </c>
      <c r="AF2681" s="1">
        <v>44443</v>
      </c>
      <c r="AG2681">
        <v>356</v>
      </c>
      <c r="AH2681">
        <v>510048</v>
      </c>
      <c r="AI2681" t="s">
        <v>1300</v>
      </c>
      <c r="AJ2681" s="2">
        <v>27334</v>
      </c>
      <c r="AK2681" t="s">
        <v>45</v>
      </c>
      <c r="AL2681" s="1">
        <v>44087</v>
      </c>
    </row>
    <row r="2682" spans="1:38" x14ac:dyDescent="0.25">
      <c r="A2682" t="s">
        <v>123</v>
      </c>
      <c r="B2682" s="1">
        <v>43005</v>
      </c>
      <c r="C2682">
        <v>1</v>
      </c>
      <c r="D2682">
        <v>302</v>
      </c>
      <c r="E2682">
        <v>210</v>
      </c>
      <c r="F2682" t="s">
        <v>1426</v>
      </c>
      <c r="G2682" t="s">
        <v>69</v>
      </c>
      <c r="H2682" t="s">
        <v>70</v>
      </c>
      <c r="I2682">
        <v>2</v>
      </c>
      <c r="J2682">
        <v>1</v>
      </c>
      <c r="K2682">
        <v>31</v>
      </c>
      <c r="L2682">
        <v>20</v>
      </c>
      <c r="M2682">
        <v>5.15</v>
      </c>
      <c r="N2682">
        <v>1.03</v>
      </c>
      <c r="O2682">
        <v>5.0999999999999996</v>
      </c>
      <c r="P2682">
        <v>1.02</v>
      </c>
      <c r="Q2682">
        <v>3.86</v>
      </c>
      <c r="R2682">
        <v>0.77</v>
      </c>
      <c r="S2682">
        <v>1.79</v>
      </c>
      <c r="T2682">
        <v>422</v>
      </c>
      <c r="U2682">
        <v>20.76</v>
      </c>
      <c r="V2682">
        <v>23.88</v>
      </c>
      <c r="W2682" s="1">
        <v>42974</v>
      </c>
      <c r="X2682">
        <v>237</v>
      </c>
      <c r="Y2682" s="3">
        <v>44927</v>
      </c>
      <c r="Z2682" t="s">
        <v>1185</v>
      </c>
      <c r="AA2682" t="s">
        <v>1186</v>
      </c>
      <c r="AC2682" s="1">
        <v>43057</v>
      </c>
      <c r="AD2682">
        <v>2</v>
      </c>
      <c r="AE2682">
        <v>268</v>
      </c>
      <c r="AF2682" s="1">
        <v>43335</v>
      </c>
      <c r="AG2682">
        <v>361</v>
      </c>
      <c r="AH2682" t="s">
        <v>1187</v>
      </c>
      <c r="AI2682">
        <v>837</v>
      </c>
      <c r="AJ2682" t="s">
        <v>1188</v>
      </c>
      <c r="AK2682" t="s">
        <v>45</v>
      </c>
      <c r="AL2682" s="1">
        <v>42974</v>
      </c>
    </row>
    <row r="2683" spans="1:38" x14ac:dyDescent="0.25">
      <c r="A2683" t="s">
        <v>123</v>
      </c>
      <c r="B2683" s="1">
        <v>43074</v>
      </c>
      <c r="C2683">
        <v>2</v>
      </c>
      <c r="D2683">
        <v>302</v>
      </c>
      <c r="E2683">
        <v>210</v>
      </c>
      <c r="F2683" t="s">
        <v>1426</v>
      </c>
      <c r="G2683" t="s">
        <v>69</v>
      </c>
      <c r="H2683" t="s">
        <v>70</v>
      </c>
      <c r="I2683">
        <v>2</v>
      </c>
      <c r="J2683">
        <v>1</v>
      </c>
      <c r="K2683">
        <v>100</v>
      </c>
      <c r="L2683">
        <v>16.899999999999999</v>
      </c>
      <c r="M2683">
        <v>5.13</v>
      </c>
      <c r="N2683">
        <v>0.87</v>
      </c>
      <c r="O2683">
        <v>4.6399999999999997</v>
      </c>
      <c r="P2683">
        <v>0.78</v>
      </c>
      <c r="Q2683">
        <v>3.82</v>
      </c>
      <c r="R2683">
        <v>0.65</v>
      </c>
      <c r="S2683">
        <v>1.43</v>
      </c>
      <c r="T2683">
        <v>15</v>
      </c>
      <c r="U2683">
        <v>17.54</v>
      </c>
      <c r="V2683">
        <v>19.14</v>
      </c>
      <c r="W2683" s="1">
        <v>42974</v>
      </c>
      <c r="X2683">
        <v>237</v>
      </c>
      <c r="Y2683" s="3">
        <v>44958</v>
      </c>
      <c r="Z2683" t="s">
        <v>1185</v>
      </c>
      <c r="AA2683" t="s">
        <v>1186</v>
      </c>
      <c r="AC2683" s="1">
        <v>43057</v>
      </c>
      <c r="AD2683">
        <v>2</v>
      </c>
      <c r="AE2683">
        <v>259</v>
      </c>
      <c r="AF2683" s="1">
        <v>43335</v>
      </c>
      <c r="AG2683">
        <v>361</v>
      </c>
      <c r="AH2683" t="s">
        <v>1187</v>
      </c>
      <c r="AI2683">
        <v>837</v>
      </c>
      <c r="AJ2683" t="s">
        <v>1188</v>
      </c>
      <c r="AK2683" t="s">
        <v>45</v>
      </c>
      <c r="AL2683" s="1">
        <v>42974</v>
      </c>
    </row>
    <row r="2684" spans="1:38" x14ac:dyDescent="0.25">
      <c r="A2684" t="s">
        <v>123</v>
      </c>
      <c r="B2684" s="1">
        <v>43198</v>
      </c>
      <c r="C2684">
        <v>4</v>
      </c>
      <c r="D2684">
        <v>302</v>
      </c>
      <c r="E2684">
        <v>210</v>
      </c>
      <c r="F2684" t="s">
        <v>1426</v>
      </c>
      <c r="G2684" t="s">
        <v>69</v>
      </c>
      <c r="H2684" t="s">
        <v>70</v>
      </c>
      <c r="I2684">
        <v>2</v>
      </c>
      <c r="J2684">
        <v>1</v>
      </c>
      <c r="K2684">
        <v>224</v>
      </c>
      <c r="L2684">
        <v>10.5</v>
      </c>
      <c r="M2684">
        <v>4.8899999999999997</v>
      </c>
      <c r="N2684">
        <v>0.51</v>
      </c>
      <c r="O2684">
        <v>6.58</v>
      </c>
      <c r="P2684">
        <v>0.69</v>
      </c>
      <c r="Q2684">
        <v>4.59</v>
      </c>
      <c r="R2684">
        <v>0.48</v>
      </c>
      <c r="S2684">
        <v>1.17</v>
      </c>
      <c r="T2684">
        <v>63</v>
      </c>
      <c r="U2684">
        <v>10.9</v>
      </c>
      <c r="V2684">
        <v>15.03</v>
      </c>
      <c r="W2684" s="1">
        <v>42974</v>
      </c>
      <c r="X2684">
        <v>237</v>
      </c>
      <c r="Y2684" s="3">
        <v>45018</v>
      </c>
      <c r="Z2684" t="s">
        <v>1185</v>
      </c>
      <c r="AA2684" t="s">
        <v>1186</v>
      </c>
      <c r="AC2684" t="s">
        <v>49</v>
      </c>
      <c r="AH2684" t="s">
        <v>1187</v>
      </c>
      <c r="AI2684">
        <v>837</v>
      </c>
      <c r="AJ2684" t="s">
        <v>1188</v>
      </c>
      <c r="AK2684" t="s">
        <v>50</v>
      </c>
      <c r="AL2684" s="1">
        <v>43237</v>
      </c>
    </row>
    <row r="2685" spans="1:38" x14ac:dyDescent="0.25">
      <c r="A2685" t="s">
        <v>123</v>
      </c>
      <c r="B2685" s="1">
        <v>43136</v>
      </c>
      <c r="C2685">
        <v>3</v>
      </c>
      <c r="D2685">
        <v>302</v>
      </c>
      <c r="E2685">
        <v>210</v>
      </c>
      <c r="F2685" t="s">
        <v>1426</v>
      </c>
      <c r="G2685" t="s">
        <v>69</v>
      </c>
      <c r="H2685" t="s">
        <v>70</v>
      </c>
      <c r="I2685">
        <v>2</v>
      </c>
      <c r="J2685">
        <v>1</v>
      </c>
      <c r="K2685">
        <v>114</v>
      </c>
      <c r="L2685">
        <v>12.3</v>
      </c>
      <c r="M2685">
        <v>4.9800000000000004</v>
      </c>
      <c r="N2685">
        <v>0.61</v>
      </c>
      <c r="O2685">
        <v>5.32</v>
      </c>
      <c r="P2685">
        <v>0.65</v>
      </c>
      <c r="Q2685">
        <v>3.6</v>
      </c>
      <c r="R2685">
        <v>0.44</v>
      </c>
      <c r="S2685">
        <v>1.1000000000000001</v>
      </c>
      <c r="T2685">
        <v>27</v>
      </c>
      <c r="U2685">
        <v>12.77</v>
      </c>
      <c r="V2685">
        <v>14.72</v>
      </c>
      <c r="W2685" s="1">
        <v>43022</v>
      </c>
      <c r="X2685">
        <v>237</v>
      </c>
      <c r="Y2685" t="s">
        <v>46</v>
      </c>
      <c r="Z2685" t="s">
        <v>1577</v>
      </c>
      <c r="AA2685" t="s">
        <v>1578</v>
      </c>
      <c r="AC2685" t="s">
        <v>49</v>
      </c>
      <c r="AH2685" t="s">
        <v>1579</v>
      </c>
      <c r="AI2685">
        <v>243</v>
      </c>
      <c r="AJ2685" t="s">
        <v>1580</v>
      </c>
      <c r="AK2685" t="s">
        <v>45</v>
      </c>
      <c r="AL2685" s="1">
        <v>43022</v>
      </c>
    </row>
    <row r="2686" spans="1:38" x14ac:dyDescent="0.25">
      <c r="A2686" t="s">
        <v>284</v>
      </c>
      <c r="B2686" s="1">
        <v>44111</v>
      </c>
      <c r="C2686">
        <v>1</v>
      </c>
      <c r="D2686">
        <v>604</v>
      </c>
      <c r="E2686">
        <v>211</v>
      </c>
      <c r="F2686" t="s">
        <v>1426</v>
      </c>
      <c r="G2686" t="s">
        <v>40</v>
      </c>
      <c r="H2686" t="s">
        <v>41</v>
      </c>
      <c r="I2686" t="s">
        <v>286</v>
      </c>
      <c r="J2686" t="s">
        <v>42</v>
      </c>
      <c r="K2686">
        <v>46</v>
      </c>
      <c r="L2686">
        <v>29</v>
      </c>
      <c r="M2686">
        <v>4.99</v>
      </c>
      <c r="N2686">
        <v>1.45</v>
      </c>
      <c r="O2686">
        <v>5.3</v>
      </c>
      <c r="P2686">
        <v>1.54</v>
      </c>
      <c r="Q2686">
        <v>3.58</v>
      </c>
      <c r="R2686">
        <v>1.04</v>
      </c>
      <c r="S2686">
        <v>2.58</v>
      </c>
      <c r="T2686">
        <v>28</v>
      </c>
      <c r="U2686">
        <v>30.1</v>
      </c>
      <c r="V2686">
        <v>34.770000000000003</v>
      </c>
      <c r="W2686" s="1">
        <v>44065</v>
      </c>
    </row>
    <row r="2687" spans="1:38" x14ac:dyDescent="0.25">
      <c r="A2687" t="s">
        <v>284</v>
      </c>
      <c r="B2687" s="1">
        <v>44166</v>
      </c>
      <c r="C2687">
        <v>2</v>
      </c>
      <c r="D2687">
        <v>604</v>
      </c>
      <c r="E2687">
        <v>211</v>
      </c>
      <c r="F2687" t="s">
        <v>1426</v>
      </c>
      <c r="G2687" t="s">
        <v>40</v>
      </c>
      <c r="H2687" t="s">
        <v>41</v>
      </c>
      <c r="I2687" t="s">
        <v>286</v>
      </c>
      <c r="J2687" t="s">
        <v>42</v>
      </c>
      <c r="K2687">
        <v>101</v>
      </c>
      <c r="L2687">
        <v>22.6</v>
      </c>
      <c r="M2687">
        <v>5</v>
      </c>
      <c r="N2687">
        <v>1.1299999999999999</v>
      </c>
      <c r="O2687">
        <v>5.9</v>
      </c>
      <c r="P2687">
        <v>1.3</v>
      </c>
      <c r="Q2687">
        <v>3.7</v>
      </c>
      <c r="R2687">
        <v>0.8</v>
      </c>
      <c r="S2687">
        <v>2.2000000000000002</v>
      </c>
      <c r="T2687">
        <v>8</v>
      </c>
      <c r="U2687">
        <v>23.46</v>
      </c>
      <c r="V2687">
        <v>28.31</v>
      </c>
      <c r="W2687" s="1">
        <v>44065</v>
      </c>
      <c r="Z2687">
        <v>215</v>
      </c>
      <c r="AA2687">
        <v>127</v>
      </c>
    </row>
    <row r="2688" spans="1:38" x14ac:dyDescent="0.25">
      <c r="A2688" t="s">
        <v>284</v>
      </c>
      <c r="B2688" s="1">
        <v>44230</v>
      </c>
      <c r="C2688">
        <v>3</v>
      </c>
      <c r="D2688">
        <v>604</v>
      </c>
      <c r="E2688">
        <v>211</v>
      </c>
      <c r="F2688" t="s">
        <v>1426</v>
      </c>
      <c r="G2688" t="s">
        <v>40</v>
      </c>
      <c r="H2688" t="s">
        <v>41</v>
      </c>
      <c r="I2688" t="s">
        <v>286</v>
      </c>
      <c r="J2688" t="s">
        <v>42</v>
      </c>
      <c r="K2688">
        <v>165</v>
      </c>
      <c r="L2688">
        <v>19</v>
      </c>
      <c r="M2688">
        <v>4.8499999999999996</v>
      </c>
      <c r="N2688">
        <v>0.92</v>
      </c>
      <c r="O2688">
        <v>6.15</v>
      </c>
      <c r="P2688">
        <v>1.17</v>
      </c>
      <c r="Q2688">
        <v>3.88</v>
      </c>
      <c r="R2688">
        <v>0.74</v>
      </c>
      <c r="S2688">
        <v>1.91</v>
      </c>
      <c r="T2688">
        <v>11</v>
      </c>
      <c r="U2688">
        <v>19.72</v>
      </c>
      <c r="V2688">
        <v>25.23</v>
      </c>
      <c r="W2688" s="1">
        <v>44065</v>
      </c>
    </row>
    <row r="2689" spans="1:38" x14ac:dyDescent="0.25">
      <c r="A2689" t="s">
        <v>284</v>
      </c>
      <c r="B2689" s="1">
        <v>44298</v>
      </c>
      <c r="C2689">
        <v>4</v>
      </c>
      <c r="D2689">
        <v>604</v>
      </c>
      <c r="E2689">
        <v>211</v>
      </c>
      <c r="F2689" t="s">
        <v>1426</v>
      </c>
      <c r="G2689" t="s">
        <v>40</v>
      </c>
      <c r="H2689" t="s">
        <v>41</v>
      </c>
      <c r="I2689" t="s">
        <v>286</v>
      </c>
      <c r="J2689" t="s">
        <v>42</v>
      </c>
      <c r="K2689">
        <v>233</v>
      </c>
      <c r="L2689">
        <v>14.6</v>
      </c>
      <c r="M2689">
        <v>4.78</v>
      </c>
      <c r="N2689">
        <v>0.7</v>
      </c>
      <c r="O2689">
        <v>6.65</v>
      </c>
      <c r="P2689">
        <v>0.97</v>
      </c>
      <c r="Q2689">
        <v>4.7699999999999996</v>
      </c>
      <c r="R2689">
        <v>0.7</v>
      </c>
      <c r="S2689">
        <v>1.67</v>
      </c>
      <c r="T2689">
        <v>17</v>
      </c>
      <c r="U2689">
        <v>15.15</v>
      </c>
      <c r="V2689">
        <v>21.26</v>
      </c>
      <c r="W2689" s="1">
        <v>44065</v>
      </c>
    </row>
    <row r="2690" spans="1:38" x14ac:dyDescent="0.25">
      <c r="A2690" t="s">
        <v>123</v>
      </c>
      <c r="B2690" s="1">
        <v>43005</v>
      </c>
      <c r="C2690">
        <v>1</v>
      </c>
      <c r="D2690">
        <v>20</v>
      </c>
      <c r="E2690">
        <v>213</v>
      </c>
      <c r="F2690" t="s">
        <v>1426</v>
      </c>
      <c r="G2690" t="s">
        <v>69</v>
      </c>
      <c r="H2690" t="s">
        <v>70</v>
      </c>
      <c r="I2690">
        <v>2</v>
      </c>
      <c r="J2690">
        <v>1</v>
      </c>
      <c r="K2690">
        <v>29</v>
      </c>
      <c r="L2690">
        <v>20.9</v>
      </c>
      <c r="M2690">
        <v>5.12</v>
      </c>
      <c r="N2690">
        <v>1.07</v>
      </c>
      <c r="O2690">
        <v>4.93</v>
      </c>
      <c r="P2690">
        <v>1.03</v>
      </c>
      <c r="Q2690">
        <v>3.75</v>
      </c>
      <c r="R2690">
        <v>0.78</v>
      </c>
      <c r="S2690">
        <v>1.81</v>
      </c>
      <c r="T2690">
        <v>79</v>
      </c>
      <c r="U2690">
        <v>21.69</v>
      </c>
      <c r="V2690">
        <v>24.32</v>
      </c>
      <c r="W2690" s="1">
        <v>42976</v>
      </c>
      <c r="X2690">
        <v>235</v>
      </c>
      <c r="Y2690" t="s">
        <v>43</v>
      </c>
      <c r="Z2690" t="s">
        <v>1581</v>
      </c>
      <c r="AA2690" t="s">
        <v>1582</v>
      </c>
      <c r="AC2690" s="1">
        <v>43063</v>
      </c>
      <c r="AD2690">
        <v>2</v>
      </c>
      <c r="AE2690">
        <v>278</v>
      </c>
      <c r="AF2690" s="1">
        <v>43345</v>
      </c>
      <c r="AG2690">
        <v>369</v>
      </c>
      <c r="AH2690" t="s">
        <v>1583</v>
      </c>
      <c r="AI2690">
        <v>68</v>
      </c>
      <c r="AJ2690" t="s">
        <v>1584</v>
      </c>
      <c r="AK2690" t="s">
        <v>45</v>
      </c>
      <c r="AL2690" s="1">
        <v>42976</v>
      </c>
    </row>
    <row r="2691" spans="1:38" x14ac:dyDescent="0.25">
      <c r="A2691" t="s">
        <v>123</v>
      </c>
      <c r="B2691" s="1">
        <v>43074</v>
      </c>
      <c r="C2691">
        <v>2</v>
      </c>
      <c r="D2691">
        <v>20</v>
      </c>
      <c r="E2691">
        <v>213</v>
      </c>
      <c r="F2691" t="s">
        <v>1426</v>
      </c>
      <c r="G2691" t="s">
        <v>69</v>
      </c>
      <c r="H2691" t="s">
        <v>70</v>
      </c>
      <c r="I2691">
        <v>2</v>
      </c>
      <c r="J2691">
        <v>1</v>
      </c>
      <c r="K2691">
        <v>98</v>
      </c>
      <c r="L2691">
        <v>16.5</v>
      </c>
      <c r="M2691">
        <v>5.01</v>
      </c>
      <c r="N2691">
        <v>0.83</v>
      </c>
      <c r="O2691">
        <v>4.72</v>
      </c>
      <c r="P2691">
        <v>0.78</v>
      </c>
      <c r="Q2691">
        <v>4.08</v>
      </c>
      <c r="R2691">
        <v>0.67</v>
      </c>
      <c r="S2691">
        <v>1.45</v>
      </c>
      <c r="T2691">
        <v>52</v>
      </c>
      <c r="U2691">
        <v>17.13</v>
      </c>
      <c r="V2691">
        <v>19.18</v>
      </c>
      <c r="W2691" s="1">
        <v>42976</v>
      </c>
      <c r="X2691">
        <v>235</v>
      </c>
      <c r="Y2691" t="s">
        <v>46</v>
      </c>
      <c r="Z2691" t="s">
        <v>1581</v>
      </c>
      <c r="AA2691" t="s">
        <v>1582</v>
      </c>
      <c r="AC2691" s="1">
        <v>43063</v>
      </c>
      <c r="AD2691">
        <v>2</v>
      </c>
      <c r="AE2691">
        <v>269</v>
      </c>
      <c r="AF2691" s="1">
        <v>43345</v>
      </c>
      <c r="AG2691">
        <v>369</v>
      </c>
      <c r="AH2691" t="s">
        <v>1583</v>
      </c>
      <c r="AI2691">
        <v>68</v>
      </c>
      <c r="AJ2691" t="s">
        <v>1584</v>
      </c>
      <c r="AK2691" t="s">
        <v>45</v>
      </c>
      <c r="AL2691" s="1">
        <v>42976</v>
      </c>
    </row>
    <row r="2692" spans="1:38" x14ac:dyDescent="0.25">
      <c r="A2692" t="s">
        <v>123</v>
      </c>
      <c r="B2692" s="1">
        <v>43136</v>
      </c>
      <c r="C2692">
        <v>3</v>
      </c>
      <c r="D2692">
        <v>20</v>
      </c>
      <c r="E2692">
        <v>213</v>
      </c>
      <c r="F2692" t="s">
        <v>1426</v>
      </c>
      <c r="G2692" t="s">
        <v>69</v>
      </c>
      <c r="H2692" t="s">
        <v>70</v>
      </c>
      <c r="I2692">
        <v>2</v>
      </c>
      <c r="J2692">
        <v>1</v>
      </c>
      <c r="K2692">
        <v>160</v>
      </c>
      <c r="L2692">
        <v>11.1</v>
      </c>
      <c r="M2692">
        <v>4.9800000000000004</v>
      </c>
      <c r="N2692">
        <v>0.55000000000000004</v>
      </c>
      <c r="O2692">
        <v>5.77</v>
      </c>
      <c r="P2692">
        <v>0.64</v>
      </c>
      <c r="Q2692">
        <v>4.3499999999999996</v>
      </c>
      <c r="R2692">
        <v>0.48</v>
      </c>
      <c r="S2692">
        <v>1.1200000000000001</v>
      </c>
      <c r="T2692">
        <v>77</v>
      </c>
      <c r="U2692">
        <v>11.52</v>
      </c>
      <c r="V2692">
        <v>14.57</v>
      </c>
      <c r="W2692" s="1">
        <v>42976</v>
      </c>
      <c r="X2692">
        <v>235</v>
      </c>
      <c r="Y2692" t="s">
        <v>47</v>
      </c>
      <c r="Z2692" t="s">
        <v>1581</v>
      </c>
      <c r="AA2692" t="s">
        <v>1582</v>
      </c>
      <c r="AC2692" s="1">
        <v>43063</v>
      </c>
      <c r="AD2692">
        <v>2</v>
      </c>
      <c r="AE2692">
        <v>207</v>
      </c>
      <c r="AF2692" s="1">
        <v>43345</v>
      </c>
      <c r="AG2692">
        <v>369</v>
      </c>
      <c r="AH2692" t="s">
        <v>1583</v>
      </c>
      <c r="AI2692">
        <v>68</v>
      </c>
      <c r="AJ2692" t="s">
        <v>1584</v>
      </c>
      <c r="AK2692" t="s">
        <v>45</v>
      </c>
      <c r="AL2692" s="1">
        <v>42976</v>
      </c>
    </row>
    <row r="2693" spans="1:38" x14ac:dyDescent="0.25">
      <c r="A2693" t="s">
        <v>123</v>
      </c>
      <c r="B2693" s="1">
        <v>43198</v>
      </c>
      <c r="C2693">
        <v>4</v>
      </c>
      <c r="D2693">
        <v>20</v>
      </c>
      <c r="E2693">
        <v>213</v>
      </c>
      <c r="F2693" t="s">
        <v>1426</v>
      </c>
      <c r="G2693" t="s">
        <v>69</v>
      </c>
      <c r="H2693" t="s">
        <v>70</v>
      </c>
      <c r="I2693">
        <v>2</v>
      </c>
      <c r="J2693">
        <v>1</v>
      </c>
      <c r="K2693">
        <v>222</v>
      </c>
      <c r="L2693">
        <v>9.5</v>
      </c>
      <c r="M2693">
        <v>4.68</v>
      </c>
      <c r="N2693">
        <v>0.44</v>
      </c>
      <c r="O2693">
        <v>6.97</v>
      </c>
      <c r="P2693">
        <v>0.66</v>
      </c>
      <c r="Q2693">
        <v>5.23</v>
      </c>
      <c r="R2693">
        <v>0.5</v>
      </c>
      <c r="S2693">
        <v>1.1599999999999999</v>
      </c>
      <c r="T2693">
        <v>316</v>
      </c>
      <c r="U2693">
        <v>9.86</v>
      </c>
      <c r="V2693">
        <v>14.54</v>
      </c>
      <c r="W2693" s="1">
        <v>42976</v>
      </c>
      <c r="X2693">
        <v>235</v>
      </c>
      <c r="Y2693" s="3">
        <v>45017</v>
      </c>
      <c r="Z2693" t="s">
        <v>1581</v>
      </c>
      <c r="AA2693" t="s">
        <v>1582</v>
      </c>
      <c r="AC2693" t="s">
        <v>49</v>
      </c>
      <c r="AH2693" t="s">
        <v>1583</v>
      </c>
      <c r="AI2693" t="s">
        <v>1396</v>
      </c>
      <c r="AJ2693" t="s">
        <v>1584</v>
      </c>
      <c r="AK2693" t="s">
        <v>50</v>
      </c>
      <c r="AL2693" s="1">
        <v>43230</v>
      </c>
    </row>
    <row r="2694" spans="1:38" x14ac:dyDescent="0.25">
      <c r="A2694" t="s">
        <v>123</v>
      </c>
      <c r="B2694" s="1">
        <v>43005</v>
      </c>
      <c r="C2694">
        <v>1</v>
      </c>
      <c r="D2694">
        <v>484</v>
      </c>
      <c r="E2694">
        <v>213</v>
      </c>
      <c r="F2694" t="s">
        <v>1426</v>
      </c>
      <c r="G2694" t="s">
        <v>104</v>
      </c>
      <c r="H2694" t="s">
        <v>105</v>
      </c>
      <c r="I2694">
        <v>3</v>
      </c>
      <c r="J2694">
        <v>2</v>
      </c>
      <c r="K2694">
        <v>48</v>
      </c>
      <c r="L2694">
        <v>18.899999999999999</v>
      </c>
      <c r="M2694">
        <v>5.09</v>
      </c>
      <c r="N2694">
        <v>0.96</v>
      </c>
      <c r="O2694">
        <v>4.84</v>
      </c>
      <c r="P2694">
        <v>0.91</v>
      </c>
      <c r="Q2694">
        <v>4</v>
      </c>
      <c r="R2694">
        <v>0.76</v>
      </c>
      <c r="S2694">
        <v>1.67</v>
      </c>
      <c r="T2694">
        <v>28</v>
      </c>
      <c r="U2694">
        <v>19.62</v>
      </c>
      <c r="V2694">
        <v>22.13</v>
      </c>
      <c r="W2694" s="1">
        <v>42957</v>
      </c>
      <c r="X2694">
        <v>254</v>
      </c>
      <c r="Y2694" t="s">
        <v>43</v>
      </c>
      <c r="Z2694" t="s">
        <v>1563</v>
      </c>
      <c r="AA2694" t="s">
        <v>1564</v>
      </c>
      <c r="AC2694" s="1">
        <v>43064</v>
      </c>
      <c r="AD2694">
        <v>3</v>
      </c>
      <c r="AE2694">
        <v>277</v>
      </c>
      <c r="AF2694" s="1">
        <v>43344</v>
      </c>
      <c r="AG2694">
        <v>387</v>
      </c>
      <c r="AH2694" t="s">
        <v>743</v>
      </c>
      <c r="AI2694">
        <v>449</v>
      </c>
      <c r="AJ2694" t="s">
        <v>1565</v>
      </c>
      <c r="AK2694" t="s">
        <v>45</v>
      </c>
      <c r="AL2694" s="1">
        <v>42957</v>
      </c>
    </row>
    <row r="2695" spans="1:38" x14ac:dyDescent="0.25">
      <c r="A2695" t="s">
        <v>123</v>
      </c>
      <c r="B2695" s="1">
        <v>43074</v>
      </c>
      <c r="C2695">
        <v>2</v>
      </c>
      <c r="D2695">
        <v>484</v>
      </c>
      <c r="E2695">
        <v>213</v>
      </c>
      <c r="F2695" t="s">
        <v>1426</v>
      </c>
      <c r="G2695" t="s">
        <v>104</v>
      </c>
      <c r="H2695" t="s">
        <v>105</v>
      </c>
      <c r="I2695">
        <v>3</v>
      </c>
      <c r="J2695">
        <v>2</v>
      </c>
      <c r="K2695">
        <v>117</v>
      </c>
      <c r="L2695">
        <v>16.5</v>
      </c>
      <c r="M2695">
        <v>5</v>
      </c>
      <c r="N2695">
        <v>0.82</v>
      </c>
      <c r="O2695">
        <v>5.64</v>
      </c>
      <c r="P2695">
        <v>0.93</v>
      </c>
      <c r="Q2695">
        <v>4.1900000000000004</v>
      </c>
      <c r="R2695">
        <v>0.69</v>
      </c>
      <c r="S2695">
        <v>1.62</v>
      </c>
      <c r="T2695">
        <v>16</v>
      </c>
      <c r="U2695">
        <v>17.13</v>
      </c>
      <c r="V2695">
        <v>21.22</v>
      </c>
      <c r="W2695" s="1">
        <v>42957</v>
      </c>
      <c r="X2695">
        <v>254</v>
      </c>
      <c r="Y2695" t="s">
        <v>46</v>
      </c>
      <c r="Z2695" t="s">
        <v>1563</v>
      </c>
      <c r="AA2695" t="s">
        <v>1564</v>
      </c>
      <c r="AC2695" s="1">
        <v>43064</v>
      </c>
      <c r="AD2695">
        <v>3</v>
      </c>
      <c r="AE2695">
        <v>268</v>
      </c>
      <c r="AF2695" s="1">
        <v>43344</v>
      </c>
      <c r="AG2695">
        <v>387</v>
      </c>
      <c r="AH2695" t="s">
        <v>743</v>
      </c>
      <c r="AI2695">
        <v>449</v>
      </c>
      <c r="AJ2695" t="s">
        <v>1565</v>
      </c>
      <c r="AK2695" t="s">
        <v>45</v>
      </c>
      <c r="AL2695" s="1">
        <v>42957</v>
      </c>
    </row>
    <row r="2696" spans="1:38" x14ac:dyDescent="0.25">
      <c r="A2696" t="s">
        <v>123</v>
      </c>
      <c r="B2696" s="1">
        <v>43136</v>
      </c>
      <c r="C2696">
        <v>3</v>
      </c>
      <c r="D2696">
        <v>484</v>
      </c>
      <c r="E2696">
        <v>213</v>
      </c>
      <c r="F2696" t="s">
        <v>1426</v>
      </c>
      <c r="G2696" t="s">
        <v>69</v>
      </c>
      <c r="H2696" t="s">
        <v>70</v>
      </c>
      <c r="I2696">
        <v>3</v>
      </c>
      <c r="J2696">
        <v>2</v>
      </c>
      <c r="K2696">
        <v>158</v>
      </c>
      <c r="L2696">
        <v>15.2</v>
      </c>
      <c r="M2696">
        <v>5.04</v>
      </c>
      <c r="N2696">
        <v>0.77</v>
      </c>
      <c r="O2696">
        <v>5.35</v>
      </c>
      <c r="P2696">
        <v>0.81</v>
      </c>
      <c r="Q2696">
        <v>3.63</v>
      </c>
      <c r="R2696">
        <v>0.55000000000000004</v>
      </c>
      <c r="S2696">
        <v>1.36</v>
      </c>
      <c r="T2696">
        <v>79</v>
      </c>
      <c r="U2696">
        <v>15.78</v>
      </c>
      <c r="V2696">
        <v>18.32</v>
      </c>
      <c r="W2696" s="1">
        <v>42978</v>
      </c>
      <c r="X2696">
        <v>233</v>
      </c>
      <c r="Y2696" t="s">
        <v>47</v>
      </c>
      <c r="Z2696" t="s">
        <v>1091</v>
      </c>
      <c r="AA2696" t="s">
        <v>1092</v>
      </c>
      <c r="AB2696">
        <v>128</v>
      </c>
      <c r="AC2696" s="1">
        <v>43043</v>
      </c>
      <c r="AD2696">
        <v>1</v>
      </c>
      <c r="AE2696">
        <v>184</v>
      </c>
      <c r="AF2696" s="1">
        <v>43322</v>
      </c>
      <c r="AG2696">
        <v>344</v>
      </c>
      <c r="AH2696" t="s">
        <v>339</v>
      </c>
      <c r="AI2696" t="s">
        <v>795</v>
      </c>
      <c r="AJ2696" t="s">
        <v>1093</v>
      </c>
      <c r="AK2696" t="s">
        <v>45</v>
      </c>
      <c r="AL2696" s="1">
        <v>42978</v>
      </c>
    </row>
    <row r="2697" spans="1:38" x14ac:dyDescent="0.25">
      <c r="A2697" t="s">
        <v>123</v>
      </c>
      <c r="B2697" s="1">
        <v>43198</v>
      </c>
      <c r="C2697">
        <v>4</v>
      </c>
      <c r="D2697">
        <v>484</v>
      </c>
      <c r="E2697">
        <v>213</v>
      </c>
      <c r="F2697" t="s">
        <v>1426</v>
      </c>
      <c r="G2697" t="s">
        <v>104</v>
      </c>
      <c r="H2697" t="s">
        <v>105</v>
      </c>
      <c r="I2697">
        <v>3</v>
      </c>
      <c r="J2697">
        <v>2</v>
      </c>
      <c r="K2697">
        <v>241</v>
      </c>
      <c r="L2697">
        <v>10.1</v>
      </c>
      <c r="M2697">
        <v>4.5599999999999996</v>
      </c>
      <c r="N2697">
        <v>0.46</v>
      </c>
      <c r="O2697">
        <v>7.44</v>
      </c>
      <c r="P2697">
        <v>0.75</v>
      </c>
      <c r="Q2697">
        <v>5.34</v>
      </c>
      <c r="R2697">
        <v>0.54</v>
      </c>
      <c r="S2697">
        <v>1.29</v>
      </c>
      <c r="T2697">
        <v>16</v>
      </c>
      <c r="U2697">
        <v>10.48</v>
      </c>
      <c r="V2697">
        <v>16.12</v>
      </c>
      <c r="W2697" s="1">
        <v>42957</v>
      </c>
      <c r="X2697" t="s">
        <v>1562</v>
      </c>
      <c r="Y2697" t="s">
        <v>48</v>
      </c>
      <c r="Z2697" t="s">
        <v>1563</v>
      </c>
      <c r="AA2697" t="s">
        <v>1564</v>
      </c>
      <c r="AC2697" t="s">
        <v>49</v>
      </c>
      <c r="AH2697" t="s">
        <v>743</v>
      </c>
      <c r="AI2697">
        <v>449</v>
      </c>
      <c r="AJ2697" t="s">
        <v>1565</v>
      </c>
      <c r="AK2697" t="s">
        <v>50</v>
      </c>
      <c r="AL2697" s="1">
        <v>43243</v>
      </c>
    </row>
    <row r="2698" spans="1:38" x14ac:dyDescent="0.25">
      <c r="A2698" t="s">
        <v>68</v>
      </c>
      <c r="B2698" s="1">
        <v>43018</v>
      </c>
      <c r="C2698">
        <v>1</v>
      </c>
      <c r="D2698">
        <v>451</v>
      </c>
      <c r="E2698">
        <v>214</v>
      </c>
      <c r="F2698" t="s">
        <v>1426</v>
      </c>
      <c r="G2698" t="s">
        <v>104</v>
      </c>
      <c r="H2698" t="s">
        <v>105</v>
      </c>
      <c r="I2698">
        <v>2</v>
      </c>
      <c r="J2698">
        <v>1</v>
      </c>
      <c r="K2698">
        <v>63</v>
      </c>
      <c r="L2698">
        <v>16.2</v>
      </c>
      <c r="M2698">
        <v>4.8899999999999997</v>
      </c>
      <c r="N2698">
        <v>0.79</v>
      </c>
      <c r="O2698">
        <v>3.79</v>
      </c>
      <c r="P2698">
        <v>0.61</v>
      </c>
      <c r="Q2698">
        <v>3.51</v>
      </c>
      <c r="R2698">
        <v>0.56999999999999995</v>
      </c>
      <c r="S2698">
        <v>1.18</v>
      </c>
      <c r="T2698">
        <v>75</v>
      </c>
      <c r="U2698">
        <v>16.82</v>
      </c>
      <c r="V2698">
        <v>16.23</v>
      </c>
      <c r="W2698" s="1">
        <v>42955</v>
      </c>
      <c r="X2698">
        <v>276</v>
      </c>
      <c r="Y2698" t="s">
        <v>43</v>
      </c>
      <c r="Z2698" t="s">
        <v>1585</v>
      </c>
      <c r="AA2698" t="s">
        <v>1586</v>
      </c>
      <c r="AC2698" s="1">
        <v>43033</v>
      </c>
      <c r="AD2698">
        <v>1</v>
      </c>
      <c r="AE2698">
        <v>251</v>
      </c>
      <c r="AF2698" s="1">
        <v>43318</v>
      </c>
      <c r="AG2698">
        <v>363</v>
      </c>
      <c r="AH2698">
        <v>313518</v>
      </c>
      <c r="AI2698">
        <v>491</v>
      </c>
      <c r="AJ2698" t="s">
        <v>1587</v>
      </c>
      <c r="AK2698" t="s">
        <v>45</v>
      </c>
      <c r="AL2698" s="1">
        <v>42955</v>
      </c>
    </row>
    <row r="2699" spans="1:38" x14ac:dyDescent="0.25">
      <c r="A2699" t="s">
        <v>68</v>
      </c>
      <c r="B2699" s="1">
        <v>43073</v>
      </c>
      <c r="C2699">
        <v>2</v>
      </c>
      <c r="D2699">
        <v>451</v>
      </c>
      <c r="E2699">
        <v>214</v>
      </c>
      <c r="F2699" t="s">
        <v>1426</v>
      </c>
      <c r="G2699" t="s">
        <v>104</v>
      </c>
      <c r="H2699" t="s">
        <v>105</v>
      </c>
      <c r="I2699">
        <v>2</v>
      </c>
      <c r="J2699">
        <v>1</v>
      </c>
      <c r="K2699">
        <v>118</v>
      </c>
      <c r="L2699">
        <v>14.7</v>
      </c>
      <c r="M2699">
        <v>4.67</v>
      </c>
      <c r="N2699">
        <v>0.69</v>
      </c>
      <c r="O2699">
        <v>4.45</v>
      </c>
      <c r="P2699">
        <v>0.65</v>
      </c>
      <c r="Q2699">
        <v>3.36</v>
      </c>
      <c r="R2699">
        <v>0.49</v>
      </c>
      <c r="S2699">
        <v>1.1499999999999999</v>
      </c>
      <c r="T2699">
        <v>70</v>
      </c>
      <c r="U2699">
        <v>15.26</v>
      </c>
      <c r="V2699">
        <v>15.74</v>
      </c>
      <c r="W2699" s="1">
        <v>42955</v>
      </c>
      <c r="X2699">
        <v>276</v>
      </c>
      <c r="Y2699" t="s">
        <v>46</v>
      </c>
      <c r="Z2699" t="s">
        <v>1585</v>
      </c>
      <c r="AA2699" t="s">
        <v>1586</v>
      </c>
      <c r="AC2699" s="1">
        <v>43033</v>
      </c>
      <c r="AD2699">
        <v>1</v>
      </c>
      <c r="AE2699">
        <v>243</v>
      </c>
      <c r="AF2699" s="1">
        <v>43318</v>
      </c>
      <c r="AG2699">
        <v>363</v>
      </c>
      <c r="AH2699">
        <v>313518</v>
      </c>
      <c r="AI2699">
        <v>491</v>
      </c>
      <c r="AJ2699" t="s">
        <v>1587</v>
      </c>
      <c r="AK2699" t="s">
        <v>45</v>
      </c>
      <c r="AL2699" s="1">
        <v>42955</v>
      </c>
    </row>
    <row r="2700" spans="1:38" x14ac:dyDescent="0.25">
      <c r="A2700" t="s">
        <v>68</v>
      </c>
      <c r="B2700" s="1">
        <v>43144</v>
      </c>
      <c r="C2700">
        <v>3</v>
      </c>
      <c r="D2700">
        <v>451</v>
      </c>
      <c r="E2700">
        <v>214</v>
      </c>
      <c r="F2700" t="s">
        <v>1426</v>
      </c>
      <c r="G2700" t="s">
        <v>104</v>
      </c>
      <c r="H2700" t="s">
        <v>105</v>
      </c>
      <c r="I2700">
        <v>2</v>
      </c>
      <c r="J2700">
        <v>1</v>
      </c>
      <c r="K2700">
        <v>189</v>
      </c>
      <c r="L2700">
        <v>11.2</v>
      </c>
      <c r="M2700">
        <v>4.28</v>
      </c>
      <c r="N2700">
        <v>0.48</v>
      </c>
      <c r="O2700">
        <v>4.9000000000000004</v>
      </c>
      <c r="P2700">
        <v>0.55000000000000004</v>
      </c>
      <c r="Q2700">
        <v>3.31</v>
      </c>
      <c r="R2700">
        <v>0.37</v>
      </c>
      <c r="S2700">
        <v>0.92</v>
      </c>
      <c r="T2700">
        <v>77</v>
      </c>
      <c r="U2700">
        <v>11.63</v>
      </c>
      <c r="V2700">
        <v>12.65</v>
      </c>
      <c r="W2700" s="1">
        <v>42955</v>
      </c>
      <c r="X2700">
        <v>276</v>
      </c>
      <c r="Y2700" t="s">
        <v>47</v>
      </c>
      <c r="Z2700" t="s">
        <v>1585</v>
      </c>
      <c r="AA2700" t="s">
        <v>1586</v>
      </c>
      <c r="AC2700" s="1">
        <v>43033</v>
      </c>
      <c r="AD2700">
        <v>1</v>
      </c>
      <c r="AE2700">
        <v>172</v>
      </c>
      <c r="AF2700" s="1">
        <v>43318</v>
      </c>
      <c r="AG2700">
        <v>363</v>
      </c>
      <c r="AH2700">
        <v>313518</v>
      </c>
      <c r="AI2700">
        <v>491</v>
      </c>
      <c r="AJ2700" t="s">
        <v>1587</v>
      </c>
      <c r="AK2700" t="s">
        <v>45</v>
      </c>
      <c r="AL2700" s="1">
        <v>42955</v>
      </c>
    </row>
    <row r="2701" spans="1:38" x14ac:dyDescent="0.25">
      <c r="A2701" t="s">
        <v>68</v>
      </c>
      <c r="B2701" s="1">
        <v>43219</v>
      </c>
      <c r="C2701">
        <v>4</v>
      </c>
      <c r="D2701">
        <v>451</v>
      </c>
      <c r="E2701">
        <v>214</v>
      </c>
      <c r="F2701" t="s">
        <v>1426</v>
      </c>
      <c r="G2701" t="s">
        <v>104</v>
      </c>
      <c r="H2701" t="s">
        <v>105</v>
      </c>
      <c r="I2701">
        <v>2</v>
      </c>
      <c r="J2701">
        <v>1</v>
      </c>
      <c r="K2701">
        <v>264</v>
      </c>
      <c r="L2701">
        <v>6</v>
      </c>
      <c r="M2701">
        <v>4.41</v>
      </c>
      <c r="N2701">
        <v>0.26</v>
      </c>
      <c r="O2701">
        <v>8.7100000000000009</v>
      </c>
      <c r="P2701">
        <v>0.52</v>
      </c>
      <c r="Q2701">
        <v>5.45</v>
      </c>
      <c r="R2701">
        <v>0.33</v>
      </c>
      <c r="S2701">
        <v>0.85</v>
      </c>
      <c r="T2701">
        <v>249</v>
      </c>
      <c r="U2701">
        <v>6.23</v>
      </c>
      <c r="V2701">
        <v>10.58</v>
      </c>
      <c r="W2701" s="1">
        <v>42955</v>
      </c>
      <c r="X2701">
        <v>276</v>
      </c>
      <c r="Y2701" s="3">
        <v>45017</v>
      </c>
      <c r="Z2701" t="s">
        <v>1588</v>
      </c>
      <c r="AA2701" t="s">
        <v>1589</v>
      </c>
      <c r="AB2701">
        <v>176</v>
      </c>
      <c r="AC2701" s="1">
        <v>43411</v>
      </c>
      <c r="AD2701">
        <v>3</v>
      </c>
      <c r="AE2701">
        <v>246</v>
      </c>
      <c r="AF2701" s="1">
        <v>43693</v>
      </c>
      <c r="AG2701">
        <v>738</v>
      </c>
      <c r="AH2701">
        <v>313518</v>
      </c>
      <c r="AI2701" t="s">
        <v>1590</v>
      </c>
      <c r="AJ2701" t="s">
        <v>1587</v>
      </c>
      <c r="AK2701" t="s">
        <v>50</v>
      </c>
      <c r="AL2701" s="1">
        <v>43250</v>
      </c>
    </row>
    <row r="2702" spans="1:38" x14ac:dyDescent="0.25">
      <c r="A2702" t="s">
        <v>51</v>
      </c>
      <c r="B2702" s="1">
        <v>43048</v>
      </c>
      <c r="C2702">
        <v>2</v>
      </c>
      <c r="D2702">
        <v>35</v>
      </c>
      <c r="E2702">
        <v>214</v>
      </c>
      <c r="F2702" t="s">
        <v>1426</v>
      </c>
      <c r="G2702" t="s">
        <v>63</v>
      </c>
      <c r="H2702" t="s">
        <v>64</v>
      </c>
      <c r="I2702">
        <v>6</v>
      </c>
      <c r="J2702" t="s">
        <v>42</v>
      </c>
      <c r="K2702">
        <v>80</v>
      </c>
      <c r="L2702">
        <v>17.600000000000001</v>
      </c>
      <c r="M2702">
        <v>5.0999999999999996</v>
      </c>
      <c r="N2702">
        <v>0.9</v>
      </c>
      <c r="O2702">
        <v>6.82</v>
      </c>
      <c r="P2702">
        <v>1.2</v>
      </c>
      <c r="Q2702">
        <v>4.4000000000000004</v>
      </c>
      <c r="R2702">
        <v>0.77</v>
      </c>
      <c r="S2702">
        <v>1.97</v>
      </c>
      <c r="T2702">
        <v>25</v>
      </c>
      <c r="U2702">
        <v>18.27</v>
      </c>
      <c r="V2702">
        <v>25.49</v>
      </c>
      <c r="W2702" s="1">
        <v>42968</v>
      </c>
      <c r="X2702">
        <v>254</v>
      </c>
      <c r="Y2702" t="s">
        <v>46</v>
      </c>
      <c r="AC2702" t="s">
        <v>49</v>
      </c>
      <c r="AH2702" t="s">
        <v>1591</v>
      </c>
      <c r="AI2702" t="s">
        <v>471</v>
      </c>
      <c r="AJ2702" s="2">
        <v>14489</v>
      </c>
      <c r="AK2702" t="s">
        <v>45</v>
      </c>
      <c r="AL2702" s="1">
        <v>42968</v>
      </c>
    </row>
    <row r="2703" spans="1:38" x14ac:dyDescent="0.25">
      <c r="A2703" t="s">
        <v>51</v>
      </c>
      <c r="B2703" s="1">
        <v>42990</v>
      </c>
      <c r="C2703">
        <v>1</v>
      </c>
      <c r="D2703">
        <v>35</v>
      </c>
      <c r="E2703">
        <v>214</v>
      </c>
      <c r="F2703" t="s">
        <v>1426</v>
      </c>
      <c r="G2703" t="s">
        <v>63</v>
      </c>
      <c r="H2703" t="s">
        <v>64</v>
      </c>
      <c r="I2703">
        <v>6</v>
      </c>
      <c r="J2703" t="s">
        <v>42</v>
      </c>
      <c r="K2703">
        <v>22</v>
      </c>
      <c r="L2703">
        <v>17.399999999999999</v>
      </c>
      <c r="M2703">
        <v>4.97</v>
      </c>
      <c r="N2703">
        <v>0.86</v>
      </c>
      <c r="O2703">
        <v>6.45</v>
      </c>
      <c r="P2703">
        <v>1.1200000000000001</v>
      </c>
      <c r="Q2703">
        <v>4.28</v>
      </c>
      <c r="R2703">
        <v>0.74</v>
      </c>
      <c r="S2703">
        <v>1.87</v>
      </c>
      <c r="T2703">
        <v>54</v>
      </c>
      <c r="U2703">
        <v>18.059999999999999</v>
      </c>
      <c r="V2703">
        <v>24.21</v>
      </c>
      <c r="W2703" s="1">
        <v>42968</v>
      </c>
      <c r="X2703">
        <v>254</v>
      </c>
      <c r="Y2703" t="s">
        <v>43</v>
      </c>
      <c r="AC2703" t="s">
        <v>49</v>
      </c>
      <c r="AH2703" t="s">
        <v>1591</v>
      </c>
      <c r="AI2703" t="s">
        <v>471</v>
      </c>
      <c r="AJ2703" s="2">
        <v>14489</v>
      </c>
      <c r="AK2703" t="s">
        <v>45</v>
      </c>
      <c r="AL2703" s="1">
        <v>42968</v>
      </c>
    </row>
    <row r="2704" spans="1:38" x14ac:dyDescent="0.25">
      <c r="A2704" t="s">
        <v>51</v>
      </c>
      <c r="B2704" s="1">
        <v>43157</v>
      </c>
      <c r="C2704">
        <v>4</v>
      </c>
      <c r="D2704">
        <v>35</v>
      </c>
      <c r="E2704">
        <v>214</v>
      </c>
      <c r="F2704" t="s">
        <v>1426</v>
      </c>
      <c r="G2704" t="s">
        <v>63</v>
      </c>
      <c r="H2704" t="s">
        <v>64</v>
      </c>
      <c r="I2704">
        <v>6</v>
      </c>
      <c r="J2704" t="s">
        <v>42</v>
      </c>
      <c r="K2704">
        <v>189</v>
      </c>
      <c r="L2704">
        <v>14.6</v>
      </c>
      <c r="M2704">
        <v>4.83</v>
      </c>
      <c r="N2704">
        <v>0.71</v>
      </c>
      <c r="O2704">
        <v>7.42</v>
      </c>
      <c r="P2704">
        <v>1.08</v>
      </c>
      <c r="Q2704">
        <v>4.74</v>
      </c>
      <c r="R2704">
        <v>0.69</v>
      </c>
      <c r="S2704">
        <v>1.78</v>
      </c>
      <c r="T2704">
        <v>85</v>
      </c>
      <c r="U2704">
        <v>15.15</v>
      </c>
      <c r="V2704">
        <v>22.59</v>
      </c>
      <c r="W2704" s="1">
        <v>42968</v>
      </c>
      <c r="X2704">
        <v>254</v>
      </c>
      <c r="Y2704" t="s">
        <v>48</v>
      </c>
      <c r="AC2704" s="1">
        <v>43091</v>
      </c>
      <c r="AD2704">
        <v>2</v>
      </c>
      <c r="AE2704">
        <v>215</v>
      </c>
      <c r="AF2704" s="1">
        <v>43373</v>
      </c>
      <c r="AG2704">
        <v>405</v>
      </c>
      <c r="AH2704" t="s">
        <v>1591</v>
      </c>
      <c r="AI2704" t="s">
        <v>471</v>
      </c>
      <c r="AJ2704" s="2">
        <v>14489</v>
      </c>
      <c r="AK2704" t="s">
        <v>45</v>
      </c>
      <c r="AL2704" s="1">
        <v>42968</v>
      </c>
    </row>
    <row r="2705" spans="1:38" x14ac:dyDescent="0.25">
      <c r="A2705" t="s">
        <v>51</v>
      </c>
      <c r="B2705" s="1">
        <v>43109</v>
      </c>
      <c r="C2705">
        <v>3</v>
      </c>
      <c r="D2705">
        <v>35</v>
      </c>
      <c r="E2705">
        <v>214</v>
      </c>
      <c r="F2705" t="s">
        <v>1426</v>
      </c>
      <c r="G2705" t="s">
        <v>63</v>
      </c>
      <c r="H2705" t="s">
        <v>64</v>
      </c>
      <c r="I2705">
        <v>6</v>
      </c>
      <c r="J2705" t="s">
        <v>42</v>
      </c>
      <c r="K2705">
        <v>141</v>
      </c>
      <c r="L2705">
        <v>16.3</v>
      </c>
      <c r="M2705">
        <v>5.04</v>
      </c>
      <c r="N2705">
        <v>0.82</v>
      </c>
      <c r="O2705">
        <v>6.41</v>
      </c>
      <c r="P2705">
        <v>1.04</v>
      </c>
      <c r="Q2705">
        <v>4.1900000000000004</v>
      </c>
      <c r="R2705">
        <v>0.68</v>
      </c>
      <c r="S2705">
        <v>1.73</v>
      </c>
      <c r="T2705">
        <v>25</v>
      </c>
      <c r="U2705">
        <v>16.920000000000002</v>
      </c>
      <c r="V2705">
        <v>22.47</v>
      </c>
      <c r="W2705" s="1">
        <v>42968</v>
      </c>
      <c r="X2705">
        <v>254</v>
      </c>
      <c r="Y2705" t="s">
        <v>47</v>
      </c>
      <c r="AC2705" s="1">
        <v>43091</v>
      </c>
      <c r="AD2705">
        <v>2</v>
      </c>
      <c r="AE2705">
        <v>221</v>
      </c>
      <c r="AF2705" s="1">
        <v>43373</v>
      </c>
      <c r="AG2705">
        <v>405</v>
      </c>
      <c r="AH2705" t="s">
        <v>1591</v>
      </c>
      <c r="AI2705" t="s">
        <v>471</v>
      </c>
      <c r="AJ2705" s="2">
        <v>14489</v>
      </c>
      <c r="AK2705" t="s">
        <v>45</v>
      </c>
      <c r="AL2705" s="1">
        <v>42968</v>
      </c>
    </row>
    <row r="2706" spans="1:38" x14ac:dyDescent="0.25">
      <c r="A2706" t="s">
        <v>51</v>
      </c>
      <c r="B2706" s="1">
        <v>43209</v>
      </c>
      <c r="C2706">
        <v>5</v>
      </c>
      <c r="D2706">
        <v>35</v>
      </c>
      <c r="E2706">
        <v>214</v>
      </c>
      <c r="F2706" t="s">
        <v>1426</v>
      </c>
      <c r="G2706" t="s">
        <v>63</v>
      </c>
      <c r="H2706" t="s">
        <v>64</v>
      </c>
      <c r="I2706">
        <v>6</v>
      </c>
      <c r="J2706" t="s">
        <v>42</v>
      </c>
      <c r="K2706">
        <v>241</v>
      </c>
      <c r="L2706">
        <v>8.3000000000000007</v>
      </c>
      <c r="M2706">
        <v>4.6100000000000003</v>
      </c>
      <c r="N2706">
        <v>0.38</v>
      </c>
      <c r="O2706">
        <v>8.67</v>
      </c>
      <c r="P2706">
        <v>0.72</v>
      </c>
      <c r="Q2706">
        <v>5.93</v>
      </c>
      <c r="R2706">
        <v>0.49</v>
      </c>
      <c r="S2706">
        <v>1.21</v>
      </c>
      <c r="T2706">
        <v>84</v>
      </c>
      <c r="U2706">
        <v>8.6199999999999992</v>
      </c>
      <c r="V2706">
        <v>14.89</v>
      </c>
      <c r="W2706" s="1">
        <v>42968</v>
      </c>
      <c r="X2706">
        <v>254</v>
      </c>
      <c r="Y2706" t="s">
        <v>77</v>
      </c>
      <c r="AC2706" s="1">
        <v>43091</v>
      </c>
      <c r="AD2706">
        <v>2</v>
      </c>
      <c r="AE2706">
        <v>18</v>
      </c>
      <c r="AF2706" s="1">
        <v>43373</v>
      </c>
      <c r="AG2706">
        <v>405</v>
      </c>
      <c r="AH2706" t="s">
        <v>1591</v>
      </c>
      <c r="AI2706" t="s">
        <v>471</v>
      </c>
      <c r="AJ2706" s="2">
        <v>14489</v>
      </c>
      <c r="AK2706" t="s">
        <v>45</v>
      </c>
      <c r="AL2706" s="1">
        <v>42968</v>
      </c>
    </row>
    <row r="2707" spans="1:38" x14ac:dyDescent="0.25">
      <c r="A2707" t="s">
        <v>129</v>
      </c>
      <c r="B2707" s="1">
        <v>42997</v>
      </c>
      <c r="C2707">
        <v>1</v>
      </c>
      <c r="D2707">
        <v>109</v>
      </c>
      <c r="E2707">
        <v>215</v>
      </c>
      <c r="F2707" t="s">
        <v>1426</v>
      </c>
      <c r="G2707" t="s">
        <v>69</v>
      </c>
      <c r="H2707" t="s">
        <v>70</v>
      </c>
      <c r="I2707">
        <v>4</v>
      </c>
      <c r="J2707" t="s">
        <v>42</v>
      </c>
      <c r="K2707">
        <v>4</v>
      </c>
      <c r="L2707">
        <v>26.9</v>
      </c>
      <c r="M2707">
        <v>4.91</v>
      </c>
      <c r="N2707">
        <v>1.32</v>
      </c>
      <c r="O2707">
        <v>5.01</v>
      </c>
      <c r="P2707">
        <v>1.35</v>
      </c>
      <c r="Q2707">
        <v>4.82</v>
      </c>
      <c r="R2707">
        <v>1.3</v>
      </c>
      <c r="S2707">
        <v>2.64</v>
      </c>
      <c r="T2707">
        <v>113</v>
      </c>
      <c r="U2707">
        <v>27.92</v>
      </c>
      <c r="V2707">
        <v>33.799999999999997</v>
      </c>
      <c r="W2707" s="1">
        <v>42993</v>
      </c>
      <c r="X2707">
        <v>239</v>
      </c>
      <c r="Y2707" t="s">
        <v>43</v>
      </c>
      <c r="AC2707" t="s">
        <v>49</v>
      </c>
      <c r="AH2707" t="s">
        <v>1592</v>
      </c>
      <c r="AI2707">
        <v>0</v>
      </c>
      <c r="AJ2707" t="s">
        <v>1593</v>
      </c>
      <c r="AK2707" t="s">
        <v>45</v>
      </c>
      <c r="AL2707" s="1">
        <v>42993</v>
      </c>
    </row>
    <row r="2708" spans="1:38" x14ac:dyDescent="0.25">
      <c r="A2708" t="s">
        <v>129</v>
      </c>
      <c r="B2708" s="1">
        <v>43060</v>
      </c>
      <c r="C2708">
        <v>2</v>
      </c>
      <c r="D2708">
        <v>109</v>
      </c>
      <c r="E2708">
        <v>215</v>
      </c>
      <c r="F2708" t="s">
        <v>1426</v>
      </c>
      <c r="G2708" t="s">
        <v>69</v>
      </c>
      <c r="H2708" t="s">
        <v>70</v>
      </c>
      <c r="I2708">
        <v>4</v>
      </c>
      <c r="J2708" t="s">
        <v>42</v>
      </c>
      <c r="K2708">
        <v>67</v>
      </c>
      <c r="L2708">
        <v>23.4</v>
      </c>
      <c r="M2708">
        <v>5.24</v>
      </c>
      <c r="N2708">
        <v>1.23</v>
      </c>
      <c r="O2708">
        <v>4.9000000000000004</v>
      </c>
      <c r="P2708">
        <v>1.1499999999999999</v>
      </c>
      <c r="Q2708">
        <v>3.75</v>
      </c>
      <c r="R2708">
        <v>0.88</v>
      </c>
      <c r="S2708">
        <v>2.02</v>
      </c>
      <c r="T2708">
        <v>114</v>
      </c>
      <c r="U2708">
        <v>24.29</v>
      </c>
      <c r="V2708">
        <v>27.24</v>
      </c>
      <c r="W2708" s="1">
        <v>42993</v>
      </c>
      <c r="X2708">
        <v>239</v>
      </c>
      <c r="Y2708" t="s">
        <v>46</v>
      </c>
      <c r="AC2708" s="1">
        <v>43074</v>
      </c>
      <c r="AD2708">
        <v>2</v>
      </c>
      <c r="AE2708">
        <v>203</v>
      </c>
      <c r="AF2708" s="1">
        <v>43350</v>
      </c>
      <c r="AG2708">
        <v>357</v>
      </c>
      <c r="AH2708" t="s">
        <v>1592</v>
      </c>
      <c r="AI2708">
        <v>0</v>
      </c>
      <c r="AJ2708" t="s">
        <v>1593</v>
      </c>
      <c r="AK2708" t="s">
        <v>45</v>
      </c>
      <c r="AL2708" s="1">
        <v>42993</v>
      </c>
    </row>
    <row r="2709" spans="1:38" x14ac:dyDescent="0.25">
      <c r="A2709" t="s">
        <v>129</v>
      </c>
      <c r="B2709" s="1">
        <v>43156</v>
      </c>
      <c r="C2709">
        <v>3</v>
      </c>
      <c r="D2709">
        <v>109</v>
      </c>
      <c r="E2709">
        <v>215</v>
      </c>
      <c r="F2709" t="s">
        <v>1426</v>
      </c>
      <c r="G2709" t="s">
        <v>69</v>
      </c>
      <c r="H2709" t="s">
        <v>70</v>
      </c>
      <c r="I2709">
        <v>4</v>
      </c>
      <c r="J2709" t="s">
        <v>42</v>
      </c>
      <c r="K2709">
        <v>163</v>
      </c>
      <c r="L2709">
        <v>16.5</v>
      </c>
      <c r="M2709">
        <v>5</v>
      </c>
      <c r="N2709">
        <v>0.82</v>
      </c>
      <c r="O2709">
        <v>5.49</v>
      </c>
      <c r="P2709">
        <v>0.91</v>
      </c>
      <c r="Q2709">
        <v>4.24</v>
      </c>
      <c r="R2709">
        <v>0.7</v>
      </c>
      <c r="S2709">
        <v>1.61</v>
      </c>
      <c r="U2709">
        <v>17.13</v>
      </c>
      <c r="V2709">
        <v>21.04</v>
      </c>
      <c r="W2709" s="1">
        <v>42993</v>
      </c>
      <c r="X2709">
        <v>239</v>
      </c>
      <c r="AI2709">
        <v>0</v>
      </c>
    </row>
    <row r="2710" spans="1:38" x14ac:dyDescent="0.25">
      <c r="A2710" t="s">
        <v>129</v>
      </c>
      <c r="B2710" s="1">
        <v>43229</v>
      </c>
      <c r="C2710">
        <v>4</v>
      </c>
      <c r="D2710">
        <v>109</v>
      </c>
      <c r="E2710">
        <v>215</v>
      </c>
      <c r="F2710" t="s">
        <v>1426</v>
      </c>
      <c r="G2710" t="s">
        <v>69</v>
      </c>
      <c r="H2710" t="s">
        <v>70</v>
      </c>
      <c r="I2710">
        <v>4</v>
      </c>
      <c r="J2710" t="s">
        <v>42</v>
      </c>
      <c r="K2710">
        <v>236</v>
      </c>
      <c r="L2710">
        <v>10.6</v>
      </c>
      <c r="M2710">
        <v>4.72</v>
      </c>
      <c r="N2710">
        <v>0.5</v>
      </c>
      <c r="O2710">
        <v>7.05</v>
      </c>
      <c r="P2710">
        <v>0.75</v>
      </c>
      <c r="Q2710">
        <v>4.9000000000000004</v>
      </c>
      <c r="R2710">
        <v>0.52</v>
      </c>
      <c r="S2710">
        <v>1.27</v>
      </c>
      <c r="T2710">
        <v>170</v>
      </c>
      <c r="U2710">
        <v>11</v>
      </c>
      <c r="V2710">
        <v>16.11</v>
      </c>
      <c r="W2710" s="1">
        <v>42993</v>
      </c>
      <c r="X2710">
        <v>239</v>
      </c>
      <c r="Y2710" s="3">
        <v>45017</v>
      </c>
      <c r="AC2710" t="s">
        <v>49</v>
      </c>
      <c r="AH2710" t="s">
        <v>1592</v>
      </c>
      <c r="AI2710">
        <v>0</v>
      </c>
      <c r="AJ2710" t="s">
        <v>1593</v>
      </c>
      <c r="AK2710" t="s">
        <v>50</v>
      </c>
      <c r="AL2710" s="1">
        <v>43234</v>
      </c>
    </row>
    <row r="2711" spans="1:38" x14ac:dyDescent="0.25">
      <c r="A2711" t="s">
        <v>284</v>
      </c>
      <c r="B2711" s="1">
        <v>44111</v>
      </c>
      <c r="C2711">
        <v>1</v>
      </c>
      <c r="D2711">
        <v>630</v>
      </c>
      <c r="E2711">
        <v>215</v>
      </c>
      <c r="F2711" t="s">
        <v>1426</v>
      </c>
      <c r="G2711" t="s">
        <v>285</v>
      </c>
      <c r="H2711" t="s">
        <v>64</v>
      </c>
      <c r="I2711">
        <v>2</v>
      </c>
      <c r="J2711">
        <v>1</v>
      </c>
      <c r="K2711">
        <v>60</v>
      </c>
      <c r="L2711">
        <v>19.2</v>
      </c>
      <c r="M2711">
        <v>5.1100000000000003</v>
      </c>
      <c r="N2711">
        <v>0.98</v>
      </c>
      <c r="O2711">
        <v>4.7300000000000004</v>
      </c>
      <c r="P2711">
        <v>0.91</v>
      </c>
      <c r="Q2711">
        <v>3.5</v>
      </c>
      <c r="R2711">
        <v>0.67</v>
      </c>
      <c r="S2711">
        <v>1.58</v>
      </c>
      <c r="T2711">
        <v>128</v>
      </c>
      <c r="U2711">
        <v>19.93</v>
      </c>
      <c r="V2711">
        <v>21.54</v>
      </c>
      <c r="W2711" s="1">
        <v>44051</v>
      </c>
    </row>
    <row r="2712" spans="1:38" x14ac:dyDescent="0.25">
      <c r="A2712" t="s">
        <v>284</v>
      </c>
      <c r="B2712" s="1">
        <v>44230</v>
      </c>
      <c r="C2712">
        <v>3</v>
      </c>
      <c r="D2712">
        <v>630</v>
      </c>
      <c r="E2712">
        <v>215</v>
      </c>
      <c r="F2712" t="s">
        <v>1426</v>
      </c>
      <c r="G2712" t="s">
        <v>285</v>
      </c>
      <c r="H2712" t="s">
        <v>64</v>
      </c>
      <c r="I2712">
        <v>2</v>
      </c>
      <c r="J2712">
        <v>1</v>
      </c>
      <c r="K2712">
        <v>179</v>
      </c>
      <c r="L2712">
        <v>15</v>
      </c>
      <c r="M2712">
        <v>4.88</v>
      </c>
      <c r="N2712">
        <v>0.73</v>
      </c>
      <c r="O2712">
        <v>5.23</v>
      </c>
      <c r="P2712">
        <v>0.78</v>
      </c>
      <c r="Q2712">
        <v>4.4000000000000004</v>
      </c>
      <c r="R2712">
        <v>0.66</v>
      </c>
      <c r="S2712">
        <v>1.44</v>
      </c>
      <c r="T2712">
        <v>146</v>
      </c>
      <c r="U2712">
        <v>15.57</v>
      </c>
      <c r="V2712">
        <v>18.760000000000002</v>
      </c>
      <c r="W2712" s="1">
        <v>44051</v>
      </c>
    </row>
    <row r="2713" spans="1:38" x14ac:dyDescent="0.25">
      <c r="A2713" t="s">
        <v>284</v>
      </c>
      <c r="B2713" s="1">
        <v>44298</v>
      </c>
      <c r="C2713">
        <v>4</v>
      </c>
      <c r="D2713">
        <v>630</v>
      </c>
      <c r="E2713">
        <v>215</v>
      </c>
      <c r="F2713" t="s">
        <v>1426</v>
      </c>
      <c r="G2713" t="s">
        <v>285</v>
      </c>
      <c r="H2713" t="s">
        <v>64</v>
      </c>
      <c r="I2713">
        <v>2</v>
      </c>
      <c r="J2713">
        <v>1</v>
      </c>
      <c r="K2713">
        <v>247</v>
      </c>
      <c r="L2713">
        <v>12</v>
      </c>
      <c r="M2713">
        <v>4.6500000000000004</v>
      </c>
      <c r="N2713">
        <v>0.56000000000000005</v>
      </c>
      <c r="O2713">
        <v>6.15</v>
      </c>
      <c r="P2713">
        <v>0.74</v>
      </c>
      <c r="Q2713">
        <v>5.31</v>
      </c>
      <c r="R2713">
        <v>0.64</v>
      </c>
      <c r="S2713">
        <v>1.38</v>
      </c>
      <c r="T2713">
        <v>133</v>
      </c>
      <c r="U2713">
        <v>12.46</v>
      </c>
      <c r="V2713">
        <v>17.2</v>
      </c>
      <c r="W2713" s="1">
        <v>44051</v>
      </c>
    </row>
    <row r="2714" spans="1:38" x14ac:dyDescent="0.25">
      <c r="A2714" t="s">
        <v>284</v>
      </c>
      <c r="B2714" s="1">
        <v>44166</v>
      </c>
      <c r="C2714">
        <v>2</v>
      </c>
      <c r="D2714">
        <v>630</v>
      </c>
      <c r="E2714">
        <v>215</v>
      </c>
      <c r="F2714" t="s">
        <v>1426</v>
      </c>
      <c r="G2714" t="s">
        <v>285</v>
      </c>
      <c r="H2714" t="s">
        <v>64</v>
      </c>
      <c r="I2714">
        <v>2</v>
      </c>
      <c r="J2714">
        <v>1</v>
      </c>
      <c r="K2714">
        <v>115</v>
      </c>
      <c r="L2714">
        <v>14</v>
      </c>
      <c r="M2714">
        <v>5.0199999999999996</v>
      </c>
      <c r="N2714">
        <v>0.7</v>
      </c>
      <c r="O2714">
        <v>4.9000000000000004</v>
      </c>
      <c r="P2714">
        <v>0.7</v>
      </c>
      <c r="Q2714">
        <v>3.9</v>
      </c>
      <c r="R2714">
        <v>0.5</v>
      </c>
      <c r="S2714">
        <v>1.2</v>
      </c>
      <c r="T2714">
        <v>298</v>
      </c>
      <c r="U2714">
        <v>14.53</v>
      </c>
      <c r="V2714">
        <v>16.25</v>
      </c>
      <c r="W2714" s="1">
        <v>44051</v>
      </c>
      <c r="Z2714">
        <v>135</v>
      </c>
      <c r="AA2714">
        <v>55</v>
      </c>
    </row>
    <row r="2715" spans="1:38" x14ac:dyDescent="0.25">
      <c r="A2715" t="s">
        <v>68</v>
      </c>
      <c r="B2715" s="1">
        <v>43018</v>
      </c>
      <c r="C2715">
        <v>1</v>
      </c>
      <c r="D2715">
        <v>263</v>
      </c>
      <c r="E2715">
        <v>215</v>
      </c>
      <c r="F2715" t="s">
        <v>1426</v>
      </c>
      <c r="G2715" t="s">
        <v>40</v>
      </c>
      <c r="H2715" t="s">
        <v>41</v>
      </c>
      <c r="I2715">
        <v>3</v>
      </c>
      <c r="J2715">
        <v>2</v>
      </c>
      <c r="K2715">
        <v>33</v>
      </c>
      <c r="L2715">
        <v>22.1</v>
      </c>
      <c r="M2715">
        <v>4.96</v>
      </c>
      <c r="N2715">
        <v>1.1000000000000001</v>
      </c>
      <c r="O2715">
        <v>4.34</v>
      </c>
      <c r="P2715">
        <v>0.96</v>
      </c>
      <c r="Q2715">
        <v>3.59</v>
      </c>
      <c r="R2715">
        <v>0.79</v>
      </c>
      <c r="S2715">
        <v>1.75</v>
      </c>
      <c r="T2715">
        <v>17</v>
      </c>
      <c r="U2715">
        <v>22.94</v>
      </c>
      <c r="V2715">
        <v>23.84</v>
      </c>
      <c r="W2715" s="1">
        <v>42985</v>
      </c>
      <c r="X2715">
        <v>247</v>
      </c>
      <c r="Y2715" t="s">
        <v>43</v>
      </c>
      <c r="AC2715" s="1">
        <v>43035</v>
      </c>
      <c r="AD2715">
        <v>1</v>
      </c>
      <c r="AE2715">
        <v>248</v>
      </c>
      <c r="AF2715" s="1">
        <v>43315</v>
      </c>
      <c r="AG2715">
        <v>330</v>
      </c>
      <c r="AH2715">
        <v>313516</v>
      </c>
      <c r="AI2715">
        <v>23</v>
      </c>
      <c r="AJ2715" t="s">
        <v>1594</v>
      </c>
      <c r="AK2715" t="s">
        <v>45</v>
      </c>
      <c r="AL2715" s="1">
        <v>42985</v>
      </c>
    </row>
    <row r="2716" spans="1:38" x14ac:dyDescent="0.25">
      <c r="A2716" t="s">
        <v>68</v>
      </c>
      <c r="B2716" s="1">
        <v>43073</v>
      </c>
      <c r="C2716">
        <v>2</v>
      </c>
      <c r="D2716">
        <v>263</v>
      </c>
      <c r="E2716">
        <v>215</v>
      </c>
      <c r="F2716" t="s">
        <v>1426</v>
      </c>
      <c r="G2716" t="s">
        <v>40</v>
      </c>
      <c r="H2716" t="s">
        <v>41</v>
      </c>
      <c r="I2716">
        <v>3</v>
      </c>
      <c r="J2716">
        <v>2</v>
      </c>
      <c r="K2716">
        <v>88</v>
      </c>
      <c r="L2716">
        <v>20.399999999999999</v>
      </c>
      <c r="M2716">
        <v>3.99</v>
      </c>
      <c r="N2716">
        <v>0.81</v>
      </c>
      <c r="O2716">
        <v>3.21</v>
      </c>
      <c r="P2716">
        <v>0.65</v>
      </c>
      <c r="Q2716">
        <v>2.89</v>
      </c>
      <c r="R2716">
        <v>0.59</v>
      </c>
      <c r="S2716">
        <v>1.24</v>
      </c>
      <c r="T2716">
        <v>13</v>
      </c>
      <c r="U2716">
        <v>21.18</v>
      </c>
      <c r="V2716">
        <v>18.010000000000002</v>
      </c>
      <c r="W2716" s="1">
        <v>42985</v>
      </c>
      <c r="X2716">
        <v>247</v>
      </c>
      <c r="Y2716" t="s">
        <v>46</v>
      </c>
      <c r="AC2716" s="1">
        <v>43035</v>
      </c>
      <c r="AD2716">
        <v>1</v>
      </c>
      <c r="AE2716">
        <v>240</v>
      </c>
      <c r="AF2716" s="1">
        <v>43315</v>
      </c>
      <c r="AG2716">
        <v>330</v>
      </c>
      <c r="AH2716">
        <v>313516</v>
      </c>
      <c r="AI2716">
        <v>23</v>
      </c>
      <c r="AJ2716" t="s">
        <v>1594</v>
      </c>
      <c r="AK2716" t="s">
        <v>45</v>
      </c>
      <c r="AL2716" s="1">
        <v>42985</v>
      </c>
    </row>
    <row r="2717" spans="1:38" x14ac:dyDescent="0.25">
      <c r="A2717" t="s">
        <v>68</v>
      </c>
      <c r="B2717" s="1">
        <v>43144</v>
      </c>
      <c r="C2717">
        <v>3</v>
      </c>
      <c r="D2717">
        <v>263</v>
      </c>
      <c r="E2717">
        <v>215</v>
      </c>
      <c r="F2717" t="s">
        <v>1426</v>
      </c>
      <c r="G2717" t="s">
        <v>40</v>
      </c>
      <c r="H2717" t="s">
        <v>41</v>
      </c>
      <c r="I2717">
        <v>3</v>
      </c>
      <c r="J2717">
        <v>2</v>
      </c>
      <c r="K2717">
        <v>159</v>
      </c>
      <c r="L2717">
        <v>13.2</v>
      </c>
      <c r="M2717">
        <v>4.8600000000000003</v>
      </c>
      <c r="N2717">
        <v>0.64</v>
      </c>
      <c r="O2717">
        <v>5.32</v>
      </c>
      <c r="P2717">
        <v>0.7</v>
      </c>
      <c r="Q2717">
        <v>3.82</v>
      </c>
      <c r="R2717">
        <v>0.5</v>
      </c>
      <c r="S2717">
        <v>1.21</v>
      </c>
      <c r="T2717">
        <v>193</v>
      </c>
      <c r="U2717">
        <v>13.7</v>
      </c>
      <c r="V2717">
        <v>16.04</v>
      </c>
      <c r="W2717" s="1">
        <v>42985</v>
      </c>
      <c r="X2717">
        <v>247</v>
      </c>
      <c r="Y2717" s="3">
        <v>44986</v>
      </c>
      <c r="AC2717" s="1">
        <v>43035</v>
      </c>
      <c r="AD2717">
        <v>1</v>
      </c>
      <c r="AE2717">
        <v>169</v>
      </c>
      <c r="AF2717" s="1">
        <v>43315</v>
      </c>
      <c r="AG2717">
        <v>330</v>
      </c>
      <c r="AH2717">
        <v>313516</v>
      </c>
      <c r="AI2717" t="s">
        <v>1595</v>
      </c>
      <c r="AJ2717" t="s">
        <v>1594</v>
      </c>
      <c r="AK2717" t="s">
        <v>45</v>
      </c>
      <c r="AL2717" s="1">
        <v>42985</v>
      </c>
    </row>
    <row r="2718" spans="1:38" x14ac:dyDescent="0.25">
      <c r="A2718" t="s">
        <v>68</v>
      </c>
      <c r="B2718" s="1">
        <v>43219</v>
      </c>
      <c r="C2718">
        <v>4</v>
      </c>
      <c r="D2718">
        <v>263</v>
      </c>
      <c r="E2718">
        <v>215</v>
      </c>
      <c r="F2718" t="s">
        <v>1426</v>
      </c>
      <c r="G2718" t="s">
        <v>40</v>
      </c>
      <c r="H2718" t="s">
        <v>41</v>
      </c>
      <c r="I2718">
        <v>3</v>
      </c>
      <c r="J2718">
        <v>2</v>
      </c>
      <c r="K2718">
        <v>234</v>
      </c>
      <c r="L2718">
        <v>7.3</v>
      </c>
      <c r="M2718">
        <v>4.29</v>
      </c>
      <c r="N2718">
        <v>0.31</v>
      </c>
      <c r="O2718">
        <v>8.15</v>
      </c>
      <c r="P2718">
        <v>0.59</v>
      </c>
      <c r="Q2718">
        <v>5.15</v>
      </c>
      <c r="R2718">
        <v>0.38</v>
      </c>
      <c r="S2718">
        <v>0.97</v>
      </c>
      <c r="T2718">
        <v>152</v>
      </c>
      <c r="U2718">
        <v>7.58</v>
      </c>
      <c r="V2718">
        <v>12.18</v>
      </c>
      <c r="W2718" s="1">
        <v>42985</v>
      </c>
      <c r="X2718">
        <v>247</v>
      </c>
      <c r="Y2718" s="3">
        <v>45018</v>
      </c>
      <c r="AC2718" s="1">
        <v>43414</v>
      </c>
      <c r="AD2718">
        <v>2</v>
      </c>
      <c r="AE2718">
        <v>248</v>
      </c>
      <c r="AF2718" s="1">
        <v>43695</v>
      </c>
      <c r="AG2718">
        <v>710</v>
      </c>
      <c r="AH2718">
        <v>313516</v>
      </c>
      <c r="AI2718" t="s">
        <v>1595</v>
      </c>
      <c r="AJ2718" t="s">
        <v>1594</v>
      </c>
      <c r="AK2718" t="s">
        <v>50</v>
      </c>
      <c r="AL2718" s="1">
        <v>43250</v>
      </c>
    </row>
    <row r="2719" spans="1:38" x14ac:dyDescent="0.25">
      <c r="A2719" t="s">
        <v>123</v>
      </c>
      <c r="B2719" s="1">
        <v>43074</v>
      </c>
      <c r="C2719">
        <v>2</v>
      </c>
      <c r="D2719">
        <v>42</v>
      </c>
      <c r="E2719">
        <v>217</v>
      </c>
      <c r="F2719" t="s">
        <v>1426</v>
      </c>
      <c r="G2719" t="s">
        <v>69</v>
      </c>
      <c r="H2719" t="s">
        <v>70</v>
      </c>
      <c r="I2719">
        <v>3</v>
      </c>
      <c r="J2719">
        <v>2</v>
      </c>
      <c r="K2719">
        <v>79</v>
      </c>
      <c r="L2719">
        <v>28.8</v>
      </c>
      <c r="M2719">
        <v>5.14</v>
      </c>
      <c r="N2719">
        <v>1.48</v>
      </c>
      <c r="O2719">
        <v>3.73</v>
      </c>
      <c r="P2719">
        <v>1.07</v>
      </c>
      <c r="Q2719">
        <v>3.39</v>
      </c>
      <c r="R2719">
        <v>0.98</v>
      </c>
      <c r="S2719">
        <v>2.0499999999999998</v>
      </c>
      <c r="T2719">
        <v>7</v>
      </c>
      <c r="U2719">
        <v>29.89</v>
      </c>
      <c r="V2719">
        <v>28.43</v>
      </c>
      <c r="W2719" s="1">
        <v>42995</v>
      </c>
      <c r="X2719">
        <v>216</v>
      </c>
      <c r="Y2719" t="s">
        <v>46</v>
      </c>
      <c r="AC2719" s="1">
        <v>43050</v>
      </c>
      <c r="AD2719">
        <v>1</v>
      </c>
      <c r="AE2719">
        <v>253</v>
      </c>
      <c r="AF2719" s="1">
        <v>43329</v>
      </c>
      <c r="AG2719">
        <v>334</v>
      </c>
      <c r="AH2719" t="s">
        <v>1022</v>
      </c>
      <c r="AI2719">
        <v>452</v>
      </c>
      <c r="AJ2719" t="s">
        <v>1596</v>
      </c>
      <c r="AK2719" t="s">
        <v>45</v>
      </c>
      <c r="AL2719" s="1">
        <v>42995</v>
      </c>
    </row>
    <row r="2720" spans="1:38" x14ac:dyDescent="0.25">
      <c r="A2720" t="s">
        <v>123</v>
      </c>
      <c r="B2720" s="1">
        <v>43005</v>
      </c>
      <c r="C2720">
        <v>1</v>
      </c>
      <c r="D2720">
        <v>42</v>
      </c>
      <c r="E2720">
        <v>217</v>
      </c>
      <c r="F2720" t="s">
        <v>1426</v>
      </c>
      <c r="G2720" t="s">
        <v>69</v>
      </c>
      <c r="H2720" t="s">
        <v>70</v>
      </c>
      <c r="I2720">
        <v>3</v>
      </c>
      <c r="J2720">
        <v>2</v>
      </c>
      <c r="K2720">
        <v>10</v>
      </c>
      <c r="L2720">
        <v>26.3</v>
      </c>
      <c r="M2720">
        <v>4.97</v>
      </c>
      <c r="N2720">
        <v>1.31</v>
      </c>
      <c r="O2720">
        <v>3.72</v>
      </c>
      <c r="P2720">
        <v>0.98</v>
      </c>
      <c r="Q2720">
        <v>3.98</v>
      </c>
      <c r="R2720">
        <v>1.05</v>
      </c>
      <c r="S2720">
        <v>2.0299999999999998</v>
      </c>
      <c r="T2720">
        <v>49</v>
      </c>
      <c r="U2720">
        <v>27.3</v>
      </c>
      <c r="V2720">
        <v>27.14</v>
      </c>
      <c r="W2720" s="1">
        <v>42995</v>
      </c>
      <c r="X2720">
        <v>216</v>
      </c>
      <c r="Y2720" t="s">
        <v>43</v>
      </c>
      <c r="AC2720" s="1">
        <v>43050</v>
      </c>
      <c r="AD2720">
        <v>1</v>
      </c>
      <c r="AE2720">
        <v>262</v>
      </c>
      <c r="AF2720" s="1">
        <v>43329</v>
      </c>
      <c r="AG2720">
        <v>334</v>
      </c>
      <c r="AH2720" t="s">
        <v>1022</v>
      </c>
      <c r="AI2720">
        <v>452</v>
      </c>
      <c r="AJ2720" t="s">
        <v>1596</v>
      </c>
      <c r="AK2720" t="s">
        <v>45</v>
      </c>
      <c r="AL2720" s="1">
        <v>42995</v>
      </c>
    </row>
    <row r="2721" spans="1:38" x14ac:dyDescent="0.25">
      <c r="A2721" t="s">
        <v>123</v>
      </c>
      <c r="B2721" s="1">
        <v>43198</v>
      </c>
      <c r="C2721">
        <v>4</v>
      </c>
      <c r="D2721">
        <v>42</v>
      </c>
      <c r="E2721">
        <v>217</v>
      </c>
      <c r="F2721" t="s">
        <v>1426</v>
      </c>
      <c r="G2721" t="s">
        <v>69</v>
      </c>
      <c r="H2721" t="s">
        <v>70</v>
      </c>
      <c r="I2721">
        <v>3</v>
      </c>
      <c r="J2721">
        <v>2</v>
      </c>
      <c r="K2721">
        <v>203</v>
      </c>
      <c r="L2721">
        <v>13.7</v>
      </c>
      <c r="M2721">
        <v>4.79</v>
      </c>
      <c r="N2721">
        <v>0.66</v>
      </c>
      <c r="O2721">
        <v>5.53</v>
      </c>
      <c r="P2721">
        <v>0.76</v>
      </c>
      <c r="Q2721">
        <v>4.84</v>
      </c>
      <c r="R2721">
        <v>0.66</v>
      </c>
      <c r="S2721">
        <v>1.42</v>
      </c>
      <c r="T2721">
        <v>38</v>
      </c>
      <c r="U2721">
        <v>14.22</v>
      </c>
      <c r="V2721">
        <v>18.11</v>
      </c>
      <c r="W2721" s="1">
        <v>42995</v>
      </c>
      <c r="X2721">
        <v>216</v>
      </c>
      <c r="Y2721" t="s">
        <v>48</v>
      </c>
      <c r="AC2721" t="s">
        <v>142</v>
      </c>
      <c r="AH2721" t="s">
        <v>1022</v>
      </c>
      <c r="AI2721">
        <v>452</v>
      </c>
      <c r="AJ2721" t="s">
        <v>1596</v>
      </c>
      <c r="AK2721" t="s">
        <v>143</v>
      </c>
      <c r="AL2721" s="1">
        <v>43210</v>
      </c>
    </row>
    <row r="2722" spans="1:38" x14ac:dyDescent="0.25">
      <c r="A2722" t="s">
        <v>123</v>
      </c>
      <c r="B2722" s="1">
        <v>43136</v>
      </c>
      <c r="C2722">
        <v>3</v>
      </c>
      <c r="D2722">
        <v>42</v>
      </c>
      <c r="E2722">
        <v>217</v>
      </c>
      <c r="F2722" t="s">
        <v>1426</v>
      </c>
      <c r="G2722" t="s">
        <v>69</v>
      </c>
      <c r="H2722" t="s">
        <v>70</v>
      </c>
      <c r="I2722">
        <v>3</v>
      </c>
      <c r="J2722">
        <v>2</v>
      </c>
      <c r="K2722">
        <v>141</v>
      </c>
      <c r="L2722">
        <v>15.7</v>
      </c>
      <c r="M2722">
        <v>5.05</v>
      </c>
      <c r="N2722">
        <v>0.79</v>
      </c>
      <c r="O2722">
        <v>4.34</v>
      </c>
      <c r="P2722">
        <v>0.68</v>
      </c>
      <c r="Q2722">
        <v>3.69</v>
      </c>
      <c r="R2722">
        <v>0.57999999999999996</v>
      </c>
      <c r="S2722">
        <v>1.26</v>
      </c>
      <c r="T2722">
        <v>12</v>
      </c>
      <c r="U2722">
        <v>16.3</v>
      </c>
      <c r="V2722">
        <v>17.05</v>
      </c>
      <c r="W2722" s="1">
        <v>42995</v>
      </c>
      <c r="X2722">
        <v>216</v>
      </c>
      <c r="Y2722" t="s">
        <v>47</v>
      </c>
      <c r="AC2722" s="1">
        <v>43050</v>
      </c>
      <c r="AD2722">
        <v>1</v>
      </c>
      <c r="AE2722">
        <v>191</v>
      </c>
      <c r="AF2722" s="1">
        <v>43329</v>
      </c>
      <c r="AG2722">
        <v>334</v>
      </c>
      <c r="AH2722" t="s">
        <v>1022</v>
      </c>
      <c r="AI2722">
        <v>452</v>
      </c>
      <c r="AJ2722" t="s">
        <v>1596</v>
      </c>
      <c r="AK2722" t="s">
        <v>45</v>
      </c>
      <c r="AL2722" s="1">
        <v>42995</v>
      </c>
    </row>
    <row r="2723" spans="1:38" x14ac:dyDescent="0.25">
      <c r="A2723" t="s">
        <v>594</v>
      </c>
      <c r="B2723" s="1">
        <v>42995</v>
      </c>
      <c r="C2723">
        <v>1</v>
      </c>
      <c r="D2723">
        <v>267</v>
      </c>
      <c r="E2723">
        <v>217</v>
      </c>
      <c r="F2723" t="s">
        <v>1426</v>
      </c>
      <c r="G2723" t="s">
        <v>104</v>
      </c>
      <c r="H2723" t="s">
        <v>105</v>
      </c>
      <c r="I2723">
        <v>8</v>
      </c>
      <c r="J2723" t="s">
        <v>42</v>
      </c>
      <c r="K2723">
        <v>40</v>
      </c>
      <c r="L2723">
        <v>26.9</v>
      </c>
      <c r="M2723">
        <v>4.91</v>
      </c>
      <c r="N2723">
        <v>1.32</v>
      </c>
      <c r="O2723">
        <v>5.85</v>
      </c>
      <c r="P2723">
        <v>1.57</v>
      </c>
      <c r="Q2723">
        <v>4.4000000000000004</v>
      </c>
      <c r="R2723">
        <v>1.18</v>
      </c>
      <c r="S2723">
        <v>2.76</v>
      </c>
      <c r="T2723">
        <v>75</v>
      </c>
      <c r="U2723">
        <v>27.92</v>
      </c>
      <c r="V2723">
        <v>35.67</v>
      </c>
      <c r="W2723" s="1">
        <v>42955</v>
      </c>
      <c r="X2723">
        <v>244</v>
      </c>
      <c r="Y2723" t="s">
        <v>43</v>
      </c>
      <c r="AC2723" t="s">
        <v>49</v>
      </c>
      <c r="AH2723">
        <v>501038</v>
      </c>
      <c r="AI2723" t="s">
        <v>1597</v>
      </c>
      <c r="AJ2723" t="s">
        <v>1598</v>
      </c>
      <c r="AK2723" t="s">
        <v>45</v>
      </c>
      <c r="AL2723" s="1">
        <v>42955</v>
      </c>
    </row>
    <row r="2724" spans="1:38" x14ac:dyDescent="0.25">
      <c r="A2724" t="s">
        <v>594</v>
      </c>
      <c r="B2724" s="1">
        <v>43059</v>
      </c>
      <c r="C2724">
        <v>2</v>
      </c>
      <c r="D2724">
        <v>267</v>
      </c>
      <c r="E2724">
        <v>217</v>
      </c>
      <c r="F2724" t="s">
        <v>1426</v>
      </c>
      <c r="G2724" t="s">
        <v>104</v>
      </c>
      <c r="H2724" t="s">
        <v>105</v>
      </c>
      <c r="I2724">
        <v>8</v>
      </c>
      <c r="J2724" t="s">
        <v>42</v>
      </c>
      <c r="K2724">
        <v>104</v>
      </c>
      <c r="L2724">
        <v>21.6</v>
      </c>
      <c r="M2724">
        <v>4.84</v>
      </c>
      <c r="N2724">
        <v>1.05</v>
      </c>
      <c r="O2724">
        <v>6.24</v>
      </c>
      <c r="P2724">
        <v>1.35</v>
      </c>
      <c r="Q2724">
        <v>4.37</v>
      </c>
      <c r="R2724">
        <v>0.94</v>
      </c>
      <c r="S2724">
        <v>2.29</v>
      </c>
      <c r="T2724">
        <v>173</v>
      </c>
      <c r="U2724">
        <v>22.42</v>
      </c>
      <c r="V2724">
        <v>29.71</v>
      </c>
      <c r="W2724" s="1">
        <v>42955</v>
      </c>
      <c r="X2724">
        <v>244</v>
      </c>
      <c r="Y2724" s="3">
        <v>44958</v>
      </c>
      <c r="AC2724" t="s">
        <v>49</v>
      </c>
      <c r="AH2724">
        <v>501038</v>
      </c>
      <c r="AI2724" t="s">
        <v>1597</v>
      </c>
      <c r="AJ2724" t="s">
        <v>1598</v>
      </c>
      <c r="AK2724" t="s">
        <v>45</v>
      </c>
      <c r="AL2724" s="1">
        <v>42955</v>
      </c>
    </row>
    <row r="2725" spans="1:38" x14ac:dyDescent="0.25">
      <c r="A2725" t="s">
        <v>594</v>
      </c>
      <c r="B2725" s="1">
        <v>43186</v>
      </c>
      <c r="C2725">
        <v>4</v>
      </c>
      <c r="D2725">
        <v>267</v>
      </c>
      <c r="E2725">
        <v>217</v>
      </c>
      <c r="F2725" t="s">
        <v>1426</v>
      </c>
      <c r="G2725" t="s">
        <v>104</v>
      </c>
      <c r="H2725" t="s">
        <v>105</v>
      </c>
      <c r="I2725">
        <v>8</v>
      </c>
      <c r="J2725" t="s">
        <v>42</v>
      </c>
      <c r="K2725">
        <v>231</v>
      </c>
      <c r="L2725">
        <v>17.399999999999999</v>
      </c>
      <c r="M2725">
        <v>4.78</v>
      </c>
      <c r="N2725">
        <v>0.83</v>
      </c>
      <c r="O2725">
        <v>7.03</v>
      </c>
      <c r="P2725">
        <v>1.22</v>
      </c>
      <c r="Q2725">
        <v>4.71</v>
      </c>
      <c r="R2725">
        <v>0.82</v>
      </c>
      <c r="S2725">
        <v>2.04</v>
      </c>
      <c r="T2725">
        <v>172</v>
      </c>
      <c r="U2725">
        <v>18.059999999999999</v>
      </c>
      <c r="V2725">
        <v>26.06</v>
      </c>
      <c r="W2725" s="1">
        <v>42955</v>
      </c>
      <c r="X2725">
        <v>244</v>
      </c>
      <c r="Y2725" s="3">
        <v>45019</v>
      </c>
      <c r="AC2725" t="s">
        <v>49</v>
      </c>
      <c r="AH2725">
        <v>501038</v>
      </c>
      <c r="AI2725" t="s">
        <v>1597</v>
      </c>
      <c r="AJ2725" t="s">
        <v>1598</v>
      </c>
      <c r="AK2725" t="s">
        <v>50</v>
      </c>
      <c r="AL2725" s="1">
        <v>43245</v>
      </c>
    </row>
    <row r="2726" spans="1:38" x14ac:dyDescent="0.25">
      <c r="A2726" t="s">
        <v>594</v>
      </c>
      <c r="B2726" s="1">
        <v>43122</v>
      </c>
      <c r="C2726">
        <v>3</v>
      </c>
      <c r="D2726">
        <v>267</v>
      </c>
      <c r="E2726">
        <v>217</v>
      </c>
      <c r="F2726" t="s">
        <v>1426</v>
      </c>
      <c r="G2726" t="s">
        <v>104</v>
      </c>
      <c r="H2726" t="s">
        <v>105</v>
      </c>
      <c r="I2726">
        <v>8</v>
      </c>
      <c r="J2726" t="s">
        <v>42</v>
      </c>
      <c r="K2726">
        <v>167</v>
      </c>
      <c r="L2726">
        <v>18.100000000000001</v>
      </c>
      <c r="M2726">
        <v>4.75</v>
      </c>
      <c r="N2726">
        <v>0.86</v>
      </c>
      <c r="O2726">
        <v>6.13</v>
      </c>
      <c r="P2726">
        <v>1.1100000000000001</v>
      </c>
      <c r="Q2726">
        <v>4.1100000000000003</v>
      </c>
      <c r="R2726">
        <v>0.74</v>
      </c>
      <c r="S2726">
        <v>1.85</v>
      </c>
      <c r="T2726">
        <v>248</v>
      </c>
      <c r="U2726">
        <v>18.79</v>
      </c>
      <c r="V2726">
        <v>24.27</v>
      </c>
      <c r="W2726" s="1">
        <v>42955</v>
      </c>
      <c r="X2726">
        <v>244</v>
      </c>
      <c r="Y2726" s="3">
        <v>44987</v>
      </c>
      <c r="AC2726" s="1">
        <v>43073</v>
      </c>
      <c r="AD2726">
        <v>0</v>
      </c>
      <c r="AE2726">
        <v>187</v>
      </c>
      <c r="AF2726" s="1">
        <v>43353</v>
      </c>
      <c r="AG2726">
        <v>398</v>
      </c>
      <c r="AH2726">
        <v>501038</v>
      </c>
      <c r="AI2726" t="s">
        <v>1597</v>
      </c>
      <c r="AJ2726" t="s">
        <v>1598</v>
      </c>
      <c r="AK2726" t="s">
        <v>45</v>
      </c>
      <c r="AL2726" s="1">
        <v>42955</v>
      </c>
    </row>
    <row r="2727" spans="1:38" x14ac:dyDescent="0.25">
      <c r="A2727" t="s">
        <v>68</v>
      </c>
      <c r="B2727" s="1">
        <v>43018</v>
      </c>
      <c r="C2727">
        <v>1</v>
      </c>
      <c r="D2727">
        <v>117</v>
      </c>
      <c r="E2727">
        <v>217</v>
      </c>
      <c r="F2727" t="s">
        <v>1426</v>
      </c>
      <c r="G2727" t="s">
        <v>69</v>
      </c>
      <c r="H2727" t="s">
        <v>70</v>
      </c>
      <c r="I2727">
        <v>3</v>
      </c>
      <c r="J2727">
        <v>2</v>
      </c>
      <c r="K2727">
        <v>60</v>
      </c>
      <c r="L2727">
        <v>25.7</v>
      </c>
      <c r="M2727">
        <v>4.33</v>
      </c>
      <c r="N2727">
        <v>1.1100000000000001</v>
      </c>
      <c r="O2727">
        <v>3.63</v>
      </c>
      <c r="P2727">
        <v>0.93</v>
      </c>
      <c r="Q2727">
        <v>3.21</v>
      </c>
      <c r="R2727">
        <v>0.82</v>
      </c>
      <c r="S2727">
        <v>1.76</v>
      </c>
      <c r="T2727">
        <v>85</v>
      </c>
      <c r="U2727">
        <v>26.68</v>
      </c>
      <c r="V2727">
        <v>24.65</v>
      </c>
      <c r="W2727" s="1">
        <v>42958</v>
      </c>
      <c r="X2727">
        <v>274</v>
      </c>
      <c r="Y2727" t="s">
        <v>43</v>
      </c>
      <c r="Z2727" t="s">
        <v>1599</v>
      </c>
      <c r="AA2727" t="s">
        <v>1600</v>
      </c>
      <c r="AB2727">
        <v>71</v>
      </c>
      <c r="AC2727" s="1">
        <v>43048</v>
      </c>
      <c r="AD2727">
        <v>1</v>
      </c>
      <c r="AE2727">
        <v>264</v>
      </c>
      <c r="AF2727" s="1">
        <v>43331</v>
      </c>
      <c r="AG2727">
        <v>373</v>
      </c>
      <c r="AH2727">
        <v>113524</v>
      </c>
      <c r="AI2727">
        <v>188</v>
      </c>
      <c r="AJ2727" s="3">
        <v>45209</v>
      </c>
      <c r="AK2727" t="s">
        <v>45</v>
      </c>
      <c r="AL2727" s="1">
        <v>42958</v>
      </c>
    </row>
    <row r="2728" spans="1:38" x14ac:dyDescent="0.25">
      <c r="A2728" t="s">
        <v>68</v>
      </c>
      <c r="B2728" s="1">
        <v>43073</v>
      </c>
      <c r="C2728">
        <v>2</v>
      </c>
      <c r="D2728">
        <v>117</v>
      </c>
      <c r="E2728">
        <v>217</v>
      </c>
      <c r="F2728" t="s">
        <v>1426</v>
      </c>
      <c r="G2728" t="s">
        <v>69</v>
      </c>
      <c r="H2728" t="s">
        <v>70</v>
      </c>
      <c r="I2728">
        <v>3</v>
      </c>
      <c r="J2728">
        <v>2</v>
      </c>
      <c r="K2728">
        <v>115</v>
      </c>
      <c r="L2728">
        <v>17.5</v>
      </c>
      <c r="M2728">
        <v>4.82</v>
      </c>
      <c r="N2728">
        <v>0.84</v>
      </c>
      <c r="O2728">
        <v>3.93</v>
      </c>
      <c r="P2728">
        <v>0.69</v>
      </c>
      <c r="Q2728">
        <v>3.41</v>
      </c>
      <c r="R2728">
        <v>0.6</v>
      </c>
      <c r="S2728">
        <v>1.28</v>
      </c>
      <c r="T2728">
        <v>109</v>
      </c>
      <c r="U2728">
        <v>18.170000000000002</v>
      </c>
      <c r="V2728">
        <v>17.809999999999999</v>
      </c>
      <c r="W2728" s="1">
        <v>42958</v>
      </c>
      <c r="X2728">
        <v>274</v>
      </c>
      <c r="Y2728" t="s">
        <v>46</v>
      </c>
      <c r="Z2728" t="s">
        <v>1599</v>
      </c>
      <c r="AA2728" t="s">
        <v>1600</v>
      </c>
      <c r="AB2728">
        <v>71</v>
      </c>
      <c r="AC2728" s="1">
        <v>43048</v>
      </c>
      <c r="AD2728">
        <v>1</v>
      </c>
      <c r="AE2728">
        <v>256</v>
      </c>
      <c r="AF2728" s="1">
        <v>43331</v>
      </c>
      <c r="AG2728">
        <v>373</v>
      </c>
      <c r="AH2728">
        <v>113524</v>
      </c>
      <c r="AI2728">
        <v>188</v>
      </c>
      <c r="AJ2728" s="3">
        <v>45209</v>
      </c>
      <c r="AK2728" t="s">
        <v>45</v>
      </c>
      <c r="AL2728" s="1">
        <v>42958</v>
      </c>
    </row>
    <row r="2729" spans="1:38" x14ac:dyDescent="0.25">
      <c r="A2729" t="s">
        <v>68</v>
      </c>
      <c r="B2729" s="1">
        <v>43144</v>
      </c>
      <c r="C2729">
        <v>3</v>
      </c>
      <c r="D2729">
        <v>117</v>
      </c>
      <c r="E2729">
        <v>217</v>
      </c>
      <c r="F2729" t="s">
        <v>1426</v>
      </c>
      <c r="G2729" t="s">
        <v>69</v>
      </c>
      <c r="H2729" t="s">
        <v>70</v>
      </c>
      <c r="I2729">
        <v>3</v>
      </c>
      <c r="J2729">
        <v>2</v>
      </c>
      <c r="K2729">
        <v>186</v>
      </c>
      <c r="L2729">
        <v>14.9</v>
      </c>
      <c r="M2729">
        <v>4.82</v>
      </c>
      <c r="N2729">
        <v>0.72</v>
      </c>
      <c r="O2729">
        <v>4.99</v>
      </c>
      <c r="P2729">
        <v>0.74</v>
      </c>
      <c r="Q2729">
        <v>3.78</v>
      </c>
      <c r="R2729">
        <v>0.56000000000000005</v>
      </c>
      <c r="S2729">
        <v>1.31</v>
      </c>
      <c r="T2729">
        <v>101</v>
      </c>
      <c r="U2729">
        <v>15.47</v>
      </c>
      <c r="V2729">
        <v>17.440000000000001</v>
      </c>
      <c r="W2729" s="1">
        <v>42958</v>
      </c>
      <c r="X2729">
        <v>274</v>
      </c>
      <c r="Y2729" t="s">
        <v>47</v>
      </c>
      <c r="Z2729" t="s">
        <v>1599</v>
      </c>
      <c r="AA2729" t="s">
        <v>1600</v>
      </c>
      <c r="AB2729">
        <v>71</v>
      </c>
      <c r="AC2729" s="1">
        <v>43048</v>
      </c>
      <c r="AD2729">
        <v>1</v>
      </c>
      <c r="AE2729">
        <v>185</v>
      </c>
      <c r="AF2729" s="1">
        <v>43331</v>
      </c>
      <c r="AG2729">
        <v>373</v>
      </c>
      <c r="AH2729">
        <v>113524</v>
      </c>
      <c r="AI2729">
        <v>188</v>
      </c>
      <c r="AJ2729" s="3">
        <v>45209</v>
      </c>
      <c r="AK2729" t="s">
        <v>45</v>
      </c>
      <c r="AL2729" s="1">
        <v>42958</v>
      </c>
    </row>
    <row r="2730" spans="1:38" x14ac:dyDescent="0.25">
      <c r="A2730" t="s">
        <v>68</v>
      </c>
      <c r="B2730" s="1">
        <v>43219</v>
      </c>
      <c r="C2730">
        <v>4</v>
      </c>
      <c r="D2730">
        <v>117</v>
      </c>
      <c r="E2730">
        <v>217</v>
      </c>
      <c r="F2730" t="s">
        <v>1426</v>
      </c>
      <c r="G2730" t="s">
        <v>69</v>
      </c>
      <c r="H2730" t="s">
        <v>70</v>
      </c>
      <c r="I2730">
        <v>3</v>
      </c>
      <c r="J2730">
        <v>2</v>
      </c>
      <c r="K2730">
        <v>261</v>
      </c>
      <c r="L2730">
        <v>8.6</v>
      </c>
      <c r="M2730">
        <v>4.38</v>
      </c>
      <c r="N2730">
        <v>0.38</v>
      </c>
      <c r="O2730">
        <v>6.68</v>
      </c>
      <c r="P2730">
        <v>0.56999999999999995</v>
      </c>
      <c r="Q2730">
        <v>5.01</v>
      </c>
      <c r="R2730">
        <v>0.43</v>
      </c>
      <c r="S2730">
        <v>1.01</v>
      </c>
      <c r="T2730">
        <v>212</v>
      </c>
      <c r="U2730">
        <v>8.93</v>
      </c>
      <c r="V2730">
        <v>12.65</v>
      </c>
      <c r="W2730" s="1">
        <v>42958</v>
      </c>
      <c r="X2730">
        <v>274</v>
      </c>
      <c r="Y2730" s="3">
        <v>45017</v>
      </c>
      <c r="Z2730" t="s">
        <v>1599</v>
      </c>
      <c r="AA2730" t="s">
        <v>1600</v>
      </c>
      <c r="AC2730" s="1">
        <v>43406</v>
      </c>
      <c r="AD2730">
        <v>2</v>
      </c>
      <c r="AE2730">
        <v>242</v>
      </c>
      <c r="AF2730" s="1">
        <v>43689</v>
      </c>
      <c r="AG2730">
        <v>731</v>
      </c>
      <c r="AH2730">
        <v>113524</v>
      </c>
      <c r="AI2730">
        <v>188</v>
      </c>
      <c r="AJ2730" s="3">
        <v>45209</v>
      </c>
      <c r="AK2730" t="s">
        <v>50</v>
      </c>
      <c r="AL2730" s="1">
        <v>43250</v>
      </c>
    </row>
    <row r="2731" spans="1:38" x14ac:dyDescent="0.25">
      <c r="A2731" t="s">
        <v>123</v>
      </c>
      <c r="B2731" s="1">
        <v>43005</v>
      </c>
      <c r="C2731">
        <v>1</v>
      </c>
      <c r="D2731">
        <v>586</v>
      </c>
      <c r="E2731">
        <v>218</v>
      </c>
      <c r="F2731" t="s">
        <v>1426</v>
      </c>
      <c r="G2731" t="s">
        <v>104</v>
      </c>
      <c r="H2731" t="s">
        <v>105</v>
      </c>
      <c r="I2731">
        <v>3</v>
      </c>
      <c r="J2731">
        <v>2</v>
      </c>
      <c r="K2731">
        <v>18</v>
      </c>
      <c r="L2731">
        <v>26.8</v>
      </c>
      <c r="M2731">
        <v>5.39</v>
      </c>
      <c r="N2731">
        <v>1.44</v>
      </c>
      <c r="O2731">
        <v>4.32</v>
      </c>
      <c r="P2731">
        <v>1.1599999999999999</v>
      </c>
      <c r="Q2731">
        <v>3.82</v>
      </c>
      <c r="R2731">
        <v>1.02</v>
      </c>
      <c r="S2731">
        <v>2.1800000000000002</v>
      </c>
      <c r="T2731">
        <v>12</v>
      </c>
      <c r="U2731">
        <v>27.82</v>
      </c>
      <c r="V2731">
        <v>29.31</v>
      </c>
      <c r="W2731" s="1">
        <v>42987</v>
      </c>
      <c r="X2731">
        <v>224</v>
      </c>
      <c r="Y2731" t="s">
        <v>43</v>
      </c>
      <c r="Z2731" t="s">
        <v>1469</v>
      </c>
      <c r="AA2731" t="s">
        <v>1470</v>
      </c>
      <c r="AC2731" s="1">
        <v>43050</v>
      </c>
      <c r="AD2731">
        <v>1</v>
      </c>
      <c r="AE2731">
        <v>266</v>
      </c>
      <c r="AF2731" s="1">
        <v>43333</v>
      </c>
      <c r="AG2731">
        <v>346</v>
      </c>
      <c r="AH2731" t="s">
        <v>154</v>
      </c>
      <c r="AI2731">
        <v>748</v>
      </c>
      <c r="AJ2731" t="s">
        <v>1471</v>
      </c>
      <c r="AK2731" t="s">
        <v>45</v>
      </c>
      <c r="AL2731" s="1">
        <v>42987</v>
      </c>
    </row>
    <row r="2732" spans="1:38" x14ac:dyDescent="0.25">
      <c r="A2732" t="s">
        <v>123</v>
      </c>
      <c r="B2732" s="1">
        <v>43074</v>
      </c>
      <c r="C2732">
        <v>2</v>
      </c>
      <c r="D2732">
        <v>586</v>
      </c>
      <c r="E2732">
        <v>218</v>
      </c>
      <c r="F2732" t="s">
        <v>1426</v>
      </c>
      <c r="G2732" t="s">
        <v>104</v>
      </c>
      <c r="H2732" t="s">
        <v>105</v>
      </c>
      <c r="I2732">
        <v>3</v>
      </c>
      <c r="J2732">
        <v>2</v>
      </c>
      <c r="K2732">
        <v>87</v>
      </c>
      <c r="L2732">
        <v>20.399999999999999</v>
      </c>
      <c r="M2732">
        <v>5.29</v>
      </c>
      <c r="N2732">
        <v>1.08</v>
      </c>
      <c r="O2732">
        <v>4.66</v>
      </c>
      <c r="P2732">
        <v>0.95</v>
      </c>
      <c r="Q2732">
        <v>4.09</v>
      </c>
      <c r="R2732">
        <v>0.83</v>
      </c>
      <c r="S2732">
        <v>1.78</v>
      </c>
      <c r="T2732">
        <v>18</v>
      </c>
      <c r="U2732">
        <v>21.18</v>
      </c>
      <c r="V2732">
        <v>23.55</v>
      </c>
      <c r="W2732" s="1">
        <v>42987</v>
      </c>
      <c r="X2732">
        <v>224</v>
      </c>
      <c r="Y2732" t="s">
        <v>46</v>
      </c>
      <c r="Z2732" t="s">
        <v>1469</v>
      </c>
      <c r="AA2732" t="s">
        <v>1470</v>
      </c>
      <c r="AC2732" s="1">
        <v>43050</v>
      </c>
      <c r="AD2732">
        <v>1</v>
      </c>
      <c r="AE2732">
        <v>257</v>
      </c>
      <c r="AF2732" s="1">
        <v>43333</v>
      </c>
      <c r="AG2732">
        <v>346</v>
      </c>
      <c r="AH2732" t="s">
        <v>154</v>
      </c>
      <c r="AI2732">
        <v>748</v>
      </c>
      <c r="AJ2732" t="s">
        <v>1471</v>
      </c>
      <c r="AK2732" t="s">
        <v>45</v>
      </c>
      <c r="AL2732" s="1">
        <v>42987</v>
      </c>
    </row>
    <row r="2733" spans="1:38" x14ac:dyDescent="0.25">
      <c r="A2733" t="s">
        <v>123</v>
      </c>
      <c r="B2733" s="1">
        <v>43198</v>
      </c>
      <c r="C2733">
        <v>4</v>
      </c>
      <c r="D2733">
        <v>584</v>
      </c>
      <c r="E2733">
        <v>218</v>
      </c>
      <c r="F2733" t="s">
        <v>1426</v>
      </c>
      <c r="G2733" t="s">
        <v>69</v>
      </c>
      <c r="H2733" t="s">
        <v>70</v>
      </c>
      <c r="I2733">
        <v>3</v>
      </c>
      <c r="J2733">
        <v>2</v>
      </c>
      <c r="K2733">
        <v>213</v>
      </c>
      <c r="L2733">
        <v>11.2</v>
      </c>
      <c r="M2733">
        <v>4.91</v>
      </c>
      <c r="N2733">
        <v>0.55000000000000004</v>
      </c>
      <c r="O2733">
        <v>7.12</v>
      </c>
      <c r="P2733">
        <v>0.8</v>
      </c>
      <c r="Q2733">
        <v>4.4000000000000004</v>
      </c>
      <c r="R2733">
        <v>0.49</v>
      </c>
      <c r="S2733">
        <v>1.29</v>
      </c>
      <c r="T2733">
        <v>272</v>
      </c>
      <c r="U2733">
        <v>11.63</v>
      </c>
      <c r="V2733">
        <v>16.68</v>
      </c>
      <c r="W2733" s="1">
        <v>42985</v>
      </c>
      <c r="X2733">
        <v>226</v>
      </c>
      <c r="Y2733" s="3">
        <v>45018</v>
      </c>
      <c r="AC2733" s="1">
        <v>43064</v>
      </c>
      <c r="AD2733">
        <v>2</v>
      </c>
      <c r="AF2733" s="1">
        <v>43346</v>
      </c>
      <c r="AH2733" t="s">
        <v>971</v>
      </c>
      <c r="AI2733">
        <v>0</v>
      </c>
      <c r="AJ2733" t="s">
        <v>972</v>
      </c>
      <c r="AK2733" t="s">
        <v>143</v>
      </c>
      <c r="AL2733" s="1">
        <v>43224</v>
      </c>
    </row>
    <row r="2734" spans="1:38" x14ac:dyDescent="0.25">
      <c r="A2734" t="s">
        <v>123</v>
      </c>
      <c r="B2734" s="1">
        <v>43136</v>
      </c>
      <c r="C2734">
        <v>3</v>
      </c>
      <c r="D2734">
        <v>586</v>
      </c>
      <c r="E2734">
        <v>218</v>
      </c>
      <c r="F2734" t="s">
        <v>1426</v>
      </c>
      <c r="G2734" t="s">
        <v>69</v>
      </c>
      <c r="H2734" t="s">
        <v>70</v>
      </c>
      <c r="I2734">
        <v>3</v>
      </c>
      <c r="J2734">
        <v>2</v>
      </c>
      <c r="K2734">
        <v>151</v>
      </c>
      <c r="L2734">
        <v>12</v>
      </c>
      <c r="M2734">
        <v>5.09</v>
      </c>
      <c r="N2734">
        <v>0.61</v>
      </c>
      <c r="O2734">
        <v>5.12</v>
      </c>
      <c r="P2734">
        <v>0.61</v>
      </c>
      <c r="Q2734">
        <v>3.5</v>
      </c>
      <c r="R2734">
        <v>0.42</v>
      </c>
      <c r="S2734">
        <v>1.03</v>
      </c>
      <c r="T2734">
        <v>172</v>
      </c>
      <c r="U2734">
        <v>12.46</v>
      </c>
      <c r="V2734">
        <v>13.99</v>
      </c>
      <c r="W2734" s="1">
        <v>42985</v>
      </c>
      <c r="X2734">
        <v>226</v>
      </c>
      <c r="Y2734" s="3">
        <v>44986</v>
      </c>
      <c r="AC2734" s="1">
        <v>43064</v>
      </c>
      <c r="AD2734">
        <v>2</v>
      </c>
      <c r="AE2734">
        <v>208</v>
      </c>
      <c r="AF2734" s="1">
        <v>43346</v>
      </c>
      <c r="AG2734">
        <v>361</v>
      </c>
      <c r="AH2734" t="s">
        <v>971</v>
      </c>
      <c r="AI2734">
        <v>0</v>
      </c>
      <c r="AJ2734" t="s">
        <v>972</v>
      </c>
      <c r="AK2734" t="s">
        <v>45</v>
      </c>
      <c r="AL2734" s="1">
        <v>42985</v>
      </c>
    </row>
    <row r="2735" spans="1:38" x14ac:dyDescent="0.25">
      <c r="A2735" t="s">
        <v>78</v>
      </c>
      <c r="B2735" s="1">
        <v>43012</v>
      </c>
      <c r="C2735">
        <v>1</v>
      </c>
      <c r="D2735">
        <v>80</v>
      </c>
      <c r="E2735">
        <v>218</v>
      </c>
      <c r="F2735" t="s">
        <v>1426</v>
      </c>
      <c r="G2735" t="s">
        <v>40</v>
      </c>
      <c r="H2735" t="s">
        <v>41</v>
      </c>
      <c r="I2735">
        <v>2</v>
      </c>
      <c r="J2735">
        <v>1</v>
      </c>
      <c r="K2735">
        <v>44</v>
      </c>
      <c r="L2735">
        <v>17.899999999999999</v>
      </c>
      <c r="M2735">
        <v>5.28</v>
      </c>
      <c r="N2735">
        <v>0.95</v>
      </c>
      <c r="O2735">
        <v>5.6</v>
      </c>
      <c r="P2735">
        <v>1</v>
      </c>
      <c r="Q2735">
        <v>3.65</v>
      </c>
      <c r="R2735">
        <v>0.65</v>
      </c>
      <c r="S2735">
        <v>1.66</v>
      </c>
      <c r="U2735">
        <v>18.579999999999998</v>
      </c>
      <c r="V2735">
        <v>22.18</v>
      </c>
      <c r="W2735" s="1">
        <v>42968</v>
      </c>
      <c r="X2735">
        <v>238</v>
      </c>
      <c r="AC2735" t="s">
        <v>49</v>
      </c>
      <c r="AH2735">
        <v>308128</v>
      </c>
      <c r="AI2735">
        <v>103</v>
      </c>
      <c r="AJ2735" s="2">
        <v>11263</v>
      </c>
    </row>
    <row r="2736" spans="1:38" x14ac:dyDescent="0.25">
      <c r="A2736" t="s">
        <v>78</v>
      </c>
      <c r="B2736" s="1">
        <v>43072</v>
      </c>
      <c r="C2736">
        <v>2</v>
      </c>
      <c r="D2736">
        <v>80</v>
      </c>
      <c r="E2736">
        <v>218</v>
      </c>
      <c r="F2736" t="s">
        <v>1426</v>
      </c>
      <c r="G2736" t="s">
        <v>40</v>
      </c>
      <c r="H2736" t="s">
        <v>41</v>
      </c>
      <c r="I2736">
        <v>5</v>
      </c>
      <c r="J2736" t="s">
        <v>42</v>
      </c>
      <c r="K2736">
        <v>104</v>
      </c>
      <c r="L2736">
        <v>18.600000000000001</v>
      </c>
      <c r="M2736">
        <v>5.28</v>
      </c>
      <c r="N2736">
        <v>0.98</v>
      </c>
      <c r="O2736">
        <v>4.8600000000000003</v>
      </c>
      <c r="P2736">
        <v>0.9</v>
      </c>
      <c r="Q2736">
        <v>3.78</v>
      </c>
      <c r="R2736">
        <v>0.7</v>
      </c>
      <c r="S2736">
        <v>1.61</v>
      </c>
      <c r="T2736">
        <v>15</v>
      </c>
      <c r="U2736">
        <v>19.309999999999999</v>
      </c>
      <c r="V2736">
        <v>21.48</v>
      </c>
      <c r="W2736" s="1">
        <v>42968</v>
      </c>
      <c r="X2736">
        <v>232</v>
      </c>
      <c r="Y2736" t="s">
        <v>46</v>
      </c>
      <c r="Z2736" t="s">
        <v>750</v>
      </c>
      <c r="AA2736" t="s">
        <v>751</v>
      </c>
      <c r="AC2736" s="1">
        <v>43068</v>
      </c>
      <c r="AD2736">
        <v>2</v>
      </c>
      <c r="AE2736">
        <v>220</v>
      </c>
      <c r="AF2736" s="1">
        <v>43346</v>
      </c>
      <c r="AG2736">
        <v>372</v>
      </c>
      <c r="AH2736">
        <v>309046</v>
      </c>
      <c r="AI2736" t="s">
        <v>752</v>
      </c>
      <c r="AJ2736" s="3">
        <v>45235</v>
      </c>
      <c r="AK2736" t="s">
        <v>45</v>
      </c>
      <c r="AL2736" s="1">
        <v>42974</v>
      </c>
    </row>
    <row r="2737" spans="1:38" x14ac:dyDescent="0.25">
      <c r="A2737" t="s">
        <v>78</v>
      </c>
      <c r="B2737" s="1">
        <v>43129</v>
      </c>
      <c r="C2737">
        <v>3</v>
      </c>
      <c r="D2737">
        <v>80</v>
      </c>
      <c r="E2737">
        <v>218</v>
      </c>
      <c r="F2737" t="s">
        <v>1426</v>
      </c>
      <c r="G2737" t="s">
        <v>40</v>
      </c>
      <c r="H2737" t="s">
        <v>41</v>
      </c>
      <c r="I2737">
        <v>2</v>
      </c>
      <c r="J2737">
        <v>1</v>
      </c>
      <c r="K2737">
        <v>161</v>
      </c>
      <c r="L2737">
        <v>11.6</v>
      </c>
      <c r="M2737">
        <v>4.97</v>
      </c>
      <c r="N2737">
        <v>0.57999999999999996</v>
      </c>
      <c r="O2737">
        <v>5.36</v>
      </c>
      <c r="P2737">
        <v>0.62</v>
      </c>
      <c r="Q2737">
        <v>4</v>
      </c>
      <c r="R2737">
        <v>0.46</v>
      </c>
      <c r="S2737">
        <v>1.0900000000000001</v>
      </c>
      <c r="U2737">
        <v>12.04</v>
      </c>
      <c r="V2737">
        <v>14.3</v>
      </c>
      <c r="W2737" s="1">
        <v>42968</v>
      </c>
      <c r="X2737">
        <v>238</v>
      </c>
      <c r="AC2737" s="1">
        <v>43065</v>
      </c>
      <c r="AD2737">
        <v>1</v>
      </c>
      <c r="AE2737">
        <v>216</v>
      </c>
      <c r="AF2737" s="1">
        <v>43347</v>
      </c>
      <c r="AH2737">
        <v>308128</v>
      </c>
      <c r="AI2737">
        <v>103</v>
      </c>
      <c r="AJ2737" s="2">
        <v>11263</v>
      </c>
      <c r="AK2737" t="s">
        <v>83</v>
      </c>
      <c r="AL2737" s="1">
        <v>43065</v>
      </c>
    </row>
    <row r="2738" spans="1:38" x14ac:dyDescent="0.25">
      <c r="A2738" t="s">
        <v>78</v>
      </c>
      <c r="B2738" s="1">
        <v>43193</v>
      </c>
      <c r="C2738">
        <v>4</v>
      </c>
      <c r="D2738">
        <v>80</v>
      </c>
      <c r="E2738">
        <v>218</v>
      </c>
      <c r="F2738" t="s">
        <v>1426</v>
      </c>
      <c r="G2738" t="s">
        <v>40</v>
      </c>
      <c r="H2738" t="s">
        <v>41</v>
      </c>
      <c r="I2738">
        <v>2</v>
      </c>
      <c r="J2738">
        <v>1</v>
      </c>
      <c r="K2738">
        <v>225</v>
      </c>
      <c r="L2738">
        <v>8.5</v>
      </c>
      <c r="M2738">
        <v>4.76</v>
      </c>
      <c r="N2738">
        <v>0.4</v>
      </c>
      <c r="O2738">
        <v>6.4</v>
      </c>
      <c r="P2738">
        <v>0.54</v>
      </c>
      <c r="Q2738">
        <v>4.8899999999999997</v>
      </c>
      <c r="R2738">
        <v>0.42</v>
      </c>
      <c r="S2738">
        <v>0.96</v>
      </c>
      <c r="U2738">
        <v>8.82</v>
      </c>
      <c r="V2738">
        <v>12.17</v>
      </c>
      <c r="W2738" s="1">
        <v>42968</v>
      </c>
      <c r="X2738">
        <v>238</v>
      </c>
      <c r="AC2738" s="1">
        <v>43065</v>
      </c>
      <c r="AD2738">
        <v>1</v>
      </c>
      <c r="AE2738">
        <v>152</v>
      </c>
      <c r="AF2738" s="1">
        <v>43347</v>
      </c>
      <c r="AH2738">
        <v>308128</v>
      </c>
      <c r="AI2738">
        <v>103</v>
      </c>
      <c r="AJ2738" s="2">
        <v>11263</v>
      </c>
      <c r="AK2738" t="s">
        <v>83</v>
      </c>
      <c r="AL2738" s="1">
        <v>43065</v>
      </c>
    </row>
    <row r="2739" spans="1:38" x14ac:dyDescent="0.25">
      <c r="A2739" t="s">
        <v>51</v>
      </c>
      <c r="B2739" s="1">
        <v>43048</v>
      </c>
      <c r="C2739">
        <v>2</v>
      </c>
      <c r="D2739">
        <v>61</v>
      </c>
      <c r="E2739">
        <v>220</v>
      </c>
      <c r="F2739" t="s">
        <v>1426</v>
      </c>
      <c r="G2739" t="s">
        <v>56</v>
      </c>
      <c r="H2739" t="s">
        <v>41</v>
      </c>
      <c r="I2739">
        <v>2</v>
      </c>
      <c r="J2739">
        <v>1</v>
      </c>
      <c r="K2739">
        <v>117</v>
      </c>
      <c r="L2739">
        <v>9.3000000000000007</v>
      </c>
      <c r="M2739">
        <v>5.03</v>
      </c>
      <c r="N2739">
        <v>0.47</v>
      </c>
      <c r="O2739">
        <v>4.6900000000000004</v>
      </c>
      <c r="P2739">
        <v>0.44</v>
      </c>
      <c r="Q2739">
        <v>3.98</v>
      </c>
      <c r="R2739">
        <v>0.37</v>
      </c>
      <c r="S2739">
        <v>0.81</v>
      </c>
      <c r="T2739">
        <v>160</v>
      </c>
      <c r="U2739">
        <v>9.65</v>
      </c>
      <c r="V2739">
        <v>10.76</v>
      </c>
      <c r="W2739" s="1">
        <v>42931</v>
      </c>
      <c r="X2739">
        <v>291</v>
      </c>
      <c r="Y2739" s="3">
        <v>44959</v>
      </c>
      <c r="Z2739" t="s">
        <v>438</v>
      </c>
      <c r="AA2739" t="s">
        <v>1601</v>
      </c>
      <c r="AC2739" t="s">
        <v>49</v>
      </c>
      <c r="AH2739" s="3">
        <v>45059</v>
      </c>
      <c r="AI2739" t="s">
        <v>480</v>
      </c>
      <c r="AJ2739" t="s">
        <v>1602</v>
      </c>
      <c r="AK2739" t="s">
        <v>45</v>
      </c>
      <c r="AL2739" s="1">
        <v>42931</v>
      </c>
    </row>
    <row r="2740" spans="1:38" x14ac:dyDescent="0.25">
      <c r="A2740" t="s">
        <v>51</v>
      </c>
      <c r="B2740" s="1">
        <v>43109</v>
      </c>
      <c r="C2740">
        <v>3</v>
      </c>
      <c r="D2740">
        <v>61</v>
      </c>
      <c r="E2740">
        <v>220</v>
      </c>
      <c r="F2740" t="s">
        <v>1426</v>
      </c>
      <c r="G2740" t="s">
        <v>56</v>
      </c>
      <c r="H2740" t="s">
        <v>41</v>
      </c>
      <c r="I2740">
        <v>2</v>
      </c>
      <c r="J2740">
        <v>1</v>
      </c>
      <c r="K2740">
        <v>178</v>
      </c>
      <c r="L2740">
        <v>8.6</v>
      </c>
      <c r="M2740">
        <v>5.05</v>
      </c>
      <c r="N2740">
        <v>0.43</v>
      </c>
      <c r="O2740">
        <v>4.78</v>
      </c>
      <c r="P2740">
        <v>0.41</v>
      </c>
      <c r="Q2740">
        <v>3.85</v>
      </c>
      <c r="R2740">
        <v>0.33</v>
      </c>
      <c r="S2740">
        <v>0.74</v>
      </c>
      <c r="T2740">
        <v>87</v>
      </c>
      <c r="U2740">
        <v>8.93</v>
      </c>
      <c r="V2740">
        <v>9.9</v>
      </c>
      <c r="W2740" s="1">
        <v>42931</v>
      </c>
      <c r="X2740">
        <v>291</v>
      </c>
      <c r="Y2740" s="3">
        <v>44987</v>
      </c>
      <c r="Z2740" t="s">
        <v>438</v>
      </c>
      <c r="AA2740" t="s">
        <v>1601</v>
      </c>
      <c r="AC2740" s="1">
        <v>43057</v>
      </c>
      <c r="AD2740">
        <v>1</v>
      </c>
      <c r="AE2740">
        <v>187</v>
      </c>
      <c r="AF2740" s="1">
        <v>43339</v>
      </c>
      <c r="AG2740">
        <v>408</v>
      </c>
      <c r="AH2740" s="3">
        <v>45059</v>
      </c>
      <c r="AI2740" t="s">
        <v>480</v>
      </c>
      <c r="AJ2740" t="s">
        <v>1602</v>
      </c>
      <c r="AK2740" t="s">
        <v>45</v>
      </c>
      <c r="AL2740" s="1">
        <v>42931</v>
      </c>
    </row>
    <row r="2741" spans="1:38" x14ac:dyDescent="0.25">
      <c r="A2741" t="s">
        <v>51</v>
      </c>
      <c r="B2741" s="1">
        <v>43157</v>
      </c>
      <c r="C2741">
        <v>4</v>
      </c>
      <c r="D2741">
        <v>61</v>
      </c>
      <c r="E2741">
        <v>220</v>
      </c>
      <c r="F2741" t="s">
        <v>1426</v>
      </c>
      <c r="G2741" t="s">
        <v>56</v>
      </c>
      <c r="H2741" t="s">
        <v>41</v>
      </c>
      <c r="I2741">
        <v>2</v>
      </c>
      <c r="J2741">
        <v>1</v>
      </c>
      <c r="K2741">
        <v>226</v>
      </c>
      <c r="L2741">
        <v>7.8</v>
      </c>
      <c r="M2741">
        <v>5</v>
      </c>
      <c r="N2741">
        <v>0.39</v>
      </c>
      <c r="O2741">
        <v>4.68</v>
      </c>
      <c r="P2741">
        <v>0.37</v>
      </c>
      <c r="Q2741">
        <v>4.1500000000000004</v>
      </c>
      <c r="R2741">
        <v>0.32</v>
      </c>
      <c r="S2741">
        <v>0.69</v>
      </c>
      <c r="T2741">
        <v>88</v>
      </c>
      <c r="U2741">
        <v>8.1</v>
      </c>
      <c r="V2741">
        <v>9.11</v>
      </c>
      <c r="W2741" s="1">
        <v>42931</v>
      </c>
      <c r="X2741">
        <v>291</v>
      </c>
      <c r="Y2741" s="3">
        <v>45018</v>
      </c>
      <c r="Z2741" t="s">
        <v>438</v>
      </c>
      <c r="AA2741" t="s">
        <v>1601</v>
      </c>
      <c r="AC2741" s="1">
        <v>43057</v>
      </c>
      <c r="AD2741">
        <v>1</v>
      </c>
      <c r="AE2741">
        <v>181</v>
      </c>
      <c r="AF2741" s="1">
        <v>43339</v>
      </c>
      <c r="AG2741">
        <v>408</v>
      </c>
      <c r="AH2741" s="3">
        <v>45059</v>
      </c>
      <c r="AI2741" t="s">
        <v>480</v>
      </c>
      <c r="AJ2741" t="s">
        <v>1602</v>
      </c>
      <c r="AK2741" t="s">
        <v>45</v>
      </c>
      <c r="AL2741" s="1">
        <v>42931</v>
      </c>
    </row>
    <row r="2742" spans="1:38" x14ac:dyDescent="0.25">
      <c r="A2742" t="s">
        <v>51</v>
      </c>
      <c r="B2742" s="1">
        <v>43209</v>
      </c>
      <c r="C2742">
        <v>5</v>
      </c>
      <c r="D2742">
        <v>61</v>
      </c>
      <c r="E2742">
        <v>220</v>
      </c>
      <c r="F2742" t="s">
        <v>1426</v>
      </c>
      <c r="G2742" t="s">
        <v>56</v>
      </c>
      <c r="H2742" t="s">
        <v>41</v>
      </c>
      <c r="I2742">
        <v>2</v>
      </c>
      <c r="J2742">
        <v>1</v>
      </c>
      <c r="K2742">
        <v>278</v>
      </c>
      <c r="L2742">
        <v>6.8</v>
      </c>
      <c r="M2742">
        <v>5.0599999999999996</v>
      </c>
      <c r="N2742">
        <v>0.34</v>
      </c>
      <c r="O2742">
        <v>4.97</v>
      </c>
      <c r="P2742">
        <v>0.34</v>
      </c>
      <c r="Q2742">
        <v>4.5999999999999996</v>
      </c>
      <c r="R2742">
        <v>0.31</v>
      </c>
      <c r="S2742">
        <v>0.65</v>
      </c>
      <c r="T2742">
        <v>86</v>
      </c>
      <c r="U2742">
        <v>7.06</v>
      </c>
      <c r="V2742">
        <v>8.39</v>
      </c>
      <c r="W2742" s="1">
        <v>42931</v>
      </c>
      <c r="X2742">
        <v>291</v>
      </c>
      <c r="Y2742" s="3">
        <v>45048</v>
      </c>
      <c r="Z2742" t="s">
        <v>438</v>
      </c>
      <c r="AA2742" t="s">
        <v>1601</v>
      </c>
      <c r="AC2742" t="s">
        <v>49</v>
      </c>
      <c r="AH2742" s="3">
        <v>45059</v>
      </c>
      <c r="AI2742" t="s">
        <v>480</v>
      </c>
      <c r="AJ2742" t="s">
        <v>1602</v>
      </c>
      <c r="AK2742" t="s">
        <v>45</v>
      </c>
      <c r="AL2742" s="1">
        <v>42931</v>
      </c>
    </row>
    <row r="2743" spans="1:38" x14ac:dyDescent="0.25">
      <c r="A2743" t="s">
        <v>51</v>
      </c>
      <c r="B2743" s="1">
        <v>42990</v>
      </c>
      <c r="C2743">
        <v>1</v>
      </c>
      <c r="D2743">
        <v>61</v>
      </c>
      <c r="E2743">
        <v>220</v>
      </c>
      <c r="F2743" t="s">
        <v>1426</v>
      </c>
      <c r="G2743" t="s">
        <v>56</v>
      </c>
      <c r="H2743" t="s">
        <v>41</v>
      </c>
      <c r="I2743">
        <v>2</v>
      </c>
      <c r="J2743">
        <v>1</v>
      </c>
      <c r="K2743">
        <v>59</v>
      </c>
      <c r="L2743">
        <v>6.8</v>
      </c>
      <c r="M2743">
        <v>4.9400000000000004</v>
      </c>
      <c r="N2743">
        <v>0.34</v>
      </c>
      <c r="O2743">
        <v>5.03</v>
      </c>
      <c r="P2743">
        <v>0.34</v>
      </c>
      <c r="Q2743">
        <v>3.82</v>
      </c>
      <c r="R2743">
        <v>0.26</v>
      </c>
      <c r="S2743">
        <v>0.6</v>
      </c>
      <c r="T2743">
        <v>239</v>
      </c>
      <c r="U2743">
        <v>7.06</v>
      </c>
      <c r="V2743">
        <v>8.02</v>
      </c>
      <c r="W2743" s="1">
        <v>42931</v>
      </c>
      <c r="X2743">
        <v>291</v>
      </c>
      <c r="Y2743" s="3">
        <v>44927</v>
      </c>
      <c r="Z2743" t="s">
        <v>438</v>
      </c>
      <c r="AA2743" t="s">
        <v>1601</v>
      </c>
      <c r="AC2743" t="s">
        <v>49</v>
      </c>
      <c r="AH2743" s="3">
        <v>45059</v>
      </c>
      <c r="AI2743" t="s">
        <v>480</v>
      </c>
      <c r="AJ2743" t="s">
        <v>1602</v>
      </c>
      <c r="AK2743" t="s">
        <v>45</v>
      </c>
      <c r="AL2743" s="1">
        <v>42931</v>
      </c>
    </row>
    <row r="2744" spans="1:38" x14ac:dyDescent="0.25">
      <c r="A2744" t="s">
        <v>594</v>
      </c>
      <c r="B2744" s="1">
        <v>42995</v>
      </c>
      <c r="C2744">
        <v>1</v>
      </c>
      <c r="D2744">
        <v>550</v>
      </c>
      <c r="E2744">
        <v>221</v>
      </c>
      <c r="F2744" t="s">
        <v>1426</v>
      </c>
      <c r="G2744" t="s">
        <v>69</v>
      </c>
      <c r="H2744" t="s">
        <v>70</v>
      </c>
      <c r="I2744">
        <v>3</v>
      </c>
      <c r="J2744">
        <v>2</v>
      </c>
      <c r="K2744">
        <v>27</v>
      </c>
      <c r="L2744">
        <v>26.2</v>
      </c>
      <c r="M2744">
        <v>5.26</v>
      </c>
      <c r="N2744">
        <v>1.38</v>
      </c>
      <c r="O2744">
        <v>5.14</v>
      </c>
      <c r="P2744">
        <v>1.35</v>
      </c>
      <c r="Q2744">
        <v>3.86</v>
      </c>
      <c r="R2744">
        <v>1.01</v>
      </c>
      <c r="S2744">
        <v>2.36</v>
      </c>
      <c r="T2744">
        <v>31</v>
      </c>
      <c r="U2744">
        <v>27.2</v>
      </c>
      <c r="V2744">
        <v>31.46</v>
      </c>
      <c r="W2744" s="1">
        <v>42968</v>
      </c>
      <c r="X2744">
        <v>231</v>
      </c>
      <c r="Y2744" t="s">
        <v>43</v>
      </c>
      <c r="Z2744" t="s">
        <v>1603</v>
      </c>
      <c r="AA2744" t="s">
        <v>1604</v>
      </c>
      <c r="AC2744" t="s">
        <v>49</v>
      </c>
      <c r="AH2744">
        <v>108187</v>
      </c>
      <c r="AI2744">
        <v>160</v>
      </c>
      <c r="AJ2744" t="s">
        <v>1605</v>
      </c>
      <c r="AK2744" t="s">
        <v>45</v>
      </c>
      <c r="AL2744" s="1">
        <v>42968</v>
      </c>
    </row>
    <row r="2745" spans="1:38" x14ac:dyDescent="0.25">
      <c r="A2745" t="s">
        <v>594</v>
      </c>
      <c r="B2745" s="1">
        <v>43059</v>
      </c>
      <c r="C2745">
        <v>2</v>
      </c>
      <c r="D2745">
        <v>550</v>
      </c>
      <c r="E2745">
        <v>221</v>
      </c>
      <c r="F2745" t="s">
        <v>1426</v>
      </c>
      <c r="G2745" t="s">
        <v>69</v>
      </c>
      <c r="H2745" t="s">
        <v>70</v>
      </c>
      <c r="I2745">
        <v>3</v>
      </c>
      <c r="J2745">
        <v>2</v>
      </c>
      <c r="K2745">
        <v>91</v>
      </c>
      <c r="L2745">
        <v>20.6</v>
      </c>
      <c r="M2745">
        <v>5.12</v>
      </c>
      <c r="N2745">
        <v>1.05</v>
      </c>
      <c r="O2745">
        <v>4.97</v>
      </c>
      <c r="P2745">
        <v>1.02</v>
      </c>
      <c r="Q2745">
        <v>4.03</v>
      </c>
      <c r="R2745">
        <v>0.83</v>
      </c>
      <c r="S2745">
        <v>1.85</v>
      </c>
      <c r="T2745">
        <v>20</v>
      </c>
      <c r="U2745">
        <v>21.38</v>
      </c>
      <c r="V2745">
        <v>24.48</v>
      </c>
      <c r="W2745" s="1">
        <v>42968</v>
      </c>
      <c r="X2745">
        <v>231</v>
      </c>
      <c r="Y2745" t="s">
        <v>46</v>
      </c>
      <c r="Z2745" t="s">
        <v>1606</v>
      </c>
      <c r="AA2745" t="s">
        <v>1607</v>
      </c>
      <c r="AC2745" s="1">
        <v>43039</v>
      </c>
      <c r="AD2745">
        <v>1</v>
      </c>
      <c r="AE2745">
        <v>209</v>
      </c>
      <c r="AF2745" s="1">
        <v>43318</v>
      </c>
      <c r="AG2745">
        <v>350</v>
      </c>
      <c r="AH2745">
        <v>108187</v>
      </c>
      <c r="AI2745">
        <v>160</v>
      </c>
      <c r="AJ2745" t="s">
        <v>1605</v>
      </c>
      <c r="AK2745" t="s">
        <v>45</v>
      </c>
      <c r="AL2745" s="1">
        <v>42968</v>
      </c>
    </row>
    <row r="2746" spans="1:38" x14ac:dyDescent="0.25">
      <c r="A2746" t="s">
        <v>594</v>
      </c>
      <c r="B2746" s="1">
        <v>43122</v>
      </c>
      <c r="C2746">
        <v>3</v>
      </c>
      <c r="D2746">
        <v>550</v>
      </c>
      <c r="E2746">
        <v>221</v>
      </c>
      <c r="F2746" t="s">
        <v>1426</v>
      </c>
      <c r="G2746" t="s">
        <v>69</v>
      </c>
      <c r="H2746" t="s">
        <v>70</v>
      </c>
      <c r="I2746">
        <v>3</v>
      </c>
      <c r="J2746">
        <v>2</v>
      </c>
      <c r="K2746">
        <v>154</v>
      </c>
      <c r="L2746">
        <v>15.6</v>
      </c>
      <c r="M2746">
        <v>5.01</v>
      </c>
      <c r="N2746">
        <v>0.78</v>
      </c>
      <c r="O2746">
        <v>5.48</v>
      </c>
      <c r="P2746">
        <v>0.85</v>
      </c>
      <c r="Q2746">
        <v>4.08</v>
      </c>
      <c r="R2746">
        <v>0.64</v>
      </c>
      <c r="S2746">
        <v>1.49</v>
      </c>
      <c r="T2746">
        <v>20</v>
      </c>
      <c r="U2746">
        <v>16.190000000000001</v>
      </c>
      <c r="V2746">
        <v>19.600000000000001</v>
      </c>
      <c r="W2746" s="1">
        <v>42968</v>
      </c>
      <c r="X2746">
        <v>231</v>
      </c>
      <c r="Y2746" t="s">
        <v>47</v>
      </c>
      <c r="Z2746" t="s">
        <v>1603</v>
      </c>
      <c r="AA2746" t="s">
        <v>1604</v>
      </c>
      <c r="AC2746" s="1">
        <v>43039</v>
      </c>
      <c r="AD2746">
        <v>1</v>
      </c>
      <c r="AE2746">
        <v>152</v>
      </c>
      <c r="AF2746" s="1">
        <v>43318</v>
      </c>
      <c r="AG2746">
        <v>350</v>
      </c>
      <c r="AH2746">
        <v>108187</v>
      </c>
      <c r="AI2746">
        <v>160</v>
      </c>
      <c r="AJ2746" t="s">
        <v>1605</v>
      </c>
      <c r="AK2746" t="s">
        <v>45</v>
      </c>
      <c r="AL2746" s="1">
        <v>42968</v>
      </c>
    </row>
    <row r="2747" spans="1:38" x14ac:dyDescent="0.25">
      <c r="A2747" t="s">
        <v>594</v>
      </c>
      <c r="B2747" s="1">
        <v>43186</v>
      </c>
      <c r="C2747">
        <v>4</v>
      </c>
      <c r="D2747">
        <v>550</v>
      </c>
      <c r="E2747">
        <v>221</v>
      </c>
      <c r="F2747" t="s">
        <v>1426</v>
      </c>
      <c r="G2747" t="s">
        <v>69</v>
      </c>
      <c r="H2747" t="s">
        <v>70</v>
      </c>
      <c r="I2747">
        <v>3</v>
      </c>
      <c r="J2747">
        <v>2</v>
      </c>
      <c r="K2747">
        <v>218</v>
      </c>
      <c r="L2747">
        <v>12.6</v>
      </c>
      <c r="M2747">
        <v>4.91</v>
      </c>
      <c r="N2747">
        <v>0.62</v>
      </c>
      <c r="O2747">
        <v>7.41</v>
      </c>
      <c r="P2747">
        <v>0.93</v>
      </c>
      <c r="Q2747">
        <v>4.8600000000000003</v>
      </c>
      <c r="R2747">
        <v>0.61</v>
      </c>
      <c r="S2747">
        <v>1.55</v>
      </c>
      <c r="T2747">
        <v>12</v>
      </c>
      <c r="U2747">
        <v>13.08</v>
      </c>
      <c r="V2747">
        <v>19.57</v>
      </c>
      <c r="W2747" s="1">
        <v>42968</v>
      </c>
      <c r="X2747">
        <v>231</v>
      </c>
      <c r="Y2747" t="s">
        <v>48</v>
      </c>
      <c r="Z2747" t="s">
        <v>1603</v>
      </c>
      <c r="AA2747" t="s">
        <v>1604</v>
      </c>
      <c r="AC2747" t="s">
        <v>49</v>
      </c>
      <c r="AH2747">
        <v>108187</v>
      </c>
      <c r="AI2747" t="s">
        <v>252</v>
      </c>
      <c r="AJ2747" t="s">
        <v>1605</v>
      </c>
      <c r="AK2747" t="s">
        <v>50</v>
      </c>
      <c r="AL2747" s="1">
        <v>43245</v>
      </c>
    </row>
    <row r="2748" spans="1:38" x14ac:dyDescent="0.25">
      <c r="A2748" t="s">
        <v>594</v>
      </c>
      <c r="B2748" s="1">
        <v>42995</v>
      </c>
      <c r="C2748">
        <v>1</v>
      </c>
      <c r="D2748">
        <v>212</v>
      </c>
      <c r="E2748">
        <v>222</v>
      </c>
      <c r="F2748" t="s">
        <v>1426</v>
      </c>
      <c r="G2748" t="s">
        <v>69</v>
      </c>
      <c r="H2748" t="s">
        <v>70</v>
      </c>
      <c r="I2748">
        <v>5</v>
      </c>
      <c r="J2748" t="s">
        <v>42</v>
      </c>
      <c r="K2748">
        <v>38</v>
      </c>
      <c r="L2748">
        <v>25.2</v>
      </c>
      <c r="M2748">
        <v>5.0199999999999996</v>
      </c>
      <c r="N2748">
        <v>1.27</v>
      </c>
      <c r="O2748">
        <v>4.95</v>
      </c>
      <c r="P2748">
        <v>1.25</v>
      </c>
      <c r="Q2748">
        <v>3.91</v>
      </c>
      <c r="R2748">
        <v>0.99</v>
      </c>
      <c r="S2748">
        <v>2.23</v>
      </c>
      <c r="T2748">
        <v>34</v>
      </c>
      <c r="U2748">
        <v>26.16</v>
      </c>
      <c r="V2748">
        <v>29.79</v>
      </c>
      <c r="W2748" s="1">
        <v>42957</v>
      </c>
      <c r="X2748">
        <v>242</v>
      </c>
      <c r="Y2748" t="s">
        <v>43</v>
      </c>
      <c r="Z2748" t="s">
        <v>1608</v>
      </c>
      <c r="AA2748" t="s">
        <v>1227</v>
      </c>
      <c r="AC2748" t="s">
        <v>49</v>
      </c>
      <c r="AH2748">
        <v>510022</v>
      </c>
      <c r="AI2748" t="s">
        <v>896</v>
      </c>
      <c r="AJ2748" t="s">
        <v>1609</v>
      </c>
      <c r="AK2748" t="s">
        <v>45</v>
      </c>
      <c r="AL2748" s="1">
        <v>42957</v>
      </c>
    </row>
    <row r="2749" spans="1:38" x14ac:dyDescent="0.25">
      <c r="A2749" t="s">
        <v>594</v>
      </c>
      <c r="B2749" s="1">
        <v>43186</v>
      </c>
      <c r="C2749">
        <v>4</v>
      </c>
      <c r="D2749">
        <v>212</v>
      </c>
      <c r="E2749">
        <v>222</v>
      </c>
      <c r="F2749" t="s">
        <v>1426</v>
      </c>
      <c r="G2749" t="s">
        <v>69</v>
      </c>
      <c r="H2749" t="s">
        <v>70</v>
      </c>
      <c r="I2749">
        <v>5</v>
      </c>
      <c r="J2749" t="s">
        <v>42</v>
      </c>
      <c r="K2749">
        <v>229</v>
      </c>
      <c r="L2749">
        <v>16.2</v>
      </c>
      <c r="M2749">
        <v>4.88</v>
      </c>
      <c r="N2749">
        <v>0.79</v>
      </c>
      <c r="O2749">
        <v>6</v>
      </c>
      <c r="P2749">
        <v>0.97</v>
      </c>
      <c r="Q2749">
        <v>4.04</v>
      </c>
      <c r="R2749">
        <v>0.65</v>
      </c>
      <c r="S2749">
        <v>1.63</v>
      </c>
      <c r="T2749">
        <v>35</v>
      </c>
      <c r="U2749">
        <v>16.82</v>
      </c>
      <c r="V2749">
        <v>21.34</v>
      </c>
      <c r="W2749" s="1">
        <v>42957</v>
      </c>
      <c r="X2749">
        <v>242</v>
      </c>
      <c r="Y2749" t="s">
        <v>48</v>
      </c>
      <c r="Z2749" t="s">
        <v>1608</v>
      </c>
      <c r="AA2749" t="s">
        <v>1227</v>
      </c>
      <c r="AC2749" t="s">
        <v>49</v>
      </c>
      <c r="AH2749">
        <v>510022</v>
      </c>
      <c r="AI2749" t="s">
        <v>896</v>
      </c>
      <c r="AJ2749" t="s">
        <v>1609</v>
      </c>
      <c r="AK2749" t="s">
        <v>50</v>
      </c>
      <c r="AL2749" s="1">
        <v>43245</v>
      </c>
    </row>
    <row r="2750" spans="1:38" x14ac:dyDescent="0.25">
      <c r="A2750" t="s">
        <v>594</v>
      </c>
      <c r="B2750" s="1">
        <v>43122</v>
      </c>
      <c r="C2750">
        <v>3</v>
      </c>
      <c r="D2750">
        <v>212</v>
      </c>
      <c r="E2750">
        <v>222</v>
      </c>
      <c r="F2750" t="s">
        <v>1426</v>
      </c>
      <c r="G2750" t="s">
        <v>69</v>
      </c>
      <c r="H2750" t="s">
        <v>70</v>
      </c>
      <c r="I2750">
        <v>5</v>
      </c>
      <c r="J2750" t="s">
        <v>42</v>
      </c>
      <c r="K2750">
        <v>165</v>
      </c>
      <c r="L2750">
        <v>18.2</v>
      </c>
      <c r="M2750">
        <v>4.8099999999999996</v>
      </c>
      <c r="N2750">
        <v>0.88</v>
      </c>
      <c r="O2750">
        <v>4.82</v>
      </c>
      <c r="P2750">
        <v>0.88</v>
      </c>
      <c r="Q2750">
        <v>3.73</v>
      </c>
      <c r="R2750">
        <v>0.68</v>
      </c>
      <c r="S2750">
        <v>1.56</v>
      </c>
      <c r="T2750">
        <v>47</v>
      </c>
      <c r="U2750">
        <v>18.89</v>
      </c>
      <c r="V2750">
        <v>20.97</v>
      </c>
      <c r="W2750" s="1">
        <v>42957</v>
      </c>
      <c r="X2750">
        <v>242</v>
      </c>
      <c r="Y2750" t="s">
        <v>47</v>
      </c>
      <c r="Z2750" t="s">
        <v>1608</v>
      </c>
      <c r="AA2750" t="s">
        <v>1227</v>
      </c>
      <c r="AC2750" s="1">
        <v>43066</v>
      </c>
      <c r="AD2750">
        <v>2</v>
      </c>
      <c r="AE2750">
        <v>178</v>
      </c>
      <c r="AF2750" s="1">
        <v>43344</v>
      </c>
      <c r="AG2750">
        <v>387</v>
      </c>
      <c r="AH2750">
        <v>510022</v>
      </c>
      <c r="AI2750" t="s">
        <v>896</v>
      </c>
      <c r="AJ2750" t="s">
        <v>1609</v>
      </c>
      <c r="AK2750" t="s">
        <v>45</v>
      </c>
      <c r="AL2750" s="1">
        <v>42957</v>
      </c>
    </row>
    <row r="2751" spans="1:38" x14ac:dyDescent="0.25">
      <c r="A2751" t="s">
        <v>594</v>
      </c>
      <c r="B2751" s="1">
        <v>43059</v>
      </c>
      <c r="C2751">
        <v>2</v>
      </c>
      <c r="D2751">
        <v>212</v>
      </c>
      <c r="E2751">
        <v>222</v>
      </c>
      <c r="F2751" t="s">
        <v>1426</v>
      </c>
      <c r="G2751" t="s">
        <v>69</v>
      </c>
      <c r="H2751" t="s">
        <v>70</v>
      </c>
      <c r="I2751">
        <v>5</v>
      </c>
      <c r="J2751" t="s">
        <v>42</v>
      </c>
      <c r="K2751">
        <v>102</v>
      </c>
      <c r="L2751">
        <v>15.4</v>
      </c>
      <c r="M2751">
        <v>5.05</v>
      </c>
      <c r="N2751">
        <v>0.78</v>
      </c>
      <c r="O2751">
        <v>5.43</v>
      </c>
      <c r="P2751">
        <v>0.84</v>
      </c>
      <c r="Q2751">
        <v>4.05</v>
      </c>
      <c r="R2751">
        <v>0.62</v>
      </c>
      <c r="S2751">
        <v>1.46</v>
      </c>
      <c r="T2751">
        <v>35</v>
      </c>
      <c r="U2751">
        <v>15.99</v>
      </c>
      <c r="V2751">
        <v>19.27</v>
      </c>
      <c r="W2751" s="1">
        <v>42957</v>
      </c>
      <c r="X2751">
        <v>242</v>
      </c>
      <c r="Y2751" t="s">
        <v>46</v>
      </c>
      <c r="Z2751" t="s">
        <v>1220</v>
      </c>
      <c r="AA2751" t="s">
        <v>1610</v>
      </c>
      <c r="AC2751" s="1">
        <v>43066</v>
      </c>
      <c r="AD2751">
        <v>2</v>
      </c>
      <c r="AE2751">
        <v>235</v>
      </c>
      <c r="AF2751" s="1">
        <v>43344</v>
      </c>
      <c r="AG2751">
        <v>387</v>
      </c>
      <c r="AH2751">
        <v>510022</v>
      </c>
      <c r="AI2751" t="s">
        <v>896</v>
      </c>
      <c r="AJ2751" t="s">
        <v>1609</v>
      </c>
      <c r="AK2751" t="s">
        <v>45</v>
      </c>
      <c r="AL2751" s="1">
        <v>42957</v>
      </c>
    </row>
    <row r="2752" spans="1:38" x14ac:dyDescent="0.25">
      <c r="A2752" t="s">
        <v>40</v>
      </c>
      <c r="B2752" s="1">
        <v>44117</v>
      </c>
      <c r="C2752">
        <v>1</v>
      </c>
      <c r="D2752">
        <v>23</v>
      </c>
      <c r="E2752">
        <v>223</v>
      </c>
      <c r="F2752" t="s">
        <v>1426</v>
      </c>
      <c r="G2752" t="s">
        <v>69</v>
      </c>
      <c r="H2752" t="s">
        <v>70</v>
      </c>
      <c r="I2752">
        <v>6</v>
      </c>
      <c r="J2752" t="s">
        <v>42</v>
      </c>
      <c r="K2752">
        <v>35</v>
      </c>
      <c r="L2752">
        <v>29.1</v>
      </c>
      <c r="M2752">
        <v>5.04</v>
      </c>
      <c r="N2752">
        <v>1.47</v>
      </c>
      <c r="O2752">
        <v>5.56</v>
      </c>
      <c r="P2752">
        <v>1.62</v>
      </c>
      <c r="Q2752">
        <v>3.73</v>
      </c>
      <c r="R2752">
        <v>1.0900000000000001</v>
      </c>
      <c r="S2752">
        <v>2.7</v>
      </c>
      <c r="T2752">
        <v>1</v>
      </c>
      <c r="U2752">
        <v>30.21</v>
      </c>
      <c r="V2752">
        <v>36.22</v>
      </c>
      <c r="W2752" s="1">
        <v>44082</v>
      </c>
      <c r="Y2752" t="s">
        <v>43</v>
      </c>
      <c r="Z2752" t="s">
        <v>1111</v>
      </c>
      <c r="AA2752" t="s">
        <v>1611</v>
      </c>
      <c r="AB2752">
        <v>193</v>
      </c>
      <c r="AC2752" s="1">
        <v>44160</v>
      </c>
      <c r="AD2752">
        <v>1</v>
      </c>
      <c r="AE2752">
        <v>233</v>
      </c>
      <c r="AF2752" s="1">
        <v>44437</v>
      </c>
      <c r="AG2752">
        <v>355</v>
      </c>
      <c r="AH2752">
        <v>509116</v>
      </c>
      <c r="AI2752" t="s">
        <v>592</v>
      </c>
      <c r="AJ2752" s="2">
        <v>34973</v>
      </c>
      <c r="AK2752" t="s">
        <v>45</v>
      </c>
      <c r="AL2752" s="1">
        <v>44082</v>
      </c>
    </row>
    <row r="2753" spans="1:38" x14ac:dyDescent="0.25">
      <c r="A2753" t="s">
        <v>40</v>
      </c>
      <c r="B2753" s="1">
        <v>44222</v>
      </c>
      <c r="C2753">
        <v>2</v>
      </c>
      <c r="D2753">
        <v>23</v>
      </c>
      <c r="E2753">
        <v>223</v>
      </c>
      <c r="F2753" t="s">
        <v>1426</v>
      </c>
      <c r="G2753" t="s">
        <v>69</v>
      </c>
      <c r="H2753" t="s">
        <v>70</v>
      </c>
      <c r="I2753">
        <v>6</v>
      </c>
      <c r="J2753" t="s">
        <v>42</v>
      </c>
      <c r="K2753">
        <v>140</v>
      </c>
      <c r="L2753">
        <v>17</v>
      </c>
      <c r="M2753">
        <v>4.97</v>
      </c>
      <c r="N2753">
        <v>0.84</v>
      </c>
      <c r="O2753">
        <v>5.67</v>
      </c>
      <c r="P2753">
        <v>0.96</v>
      </c>
      <c r="Q2753">
        <v>4.2</v>
      </c>
      <c r="R2753">
        <v>0.71</v>
      </c>
      <c r="S2753">
        <v>1.68</v>
      </c>
      <c r="T2753">
        <v>264</v>
      </c>
      <c r="U2753">
        <v>17.649999999999999</v>
      </c>
      <c r="V2753">
        <v>21.87</v>
      </c>
      <c r="W2753" s="1">
        <v>44082</v>
      </c>
      <c r="Y2753" s="3">
        <v>44958</v>
      </c>
      <c r="Z2753" t="s">
        <v>1111</v>
      </c>
      <c r="AA2753" t="s">
        <v>1611</v>
      </c>
      <c r="AB2753">
        <v>193</v>
      </c>
      <c r="AC2753" s="1">
        <v>44160</v>
      </c>
      <c r="AD2753">
        <v>1</v>
      </c>
      <c r="AE2753">
        <v>178</v>
      </c>
      <c r="AF2753" s="1">
        <v>44437</v>
      </c>
      <c r="AG2753">
        <v>355</v>
      </c>
      <c r="AH2753">
        <v>509116</v>
      </c>
      <c r="AI2753" t="s">
        <v>592</v>
      </c>
      <c r="AJ2753" s="2">
        <v>34973</v>
      </c>
      <c r="AK2753" t="s">
        <v>45</v>
      </c>
      <c r="AL2753" s="1">
        <v>44082</v>
      </c>
    </row>
    <row r="2754" spans="1:38" x14ac:dyDescent="0.25">
      <c r="A2754" t="s">
        <v>40</v>
      </c>
      <c r="B2754" s="1">
        <v>44280</v>
      </c>
      <c r="C2754">
        <v>3</v>
      </c>
      <c r="D2754">
        <v>23</v>
      </c>
      <c r="E2754">
        <v>223</v>
      </c>
      <c r="F2754" t="s">
        <v>1426</v>
      </c>
      <c r="G2754" t="s">
        <v>69</v>
      </c>
      <c r="H2754" t="s">
        <v>70</v>
      </c>
      <c r="I2754">
        <v>6</v>
      </c>
      <c r="J2754" t="s">
        <v>42</v>
      </c>
      <c r="K2754">
        <v>198</v>
      </c>
      <c r="L2754">
        <v>14.9</v>
      </c>
      <c r="M2754">
        <v>4.7699999999999996</v>
      </c>
      <c r="N2754">
        <v>0.71</v>
      </c>
      <c r="O2754">
        <v>6.27</v>
      </c>
      <c r="P2754">
        <v>0.93</v>
      </c>
      <c r="Q2754">
        <v>4.9000000000000004</v>
      </c>
      <c r="R2754">
        <v>0.73</v>
      </c>
      <c r="S2754">
        <v>1.66</v>
      </c>
      <c r="T2754">
        <v>367</v>
      </c>
      <c r="U2754">
        <v>15.47</v>
      </c>
      <c r="V2754">
        <v>21.08</v>
      </c>
      <c r="W2754" s="1">
        <v>44082</v>
      </c>
      <c r="Y2754" s="3">
        <v>44987</v>
      </c>
      <c r="Z2754" t="s">
        <v>1111</v>
      </c>
      <c r="AA2754" t="s">
        <v>1611</v>
      </c>
      <c r="AB2754">
        <v>193</v>
      </c>
      <c r="AC2754" s="1">
        <v>44160</v>
      </c>
      <c r="AD2754">
        <v>1</v>
      </c>
      <c r="AE2754">
        <v>156</v>
      </c>
      <c r="AF2754" s="1">
        <v>44437</v>
      </c>
      <c r="AG2754">
        <v>355</v>
      </c>
      <c r="AH2754">
        <v>509116</v>
      </c>
      <c r="AI2754" t="s">
        <v>592</v>
      </c>
      <c r="AJ2754" s="2">
        <v>34973</v>
      </c>
      <c r="AK2754" t="s">
        <v>45</v>
      </c>
      <c r="AL2754" s="1">
        <v>44082</v>
      </c>
    </row>
    <row r="2755" spans="1:38" x14ac:dyDescent="0.25">
      <c r="A2755" t="s">
        <v>284</v>
      </c>
      <c r="B2755" s="1">
        <v>44111</v>
      </c>
      <c r="C2755">
        <v>1</v>
      </c>
      <c r="D2755">
        <v>394</v>
      </c>
      <c r="E2755">
        <v>223</v>
      </c>
      <c r="F2755" t="s">
        <v>1426</v>
      </c>
      <c r="G2755" t="s">
        <v>285</v>
      </c>
      <c r="H2755" t="s">
        <v>64</v>
      </c>
      <c r="I2755" t="s">
        <v>286</v>
      </c>
      <c r="J2755" t="s">
        <v>42</v>
      </c>
      <c r="K2755">
        <v>42</v>
      </c>
      <c r="L2755">
        <v>34.6</v>
      </c>
      <c r="M2755">
        <v>5.15</v>
      </c>
      <c r="N2755">
        <v>1.78</v>
      </c>
      <c r="O2755">
        <v>3.95</v>
      </c>
      <c r="P2755">
        <v>1.37</v>
      </c>
      <c r="Q2755">
        <v>3.44</v>
      </c>
      <c r="R2755">
        <v>1.19</v>
      </c>
      <c r="S2755">
        <v>2.56</v>
      </c>
      <c r="T2755">
        <v>107</v>
      </c>
      <c r="U2755">
        <v>35.909999999999997</v>
      </c>
      <c r="V2755">
        <v>35.270000000000003</v>
      </c>
      <c r="W2755" s="1">
        <v>44069</v>
      </c>
    </row>
    <row r="2756" spans="1:38" x14ac:dyDescent="0.25">
      <c r="A2756" t="s">
        <v>284</v>
      </c>
      <c r="B2756" s="1">
        <v>44166</v>
      </c>
      <c r="C2756">
        <v>2</v>
      </c>
      <c r="D2756">
        <v>394</v>
      </c>
      <c r="E2756">
        <v>223</v>
      </c>
      <c r="F2756" t="s">
        <v>1426</v>
      </c>
      <c r="G2756" t="s">
        <v>285</v>
      </c>
      <c r="H2756" t="s">
        <v>64</v>
      </c>
      <c r="I2756" t="s">
        <v>286</v>
      </c>
      <c r="J2756" t="s">
        <v>42</v>
      </c>
      <c r="K2756">
        <v>97</v>
      </c>
      <c r="L2756">
        <v>24</v>
      </c>
      <c r="M2756">
        <v>4.96</v>
      </c>
      <c r="N2756">
        <v>1.19</v>
      </c>
      <c r="O2756">
        <v>6</v>
      </c>
      <c r="P2756">
        <v>1.4</v>
      </c>
      <c r="Q2756">
        <v>3.7</v>
      </c>
      <c r="R2756">
        <v>0.9</v>
      </c>
      <c r="S2756">
        <v>2.2999999999999998</v>
      </c>
      <c r="T2756">
        <v>100</v>
      </c>
      <c r="U2756">
        <v>24.91</v>
      </c>
      <c r="V2756">
        <v>30.69</v>
      </c>
      <c r="W2756" s="1">
        <v>44069</v>
      </c>
      <c r="Z2756">
        <v>162</v>
      </c>
      <c r="AA2756">
        <v>-1</v>
      </c>
    </row>
    <row r="2757" spans="1:38" x14ac:dyDescent="0.25">
      <c r="A2757" t="s">
        <v>284</v>
      </c>
      <c r="B2757" s="1">
        <v>44230</v>
      </c>
      <c r="C2757">
        <v>3</v>
      </c>
      <c r="D2757">
        <v>394</v>
      </c>
      <c r="E2757">
        <v>223</v>
      </c>
      <c r="F2757" t="s">
        <v>1426</v>
      </c>
      <c r="G2757" t="s">
        <v>285</v>
      </c>
      <c r="H2757" t="s">
        <v>64</v>
      </c>
      <c r="I2757" t="s">
        <v>286</v>
      </c>
      <c r="J2757" t="s">
        <v>42</v>
      </c>
      <c r="K2757">
        <v>161</v>
      </c>
      <c r="L2757">
        <v>19</v>
      </c>
      <c r="M2757">
        <v>4.91</v>
      </c>
      <c r="N2757">
        <v>0.93</v>
      </c>
      <c r="O2757">
        <v>5.89</v>
      </c>
      <c r="P2757">
        <v>1.1200000000000001</v>
      </c>
      <c r="Q2757">
        <v>3.92</v>
      </c>
      <c r="R2757">
        <v>0.74</v>
      </c>
      <c r="S2757">
        <v>1.86</v>
      </c>
      <c r="T2757">
        <v>105</v>
      </c>
      <c r="U2757">
        <v>19.72</v>
      </c>
      <c r="V2757">
        <v>24.67</v>
      </c>
      <c r="W2757" s="1">
        <v>44069</v>
      </c>
    </row>
    <row r="2758" spans="1:38" x14ac:dyDescent="0.25">
      <c r="A2758" t="s">
        <v>284</v>
      </c>
      <c r="B2758" s="1">
        <v>44298</v>
      </c>
      <c r="C2758">
        <v>4</v>
      </c>
      <c r="D2758">
        <v>394</v>
      </c>
      <c r="E2758">
        <v>223</v>
      </c>
      <c r="F2758" t="s">
        <v>1426</v>
      </c>
      <c r="G2758" t="s">
        <v>285</v>
      </c>
      <c r="H2758" t="s">
        <v>64</v>
      </c>
      <c r="I2758" t="s">
        <v>286</v>
      </c>
      <c r="J2758" t="s">
        <v>42</v>
      </c>
      <c r="K2758">
        <v>229</v>
      </c>
      <c r="L2758">
        <v>16</v>
      </c>
      <c r="M2758">
        <v>4.7</v>
      </c>
      <c r="N2758">
        <v>0.75</v>
      </c>
      <c r="O2758">
        <v>6.6</v>
      </c>
      <c r="P2758">
        <v>1.06</v>
      </c>
      <c r="Q2758">
        <v>4.8099999999999996</v>
      </c>
      <c r="R2758">
        <v>0.77</v>
      </c>
      <c r="S2758">
        <v>1.83</v>
      </c>
      <c r="T2758">
        <v>128</v>
      </c>
      <c r="U2758">
        <v>16.61</v>
      </c>
      <c r="V2758">
        <v>23.25</v>
      </c>
      <c r="W2758" s="1">
        <v>44069</v>
      </c>
    </row>
    <row r="2759" spans="1:38" x14ac:dyDescent="0.25">
      <c r="A2759" t="s">
        <v>78</v>
      </c>
      <c r="B2759" s="1">
        <v>43072</v>
      </c>
      <c r="C2759">
        <v>2</v>
      </c>
      <c r="D2759">
        <v>150</v>
      </c>
      <c r="E2759">
        <v>223</v>
      </c>
      <c r="F2759" t="s">
        <v>1426</v>
      </c>
      <c r="G2759" t="s">
        <v>40</v>
      </c>
      <c r="H2759" t="s">
        <v>41</v>
      </c>
      <c r="I2759">
        <v>7</v>
      </c>
      <c r="J2759" t="s">
        <v>42</v>
      </c>
      <c r="K2759">
        <v>93</v>
      </c>
      <c r="L2759">
        <v>17.7</v>
      </c>
      <c r="M2759">
        <v>5.22</v>
      </c>
      <c r="N2759">
        <v>0.92</v>
      </c>
      <c r="O2759">
        <v>5.77</v>
      </c>
      <c r="P2759">
        <v>1.02</v>
      </c>
      <c r="Q2759">
        <v>3.87</v>
      </c>
      <c r="R2759">
        <v>0.68</v>
      </c>
      <c r="S2759">
        <v>1.71</v>
      </c>
      <c r="T2759">
        <v>23</v>
      </c>
      <c r="U2759">
        <v>18.37</v>
      </c>
      <c r="V2759">
        <v>22.59</v>
      </c>
      <c r="W2759" s="1">
        <v>42979</v>
      </c>
      <c r="X2759">
        <v>229</v>
      </c>
      <c r="Y2759" t="s">
        <v>46</v>
      </c>
      <c r="Z2759" t="s">
        <v>1218</v>
      </c>
      <c r="AA2759" t="s">
        <v>1219</v>
      </c>
      <c r="AC2759" s="1">
        <v>43071</v>
      </c>
      <c r="AD2759">
        <v>1</v>
      </c>
      <c r="AE2759">
        <v>229</v>
      </c>
      <c r="AF2759" s="1">
        <v>43355</v>
      </c>
      <c r="AG2759">
        <v>378</v>
      </c>
      <c r="AH2759">
        <v>306041</v>
      </c>
      <c r="AI2759" t="s">
        <v>605</v>
      </c>
      <c r="AJ2759" s="2">
        <v>44287</v>
      </c>
      <c r="AK2759" t="s">
        <v>45</v>
      </c>
      <c r="AL2759" s="1">
        <v>42977</v>
      </c>
    </row>
    <row r="2760" spans="1:38" x14ac:dyDescent="0.25">
      <c r="A2760" t="s">
        <v>78</v>
      </c>
      <c r="B2760" s="1">
        <v>43012</v>
      </c>
      <c r="C2760">
        <v>1</v>
      </c>
      <c r="D2760">
        <v>150</v>
      </c>
      <c r="E2760">
        <v>223</v>
      </c>
      <c r="F2760" t="s">
        <v>1426</v>
      </c>
      <c r="G2760" t="s">
        <v>40</v>
      </c>
      <c r="H2760" t="s">
        <v>41</v>
      </c>
      <c r="I2760">
        <v>2</v>
      </c>
      <c r="J2760">
        <v>1</v>
      </c>
      <c r="K2760">
        <v>33</v>
      </c>
      <c r="L2760">
        <v>16.100000000000001</v>
      </c>
      <c r="M2760">
        <v>5.31</v>
      </c>
      <c r="N2760">
        <v>0.85</v>
      </c>
      <c r="O2760">
        <v>5.24</v>
      </c>
      <c r="P2760">
        <v>0.84</v>
      </c>
      <c r="Q2760">
        <v>4.05</v>
      </c>
      <c r="R2760">
        <v>0.65</v>
      </c>
      <c r="S2760">
        <v>1.5</v>
      </c>
      <c r="U2760">
        <v>16.71</v>
      </c>
      <c r="V2760">
        <v>19.68</v>
      </c>
      <c r="W2760" s="1">
        <v>42979</v>
      </c>
      <c r="X2760">
        <v>227</v>
      </c>
      <c r="Z2760" t="s">
        <v>1042</v>
      </c>
      <c r="AA2760" t="s">
        <v>1043</v>
      </c>
      <c r="AI2760">
        <v>0</v>
      </c>
    </row>
    <row r="2761" spans="1:38" x14ac:dyDescent="0.25">
      <c r="A2761" t="s">
        <v>78</v>
      </c>
      <c r="B2761" s="1">
        <v>43129</v>
      </c>
      <c r="C2761">
        <v>3</v>
      </c>
      <c r="D2761">
        <v>150</v>
      </c>
      <c r="E2761">
        <v>223</v>
      </c>
      <c r="F2761" t="s">
        <v>1426</v>
      </c>
      <c r="G2761" t="s">
        <v>40</v>
      </c>
      <c r="H2761" t="s">
        <v>41</v>
      </c>
      <c r="I2761">
        <v>2</v>
      </c>
      <c r="J2761">
        <v>1</v>
      </c>
      <c r="K2761">
        <v>150</v>
      </c>
      <c r="L2761">
        <v>12</v>
      </c>
      <c r="M2761">
        <v>5.19</v>
      </c>
      <c r="N2761">
        <v>0.62</v>
      </c>
      <c r="O2761">
        <v>5.23</v>
      </c>
      <c r="P2761">
        <v>0.63</v>
      </c>
      <c r="Q2761">
        <v>4.0999999999999996</v>
      </c>
      <c r="R2761">
        <v>0.49</v>
      </c>
      <c r="S2761">
        <v>1.1200000000000001</v>
      </c>
      <c r="T2761">
        <v>64</v>
      </c>
      <c r="U2761">
        <v>12.46</v>
      </c>
      <c r="V2761">
        <v>14.76</v>
      </c>
      <c r="W2761" s="1">
        <v>42979</v>
      </c>
      <c r="X2761">
        <v>227</v>
      </c>
      <c r="Y2761" t="s">
        <v>47</v>
      </c>
      <c r="Z2761" t="s">
        <v>1042</v>
      </c>
      <c r="AA2761" t="s">
        <v>1043</v>
      </c>
      <c r="AC2761" s="1">
        <v>43068</v>
      </c>
      <c r="AD2761">
        <v>1</v>
      </c>
      <c r="AE2761">
        <v>218</v>
      </c>
      <c r="AF2761" s="1">
        <v>43349</v>
      </c>
      <c r="AG2761">
        <v>370</v>
      </c>
      <c r="AI2761">
        <v>0</v>
      </c>
      <c r="AK2761" t="s">
        <v>45</v>
      </c>
      <c r="AL2761" s="1">
        <v>42979</v>
      </c>
    </row>
    <row r="2762" spans="1:38" x14ac:dyDescent="0.25">
      <c r="A2762" t="s">
        <v>78</v>
      </c>
      <c r="B2762" s="1">
        <v>43193</v>
      </c>
      <c r="C2762">
        <v>4</v>
      </c>
      <c r="D2762">
        <v>150</v>
      </c>
      <c r="E2762">
        <v>223</v>
      </c>
      <c r="F2762" t="s">
        <v>1426</v>
      </c>
      <c r="G2762" t="s">
        <v>40</v>
      </c>
      <c r="H2762" t="s">
        <v>41</v>
      </c>
      <c r="I2762">
        <v>2</v>
      </c>
      <c r="J2762">
        <v>1</v>
      </c>
      <c r="K2762">
        <v>214</v>
      </c>
      <c r="L2762">
        <v>9.6999999999999993</v>
      </c>
      <c r="M2762">
        <v>4.93</v>
      </c>
      <c r="N2762">
        <v>0.48</v>
      </c>
      <c r="O2762">
        <v>5.96</v>
      </c>
      <c r="P2762">
        <v>0.57999999999999996</v>
      </c>
      <c r="Q2762">
        <v>4.84</v>
      </c>
      <c r="R2762">
        <v>0.47</v>
      </c>
      <c r="S2762">
        <v>1.05</v>
      </c>
      <c r="T2762">
        <v>73</v>
      </c>
      <c r="U2762">
        <v>10.07</v>
      </c>
      <c r="V2762">
        <v>13.37</v>
      </c>
      <c r="W2762" s="1">
        <v>42979</v>
      </c>
      <c r="X2762">
        <v>227</v>
      </c>
      <c r="Y2762" t="s">
        <v>48</v>
      </c>
      <c r="Z2762" t="s">
        <v>1042</v>
      </c>
      <c r="AA2762" t="s">
        <v>1043</v>
      </c>
      <c r="AC2762" s="1">
        <v>43068</v>
      </c>
      <c r="AD2762">
        <v>1</v>
      </c>
      <c r="AE2762">
        <v>154</v>
      </c>
      <c r="AF2762" s="1">
        <v>43349</v>
      </c>
      <c r="AG2762">
        <v>370</v>
      </c>
      <c r="AI2762">
        <v>0</v>
      </c>
      <c r="AK2762" t="s">
        <v>45</v>
      </c>
      <c r="AL2762" s="1">
        <v>42979</v>
      </c>
    </row>
    <row r="2763" spans="1:38" x14ac:dyDescent="0.25">
      <c r="A2763" t="s">
        <v>78</v>
      </c>
      <c r="B2763" s="1">
        <v>43012</v>
      </c>
      <c r="C2763">
        <v>1</v>
      </c>
      <c r="D2763">
        <v>206</v>
      </c>
      <c r="E2763">
        <v>223</v>
      </c>
      <c r="F2763" t="s">
        <v>1426</v>
      </c>
      <c r="G2763" t="s">
        <v>51</v>
      </c>
      <c r="H2763" t="s">
        <v>52</v>
      </c>
      <c r="I2763">
        <v>4</v>
      </c>
      <c r="J2763" t="s">
        <v>42</v>
      </c>
      <c r="K2763">
        <v>33</v>
      </c>
      <c r="L2763">
        <v>28.4</v>
      </c>
      <c r="M2763">
        <v>5.15</v>
      </c>
      <c r="N2763">
        <v>1.46</v>
      </c>
      <c r="O2763">
        <v>4.87</v>
      </c>
      <c r="P2763">
        <v>1.38</v>
      </c>
      <c r="Q2763">
        <v>3.78</v>
      </c>
      <c r="R2763">
        <v>1.07</v>
      </c>
      <c r="S2763">
        <v>2.46</v>
      </c>
      <c r="U2763">
        <v>29.48</v>
      </c>
      <c r="V2763">
        <v>32.880000000000003</v>
      </c>
      <c r="W2763" s="1">
        <v>42979</v>
      </c>
      <c r="X2763">
        <v>227</v>
      </c>
      <c r="Z2763">
        <f>-5/37</f>
        <v>-0.13513513513513514</v>
      </c>
      <c r="AA2763" t="s">
        <v>1612</v>
      </c>
      <c r="AC2763" s="1">
        <v>43054</v>
      </c>
      <c r="AD2763">
        <v>1</v>
      </c>
      <c r="AE2763">
        <v>278</v>
      </c>
      <c r="AF2763" s="1">
        <v>43333</v>
      </c>
      <c r="AG2763">
        <v>354</v>
      </c>
      <c r="AH2763" t="s">
        <v>1089</v>
      </c>
      <c r="AI2763">
        <v>0</v>
      </c>
      <c r="AJ2763" t="s">
        <v>1613</v>
      </c>
      <c r="AK2763" t="s">
        <v>45</v>
      </c>
      <c r="AL2763" s="1">
        <v>42979</v>
      </c>
    </row>
    <row r="2764" spans="1:38" x14ac:dyDescent="0.25">
      <c r="A2764" t="s">
        <v>78</v>
      </c>
      <c r="B2764" s="1">
        <v>43129</v>
      </c>
      <c r="C2764">
        <v>3</v>
      </c>
      <c r="D2764">
        <v>206</v>
      </c>
      <c r="E2764">
        <v>223</v>
      </c>
      <c r="F2764" t="s">
        <v>1426</v>
      </c>
      <c r="G2764" t="s">
        <v>51</v>
      </c>
      <c r="H2764" t="s">
        <v>52</v>
      </c>
      <c r="I2764">
        <v>4</v>
      </c>
      <c r="J2764" t="s">
        <v>42</v>
      </c>
      <c r="K2764">
        <v>150</v>
      </c>
      <c r="L2764">
        <v>18.5</v>
      </c>
      <c r="M2764">
        <v>4.9800000000000004</v>
      </c>
      <c r="N2764">
        <v>0.92</v>
      </c>
      <c r="O2764">
        <v>3.85</v>
      </c>
      <c r="P2764">
        <v>0.71</v>
      </c>
      <c r="Q2764">
        <v>3.91</v>
      </c>
      <c r="R2764">
        <v>0.72</v>
      </c>
      <c r="S2764">
        <v>1.44</v>
      </c>
      <c r="T2764">
        <v>109</v>
      </c>
      <c r="U2764">
        <v>19.2</v>
      </c>
      <c r="V2764">
        <v>19.21</v>
      </c>
      <c r="W2764" s="1">
        <v>42979</v>
      </c>
      <c r="X2764">
        <v>227</v>
      </c>
      <c r="Y2764" t="s">
        <v>47</v>
      </c>
      <c r="Z2764">
        <f>-5/37</f>
        <v>-0.13513513513513514</v>
      </c>
      <c r="AA2764" t="s">
        <v>1612</v>
      </c>
      <c r="AC2764" s="1">
        <v>43054</v>
      </c>
      <c r="AD2764">
        <v>1</v>
      </c>
      <c r="AE2764">
        <v>201</v>
      </c>
      <c r="AF2764" s="1">
        <v>43332</v>
      </c>
      <c r="AG2764">
        <v>353</v>
      </c>
      <c r="AH2764" t="s">
        <v>1089</v>
      </c>
      <c r="AI2764">
        <v>0</v>
      </c>
      <c r="AJ2764" t="s">
        <v>1613</v>
      </c>
      <c r="AK2764" t="s">
        <v>45</v>
      </c>
      <c r="AL2764" s="1">
        <v>42979</v>
      </c>
    </row>
    <row r="2765" spans="1:38" x14ac:dyDescent="0.25">
      <c r="A2765" t="s">
        <v>78</v>
      </c>
      <c r="B2765" s="1">
        <v>43072</v>
      </c>
      <c r="C2765">
        <v>2</v>
      </c>
      <c r="D2765">
        <v>206</v>
      </c>
      <c r="E2765">
        <v>223</v>
      </c>
      <c r="F2765" t="s">
        <v>1426</v>
      </c>
      <c r="G2765" t="s">
        <v>40</v>
      </c>
      <c r="H2765" t="s">
        <v>41</v>
      </c>
      <c r="I2765">
        <v>4</v>
      </c>
      <c r="J2765" t="s">
        <v>42</v>
      </c>
      <c r="K2765">
        <v>93</v>
      </c>
      <c r="L2765">
        <v>16.600000000000001</v>
      </c>
      <c r="M2765">
        <v>5.18</v>
      </c>
      <c r="N2765">
        <v>0.86</v>
      </c>
      <c r="O2765">
        <v>4.83</v>
      </c>
      <c r="P2765">
        <v>0.8</v>
      </c>
      <c r="Q2765">
        <v>3.67</v>
      </c>
      <c r="R2765">
        <v>0.61</v>
      </c>
      <c r="S2765">
        <v>1.41</v>
      </c>
      <c r="T2765">
        <v>20</v>
      </c>
      <c r="U2765">
        <v>17.23</v>
      </c>
      <c r="V2765">
        <v>19.02</v>
      </c>
      <c r="W2765" s="1">
        <v>42979</v>
      </c>
      <c r="X2765">
        <v>219</v>
      </c>
      <c r="Y2765" t="s">
        <v>46</v>
      </c>
      <c r="Z2765" t="s">
        <v>1372</v>
      </c>
      <c r="AA2765" t="s">
        <v>1397</v>
      </c>
      <c r="AC2765" s="1">
        <v>43053</v>
      </c>
      <c r="AD2765">
        <v>1</v>
      </c>
      <c r="AE2765">
        <v>209</v>
      </c>
      <c r="AF2765" s="1">
        <v>43335</v>
      </c>
      <c r="AG2765">
        <v>348</v>
      </c>
      <c r="AH2765">
        <v>311005</v>
      </c>
      <c r="AI2765">
        <v>0</v>
      </c>
      <c r="AJ2765" t="s">
        <v>1398</v>
      </c>
      <c r="AK2765" t="s">
        <v>45</v>
      </c>
      <c r="AL2765" s="1">
        <v>42987</v>
      </c>
    </row>
    <row r="2766" spans="1:38" x14ac:dyDescent="0.25">
      <c r="A2766" t="s">
        <v>78</v>
      </c>
      <c r="B2766" s="1">
        <v>43193</v>
      </c>
      <c r="C2766">
        <v>4</v>
      </c>
      <c r="D2766">
        <v>206</v>
      </c>
      <c r="E2766">
        <v>223</v>
      </c>
      <c r="F2766" t="s">
        <v>1426</v>
      </c>
      <c r="G2766" t="s">
        <v>51</v>
      </c>
      <c r="H2766" t="s">
        <v>52</v>
      </c>
      <c r="I2766">
        <v>4</v>
      </c>
      <c r="J2766" t="s">
        <v>42</v>
      </c>
      <c r="K2766">
        <v>214</v>
      </c>
      <c r="L2766">
        <v>11</v>
      </c>
      <c r="M2766">
        <v>4.78</v>
      </c>
      <c r="N2766">
        <v>0.53</v>
      </c>
      <c r="O2766">
        <v>5.44</v>
      </c>
      <c r="P2766">
        <v>0.6</v>
      </c>
      <c r="Q2766">
        <v>4.71</v>
      </c>
      <c r="R2766">
        <v>0.52</v>
      </c>
      <c r="S2766">
        <v>1.1200000000000001</v>
      </c>
      <c r="T2766">
        <v>89</v>
      </c>
      <c r="U2766">
        <v>11.42</v>
      </c>
      <c r="V2766">
        <v>14.34</v>
      </c>
      <c r="W2766" s="1">
        <v>42979</v>
      </c>
      <c r="X2766">
        <v>227</v>
      </c>
      <c r="Y2766" t="s">
        <v>48</v>
      </c>
      <c r="Z2766">
        <f>-5/37</f>
        <v>-0.13513513513513514</v>
      </c>
      <c r="AA2766" t="s">
        <v>1612</v>
      </c>
      <c r="AC2766" s="1">
        <v>43054</v>
      </c>
      <c r="AD2766">
        <v>1</v>
      </c>
      <c r="AE2766">
        <v>137</v>
      </c>
      <c r="AF2766" s="1">
        <v>43332</v>
      </c>
      <c r="AG2766">
        <v>353</v>
      </c>
      <c r="AH2766" t="s">
        <v>1089</v>
      </c>
      <c r="AI2766">
        <v>0</v>
      </c>
      <c r="AJ2766" t="s">
        <v>1613</v>
      </c>
      <c r="AK2766" t="s">
        <v>45</v>
      </c>
      <c r="AL2766" s="1">
        <v>42979</v>
      </c>
    </row>
    <row r="2767" spans="1:38" x14ac:dyDescent="0.25">
      <c r="A2767" t="s">
        <v>594</v>
      </c>
      <c r="B2767" s="1">
        <v>43059</v>
      </c>
      <c r="C2767">
        <v>2</v>
      </c>
      <c r="D2767">
        <v>435</v>
      </c>
      <c r="E2767">
        <v>225</v>
      </c>
      <c r="F2767" t="s">
        <v>1426</v>
      </c>
      <c r="G2767" t="s">
        <v>69</v>
      </c>
      <c r="H2767" t="s">
        <v>70</v>
      </c>
      <c r="I2767">
        <v>2</v>
      </c>
      <c r="J2767">
        <v>1</v>
      </c>
      <c r="K2767">
        <v>93</v>
      </c>
      <c r="L2767">
        <v>15.9</v>
      </c>
      <c r="M2767">
        <v>5.26</v>
      </c>
      <c r="N2767">
        <v>0.84</v>
      </c>
      <c r="O2767">
        <v>4</v>
      </c>
      <c r="P2767">
        <v>0.64</v>
      </c>
      <c r="Q2767">
        <v>3.64</v>
      </c>
      <c r="R2767">
        <v>0.57999999999999996</v>
      </c>
      <c r="S2767">
        <v>1.21</v>
      </c>
      <c r="T2767">
        <v>37</v>
      </c>
      <c r="U2767">
        <v>16.5</v>
      </c>
      <c r="V2767">
        <v>16.600000000000001</v>
      </c>
      <c r="W2767" s="1">
        <v>42966</v>
      </c>
      <c r="X2767">
        <v>233</v>
      </c>
      <c r="Y2767" t="s">
        <v>46</v>
      </c>
      <c r="AC2767" s="1">
        <v>43041</v>
      </c>
      <c r="AD2767">
        <v>1</v>
      </c>
      <c r="AE2767">
        <v>211</v>
      </c>
      <c r="AF2767" s="1">
        <v>43320</v>
      </c>
      <c r="AG2767">
        <v>354</v>
      </c>
      <c r="AH2767">
        <v>511053</v>
      </c>
      <c r="AI2767">
        <v>370</v>
      </c>
      <c r="AJ2767" t="s">
        <v>1614</v>
      </c>
      <c r="AK2767" t="s">
        <v>45</v>
      </c>
      <c r="AL2767" s="1">
        <v>42966</v>
      </c>
    </row>
    <row r="2768" spans="1:38" x14ac:dyDescent="0.25">
      <c r="A2768" t="s">
        <v>594</v>
      </c>
      <c r="B2768" s="1">
        <v>43186</v>
      </c>
      <c r="C2768">
        <v>4</v>
      </c>
      <c r="D2768">
        <v>435</v>
      </c>
      <c r="E2768">
        <v>225</v>
      </c>
      <c r="F2768" t="s">
        <v>1426</v>
      </c>
      <c r="G2768" t="s">
        <v>69</v>
      </c>
      <c r="H2768" t="s">
        <v>70</v>
      </c>
      <c r="I2768">
        <v>2</v>
      </c>
      <c r="J2768">
        <v>1</v>
      </c>
      <c r="K2768">
        <v>220</v>
      </c>
      <c r="L2768">
        <v>10.7</v>
      </c>
      <c r="M2768">
        <v>4.9400000000000004</v>
      </c>
      <c r="N2768">
        <v>0.53</v>
      </c>
      <c r="O2768">
        <v>4.92</v>
      </c>
      <c r="P2768">
        <v>0.53</v>
      </c>
      <c r="Q2768">
        <v>4.2</v>
      </c>
      <c r="R2768">
        <v>0.45</v>
      </c>
      <c r="S2768">
        <v>0.98</v>
      </c>
      <c r="T2768">
        <v>56</v>
      </c>
      <c r="U2768">
        <v>11.11</v>
      </c>
      <c r="V2768">
        <v>12.86</v>
      </c>
      <c r="W2768" s="1">
        <v>42966</v>
      </c>
      <c r="X2768">
        <v>233</v>
      </c>
      <c r="Y2768" t="s">
        <v>48</v>
      </c>
      <c r="Z2768" t="s">
        <v>1615</v>
      </c>
      <c r="AA2768" t="s">
        <v>1616</v>
      </c>
      <c r="AC2768" t="s">
        <v>49</v>
      </c>
      <c r="AH2768">
        <v>511053</v>
      </c>
      <c r="AI2768">
        <v>370</v>
      </c>
      <c r="AJ2768" t="s">
        <v>1614</v>
      </c>
      <c r="AK2768" t="s">
        <v>50</v>
      </c>
      <c r="AL2768" s="1">
        <v>43245</v>
      </c>
    </row>
    <row r="2769" spans="1:38" x14ac:dyDescent="0.25">
      <c r="A2769" t="s">
        <v>594</v>
      </c>
      <c r="B2769" s="1">
        <v>43122</v>
      </c>
      <c r="C2769">
        <v>3</v>
      </c>
      <c r="D2769">
        <v>435</v>
      </c>
      <c r="E2769">
        <v>225</v>
      </c>
      <c r="F2769" t="s">
        <v>1426</v>
      </c>
      <c r="G2769" t="s">
        <v>69</v>
      </c>
      <c r="H2769" t="s">
        <v>70</v>
      </c>
      <c r="I2769">
        <v>2</v>
      </c>
      <c r="J2769">
        <v>1</v>
      </c>
      <c r="K2769">
        <v>156</v>
      </c>
      <c r="L2769">
        <v>10.3</v>
      </c>
      <c r="M2769">
        <v>5.18</v>
      </c>
      <c r="N2769">
        <v>0.53</v>
      </c>
      <c r="O2769">
        <v>4.6100000000000003</v>
      </c>
      <c r="P2769">
        <v>0.47</v>
      </c>
      <c r="Q2769">
        <v>3.65</v>
      </c>
      <c r="R2769">
        <v>0.38</v>
      </c>
      <c r="S2769">
        <v>0.85</v>
      </c>
      <c r="T2769">
        <v>32</v>
      </c>
      <c r="U2769">
        <v>10.69</v>
      </c>
      <c r="V2769">
        <v>11.48</v>
      </c>
      <c r="W2769" s="1">
        <v>42966</v>
      </c>
      <c r="X2769">
        <v>233</v>
      </c>
      <c r="Y2769" t="s">
        <v>47</v>
      </c>
      <c r="Z2769" t="s">
        <v>1615</v>
      </c>
      <c r="AA2769" t="s">
        <v>1616</v>
      </c>
      <c r="AC2769" s="1">
        <v>43041</v>
      </c>
      <c r="AD2769">
        <v>1</v>
      </c>
      <c r="AE2769">
        <v>154</v>
      </c>
      <c r="AF2769" s="1">
        <v>43320</v>
      </c>
      <c r="AG2769">
        <v>354</v>
      </c>
      <c r="AH2769">
        <v>511053</v>
      </c>
      <c r="AI2769">
        <v>370</v>
      </c>
      <c r="AJ2769" t="s">
        <v>1614</v>
      </c>
      <c r="AK2769" t="s">
        <v>45</v>
      </c>
      <c r="AL2769" s="1">
        <v>42966</v>
      </c>
    </row>
    <row r="2770" spans="1:38" x14ac:dyDescent="0.25">
      <c r="A2770" t="s">
        <v>594</v>
      </c>
      <c r="B2770" s="1">
        <v>42995</v>
      </c>
      <c r="C2770">
        <v>1</v>
      </c>
      <c r="D2770">
        <v>435</v>
      </c>
      <c r="E2770">
        <v>225</v>
      </c>
      <c r="F2770" t="s">
        <v>1426</v>
      </c>
      <c r="G2770" t="s">
        <v>69</v>
      </c>
      <c r="H2770" t="s">
        <v>70</v>
      </c>
      <c r="I2770">
        <v>2</v>
      </c>
      <c r="J2770">
        <v>1</v>
      </c>
      <c r="K2770">
        <v>29</v>
      </c>
      <c r="L2770">
        <v>11.3</v>
      </c>
      <c r="M2770">
        <v>5.24</v>
      </c>
      <c r="N2770">
        <v>0.59</v>
      </c>
      <c r="O2770">
        <v>3.96</v>
      </c>
      <c r="P2770">
        <v>0.45</v>
      </c>
      <c r="Q2770">
        <v>3.29</v>
      </c>
      <c r="R2770">
        <v>0.37</v>
      </c>
      <c r="S2770">
        <v>0.82</v>
      </c>
      <c r="T2770">
        <v>44</v>
      </c>
      <c r="U2770">
        <v>11.73</v>
      </c>
      <c r="V2770">
        <v>11.43</v>
      </c>
      <c r="W2770" s="1">
        <v>42966</v>
      </c>
      <c r="X2770">
        <v>233</v>
      </c>
      <c r="Y2770" t="s">
        <v>43</v>
      </c>
      <c r="Z2770" t="s">
        <v>1615</v>
      </c>
      <c r="AA2770" t="s">
        <v>1616</v>
      </c>
      <c r="AC2770" t="s">
        <v>49</v>
      </c>
      <c r="AH2770">
        <v>511053</v>
      </c>
      <c r="AI2770">
        <v>370</v>
      </c>
      <c r="AJ2770" t="s">
        <v>1614</v>
      </c>
      <c r="AK2770" t="s">
        <v>45</v>
      </c>
      <c r="AL2770" s="1">
        <v>42966</v>
      </c>
    </row>
    <row r="2771" spans="1:38" x14ac:dyDescent="0.25">
      <c r="A2771" t="s">
        <v>40</v>
      </c>
      <c r="B2771" s="1">
        <v>44117</v>
      </c>
      <c r="C2771">
        <v>1</v>
      </c>
      <c r="D2771">
        <v>376</v>
      </c>
      <c r="E2771">
        <v>225</v>
      </c>
      <c r="F2771" t="s">
        <v>1426</v>
      </c>
      <c r="G2771" t="s">
        <v>104</v>
      </c>
      <c r="H2771" t="s">
        <v>105</v>
      </c>
      <c r="I2771">
        <v>3</v>
      </c>
      <c r="J2771">
        <v>2</v>
      </c>
      <c r="K2771">
        <v>23</v>
      </c>
      <c r="L2771">
        <v>28.1</v>
      </c>
      <c r="M2771">
        <v>5.24</v>
      </c>
      <c r="N2771">
        <v>1.47</v>
      </c>
      <c r="O2771">
        <v>4.49</v>
      </c>
      <c r="P2771">
        <v>1.26</v>
      </c>
      <c r="Q2771">
        <v>3.92</v>
      </c>
      <c r="R2771">
        <v>1.1000000000000001</v>
      </c>
      <c r="S2771">
        <v>2.36</v>
      </c>
      <c r="T2771">
        <v>8</v>
      </c>
      <c r="U2771">
        <v>29.17</v>
      </c>
      <c r="V2771">
        <v>31.51</v>
      </c>
      <c r="W2771" s="1">
        <v>44094</v>
      </c>
      <c r="Y2771" t="s">
        <v>43</v>
      </c>
      <c r="Z2771" t="s">
        <v>1588</v>
      </c>
      <c r="AA2771" t="s">
        <v>1617</v>
      </c>
      <c r="AB2771">
        <v>177</v>
      </c>
      <c r="AC2771" s="1">
        <v>44133</v>
      </c>
      <c r="AD2771">
        <v>1</v>
      </c>
      <c r="AE2771">
        <v>205</v>
      </c>
      <c r="AF2771" s="1">
        <v>44409</v>
      </c>
      <c r="AG2771">
        <v>315</v>
      </c>
      <c r="AH2771">
        <v>511026</v>
      </c>
      <c r="AI2771">
        <v>128</v>
      </c>
      <c r="AJ2771" t="s">
        <v>1618</v>
      </c>
      <c r="AK2771" t="s">
        <v>45</v>
      </c>
      <c r="AL2771" s="1">
        <v>44094</v>
      </c>
    </row>
    <row r="2772" spans="1:38" x14ac:dyDescent="0.25">
      <c r="A2772" t="s">
        <v>40</v>
      </c>
      <c r="B2772" s="1">
        <v>44222</v>
      </c>
      <c r="C2772">
        <v>2</v>
      </c>
      <c r="D2772">
        <v>376</v>
      </c>
      <c r="E2772">
        <v>225</v>
      </c>
      <c r="F2772" t="s">
        <v>1426</v>
      </c>
      <c r="G2772" t="s">
        <v>104</v>
      </c>
      <c r="H2772" t="s">
        <v>105</v>
      </c>
      <c r="I2772">
        <v>3</v>
      </c>
      <c r="J2772">
        <v>2</v>
      </c>
      <c r="K2772">
        <v>128</v>
      </c>
      <c r="L2772">
        <v>19.399999999999999</v>
      </c>
      <c r="M2772">
        <v>5.14</v>
      </c>
      <c r="N2772">
        <v>1</v>
      </c>
      <c r="O2772">
        <v>4.3099999999999996</v>
      </c>
      <c r="P2772">
        <v>0.84</v>
      </c>
      <c r="Q2772">
        <v>3.91</v>
      </c>
      <c r="R2772">
        <v>0.76</v>
      </c>
      <c r="S2772">
        <v>1.59</v>
      </c>
      <c r="T2772">
        <v>10</v>
      </c>
      <c r="U2772">
        <v>20.14</v>
      </c>
      <c r="V2772">
        <v>21.38</v>
      </c>
      <c r="W2772" s="1">
        <v>44094</v>
      </c>
      <c r="Y2772" t="s">
        <v>46</v>
      </c>
      <c r="Z2772" t="s">
        <v>1588</v>
      </c>
      <c r="AA2772" t="s">
        <v>1617</v>
      </c>
      <c r="AB2772">
        <v>177</v>
      </c>
      <c r="AC2772" s="1">
        <v>44204</v>
      </c>
      <c r="AD2772">
        <v>1</v>
      </c>
      <c r="AE2772">
        <v>225</v>
      </c>
      <c r="AF2772" s="1">
        <v>44484</v>
      </c>
      <c r="AG2772">
        <v>390</v>
      </c>
      <c r="AH2772">
        <v>511026</v>
      </c>
      <c r="AI2772">
        <v>128</v>
      </c>
      <c r="AJ2772" t="s">
        <v>1618</v>
      </c>
      <c r="AK2772" t="s">
        <v>45</v>
      </c>
      <c r="AL2772" s="1">
        <v>44094</v>
      </c>
    </row>
    <row r="2773" spans="1:38" x14ac:dyDescent="0.25">
      <c r="A2773" t="s">
        <v>40</v>
      </c>
      <c r="B2773" s="1">
        <v>44280</v>
      </c>
      <c r="C2773">
        <v>3</v>
      </c>
      <c r="D2773">
        <v>376</v>
      </c>
      <c r="E2773">
        <v>225</v>
      </c>
      <c r="F2773" t="s">
        <v>1426</v>
      </c>
      <c r="G2773" t="s">
        <v>104</v>
      </c>
      <c r="H2773" t="s">
        <v>105</v>
      </c>
      <c r="I2773">
        <v>3</v>
      </c>
      <c r="J2773">
        <v>2</v>
      </c>
      <c r="K2773">
        <v>186</v>
      </c>
      <c r="L2773">
        <v>15.7</v>
      </c>
      <c r="M2773">
        <v>5.12</v>
      </c>
      <c r="N2773">
        <v>0.8</v>
      </c>
      <c r="O2773">
        <v>5.43</v>
      </c>
      <c r="P2773">
        <v>0.85</v>
      </c>
      <c r="Q2773">
        <v>4.28</v>
      </c>
      <c r="R2773">
        <v>0.67</v>
      </c>
      <c r="S2773">
        <v>1.52</v>
      </c>
      <c r="T2773">
        <v>13</v>
      </c>
      <c r="U2773">
        <v>16.3</v>
      </c>
      <c r="V2773">
        <v>19.850000000000001</v>
      </c>
      <c r="W2773" s="1">
        <v>44094</v>
      </c>
      <c r="Y2773" t="s">
        <v>47</v>
      </c>
      <c r="Z2773" t="s">
        <v>1588</v>
      </c>
      <c r="AA2773" t="s">
        <v>1617</v>
      </c>
      <c r="AB2773">
        <v>177</v>
      </c>
      <c r="AC2773" s="1">
        <v>44204</v>
      </c>
      <c r="AD2773">
        <v>1</v>
      </c>
      <c r="AE2773">
        <v>203</v>
      </c>
      <c r="AF2773" s="1">
        <v>44484</v>
      </c>
      <c r="AG2773">
        <v>390</v>
      </c>
      <c r="AH2773">
        <v>511026</v>
      </c>
      <c r="AI2773">
        <v>128</v>
      </c>
      <c r="AJ2773" t="s">
        <v>1618</v>
      </c>
      <c r="AK2773" t="s">
        <v>45</v>
      </c>
      <c r="AL2773" s="1">
        <v>44094</v>
      </c>
    </row>
    <row r="2774" spans="1:38" x14ac:dyDescent="0.25">
      <c r="A2774" t="s">
        <v>594</v>
      </c>
      <c r="B2774" s="1">
        <v>42995</v>
      </c>
      <c r="C2774">
        <v>1</v>
      </c>
      <c r="D2774">
        <v>64</v>
      </c>
      <c r="E2774">
        <v>226</v>
      </c>
      <c r="F2774" t="s">
        <v>1426</v>
      </c>
      <c r="G2774" t="s">
        <v>51</v>
      </c>
      <c r="H2774" t="s">
        <v>52</v>
      </c>
      <c r="I2774">
        <v>6</v>
      </c>
      <c r="J2774" t="s">
        <v>42</v>
      </c>
      <c r="K2774">
        <v>41</v>
      </c>
      <c r="L2774">
        <v>28.6</v>
      </c>
      <c r="M2774">
        <v>4.95</v>
      </c>
      <c r="N2774">
        <v>1.42</v>
      </c>
      <c r="O2774">
        <v>4.99</v>
      </c>
      <c r="P2774">
        <v>1.43</v>
      </c>
      <c r="Q2774">
        <v>4.13</v>
      </c>
      <c r="R2774">
        <v>1.18</v>
      </c>
      <c r="S2774">
        <v>2.61</v>
      </c>
      <c r="T2774">
        <v>27</v>
      </c>
      <c r="U2774">
        <v>29.69</v>
      </c>
      <c r="V2774">
        <v>34.369999999999997</v>
      </c>
      <c r="W2774" s="1">
        <v>42954</v>
      </c>
      <c r="X2774">
        <v>245</v>
      </c>
      <c r="Y2774" t="s">
        <v>43</v>
      </c>
      <c r="AC2774" t="s">
        <v>49</v>
      </c>
      <c r="AH2774" t="s">
        <v>1619</v>
      </c>
      <c r="AI2774">
        <v>0</v>
      </c>
      <c r="AJ2774" t="s">
        <v>1620</v>
      </c>
      <c r="AK2774" t="s">
        <v>45</v>
      </c>
      <c r="AL2774" s="1">
        <v>42954</v>
      </c>
    </row>
    <row r="2775" spans="1:38" x14ac:dyDescent="0.25">
      <c r="A2775" t="s">
        <v>594</v>
      </c>
      <c r="B2775" s="1">
        <v>43059</v>
      </c>
      <c r="C2775">
        <v>2</v>
      </c>
      <c r="D2775">
        <v>64</v>
      </c>
      <c r="E2775">
        <v>226</v>
      </c>
      <c r="F2775" t="s">
        <v>1426</v>
      </c>
      <c r="G2775" t="s">
        <v>51</v>
      </c>
      <c r="H2775" t="s">
        <v>52</v>
      </c>
      <c r="I2775">
        <v>6</v>
      </c>
      <c r="J2775" t="s">
        <v>42</v>
      </c>
      <c r="K2775">
        <v>105</v>
      </c>
      <c r="L2775">
        <v>22</v>
      </c>
      <c r="O2775">
        <v>5.23</v>
      </c>
      <c r="P2775">
        <v>1.1499999999999999</v>
      </c>
      <c r="Q2775">
        <v>4.1399999999999997</v>
      </c>
      <c r="R2775">
        <v>0.91</v>
      </c>
      <c r="S2775">
        <v>2.06</v>
      </c>
      <c r="U2775">
        <v>22.84</v>
      </c>
      <c r="V2775">
        <v>27.08</v>
      </c>
      <c r="W2775" s="1">
        <v>42954</v>
      </c>
      <c r="X2775" t="s">
        <v>1621</v>
      </c>
      <c r="Y2775" t="s">
        <v>43</v>
      </c>
      <c r="AC2775" s="1">
        <v>43055</v>
      </c>
      <c r="AD2775">
        <v>1</v>
      </c>
      <c r="AE2775">
        <v>228</v>
      </c>
      <c r="AF2775" s="1">
        <v>43337</v>
      </c>
      <c r="AG2775">
        <v>383</v>
      </c>
      <c r="AH2775" t="s">
        <v>1619</v>
      </c>
      <c r="AI2775">
        <v>0</v>
      </c>
      <c r="AJ2775" t="s">
        <v>1620</v>
      </c>
      <c r="AK2775" t="s">
        <v>45</v>
      </c>
      <c r="AL2775" s="1">
        <v>42954</v>
      </c>
    </row>
    <row r="2776" spans="1:38" x14ac:dyDescent="0.25">
      <c r="A2776" t="s">
        <v>594</v>
      </c>
      <c r="B2776" s="1">
        <v>43186</v>
      </c>
      <c r="C2776">
        <v>4</v>
      </c>
      <c r="D2776">
        <v>64</v>
      </c>
      <c r="E2776">
        <v>226</v>
      </c>
      <c r="F2776" t="s">
        <v>1426</v>
      </c>
      <c r="G2776" t="s">
        <v>51</v>
      </c>
      <c r="H2776" t="s">
        <v>52</v>
      </c>
      <c r="I2776">
        <v>6</v>
      </c>
      <c r="J2776" t="s">
        <v>42</v>
      </c>
      <c r="K2776">
        <v>232</v>
      </c>
      <c r="L2776">
        <v>17.7</v>
      </c>
      <c r="M2776">
        <v>4.8099999999999996</v>
      </c>
      <c r="N2776">
        <v>0.85</v>
      </c>
      <c r="O2776">
        <v>5.9</v>
      </c>
      <c r="P2776">
        <v>1.04</v>
      </c>
      <c r="Q2776">
        <v>4.5599999999999996</v>
      </c>
      <c r="R2776">
        <v>0.81</v>
      </c>
      <c r="S2776">
        <v>1.85</v>
      </c>
      <c r="T2776">
        <v>586</v>
      </c>
      <c r="U2776">
        <v>18.37</v>
      </c>
      <c r="V2776">
        <v>23.81</v>
      </c>
      <c r="W2776" s="1">
        <v>42954</v>
      </c>
      <c r="X2776" t="s">
        <v>1621</v>
      </c>
      <c r="Y2776" s="3">
        <v>44986</v>
      </c>
      <c r="AC2776" t="s">
        <v>49</v>
      </c>
      <c r="AH2776" t="s">
        <v>1619</v>
      </c>
      <c r="AI2776">
        <v>0</v>
      </c>
      <c r="AJ2776" t="s">
        <v>1620</v>
      </c>
      <c r="AK2776" t="s">
        <v>50</v>
      </c>
      <c r="AL2776" s="1">
        <v>43245</v>
      </c>
    </row>
    <row r="2777" spans="1:38" x14ac:dyDescent="0.25">
      <c r="A2777" t="s">
        <v>594</v>
      </c>
      <c r="B2777" s="1">
        <v>43122</v>
      </c>
      <c r="C2777">
        <v>3</v>
      </c>
      <c r="D2777">
        <v>64</v>
      </c>
      <c r="E2777">
        <v>226</v>
      </c>
      <c r="F2777" t="s">
        <v>1426</v>
      </c>
      <c r="G2777" t="s">
        <v>51</v>
      </c>
      <c r="H2777" t="s">
        <v>52</v>
      </c>
      <c r="I2777">
        <v>6</v>
      </c>
      <c r="J2777" t="s">
        <v>42</v>
      </c>
      <c r="K2777">
        <v>168</v>
      </c>
      <c r="L2777">
        <v>16.5</v>
      </c>
      <c r="M2777">
        <v>4.8</v>
      </c>
      <c r="N2777">
        <v>0.79</v>
      </c>
      <c r="O2777">
        <v>5.09</v>
      </c>
      <c r="P2777">
        <v>0.84</v>
      </c>
      <c r="Q2777">
        <v>3.89</v>
      </c>
      <c r="R2777">
        <v>0.64</v>
      </c>
      <c r="S2777">
        <v>1.48</v>
      </c>
      <c r="T2777">
        <v>22</v>
      </c>
      <c r="U2777">
        <v>17.13</v>
      </c>
      <c r="V2777">
        <v>19.72</v>
      </c>
      <c r="W2777" s="1">
        <v>42954</v>
      </c>
      <c r="X2777" t="s">
        <v>1621</v>
      </c>
      <c r="Y2777" t="s">
        <v>46</v>
      </c>
      <c r="AC2777" s="1">
        <v>43055</v>
      </c>
      <c r="AD2777">
        <v>1</v>
      </c>
      <c r="AE2777">
        <v>171</v>
      </c>
      <c r="AF2777" s="1">
        <v>43337</v>
      </c>
      <c r="AG2777">
        <v>383</v>
      </c>
      <c r="AH2777" t="s">
        <v>1619</v>
      </c>
      <c r="AI2777">
        <v>0</v>
      </c>
      <c r="AJ2777" t="s">
        <v>1620</v>
      </c>
      <c r="AK2777" t="s">
        <v>45</v>
      </c>
      <c r="AL2777" s="1">
        <v>42954</v>
      </c>
    </row>
    <row r="2778" spans="1:38" x14ac:dyDescent="0.25">
      <c r="A2778" t="s">
        <v>40</v>
      </c>
      <c r="B2778" s="1">
        <v>44117</v>
      </c>
      <c r="C2778">
        <v>1</v>
      </c>
      <c r="D2778">
        <v>356</v>
      </c>
      <c r="E2778">
        <v>227</v>
      </c>
      <c r="F2778" t="s">
        <v>1426</v>
      </c>
      <c r="G2778" t="s">
        <v>1622</v>
      </c>
      <c r="H2778" t="s">
        <v>70</v>
      </c>
      <c r="I2778">
        <v>3</v>
      </c>
      <c r="J2778">
        <v>2</v>
      </c>
      <c r="K2778">
        <v>63</v>
      </c>
      <c r="L2778">
        <v>30.6</v>
      </c>
      <c r="M2778">
        <v>5.15</v>
      </c>
      <c r="N2778">
        <v>1.58</v>
      </c>
      <c r="O2778">
        <v>5.96</v>
      </c>
      <c r="P2778">
        <v>1.82</v>
      </c>
      <c r="Q2778">
        <v>3.9</v>
      </c>
      <c r="R2778">
        <v>1.19</v>
      </c>
      <c r="S2778">
        <v>3.02</v>
      </c>
      <c r="T2778">
        <v>21</v>
      </c>
      <c r="U2778">
        <v>31.76</v>
      </c>
      <c r="V2778">
        <v>39.880000000000003</v>
      </c>
      <c r="W2778" s="1">
        <v>44054</v>
      </c>
      <c r="Y2778" t="s">
        <v>43</v>
      </c>
      <c r="Z2778" t="s">
        <v>1623</v>
      </c>
      <c r="AA2778" t="s">
        <v>1624</v>
      </c>
      <c r="AB2778">
        <v>439</v>
      </c>
      <c r="AC2778" s="1">
        <v>44147</v>
      </c>
      <c r="AD2778">
        <v>1</v>
      </c>
      <c r="AE2778">
        <v>223</v>
      </c>
      <c r="AF2778" s="1">
        <v>44427</v>
      </c>
      <c r="AG2778">
        <v>373</v>
      </c>
      <c r="AH2778">
        <v>814101</v>
      </c>
      <c r="AI2778">
        <v>245</v>
      </c>
      <c r="AJ2778" s="2">
        <v>44440</v>
      </c>
      <c r="AK2778" t="s">
        <v>45</v>
      </c>
      <c r="AL2778" s="1">
        <v>44054</v>
      </c>
    </row>
    <row r="2779" spans="1:38" x14ac:dyDescent="0.25">
      <c r="A2779" t="s">
        <v>40</v>
      </c>
      <c r="B2779" s="1">
        <v>44222</v>
      </c>
      <c r="C2779">
        <v>2</v>
      </c>
      <c r="D2779">
        <v>356</v>
      </c>
      <c r="E2779">
        <v>227</v>
      </c>
      <c r="F2779" t="s">
        <v>1426</v>
      </c>
      <c r="G2779" t="s">
        <v>1622</v>
      </c>
      <c r="H2779" t="s">
        <v>70</v>
      </c>
      <c r="I2779">
        <v>3</v>
      </c>
      <c r="J2779">
        <v>2</v>
      </c>
      <c r="K2779">
        <v>168</v>
      </c>
      <c r="L2779">
        <v>16</v>
      </c>
      <c r="M2779">
        <v>4.9000000000000004</v>
      </c>
      <c r="N2779">
        <v>0.78</v>
      </c>
      <c r="O2779">
        <v>6.18</v>
      </c>
      <c r="P2779">
        <v>0.99</v>
      </c>
      <c r="Q2779">
        <v>4.49</v>
      </c>
      <c r="R2779">
        <v>0.72</v>
      </c>
      <c r="S2779">
        <v>1.71</v>
      </c>
      <c r="T2779">
        <v>25</v>
      </c>
      <c r="U2779">
        <v>16.61</v>
      </c>
      <c r="V2779">
        <v>22.06</v>
      </c>
      <c r="W2779" s="1">
        <v>44054</v>
      </c>
      <c r="Y2779" t="s">
        <v>46</v>
      </c>
      <c r="Z2779" t="s">
        <v>1623</v>
      </c>
      <c r="AA2779" t="s">
        <v>1624</v>
      </c>
      <c r="AB2779">
        <v>439</v>
      </c>
      <c r="AC2779" s="1">
        <v>44147</v>
      </c>
      <c r="AD2779">
        <v>1</v>
      </c>
      <c r="AE2779">
        <v>168</v>
      </c>
      <c r="AF2779" s="1">
        <v>44427</v>
      </c>
      <c r="AG2779">
        <v>373</v>
      </c>
      <c r="AH2779">
        <v>814101</v>
      </c>
      <c r="AI2779">
        <v>245</v>
      </c>
      <c r="AJ2779" s="2">
        <v>44440</v>
      </c>
      <c r="AK2779" t="s">
        <v>45</v>
      </c>
      <c r="AL2779" s="1">
        <v>44054</v>
      </c>
    </row>
    <row r="2780" spans="1:38" x14ac:dyDescent="0.25">
      <c r="A2780" t="s">
        <v>40</v>
      </c>
      <c r="B2780" s="1">
        <v>44280</v>
      </c>
      <c r="C2780">
        <v>3</v>
      </c>
      <c r="D2780">
        <v>356</v>
      </c>
      <c r="E2780">
        <v>227</v>
      </c>
      <c r="F2780" t="s">
        <v>1426</v>
      </c>
      <c r="G2780" t="s">
        <v>1622</v>
      </c>
      <c r="H2780" t="s">
        <v>70</v>
      </c>
      <c r="I2780">
        <v>3</v>
      </c>
      <c r="J2780">
        <v>2</v>
      </c>
      <c r="K2780">
        <v>226</v>
      </c>
      <c r="L2780">
        <v>13.4</v>
      </c>
      <c r="M2780">
        <v>4.8600000000000003</v>
      </c>
      <c r="N2780">
        <v>0.65</v>
      </c>
      <c r="O2780">
        <v>6.58</v>
      </c>
      <c r="P2780">
        <v>0.88</v>
      </c>
      <c r="Q2780">
        <v>5.01</v>
      </c>
      <c r="R2780">
        <v>0.67</v>
      </c>
      <c r="S2780">
        <v>1.55</v>
      </c>
      <c r="T2780">
        <v>29</v>
      </c>
      <c r="U2780">
        <v>13.91</v>
      </c>
      <c r="V2780">
        <v>19.600000000000001</v>
      </c>
      <c r="W2780" s="1">
        <v>44054</v>
      </c>
      <c r="Y2780" t="s">
        <v>47</v>
      </c>
      <c r="Z2780" t="s">
        <v>1623</v>
      </c>
      <c r="AA2780" t="s">
        <v>1624</v>
      </c>
      <c r="AB2780">
        <v>439</v>
      </c>
      <c r="AC2780" s="1">
        <v>44147</v>
      </c>
      <c r="AD2780">
        <v>1</v>
      </c>
      <c r="AE2780">
        <v>146</v>
      </c>
      <c r="AF2780" s="1">
        <v>44427</v>
      </c>
      <c r="AG2780">
        <v>373</v>
      </c>
      <c r="AH2780">
        <v>814101</v>
      </c>
      <c r="AI2780">
        <v>245</v>
      </c>
      <c r="AJ2780" s="2">
        <v>44440</v>
      </c>
      <c r="AK2780" t="s">
        <v>45</v>
      </c>
      <c r="AL2780" s="1">
        <v>44054</v>
      </c>
    </row>
    <row r="2781" spans="1:38" x14ac:dyDescent="0.25">
      <c r="A2781" t="s">
        <v>594</v>
      </c>
      <c r="B2781" s="1">
        <v>42995</v>
      </c>
      <c r="C2781">
        <v>1</v>
      </c>
      <c r="D2781">
        <v>378</v>
      </c>
      <c r="E2781">
        <v>227</v>
      </c>
      <c r="F2781" t="s">
        <v>1426</v>
      </c>
      <c r="G2781" t="s">
        <v>51</v>
      </c>
      <c r="H2781" t="s">
        <v>52</v>
      </c>
      <c r="I2781">
        <v>3</v>
      </c>
      <c r="J2781">
        <v>2</v>
      </c>
      <c r="K2781">
        <v>8</v>
      </c>
      <c r="L2781">
        <v>33.799999999999997</v>
      </c>
      <c r="M2781">
        <v>4.96</v>
      </c>
      <c r="N2781">
        <v>1.68</v>
      </c>
      <c r="O2781">
        <v>3.93</v>
      </c>
      <c r="P2781">
        <v>1.33</v>
      </c>
      <c r="Q2781">
        <v>4</v>
      </c>
      <c r="R2781">
        <v>1.35</v>
      </c>
      <c r="S2781">
        <v>2.68</v>
      </c>
      <c r="T2781">
        <v>37</v>
      </c>
      <c r="U2781">
        <v>35.08</v>
      </c>
      <c r="V2781">
        <v>35.770000000000003</v>
      </c>
      <c r="W2781" s="1">
        <v>42987</v>
      </c>
      <c r="X2781">
        <v>212</v>
      </c>
      <c r="Y2781" t="s">
        <v>43</v>
      </c>
      <c r="Z2781" t="s">
        <v>1438</v>
      </c>
      <c r="AA2781" t="s">
        <v>1625</v>
      </c>
      <c r="AC2781" t="s">
        <v>49</v>
      </c>
      <c r="AH2781" t="s">
        <v>1626</v>
      </c>
      <c r="AI2781">
        <v>514</v>
      </c>
      <c r="AJ2781" t="s">
        <v>1627</v>
      </c>
      <c r="AK2781" t="s">
        <v>45</v>
      </c>
      <c r="AL2781" s="1">
        <v>42987</v>
      </c>
    </row>
    <row r="2782" spans="1:38" x14ac:dyDescent="0.25">
      <c r="A2782" t="s">
        <v>594</v>
      </c>
      <c r="B2782" s="1">
        <v>43059</v>
      </c>
      <c r="C2782">
        <v>2</v>
      </c>
      <c r="D2782">
        <v>378</v>
      </c>
      <c r="E2782">
        <v>227</v>
      </c>
      <c r="F2782" t="s">
        <v>1426</v>
      </c>
      <c r="G2782" t="s">
        <v>51</v>
      </c>
      <c r="H2782" t="s">
        <v>52</v>
      </c>
      <c r="I2782">
        <v>3</v>
      </c>
      <c r="J2782">
        <v>2</v>
      </c>
      <c r="K2782">
        <v>72</v>
      </c>
      <c r="L2782">
        <v>18.7</v>
      </c>
      <c r="M2782">
        <v>5.05</v>
      </c>
      <c r="N2782">
        <v>0.94</v>
      </c>
      <c r="O2782">
        <v>4.6399999999999997</v>
      </c>
      <c r="P2782">
        <v>0.87</v>
      </c>
      <c r="Q2782">
        <v>3.83</v>
      </c>
      <c r="R2782">
        <v>0.72</v>
      </c>
      <c r="S2782">
        <v>1.58</v>
      </c>
      <c r="T2782">
        <v>89</v>
      </c>
      <c r="U2782">
        <v>19.41</v>
      </c>
      <c r="V2782">
        <v>21.28</v>
      </c>
      <c r="W2782" s="1">
        <v>42987</v>
      </c>
      <c r="X2782">
        <v>212</v>
      </c>
      <c r="Y2782" t="s">
        <v>46</v>
      </c>
      <c r="Z2782" t="s">
        <v>1628</v>
      </c>
      <c r="AA2782">
        <f>-3/77</f>
        <v>-3.896103896103896E-2</v>
      </c>
      <c r="AC2782" s="1">
        <v>43061</v>
      </c>
      <c r="AD2782">
        <v>1</v>
      </c>
      <c r="AE2782">
        <v>232</v>
      </c>
      <c r="AF2782" s="1">
        <v>43341</v>
      </c>
      <c r="AG2782">
        <v>354</v>
      </c>
      <c r="AH2782" t="s">
        <v>1626</v>
      </c>
      <c r="AI2782">
        <v>514</v>
      </c>
      <c r="AJ2782" t="s">
        <v>1627</v>
      </c>
      <c r="AK2782" t="s">
        <v>45</v>
      </c>
      <c r="AL2782" s="1">
        <v>42987</v>
      </c>
    </row>
    <row r="2783" spans="1:38" x14ac:dyDescent="0.25">
      <c r="A2783" t="s">
        <v>594</v>
      </c>
      <c r="B2783" s="1">
        <v>43186</v>
      </c>
      <c r="C2783">
        <v>4</v>
      </c>
      <c r="D2783">
        <v>378</v>
      </c>
      <c r="E2783">
        <v>227</v>
      </c>
      <c r="F2783" t="s">
        <v>1426</v>
      </c>
      <c r="G2783" t="s">
        <v>51</v>
      </c>
      <c r="H2783" t="s">
        <v>52</v>
      </c>
      <c r="I2783">
        <v>3</v>
      </c>
      <c r="J2783">
        <v>2</v>
      </c>
      <c r="K2783">
        <v>199</v>
      </c>
      <c r="L2783">
        <v>14.1</v>
      </c>
      <c r="M2783">
        <v>4.9400000000000004</v>
      </c>
      <c r="N2783">
        <v>0.7</v>
      </c>
      <c r="O2783">
        <v>5.14</v>
      </c>
      <c r="P2783">
        <v>0.72</v>
      </c>
      <c r="Q2783">
        <v>4.3</v>
      </c>
      <c r="R2783">
        <v>0.61</v>
      </c>
      <c r="S2783">
        <v>1.33</v>
      </c>
      <c r="T2783">
        <v>36</v>
      </c>
      <c r="U2783">
        <v>14.64</v>
      </c>
      <c r="V2783">
        <v>17.34</v>
      </c>
      <c r="W2783" s="1">
        <v>42987</v>
      </c>
      <c r="X2783">
        <v>212</v>
      </c>
      <c r="Y2783" t="s">
        <v>48</v>
      </c>
      <c r="Z2783" t="s">
        <v>1438</v>
      </c>
      <c r="AA2783" t="s">
        <v>1625</v>
      </c>
      <c r="AC2783" t="s">
        <v>49</v>
      </c>
      <c r="AH2783" t="s">
        <v>1626</v>
      </c>
      <c r="AI2783">
        <v>514</v>
      </c>
      <c r="AJ2783" t="s">
        <v>1627</v>
      </c>
      <c r="AK2783" t="s">
        <v>50</v>
      </c>
      <c r="AL2783" s="1">
        <v>43245</v>
      </c>
    </row>
    <row r="2784" spans="1:38" x14ac:dyDescent="0.25">
      <c r="A2784" t="s">
        <v>594</v>
      </c>
      <c r="B2784" s="1">
        <v>43122</v>
      </c>
      <c r="C2784">
        <v>3</v>
      </c>
      <c r="D2784">
        <v>378</v>
      </c>
      <c r="E2784">
        <v>227</v>
      </c>
      <c r="F2784" t="s">
        <v>1426</v>
      </c>
      <c r="G2784" t="s">
        <v>51</v>
      </c>
      <c r="H2784" t="s">
        <v>52</v>
      </c>
      <c r="I2784">
        <v>3</v>
      </c>
      <c r="J2784">
        <v>2</v>
      </c>
      <c r="K2784">
        <v>135</v>
      </c>
      <c r="L2784">
        <v>12.4</v>
      </c>
      <c r="M2784">
        <v>4.92</v>
      </c>
      <c r="N2784">
        <v>0.61</v>
      </c>
      <c r="O2784">
        <v>4.63</v>
      </c>
      <c r="P2784">
        <v>0.56999999999999995</v>
      </c>
      <c r="Q2784">
        <v>3.68</v>
      </c>
      <c r="R2784">
        <v>0.46</v>
      </c>
      <c r="S2784">
        <v>1.03</v>
      </c>
      <c r="T2784">
        <v>46</v>
      </c>
      <c r="U2784">
        <v>12.87</v>
      </c>
      <c r="V2784">
        <v>13.89</v>
      </c>
      <c r="W2784" s="1">
        <v>42987</v>
      </c>
      <c r="X2784">
        <v>212</v>
      </c>
      <c r="Y2784" t="s">
        <v>47</v>
      </c>
      <c r="Z2784" t="s">
        <v>1438</v>
      </c>
      <c r="AA2784" t="s">
        <v>1625</v>
      </c>
      <c r="AC2784" s="1">
        <v>43061</v>
      </c>
      <c r="AD2784">
        <v>1</v>
      </c>
      <c r="AE2784">
        <v>175</v>
      </c>
      <c r="AF2784" s="1">
        <v>43341</v>
      </c>
      <c r="AG2784">
        <v>354</v>
      </c>
      <c r="AH2784" t="s">
        <v>1626</v>
      </c>
      <c r="AI2784">
        <v>514</v>
      </c>
      <c r="AJ2784" t="s">
        <v>1627</v>
      </c>
      <c r="AK2784" t="s">
        <v>45</v>
      </c>
      <c r="AL2784" s="1">
        <v>42987</v>
      </c>
    </row>
    <row r="2785" spans="1:38" x14ac:dyDescent="0.25">
      <c r="A2785" t="s">
        <v>40</v>
      </c>
      <c r="B2785" s="1">
        <v>44222</v>
      </c>
      <c r="C2785">
        <v>2</v>
      </c>
      <c r="D2785">
        <v>372</v>
      </c>
      <c r="E2785">
        <v>227</v>
      </c>
      <c r="F2785" t="s">
        <v>1426</v>
      </c>
      <c r="G2785" t="s">
        <v>104</v>
      </c>
      <c r="H2785" t="s">
        <v>105</v>
      </c>
      <c r="I2785">
        <v>4</v>
      </c>
      <c r="J2785" t="s">
        <v>42</v>
      </c>
      <c r="K2785">
        <v>140</v>
      </c>
      <c r="L2785">
        <v>17</v>
      </c>
      <c r="M2785">
        <v>5.1100000000000003</v>
      </c>
      <c r="N2785">
        <v>0.87</v>
      </c>
      <c r="O2785">
        <v>4.13</v>
      </c>
      <c r="P2785">
        <v>0.7</v>
      </c>
      <c r="Q2785">
        <v>4.03</v>
      </c>
      <c r="R2785">
        <v>0.69</v>
      </c>
      <c r="S2785">
        <v>1.39</v>
      </c>
      <c r="T2785">
        <v>43</v>
      </c>
      <c r="U2785">
        <v>17.649999999999999</v>
      </c>
      <c r="V2785">
        <v>18.46</v>
      </c>
      <c r="W2785" s="1">
        <v>44082</v>
      </c>
      <c r="Y2785" t="s">
        <v>46</v>
      </c>
      <c r="Z2785" t="s">
        <v>1629</v>
      </c>
      <c r="AA2785">
        <f>-176/68</f>
        <v>-2.5882352941176472</v>
      </c>
      <c r="AB2785">
        <v>-230</v>
      </c>
      <c r="AC2785" s="1">
        <v>44139</v>
      </c>
      <c r="AD2785">
        <v>1</v>
      </c>
      <c r="AE2785">
        <v>159</v>
      </c>
      <c r="AF2785" s="1">
        <v>44418</v>
      </c>
      <c r="AG2785">
        <v>336</v>
      </c>
      <c r="AH2785">
        <v>508154</v>
      </c>
      <c r="AI2785" t="s">
        <v>1339</v>
      </c>
      <c r="AJ2785" s="2">
        <v>17411</v>
      </c>
      <c r="AK2785" t="s">
        <v>45</v>
      </c>
      <c r="AL2785" s="1">
        <v>44082</v>
      </c>
    </row>
    <row r="2786" spans="1:38" x14ac:dyDescent="0.25">
      <c r="A2786" t="s">
        <v>40</v>
      </c>
      <c r="B2786" s="1">
        <v>44280</v>
      </c>
      <c r="C2786">
        <v>3</v>
      </c>
      <c r="D2786">
        <v>372</v>
      </c>
      <c r="E2786">
        <v>227</v>
      </c>
      <c r="F2786" t="s">
        <v>1426</v>
      </c>
      <c r="G2786" t="s">
        <v>104</v>
      </c>
      <c r="H2786" t="s">
        <v>105</v>
      </c>
      <c r="I2786">
        <v>4</v>
      </c>
      <c r="J2786" t="s">
        <v>42</v>
      </c>
      <c r="K2786">
        <v>198</v>
      </c>
      <c r="L2786">
        <v>8.9</v>
      </c>
      <c r="M2786">
        <v>4.68</v>
      </c>
      <c r="N2786">
        <v>0.42</v>
      </c>
      <c r="O2786">
        <v>4.58</v>
      </c>
      <c r="P2786">
        <v>0.41</v>
      </c>
      <c r="Q2786">
        <v>4.53</v>
      </c>
      <c r="R2786">
        <v>0.4</v>
      </c>
      <c r="S2786">
        <v>0.81</v>
      </c>
      <c r="T2786">
        <v>96</v>
      </c>
      <c r="U2786">
        <v>9.24</v>
      </c>
      <c r="V2786">
        <v>10.5</v>
      </c>
      <c r="W2786" s="1">
        <v>44082</v>
      </c>
      <c r="Y2786" t="s">
        <v>47</v>
      </c>
      <c r="Z2786" t="s">
        <v>1629</v>
      </c>
      <c r="AA2786">
        <v>-2.588235294</v>
      </c>
      <c r="AB2786">
        <v>-230</v>
      </c>
      <c r="AC2786" s="1">
        <v>44139</v>
      </c>
      <c r="AD2786">
        <v>1</v>
      </c>
      <c r="AE2786">
        <v>137</v>
      </c>
      <c r="AF2786" s="1">
        <v>44418</v>
      </c>
      <c r="AG2786">
        <v>336</v>
      </c>
      <c r="AH2786">
        <v>508154</v>
      </c>
      <c r="AI2786" t="s">
        <v>1339</v>
      </c>
      <c r="AJ2786" s="2">
        <v>17411</v>
      </c>
      <c r="AK2786" t="s">
        <v>45</v>
      </c>
      <c r="AL2786" s="1">
        <v>44082</v>
      </c>
    </row>
    <row r="2787" spans="1:38" x14ac:dyDescent="0.25">
      <c r="A2787" t="s">
        <v>40</v>
      </c>
      <c r="B2787" s="1">
        <v>44117</v>
      </c>
      <c r="C2787">
        <v>1</v>
      </c>
      <c r="D2787">
        <v>372</v>
      </c>
      <c r="E2787">
        <v>227</v>
      </c>
      <c r="F2787" t="s">
        <v>1426</v>
      </c>
      <c r="G2787" t="s">
        <v>104</v>
      </c>
      <c r="H2787" t="s">
        <v>105</v>
      </c>
      <c r="I2787">
        <v>4</v>
      </c>
      <c r="J2787" t="s">
        <v>42</v>
      </c>
      <c r="K2787">
        <v>35</v>
      </c>
      <c r="L2787">
        <v>13.4</v>
      </c>
      <c r="M2787">
        <v>5.49</v>
      </c>
      <c r="N2787">
        <v>0.74</v>
      </c>
      <c r="O2787">
        <v>1.73</v>
      </c>
      <c r="P2787">
        <v>0.23</v>
      </c>
      <c r="Q2787">
        <v>3.93</v>
      </c>
      <c r="R2787">
        <v>0.53</v>
      </c>
      <c r="S2787">
        <v>0.76</v>
      </c>
      <c r="T2787">
        <v>11</v>
      </c>
      <c r="U2787">
        <v>13.91</v>
      </c>
      <c r="V2787">
        <v>10.41</v>
      </c>
      <c r="W2787" s="1">
        <v>44082</v>
      </c>
      <c r="Y2787" t="s">
        <v>43</v>
      </c>
      <c r="Z2787" t="s">
        <v>1629</v>
      </c>
      <c r="AA2787">
        <f>-176/68</f>
        <v>-2.5882352941176472</v>
      </c>
      <c r="AB2787">
        <v>-230</v>
      </c>
      <c r="AC2787" s="1">
        <v>44139</v>
      </c>
      <c r="AD2787">
        <v>1</v>
      </c>
      <c r="AE2787">
        <v>214</v>
      </c>
      <c r="AF2787" s="1">
        <v>44418</v>
      </c>
      <c r="AG2787">
        <v>336</v>
      </c>
      <c r="AH2787">
        <v>508154</v>
      </c>
      <c r="AI2787" t="s">
        <v>1339</v>
      </c>
      <c r="AJ2787" s="2">
        <v>17411</v>
      </c>
      <c r="AK2787" t="s">
        <v>45</v>
      </c>
      <c r="AL2787" s="1">
        <v>44082</v>
      </c>
    </row>
    <row r="2788" spans="1:38" x14ac:dyDescent="0.25">
      <c r="A2788" t="s">
        <v>594</v>
      </c>
      <c r="B2788" s="1">
        <v>42995</v>
      </c>
      <c r="C2788">
        <v>1</v>
      </c>
      <c r="D2788">
        <v>197</v>
      </c>
      <c r="E2788">
        <v>228</v>
      </c>
      <c r="F2788" t="s">
        <v>1426</v>
      </c>
      <c r="G2788" t="s">
        <v>69</v>
      </c>
      <c r="H2788" t="s">
        <v>70</v>
      </c>
      <c r="I2788">
        <v>6</v>
      </c>
      <c r="J2788" t="s">
        <v>42</v>
      </c>
      <c r="K2788">
        <v>29</v>
      </c>
      <c r="L2788">
        <v>25</v>
      </c>
      <c r="M2788">
        <v>4.9000000000000004</v>
      </c>
      <c r="N2788">
        <v>1.22</v>
      </c>
      <c r="O2788">
        <v>5.56</v>
      </c>
      <c r="P2788">
        <v>1.39</v>
      </c>
      <c r="Q2788">
        <v>4.1100000000000003</v>
      </c>
      <c r="R2788">
        <v>1.03</v>
      </c>
      <c r="S2788">
        <v>2.42</v>
      </c>
      <c r="T2788">
        <v>112</v>
      </c>
      <c r="U2788">
        <v>25.95</v>
      </c>
      <c r="V2788">
        <v>31.79</v>
      </c>
      <c r="W2788" s="1">
        <v>42966</v>
      </c>
      <c r="X2788">
        <v>233</v>
      </c>
      <c r="Y2788" t="s">
        <v>43</v>
      </c>
      <c r="Z2788" t="s">
        <v>1630</v>
      </c>
      <c r="AA2788" t="s">
        <v>1631</v>
      </c>
      <c r="AC2788" t="s">
        <v>49</v>
      </c>
      <c r="AH2788">
        <v>105193</v>
      </c>
      <c r="AI2788">
        <v>0</v>
      </c>
      <c r="AJ2788" t="s">
        <v>1632</v>
      </c>
      <c r="AK2788" t="s">
        <v>45</v>
      </c>
      <c r="AL2788" s="1">
        <v>42966</v>
      </c>
    </row>
    <row r="2789" spans="1:38" x14ac:dyDescent="0.25">
      <c r="A2789" t="s">
        <v>594</v>
      </c>
      <c r="B2789" s="1">
        <v>43059</v>
      </c>
      <c r="C2789">
        <v>2</v>
      </c>
      <c r="D2789">
        <v>197</v>
      </c>
      <c r="E2789">
        <v>228</v>
      </c>
      <c r="F2789" t="s">
        <v>1426</v>
      </c>
      <c r="G2789" t="s">
        <v>69</v>
      </c>
      <c r="H2789" t="s">
        <v>70</v>
      </c>
      <c r="I2789">
        <v>6</v>
      </c>
      <c r="J2789" t="s">
        <v>42</v>
      </c>
      <c r="K2789">
        <v>93</v>
      </c>
      <c r="L2789">
        <v>19.600000000000001</v>
      </c>
      <c r="M2789">
        <v>4.91</v>
      </c>
      <c r="N2789">
        <v>0.96</v>
      </c>
      <c r="O2789">
        <v>5.92</v>
      </c>
      <c r="P2789">
        <v>1.1599999999999999</v>
      </c>
      <c r="Q2789">
        <v>4.22</v>
      </c>
      <c r="R2789">
        <v>0.83</v>
      </c>
      <c r="S2789">
        <v>1.99</v>
      </c>
      <c r="T2789">
        <v>135</v>
      </c>
      <c r="U2789">
        <v>20.34</v>
      </c>
      <c r="V2789">
        <v>25.97</v>
      </c>
      <c r="W2789" s="1">
        <v>42966</v>
      </c>
      <c r="X2789">
        <v>233</v>
      </c>
      <c r="Y2789" t="s">
        <v>46</v>
      </c>
      <c r="Z2789" t="s">
        <v>349</v>
      </c>
      <c r="AA2789" t="s">
        <v>1633</v>
      </c>
      <c r="AC2789" s="1">
        <v>43052</v>
      </c>
      <c r="AD2789">
        <v>1</v>
      </c>
      <c r="AE2789">
        <v>223</v>
      </c>
      <c r="AF2789" s="1">
        <v>43332</v>
      </c>
      <c r="AG2789">
        <v>366</v>
      </c>
      <c r="AH2789">
        <v>105193</v>
      </c>
      <c r="AI2789">
        <v>0</v>
      </c>
      <c r="AJ2789" t="s">
        <v>1632</v>
      </c>
      <c r="AK2789" t="s">
        <v>45</v>
      </c>
      <c r="AL2789" s="1">
        <v>42966</v>
      </c>
    </row>
    <row r="2790" spans="1:38" x14ac:dyDescent="0.25">
      <c r="A2790" t="s">
        <v>594</v>
      </c>
      <c r="B2790" s="1">
        <v>43122</v>
      </c>
      <c r="C2790">
        <v>3</v>
      </c>
      <c r="D2790">
        <v>197</v>
      </c>
      <c r="E2790">
        <v>228</v>
      </c>
      <c r="F2790" t="s">
        <v>1426</v>
      </c>
      <c r="G2790" t="s">
        <v>69</v>
      </c>
      <c r="H2790" t="s">
        <v>70</v>
      </c>
      <c r="I2790">
        <v>6</v>
      </c>
      <c r="J2790" t="s">
        <v>42</v>
      </c>
      <c r="K2790">
        <v>156</v>
      </c>
      <c r="L2790">
        <v>15.5</v>
      </c>
      <c r="M2790">
        <v>4.84</v>
      </c>
      <c r="N2790">
        <v>0.75</v>
      </c>
      <c r="O2790">
        <v>6.25</v>
      </c>
      <c r="P2790">
        <v>0.97</v>
      </c>
      <c r="Q2790">
        <v>4.05</v>
      </c>
      <c r="R2790">
        <v>0.63</v>
      </c>
      <c r="S2790">
        <v>1.6</v>
      </c>
      <c r="T2790">
        <v>184</v>
      </c>
      <c r="U2790">
        <v>16.09</v>
      </c>
      <c r="V2790">
        <v>21</v>
      </c>
      <c r="W2790" s="1">
        <v>42966</v>
      </c>
      <c r="X2790">
        <v>233</v>
      </c>
      <c r="Y2790" s="3">
        <v>44986</v>
      </c>
      <c r="Z2790" t="s">
        <v>1630</v>
      </c>
      <c r="AA2790" t="s">
        <v>1631</v>
      </c>
      <c r="AC2790" s="1">
        <v>43052</v>
      </c>
      <c r="AD2790">
        <v>1</v>
      </c>
      <c r="AE2790">
        <v>166</v>
      </c>
      <c r="AF2790" s="1">
        <v>43332</v>
      </c>
      <c r="AG2790">
        <v>366</v>
      </c>
      <c r="AH2790">
        <v>105193</v>
      </c>
      <c r="AI2790">
        <v>0</v>
      </c>
      <c r="AJ2790" t="s">
        <v>1632</v>
      </c>
      <c r="AK2790" t="s">
        <v>45</v>
      </c>
      <c r="AL2790" s="1">
        <v>42966</v>
      </c>
    </row>
    <row r="2791" spans="1:38" x14ac:dyDescent="0.25">
      <c r="A2791" t="s">
        <v>594</v>
      </c>
      <c r="B2791" s="1">
        <v>43186</v>
      </c>
      <c r="C2791">
        <v>4</v>
      </c>
      <c r="D2791">
        <v>197</v>
      </c>
      <c r="E2791">
        <v>228</v>
      </c>
      <c r="F2791" t="s">
        <v>1426</v>
      </c>
      <c r="G2791" t="s">
        <v>69</v>
      </c>
      <c r="H2791" t="s">
        <v>70</v>
      </c>
      <c r="I2791">
        <v>6</v>
      </c>
      <c r="J2791" t="s">
        <v>42</v>
      </c>
      <c r="K2791">
        <v>220</v>
      </c>
      <c r="L2791">
        <v>13.1</v>
      </c>
      <c r="M2791">
        <v>4.9800000000000004</v>
      </c>
      <c r="N2791">
        <v>0.65</v>
      </c>
      <c r="O2791">
        <v>7.06</v>
      </c>
      <c r="P2791">
        <v>0.92</v>
      </c>
      <c r="Q2791">
        <v>4.57</v>
      </c>
      <c r="R2791">
        <v>0.6</v>
      </c>
      <c r="S2791">
        <v>1.52</v>
      </c>
      <c r="T2791">
        <v>163</v>
      </c>
      <c r="U2791">
        <v>13.6</v>
      </c>
      <c r="V2791">
        <v>19.510000000000002</v>
      </c>
      <c r="W2791" s="1">
        <v>42966</v>
      </c>
      <c r="X2791">
        <v>233</v>
      </c>
      <c r="Y2791" s="3">
        <v>45018</v>
      </c>
      <c r="Z2791" t="s">
        <v>1630</v>
      </c>
      <c r="AA2791" t="s">
        <v>1631</v>
      </c>
      <c r="AC2791" t="s">
        <v>49</v>
      </c>
      <c r="AH2791">
        <v>105193</v>
      </c>
      <c r="AI2791">
        <v>0</v>
      </c>
      <c r="AJ2791" t="s">
        <v>1632</v>
      </c>
      <c r="AK2791" t="s">
        <v>50</v>
      </c>
      <c r="AL2791" s="1">
        <v>43245</v>
      </c>
    </row>
    <row r="2792" spans="1:38" x14ac:dyDescent="0.25">
      <c r="A2792" t="s">
        <v>284</v>
      </c>
      <c r="B2792" s="1">
        <v>44111</v>
      </c>
      <c r="C2792">
        <v>1</v>
      </c>
      <c r="D2792">
        <v>77</v>
      </c>
      <c r="E2792">
        <v>228</v>
      </c>
      <c r="F2792" t="s">
        <v>1426</v>
      </c>
      <c r="G2792" t="s">
        <v>285</v>
      </c>
      <c r="H2792" t="s">
        <v>64</v>
      </c>
      <c r="I2792">
        <v>4</v>
      </c>
      <c r="J2792" t="s">
        <v>42</v>
      </c>
      <c r="K2792">
        <v>39</v>
      </c>
      <c r="L2792">
        <v>27</v>
      </c>
      <c r="M2792">
        <v>5.27</v>
      </c>
      <c r="N2792">
        <v>1.42</v>
      </c>
      <c r="O2792">
        <v>4.22</v>
      </c>
      <c r="P2792">
        <v>1.1399999999999999</v>
      </c>
      <c r="Q2792">
        <v>3.31</v>
      </c>
      <c r="R2792">
        <v>0.89</v>
      </c>
      <c r="S2792">
        <v>2.0299999999999998</v>
      </c>
      <c r="T2792">
        <v>117</v>
      </c>
      <c r="U2792">
        <v>28.03</v>
      </c>
      <c r="V2792">
        <v>28.18</v>
      </c>
      <c r="W2792" s="1">
        <v>44072</v>
      </c>
    </row>
    <row r="2793" spans="1:38" x14ac:dyDescent="0.25">
      <c r="A2793" t="s">
        <v>284</v>
      </c>
      <c r="B2793" s="1">
        <v>44230</v>
      </c>
      <c r="C2793">
        <v>3</v>
      </c>
      <c r="D2793">
        <v>77</v>
      </c>
      <c r="E2793">
        <v>228</v>
      </c>
      <c r="F2793" t="s">
        <v>1426</v>
      </c>
      <c r="G2793" t="s">
        <v>285</v>
      </c>
      <c r="H2793" t="s">
        <v>64</v>
      </c>
      <c r="I2793">
        <v>4</v>
      </c>
      <c r="J2793" t="s">
        <v>42</v>
      </c>
      <c r="K2793">
        <v>158</v>
      </c>
      <c r="L2793">
        <v>19.600000000000001</v>
      </c>
      <c r="M2793">
        <v>5.17</v>
      </c>
      <c r="N2793">
        <v>1.01</v>
      </c>
      <c r="O2793">
        <v>4.49</v>
      </c>
      <c r="P2793">
        <v>0.88</v>
      </c>
      <c r="Q2793">
        <v>3.46</v>
      </c>
      <c r="R2793">
        <v>0.68</v>
      </c>
      <c r="S2793">
        <v>1.56</v>
      </c>
      <c r="T2793">
        <v>9</v>
      </c>
      <c r="U2793">
        <v>20.34</v>
      </c>
      <c r="V2793">
        <v>21.34</v>
      </c>
      <c r="W2793" s="1">
        <v>44072</v>
      </c>
    </row>
    <row r="2794" spans="1:38" x14ac:dyDescent="0.25">
      <c r="A2794" t="s">
        <v>284</v>
      </c>
      <c r="B2794" s="1">
        <v>44166</v>
      </c>
      <c r="C2794">
        <v>2</v>
      </c>
      <c r="D2794">
        <v>77</v>
      </c>
      <c r="E2794">
        <v>228</v>
      </c>
      <c r="F2794" t="s">
        <v>1426</v>
      </c>
      <c r="G2794" t="s">
        <v>285</v>
      </c>
      <c r="H2794" t="s">
        <v>64</v>
      </c>
      <c r="I2794">
        <v>4</v>
      </c>
      <c r="J2794" t="s">
        <v>42</v>
      </c>
      <c r="K2794">
        <v>94</v>
      </c>
      <c r="L2794">
        <v>23</v>
      </c>
      <c r="M2794">
        <v>5.16</v>
      </c>
      <c r="N2794">
        <v>1.19</v>
      </c>
      <c r="O2794">
        <v>3</v>
      </c>
      <c r="P2794">
        <v>0.7</v>
      </c>
      <c r="Q2794">
        <v>3.4</v>
      </c>
      <c r="R2794">
        <v>0.8</v>
      </c>
      <c r="S2794">
        <v>1.5</v>
      </c>
      <c r="T2794">
        <v>13</v>
      </c>
      <c r="U2794">
        <v>23.87</v>
      </c>
      <c r="V2794">
        <v>20.89</v>
      </c>
      <c r="W2794" s="1">
        <v>44072</v>
      </c>
      <c r="Z2794">
        <v>-81</v>
      </c>
      <c r="AA2794">
        <v>-35</v>
      </c>
    </row>
    <row r="2795" spans="1:38" x14ac:dyDescent="0.25">
      <c r="A2795" t="s">
        <v>284</v>
      </c>
      <c r="B2795" s="1">
        <v>44298</v>
      </c>
      <c r="C2795">
        <v>4</v>
      </c>
      <c r="D2795">
        <v>77</v>
      </c>
      <c r="E2795">
        <v>228</v>
      </c>
      <c r="F2795" t="s">
        <v>1426</v>
      </c>
      <c r="G2795" t="s">
        <v>285</v>
      </c>
      <c r="H2795" t="s">
        <v>64</v>
      </c>
      <c r="I2795">
        <v>4</v>
      </c>
      <c r="J2795" t="s">
        <v>42</v>
      </c>
      <c r="K2795">
        <v>226</v>
      </c>
      <c r="L2795">
        <v>16</v>
      </c>
      <c r="M2795">
        <v>5.0199999999999996</v>
      </c>
      <c r="N2795">
        <v>0.8</v>
      </c>
      <c r="O2795">
        <v>3.78</v>
      </c>
      <c r="P2795">
        <v>0.6</v>
      </c>
      <c r="Q2795">
        <v>4.2</v>
      </c>
      <c r="R2795">
        <v>0.67</v>
      </c>
      <c r="S2795">
        <v>1.28</v>
      </c>
      <c r="T2795">
        <v>22</v>
      </c>
      <c r="U2795">
        <v>16.61</v>
      </c>
      <c r="V2795">
        <v>16.87</v>
      </c>
      <c r="W2795" s="1">
        <v>44072</v>
      </c>
    </row>
    <row r="2796" spans="1:38" x14ac:dyDescent="0.25">
      <c r="A2796" t="s">
        <v>51</v>
      </c>
      <c r="B2796" s="1">
        <v>42990</v>
      </c>
      <c r="C2796">
        <v>1</v>
      </c>
      <c r="D2796">
        <v>16</v>
      </c>
      <c r="E2796">
        <v>229</v>
      </c>
      <c r="F2796" t="s">
        <v>1426</v>
      </c>
      <c r="G2796" t="s">
        <v>56</v>
      </c>
      <c r="H2796" t="s">
        <v>41</v>
      </c>
      <c r="I2796">
        <v>3</v>
      </c>
      <c r="J2796">
        <v>2</v>
      </c>
      <c r="K2796">
        <v>33</v>
      </c>
      <c r="L2796">
        <v>16.5</v>
      </c>
      <c r="M2796">
        <v>5.01</v>
      </c>
      <c r="N2796">
        <v>0.83</v>
      </c>
      <c r="O2796">
        <v>5.18</v>
      </c>
      <c r="P2796">
        <v>0.85</v>
      </c>
      <c r="Q2796">
        <v>4.03</v>
      </c>
      <c r="R2796">
        <v>0.66</v>
      </c>
      <c r="S2796">
        <v>1.52</v>
      </c>
      <c r="T2796">
        <v>77</v>
      </c>
      <c r="U2796">
        <v>17.13</v>
      </c>
      <c r="V2796">
        <v>19.989999999999998</v>
      </c>
      <c r="W2796" s="1">
        <v>42957</v>
      </c>
      <c r="X2796">
        <v>265</v>
      </c>
      <c r="Y2796" t="s">
        <v>43</v>
      </c>
      <c r="Z2796" t="s">
        <v>442</v>
      </c>
      <c r="AA2796" t="s">
        <v>1634</v>
      </c>
      <c r="AC2796" t="s">
        <v>49</v>
      </c>
      <c r="AH2796">
        <v>309012</v>
      </c>
      <c r="AI2796" t="s">
        <v>534</v>
      </c>
      <c r="AJ2796" s="3">
        <v>45056</v>
      </c>
      <c r="AK2796" t="s">
        <v>45</v>
      </c>
      <c r="AL2796" s="1">
        <v>42957</v>
      </c>
    </row>
    <row r="2797" spans="1:38" x14ac:dyDescent="0.25">
      <c r="A2797" t="s">
        <v>51</v>
      </c>
      <c r="B2797" s="1">
        <v>43048</v>
      </c>
      <c r="C2797">
        <v>2</v>
      </c>
      <c r="D2797">
        <v>16</v>
      </c>
      <c r="E2797">
        <v>229</v>
      </c>
      <c r="F2797" t="s">
        <v>1426</v>
      </c>
      <c r="G2797" t="s">
        <v>56</v>
      </c>
      <c r="H2797" t="s">
        <v>41</v>
      </c>
      <c r="I2797">
        <v>3</v>
      </c>
      <c r="J2797">
        <v>2</v>
      </c>
      <c r="K2797">
        <v>91</v>
      </c>
      <c r="L2797">
        <v>14.8</v>
      </c>
      <c r="M2797">
        <v>5.1100000000000003</v>
      </c>
      <c r="N2797">
        <v>0.76</v>
      </c>
      <c r="O2797">
        <v>5.81</v>
      </c>
      <c r="P2797">
        <v>0.86</v>
      </c>
      <c r="Q2797">
        <v>4.21</v>
      </c>
      <c r="R2797">
        <v>0.62</v>
      </c>
      <c r="S2797">
        <v>1.48</v>
      </c>
      <c r="T2797">
        <v>48</v>
      </c>
      <c r="U2797">
        <v>15.36</v>
      </c>
      <c r="V2797">
        <v>19.36</v>
      </c>
      <c r="W2797" s="1">
        <v>42957</v>
      </c>
      <c r="X2797">
        <v>265</v>
      </c>
      <c r="Y2797" t="s">
        <v>46</v>
      </c>
      <c r="Z2797" t="s">
        <v>442</v>
      </c>
      <c r="AA2797" t="s">
        <v>1634</v>
      </c>
      <c r="AC2797" t="s">
        <v>49</v>
      </c>
      <c r="AH2797">
        <v>309012</v>
      </c>
      <c r="AI2797" t="s">
        <v>534</v>
      </c>
      <c r="AJ2797" s="3">
        <v>45056</v>
      </c>
      <c r="AK2797" t="s">
        <v>45</v>
      </c>
      <c r="AL2797" s="1">
        <v>42957</v>
      </c>
    </row>
    <row r="2798" spans="1:38" x14ac:dyDescent="0.25">
      <c r="A2798" t="s">
        <v>51</v>
      </c>
      <c r="B2798" s="1">
        <v>43109</v>
      </c>
      <c r="C2798">
        <v>3</v>
      </c>
      <c r="D2798">
        <v>16</v>
      </c>
      <c r="E2798">
        <v>229</v>
      </c>
      <c r="F2798" t="s">
        <v>1426</v>
      </c>
      <c r="G2798" t="s">
        <v>56</v>
      </c>
      <c r="H2798" t="s">
        <v>41</v>
      </c>
      <c r="I2798">
        <v>3</v>
      </c>
      <c r="J2798">
        <v>2</v>
      </c>
      <c r="K2798">
        <v>152</v>
      </c>
      <c r="L2798">
        <v>11.2</v>
      </c>
      <c r="M2798">
        <v>5.03</v>
      </c>
      <c r="N2798">
        <v>0.56000000000000005</v>
      </c>
      <c r="O2798">
        <v>5.58</v>
      </c>
      <c r="P2798">
        <v>0.62</v>
      </c>
      <c r="Q2798">
        <v>4.1500000000000004</v>
      </c>
      <c r="R2798">
        <v>0.46</v>
      </c>
      <c r="S2798">
        <v>1.0900000000000001</v>
      </c>
      <c r="T2798">
        <v>39</v>
      </c>
      <c r="U2798">
        <v>11.63</v>
      </c>
      <c r="V2798">
        <v>14.2</v>
      </c>
      <c r="W2798" s="1">
        <v>42957</v>
      </c>
      <c r="X2798">
        <v>265</v>
      </c>
      <c r="Y2798" t="s">
        <v>47</v>
      </c>
      <c r="Z2798" t="s">
        <v>442</v>
      </c>
      <c r="AA2798" t="s">
        <v>1634</v>
      </c>
      <c r="AC2798" s="1">
        <v>43081</v>
      </c>
      <c r="AD2798">
        <v>2</v>
      </c>
      <c r="AE2798">
        <v>207</v>
      </c>
      <c r="AF2798" s="1">
        <v>43359</v>
      </c>
      <c r="AG2798">
        <v>402</v>
      </c>
      <c r="AH2798">
        <v>309012</v>
      </c>
      <c r="AI2798" t="s">
        <v>534</v>
      </c>
      <c r="AJ2798" s="3">
        <v>45056</v>
      </c>
      <c r="AK2798" t="s">
        <v>45</v>
      </c>
      <c r="AL2798" s="1">
        <v>42957</v>
      </c>
    </row>
    <row r="2799" spans="1:38" x14ac:dyDescent="0.25">
      <c r="A2799" t="s">
        <v>51</v>
      </c>
      <c r="B2799" s="1">
        <v>43157</v>
      </c>
      <c r="C2799">
        <v>4</v>
      </c>
      <c r="D2799">
        <v>16</v>
      </c>
      <c r="E2799">
        <v>229</v>
      </c>
      <c r="F2799" t="s">
        <v>1426</v>
      </c>
      <c r="G2799" t="s">
        <v>56</v>
      </c>
      <c r="H2799" t="s">
        <v>41</v>
      </c>
      <c r="I2799">
        <v>3</v>
      </c>
      <c r="J2799">
        <v>2</v>
      </c>
      <c r="K2799">
        <v>200</v>
      </c>
      <c r="L2799">
        <v>9.9</v>
      </c>
      <c r="M2799">
        <v>4.92</v>
      </c>
      <c r="N2799">
        <v>0.49</v>
      </c>
      <c r="O2799">
        <v>6.19</v>
      </c>
      <c r="P2799">
        <v>0.61</v>
      </c>
      <c r="Q2799">
        <v>4.57</v>
      </c>
      <c r="R2799">
        <v>0.45</v>
      </c>
      <c r="S2799">
        <v>1.07</v>
      </c>
      <c r="T2799">
        <v>59</v>
      </c>
      <c r="U2799">
        <v>10.28</v>
      </c>
      <c r="V2799">
        <v>13.65</v>
      </c>
      <c r="W2799" s="1">
        <v>42957</v>
      </c>
      <c r="X2799">
        <v>265</v>
      </c>
      <c r="Y2799" t="s">
        <v>48</v>
      </c>
      <c r="Z2799" t="s">
        <v>442</v>
      </c>
      <c r="AA2799" t="s">
        <v>1634</v>
      </c>
      <c r="AC2799" s="1">
        <v>43081</v>
      </c>
      <c r="AD2799">
        <v>2</v>
      </c>
      <c r="AE2799">
        <v>201</v>
      </c>
      <c r="AF2799" s="1">
        <v>43359</v>
      </c>
      <c r="AG2799">
        <v>402</v>
      </c>
      <c r="AH2799">
        <v>309012</v>
      </c>
      <c r="AI2799" t="s">
        <v>534</v>
      </c>
      <c r="AJ2799" s="3">
        <v>45056</v>
      </c>
      <c r="AK2799" t="s">
        <v>45</v>
      </c>
      <c r="AL2799" s="1">
        <v>42957</v>
      </c>
    </row>
    <row r="2800" spans="1:38" x14ac:dyDescent="0.25">
      <c r="A2800" t="s">
        <v>51</v>
      </c>
      <c r="B2800" s="1">
        <v>43209</v>
      </c>
      <c r="C2800">
        <v>5</v>
      </c>
      <c r="D2800">
        <v>16</v>
      </c>
      <c r="E2800">
        <v>229</v>
      </c>
      <c r="F2800" t="s">
        <v>1426</v>
      </c>
      <c r="G2800" t="s">
        <v>56</v>
      </c>
      <c r="H2800" t="s">
        <v>41</v>
      </c>
      <c r="I2800">
        <v>3</v>
      </c>
      <c r="J2800">
        <v>2</v>
      </c>
      <c r="K2800">
        <v>252</v>
      </c>
      <c r="L2800">
        <v>6.9</v>
      </c>
      <c r="M2800">
        <v>4.83</v>
      </c>
      <c r="N2800">
        <v>0.33</v>
      </c>
      <c r="O2800">
        <v>6.37</v>
      </c>
      <c r="P2800">
        <v>0.44</v>
      </c>
      <c r="Q2800">
        <v>5.12</v>
      </c>
      <c r="R2800">
        <v>0.35</v>
      </c>
      <c r="S2800">
        <v>0.79</v>
      </c>
      <c r="T2800">
        <v>114</v>
      </c>
      <c r="U2800">
        <v>7.16</v>
      </c>
      <c r="V2800">
        <v>9.9700000000000006</v>
      </c>
      <c r="W2800" s="1">
        <v>42957</v>
      </c>
      <c r="X2800">
        <v>265</v>
      </c>
      <c r="Y2800" t="s">
        <v>77</v>
      </c>
      <c r="Z2800" t="s">
        <v>442</v>
      </c>
      <c r="AA2800" t="s">
        <v>1634</v>
      </c>
      <c r="AC2800" s="1">
        <v>43081</v>
      </c>
      <c r="AD2800">
        <v>2</v>
      </c>
      <c r="AE2800">
        <v>5</v>
      </c>
      <c r="AF2800" s="1">
        <v>43360</v>
      </c>
      <c r="AG2800">
        <v>403</v>
      </c>
      <c r="AH2800">
        <v>309012</v>
      </c>
      <c r="AI2800" t="s">
        <v>534</v>
      </c>
      <c r="AJ2800" s="3">
        <v>45056</v>
      </c>
      <c r="AK2800" t="s">
        <v>45</v>
      </c>
      <c r="AL2800" s="1">
        <v>42957</v>
      </c>
    </row>
    <row r="2801" spans="1:38" x14ac:dyDescent="0.25">
      <c r="A2801" t="s">
        <v>68</v>
      </c>
      <c r="B2801" s="1">
        <v>43018</v>
      </c>
      <c r="C2801">
        <v>1</v>
      </c>
      <c r="D2801">
        <v>89</v>
      </c>
      <c r="E2801">
        <v>229</v>
      </c>
      <c r="F2801" t="s">
        <v>1426</v>
      </c>
      <c r="G2801" t="s">
        <v>69</v>
      </c>
      <c r="H2801" t="s">
        <v>70</v>
      </c>
      <c r="I2801">
        <v>4</v>
      </c>
      <c r="J2801" t="s">
        <v>42</v>
      </c>
      <c r="K2801">
        <v>66</v>
      </c>
      <c r="L2801">
        <v>26.7</v>
      </c>
      <c r="M2801">
        <v>4.72</v>
      </c>
      <c r="N2801">
        <v>1.26</v>
      </c>
      <c r="O2801">
        <v>3.85</v>
      </c>
      <c r="P2801">
        <v>1.03</v>
      </c>
      <c r="Q2801">
        <v>3.47</v>
      </c>
      <c r="R2801">
        <v>0.93</v>
      </c>
      <c r="S2801">
        <v>1.95</v>
      </c>
      <c r="T2801">
        <v>13</v>
      </c>
      <c r="U2801">
        <v>27.71</v>
      </c>
      <c r="V2801">
        <v>26.99</v>
      </c>
      <c r="W2801" s="1">
        <v>42952</v>
      </c>
      <c r="X2801">
        <v>276</v>
      </c>
      <c r="Y2801" t="s">
        <v>43</v>
      </c>
      <c r="AC2801" s="1">
        <v>43036</v>
      </c>
      <c r="AD2801">
        <v>1</v>
      </c>
      <c r="AE2801">
        <v>248</v>
      </c>
      <c r="AF2801" s="1">
        <v>43315</v>
      </c>
      <c r="AG2801">
        <v>363</v>
      </c>
      <c r="AH2801">
        <v>112507</v>
      </c>
      <c r="AI2801" t="s">
        <v>1635</v>
      </c>
      <c r="AJ2801" t="s">
        <v>1636</v>
      </c>
      <c r="AK2801" t="s">
        <v>45</v>
      </c>
      <c r="AL2801" s="1">
        <v>42952</v>
      </c>
    </row>
    <row r="2802" spans="1:38" x14ac:dyDescent="0.25">
      <c r="A2802" t="s">
        <v>68</v>
      </c>
      <c r="B2802" s="1">
        <v>43018</v>
      </c>
      <c r="C2802">
        <v>1</v>
      </c>
      <c r="D2802">
        <v>461</v>
      </c>
      <c r="E2802">
        <v>229</v>
      </c>
      <c r="F2802" t="s">
        <v>1426</v>
      </c>
      <c r="G2802" t="s">
        <v>69</v>
      </c>
      <c r="H2802" t="s">
        <v>70</v>
      </c>
      <c r="I2802">
        <v>3</v>
      </c>
      <c r="J2802">
        <v>2</v>
      </c>
      <c r="K2802">
        <v>34</v>
      </c>
      <c r="L2802">
        <v>22.9</v>
      </c>
      <c r="M2802">
        <v>4.93</v>
      </c>
      <c r="N2802">
        <v>1.1299999999999999</v>
      </c>
      <c r="O2802">
        <v>4.83</v>
      </c>
      <c r="P2802">
        <v>1.1100000000000001</v>
      </c>
      <c r="Q2802">
        <v>3.71</v>
      </c>
      <c r="R2802">
        <v>0.85</v>
      </c>
      <c r="S2802">
        <v>1.96</v>
      </c>
      <c r="T2802">
        <v>10</v>
      </c>
      <c r="U2802">
        <v>23.77</v>
      </c>
      <c r="V2802">
        <v>26.38</v>
      </c>
      <c r="W2802" s="1">
        <v>42984</v>
      </c>
      <c r="X2802">
        <v>248</v>
      </c>
      <c r="Y2802" t="s">
        <v>43</v>
      </c>
      <c r="Z2802" t="s">
        <v>1420</v>
      </c>
      <c r="AA2802" t="s">
        <v>1637</v>
      </c>
      <c r="AB2802">
        <v>265</v>
      </c>
      <c r="AC2802" t="s">
        <v>49</v>
      </c>
      <c r="AH2802">
        <v>113568</v>
      </c>
      <c r="AI2802">
        <v>307</v>
      </c>
      <c r="AJ2802" s="2">
        <v>14916</v>
      </c>
      <c r="AK2802" t="s">
        <v>45</v>
      </c>
      <c r="AL2802" s="1">
        <v>42984</v>
      </c>
    </row>
    <row r="2803" spans="1:38" x14ac:dyDescent="0.25">
      <c r="A2803" t="s">
        <v>68</v>
      </c>
      <c r="B2803" s="1">
        <v>43073</v>
      </c>
      <c r="C2803">
        <v>2</v>
      </c>
      <c r="D2803">
        <v>461</v>
      </c>
      <c r="E2803">
        <v>229</v>
      </c>
      <c r="F2803" t="s">
        <v>1426</v>
      </c>
      <c r="G2803" t="s">
        <v>69</v>
      </c>
      <c r="H2803" t="s">
        <v>70</v>
      </c>
      <c r="I2803">
        <v>3</v>
      </c>
      <c r="J2803">
        <v>2</v>
      </c>
      <c r="K2803">
        <v>89</v>
      </c>
      <c r="L2803">
        <v>16.8</v>
      </c>
      <c r="M2803">
        <v>5.07</v>
      </c>
      <c r="N2803">
        <v>0.85</v>
      </c>
      <c r="O2803">
        <v>5.1100000000000003</v>
      </c>
      <c r="P2803">
        <v>0.86</v>
      </c>
      <c r="Q2803">
        <v>3.78</v>
      </c>
      <c r="R2803">
        <v>0.64</v>
      </c>
      <c r="S2803">
        <v>1.49</v>
      </c>
      <c r="T2803">
        <v>33</v>
      </c>
      <c r="U2803">
        <v>17.440000000000001</v>
      </c>
      <c r="V2803">
        <v>20.05</v>
      </c>
      <c r="W2803" s="1">
        <v>42984</v>
      </c>
      <c r="X2803">
        <v>248</v>
      </c>
      <c r="Y2803" t="s">
        <v>46</v>
      </c>
      <c r="Z2803" t="s">
        <v>1420</v>
      </c>
      <c r="AA2803" t="s">
        <v>1637</v>
      </c>
      <c r="AB2803">
        <v>265</v>
      </c>
      <c r="AC2803" t="s">
        <v>49</v>
      </c>
      <c r="AH2803">
        <v>113568</v>
      </c>
      <c r="AI2803">
        <v>307</v>
      </c>
      <c r="AJ2803" s="2">
        <v>14916</v>
      </c>
      <c r="AK2803" t="s">
        <v>45</v>
      </c>
      <c r="AL2803" s="1">
        <v>42984</v>
      </c>
    </row>
    <row r="2804" spans="1:38" x14ac:dyDescent="0.25">
      <c r="A2804" t="s">
        <v>68</v>
      </c>
      <c r="B2804" s="1">
        <v>43073</v>
      </c>
      <c r="C2804">
        <v>2</v>
      </c>
      <c r="D2804">
        <v>89</v>
      </c>
      <c r="E2804">
        <v>229</v>
      </c>
      <c r="F2804" t="s">
        <v>1426</v>
      </c>
      <c r="G2804" t="s">
        <v>69</v>
      </c>
      <c r="H2804" t="s">
        <v>70</v>
      </c>
      <c r="I2804">
        <v>4</v>
      </c>
      <c r="J2804" t="s">
        <v>42</v>
      </c>
      <c r="K2804">
        <v>121</v>
      </c>
      <c r="L2804">
        <v>17.899999999999999</v>
      </c>
      <c r="M2804">
        <v>4.4400000000000004</v>
      </c>
      <c r="N2804">
        <v>0.79</v>
      </c>
      <c r="O2804">
        <v>4.17</v>
      </c>
      <c r="P2804">
        <v>0.75</v>
      </c>
      <c r="Q2804">
        <v>3.32</v>
      </c>
      <c r="R2804">
        <v>0.59</v>
      </c>
      <c r="S2804">
        <v>1.34</v>
      </c>
      <c r="T2804">
        <v>242</v>
      </c>
      <c r="U2804">
        <v>18.579999999999998</v>
      </c>
      <c r="V2804">
        <v>18.59</v>
      </c>
      <c r="W2804" s="1">
        <v>42952</v>
      </c>
      <c r="X2804">
        <v>276</v>
      </c>
      <c r="Y2804" s="3">
        <v>44958</v>
      </c>
      <c r="AC2804" s="1">
        <v>43036</v>
      </c>
      <c r="AD2804">
        <v>1</v>
      </c>
      <c r="AE2804">
        <v>240</v>
      </c>
      <c r="AF2804" s="1">
        <v>43315</v>
      </c>
      <c r="AG2804">
        <v>363</v>
      </c>
      <c r="AH2804">
        <v>112507</v>
      </c>
      <c r="AI2804" t="s">
        <v>1635</v>
      </c>
      <c r="AJ2804" t="s">
        <v>1636</v>
      </c>
      <c r="AK2804" t="s">
        <v>45</v>
      </c>
      <c r="AL2804" s="1">
        <v>42952</v>
      </c>
    </row>
    <row r="2805" spans="1:38" x14ac:dyDescent="0.25">
      <c r="A2805" t="s">
        <v>68</v>
      </c>
      <c r="B2805" s="1">
        <v>43144</v>
      </c>
      <c r="C2805">
        <v>3</v>
      </c>
      <c r="D2805">
        <v>461</v>
      </c>
      <c r="E2805">
        <v>229</v>
      </c>
      <c r="F2805" t="s">
        <v>1426</v>
      </c>
      <c r="G2805" t="s">
        <v>69</v>
      </c>
      <c r="H2805" t="s">
        <v>70</v>
      </c>
      <c r="I2805">
        <v>3</v>
      </c>
      <c r="J2805">
        <v>2</v>
      </c>
      <c r="K2805">
        <v>160</v>
      </c>
      <c r="L2805">
        <v>14.1</v>
      </c>
      <c r="M2805">
        <v>4.7</v>
      </c>
      <c r="N2805">
        <v>0.66</v>
      </c>
      <c r="O2805">
        <v>5.63</v>
      </c>
      <c r="P2805">
        <v>0.79</v>
      </c>
      <c r="Q2805">
        <v>3.78</v>
      </c>
      <c r="R2805">
        <v>0.53</v>
      </c>
      <c r="S2805">
        <v>1.33</v>
      </c>
      <c r="T2805">
        <v>34</v>
      </c>
      <c r="U2805">
        <v>14.64</v>
      </c>
      <c r="V2805">
        <v>17.63</v>
      </c>
      <c r="W2805" s="1">
        <v>42984</v>
      </c>
      <c r="X2805">
        <v>248</v>
      </c>
      <c r="Y2805" t="s">
        <v>47</v>
      </c>
      <c r="Z2805" t="s">
        <v>1420</v>
      </c>
      <c r="AA2805" t="s">
        <v>1637</v>
      </c>
      <c r="AB2805">
        <v>265</v>
      </c>
      <c r="AC2805" t="s">
        <v>49</v>
      </c>
      <c r="AH2805">
        <v>113568</v>
      </c>
      <c r="AI2805">
        <v>307</v>
      </c>
      <c r="AJ2805" s="2">
        <v>14916</v>
      </c>
      <c r="AK2805" t="s">
        <v>45</v>
      </c>
      <c r="AL2805" s="1">
        <v>42984</v>
      </c>
    </row>
    <row r="2806" spans="1:38" x14ac:dyDescent="0.25">
      <c r="A2806" t="s">
        <v>68</v>
      </c>
      <c r="B2806" s="1">
        <v>43144</v>
      </c>
      <c r="C2806">
        <v>3</v>
      </c>
      <c r="D2806">
        <v>89</v>
      </c>
      <c r="E2806">
        <v>229</v>
      </c>
      <c r="F2806" t="s">
        <v>1426</v>
      </c>
      <c r="G2806" t="s">
        <v>69</v>
      </c>
      <c r="H2806" t="s">
        <v>70</v>
      </c>
      <c r="I2806">
        <v>4</v>
      </c>
      <c r="J2806" t="s">
        <v>42</v>
      </c>
      <c r="K2806">
        <v>192</v>
      </c>
      <c r="L2806">
        <v>14.3</v>
      </c>
      <c r="M2806">
        <v>4.8600000000000003</v>
      </c>
      <c r="N2806">
        <v>0.69</v>
      </c>
      <c r="O2806">
        <v>5.46</v>
      </c>
      <c r="P2806">
        <v>0.78</v>
      </c>
      <c r="Q2806">
        <v>3.71</v>
      </c>
      <c r="R2806">
        <v>0.53</v>
      </c>
      <c r="S2806">
        <v>1.31</v>
      </c>
      <c r="T2806">
        <v>483</v>
      </c>
      <c r="U2806">
        <v>14.84</v>
      </c>
      <c r="V2806">
        <v>17.559999999999999</v>
      </c>
      <c r="W2806" s="1">
        <v>42952</v>
      </c>
      <c r="X2806">
        <v>276</v>
      </c>
      <c r="Y2806" s="3">
        <v>44987</v>
      </c>
      <c r="AC2806" s="1">
        <v>43036</v>
      </c>
      <c r="AD2806">
        <v>1</v>
      </c>
      <c r="AE2806">
        <v>169</v>
      </c>
      <c r="AF2806" s="1">
        <v>43315</v>
      </c>
      <c r="AG2806">
        <v>363</v>
      </c>
      <c r="AH2806">
        <v>112507</v>
      </c>
      <c r="AI2806" t="s">
        <v>1635</v>
      </c>
      <c r="AJ2806" t="s">
        <v>1636</v>
      </c>
      <c r="AK2806" t="s">
        <v>45</v>
      </c>
      <c r="AL2806" s="1">
        <v>42952</v>
      </c>
    </row>
    <row r="2807" spans="1:38" x14ac:dyDescent="0.25">
      <c r="A2807" t="s">
        <v>68</v>
      </c>
      <c r="B2807" s="1">
        <v>43219</v>
      </c>
      <c r="C2807">
        <v>4</v>
      </c>
      <c r="D2807">
        <v>89</v>
      </c>
      <c r="E2807">
        <v>229</v>
      </c>
      <c r="F2807" t="s">
        <v>1426</v>
      </c>
      <c r="G2807" t="s">
        <v>69</v>
      </c>
      <c r="H2807" t="s">
        <v>70</v>
      </c>
      <c r="I2807">
        <v>4</v>
      </c>
      <c r="J2807" t="s">
        <v>42</v>
      </c>
      <c r="K2807">
        <v>267</v>
      </c>
      <c r="L2807">
        <v>10.6</v>
      </c>
      <c r="M2807">
        <v>4.32</v>
      </c>
      <c r="N2807">
        <v>0.46</v>
      </c>
      <c r="O2807">
        <v>6.81</v>
      </c>
      <c r="P2807">
        <v>0.72</v>
      </c>
      <c r="Q2807">
        <v>4.84</v>
      </c>
      <c r="R2807">
        <v>0.51</v>
      </c>
      <c r="S2807">
        <v>1.23</v>
      </c>
      <c r="T2807">
        <v>229</v>
      </c>
      <c r="U2807">
        <v>11</v>
      </c>
      <c r="V2807">
        <v>15.66</v>
      </c>
      <c r="W2807" s="1">
        <v>42952</v>
      </c>
      <c r="X2807">
        <v>276</v>
      </c>
      <c r="Y2807" s="3">
        <v>45019</v>
      </c>
      <c r="AC2807" t="s">
        <v>49</v>
      </c>
      <c r="AH2807">
        <v>112507</v>
      </c>
      <c r="AI2807" t="s">
        <v>1635</v>
      </c>
      <c r="AJ2807" t="s">
        <v>1636</v>
      </c>
      <c r="AK2807" t="s">
        <v>126</v>
      </c>
      <c r="AL2807" s="1">
        <v>43324</v>
      </c>
    </row>
    <row r="2808" spans="1:38" x14ac:dyDescent="0.25">
      <c r="A2808" t="s">
        <v>68</v>
      </c>
      <c r="B2808" s="1">
        <v>43219</v>
      </c>
      <c r="C2808">
        <v>4</v>
      </c>
      <c r="D2808">
        <v>461</v>
      </c>
      <c r="E2808">
        <v>229</v>
      </c>
      <c r="F2808" t="s">
        <v>1426</v>
      </c>
      <c r="G2808" t="s">
        <v>69</v>
      </c>
      <c r="H2808" t="s">
        <v>70</v>
      </c>
      <c r="I2808">
        <v>3</v>
      </c>
      <c r="J2808">
        <v>2</v>
      </c>
      <c r="K2808">
        <v>235</v>
      </c>
      <c r="L2808">
        <v>0.5</v>
      </c>
      <c r="O2808">
        <v>8</v>
      </c>
      <c r="P2808">
        <v>0.04</v>
      </c>
      <c r="Q2808">
        <v>6</v>
      </c>
      <c r="R2808">
        <v>0.03</v>
      </c>
      <c r="S2808">
        <v>7.0000000000000007E-2</v>
      </c>
      <c r="U2808">
        <v>0.52</v>
      </c>
      <c r="V2808">
        <v>0.86</v>
      </c>
      <c r="W2808" s="1">
        <v>42984</v>
      </c>
      <c r="X2808" t="s">
        <v>1638</v>
      </c>
      <c r="Y2808" t="s">
        <v>47</v>
      </c>
      <c r="Z2808" t="s">
        <v>1639</v>
      </c>
      <c r="AA2808" t="s">
        <v>1637</v>
      </c>
      <c r="AB2808">
        <v>265</v>
      </c>
      <c r="AC2808" s="1">
        <v>43415</v>
      </c>
      <c r="AD2808">
        <v>1</v>
      </c>
      <c r="AE2808">
        <v>248</v>
      </c>
      <c r="AF2808" s="1">
        <v>43695</v>
      </c>
      <c r="AG2808">
        <v>711</v>
      </c>
      <c r="AH2808">
        <v>113568</v>
      </c>
      <c r="AI2808" t="s">
        <v>167</v>
      </c>
      <c r="AJ2808" s="2">
        <v>14916</v>
      </c>
      <c r="AK2808" t="s">
        <v>50</v>
      </c>
      <c r="AL2808" s="1">
        <v>43250</v>
      </c>
    </row>
    <row r="2809" spans="1:38" x14ac:dyDescent="0.25">
      <c r="A2809" t="s">
        <v>594</v>
      </c>
      <c r="B2809" s="1">
        <v>42995</v>
      </c>
      <c r="C2809">
        <v>1</v>
      </c>
      <c r="D2809">
        <v>568</v>
      </c>
      <c r="E2809">
        <v>230</v>
      </c>
      <c r="F2809" t="s">
        <v>1426</v>
      </c>
      <c r="G2809" t="s">
        <v>104</v>
      </c>
      <c r="H2809" t="s">
        <v>105</v>
      </c>
      <c r="I2809">
        <v>6</v>
      </c>
      <c r="J2809" t="s">
        <v>42</v>
      </c>
      <c r="K2809">
        <v>27</v>
      </c>
      <c r="L2809">
        <v>29.4</v>
      </c>
      <c r="M2809">
        <v>4.8499999999999996</v>
      </c>
      <c r="N2809">
        <v>1.43</v>
      </c>
      <c r="O2809">
        <v>5.08</v>
      </c>
      <c r="P2809">
        <v>1.49</v>
      </c>
      <c r="Q2809">
        <v>4.0999999999999996</v>
      </c>
      <c r="R2809">
        <v>1.21</v>
      </c>
      <c r="S2809">
        <v>2.7</v>
      </c>
      <c r="T2809">
        <v>15</v>
      </c>
      <c r="U2809">
        <v>30.52</v>
      </c>
      <c r="V2809">
        <v>35.56</v>
      </c>
      <c r="W2809" s="1">
        <v>42968</v>
      </c>
      <c r="X2809">
        <v>231</v>
      </c>
      <c r="Y2809" t="s">
        <v>43</v>
      </c>
      <c r="Z2809" t="s">
        <v>1640</v>
      </c>
      <c r="AA2809" t="s">
        <v>1155</v>
      </c>
      <c r="AC2809" t="s">
        <v>49</v>
      </c>
      <c r="AH2809">
        <v>506123</v>
      </c>
      <c r="AI2809">
        <v>0</v>
      </c>
      <c r="AJ2809" t="s">
        <v>1641</v>
      </c>
      <c r="AK2809" t="s">
        <v>45</v>
      </c>
      <c r="AL2809" s="1">
        <v>42968</v>
      </c>
    </row>
    <row r="2810" spans="1:38" x14ac:dyDescent="0.25">
      <c r="A2810" t="s">
        <v>594</v>
      </c>
      <c r="B2810" s="1">
        <v>43059</v>
      </c>
      <c r="C2810">
        <v>2</v>
      </c>
      <c r="D2810">
        <v>568</v>
      </c>
      <c r="E2810">
        <v>230</v>
      </c>
      <c r="F2810" t="s">
        <v>1426</v>
      </c>
      <c r="G2810" t="s">
        <v>104</v>
      </c>
      <c r="H2810" t="s">
        <v>105</v>
      </c>
      <c r="I2810">
        <v>6</v>
      </c>
      <c r="J2810" t="s">
        <v>42</v>
      </c>
      <c r="K2810">
        <v>91</v>
      </c>
      <c r="L2810">
        <v>19.899999999999999</v>
      </c>
      <c r="M2810">
        <v>4.88</v>
      </c>
      <c r="N2810">
        <v>0.97</v>
      </c>
      <c r="O2810">
        <v>6.02</v>
      </c>
      <c r="P2810">
        <v>1.2</v>
      </c>
      <c r="Q2810">
        <v>4.12</v>
      </c>
      <c r="R2810">
        <v>0.82</v>
      </c>
      <c r="S2810">
        <v>2.02</v>
      </c>
      <c r="T2810">
        <v>32</v>
      </c>
      <c r="U2810">
        <v>20.66</v>
      </c>
      <c r="V2810">
        <v>26.48</v>
      </c>
      <c r="W2810" s="1">
        <v>42968</v>
      </c>
      <c r="X2810">
        <v>231</v>
      </c>
      <c r="Y2810" t="s">
        <v>46</v>
      </c>
      <c r="AC2810" s="1">
        <v>43042</v>
      </c>
      <c r="AD2810">
        <v>1</v>
      </c>
      <c r="AE2810">
        <v>211</v>
      </c>
      <c r="AF2810" s="1">
        <v>43320</v>
      </c>
      <c r="AG2810">
        <v>352</v>
      </c>
      <c r="AH2810">
        <v>506123</v>
      </c>
      <c r="AI2810">
        <v>0</v>
      </c>
      <c r="AJ2810" t="s">
        <v>1641</v>
      </c>
      <c r="AK2810" t="s">
        <v>45</v>
      </c>
      <c r="AL2810" s="1">
        <v>42968</v>
      </c>
    </row>
    <row r="2811" spans="1:38" x14ac:dyDescent="0.25">
      <c r="A2811" t="s">
        <v>594</v>
      </c>
      <c r="B2811" s="1">
        <v>43122</v>
      </c>
      <c r="C2811">
        <v>3</v>
      </c>
      <c r="D2811">
        <v>568</v>
      </c>
      <c r="E2811">
        <v>230</v>
      </c>
      <c r="F2811" t="s">
        <v>1426</v>
      </c>
      <c r="G2811" t="s">
        <v>104</v>
      </c>
      <c r="H2811" t="s">
        <v>105</v>
      </c>
      <c r="I2811">
        <v>6</v>
      </c>
      <c r="J2811" t="s">
        <v>42</v>
      </c>
      <c r="K2811">
        <v>154</v>
      </c>
      <c r="L2811">
        <v>20.5</v>
      </c>
      <c r="M2811">
        <v>4.75</v>
      </c>
      <c r="N2811">
        <v>0.97</v>
      </c>
      <c r="O2811">
        <v>5.64</v>
      </c>
      <c r="P2811">
        <v>1.1599999999999999</v>
      </c>
      <c r="Q2811">
        <v>3.97</v>
      </c>
      <c r="R2811">
        <v>0.81</v>
      </c>
      <c r="S2811">
        <v>1.97</v>
      </c>
      <c r="T2811">
        <v>20</v>
      </c>
      <c r="U2811">
        <v>21.28</v>
      </c>
      <c r="V2811">
        <v>26.07</v>
      </c>
      <c r="W2811" s="1">
        <v>42968</v>
      </c>
      <c r="X2811">
        <v>231</v>
      </c>
      <c r="Y2811" t="s">
        <v>47</v>
      </c>
      <c r="Z2811" t="s">
        <v>1640</v>
      </c>
      <c r="AA2811" t="s">
        <v>1155</v>
      </c>
      <c r="AC2811" s="1">
        <v>43042</v>
      </c>
      <c r="AD2811">
        <v>1</v>
      </c>
      <c r="AE2811">
        <v>154</v>
      </c>
      <c r="AF2811" s="1">
        <v>43320</v>
      </c>
      <c r="AG2811">
        <v>352</v>
      </c>
      <c r="AH2811">
        <v>506123</v>
      </c>
      <c r="AI2811">
        <v>0</v>
      </c>
      <c r="AJ2811" t="s">
        <v>1641</v>
      </c>
      <c r="AK2811" t="s">
        <v>45</v>
      </c>
      <c r="AL2811" s="1">
        <v>42968</v>
      </c>
    </row>
    <row r="2812" spans="1:38" x14ac:dyDescent="0.25">
      <c r="A2812" t="s">
        <v>594</v>
      </c>
      <c r="B2812" s="1">
        <v>43186</v>
      </c>
      <c r="C2812">
        <v>4</v>
      </c>
      <c r="D2812">
        <v>568</v>
      </c>
      <c r="E2812">
        <v>230</v>
      </c>
      <c r="F2812" t="s">
        <v>1426</v>
      </c>
      <c r="G2812" t="s">
        <v>104</v>
      </c>
      <c r="H2812" t="s">
        <v>105</v>
      </c>
      <c r="I2812">
        <v>6</v>
      </c>
      <c r="J2812" t="s">
        <v>42</v>
      </c>
      <c r="K2812">
        <v>218</v>
      </c>
      <c r="L2812">
        <v>13.1</v>
      </c>
      <c r="M2812">
        <v>4.75</v>
      </c>
      <c r="N2812">
        <v>0.62</v>
      </c>
      <c r="O2812">
        <v>6.68</v>
      </c>
      <c r="P2812">
        <v>0.88</v>
      </c>
      <c r="Q2812">
        <v>4.7</v>
      </c>
      <c r="R2812">
        <v>0.62</v>
      </c>
      <c r="S2812">
        <v>1.49</v>
      </c>
      <c r="T2812">
        <v>44</v>
      </c>
      <c r="U2812">
        <v>13.6</v>
      </c>
      <c r="V2812">
        <v>19.149999999999999</v>
      </c>
      <c r="W2812" s="1">
        <v>42968</v>
      </c>
      <c r="X2812">
        <v>231</v>
      </c>
      <c r="Y2812" t="s">
        <v>48</v>
      </c>
      <c r="Z2812" t="s">
        <v>1640</v>
      </c>
      <c r="AA2812" t="s">
        <v>1155</v>
      </c>
      <c r="AC2812" t="s">
        <v>49</v>
      </c>
      <c r="AH2812">
        <v>506123</v>
      </c>
      <c r="AI2812">
        <v>0</v>
      </c>
      <c r="AJ2812" t="s">
        <v>1641</v>
      </c>
      <c r="AK2812" t="s">
        <v>50</v>
      </c>
      <c r="AL2812" s="1">
        <v>43245</v>
      </c>
    </row>
    <row r="2813" spans="1:38" x14ac:dyDescent="0.25">
      <c r="A2813" t="s">
        <v>38</v>
      </c>
      <c r="B2813" s="1">
        <v>43075</v>
      </c>
      <c r="C2813">
        <v>2</v>
      </c>
      <c r="D2813">
        <v>307</v>
      </c>
      <c r="E2813">
        <v>230</v>
      </c>
      <c r="F2813" t="s">
        <v>1426</v>
      </c>
      <c r="G2813" t="s">
        <v>51</v>
      </c>
      <c r="H2813" t="s">
        <v>52</v>
      </c>
      <c r="I2813">
        <v>4</v>
      </c>
      <c r="J2813" t="s">
        <v>42</v>
      </c>
      <c r="K2813">
        <v>44</v>
      </c>
      <c r="L2813">
        <v>28</v>
      </c>
      <c r="M2813">
        <v>5.07</v>
      </c>
      <c r="N2813">
        <v>1.42</v>
      </c>
      <c r="O2813">
        <v>3.39</v>
      </c>
      <c r="P2813">
        <v>0.95</v>
      </c>
      <c r="Q2813">
        <v>3.23</v>
      </c>
      <c r="R2813">
        <v>0.9</v>
      </c>
      <c r="S2813">
        <v>1.85</v>
      </c>
      <c r="T2813">
        <v>6</v>
      </c>
      <c r="U2813">
        <v>29.06</v>
      </c>
      <c r="V2813">
        <v>26.12</v>
      </c>
      <c r="W2813" s="1">
        <v>43031</v>
      </c>
      <c r="X2813">
        <v>182</v>
      </c>
      <c r="Y2813" t="s">
        <v>43</v>
      </c>
      <c r="Z2813" t="s">
        <v>1642</v>
      </c>
      <c r="AA2813" s="2">
        <v>27485</v>
      </c>
      <c r="AC2813" s="1">
        <v>43085</v>
      </c>
      <c r="AD2813">
        <v>1</v>
      </c>
      <c r="AE2813">
        <v>248</v>
      </c>
      <c r="AF2813" s="1">
        <v>43363</v>
      </c>
      <c r="AG2813">
        <v>332</v>
      </c>
      <c r="AH2813">
        <v>108237</v>
      </c>
      <c r="AI2813">
        <v>153</v>
      </c>
      <c r="AJ2813" s="2">
        <v>35612</v>
      </c>
      <c r="AK2813" t="s">
        <v>45</v>
      </c>
      <c r="AL2813" s="1">
        <v>43031</v>
      </c>
    </row>
    <row r="2814" spans="1:38" x14ac:dyDescent="0.25">
      <c r="A2814" t="s">
        <v>38</v>
      </c>
      <c r="B2814" s="1">
        <v>43146</v>
      </c>
      <c r="C2814">
        <v>3</v>
      </c>
      <c r="D2814">
        <v>307</v>
      </c>
      <c r="E2814">
        <v>230</v>
      </c>
      <c r="F2814" t="s">
        <v>1426</v>
      </c>
      <c r="G2814" t="s">
        <v>51</v>
      </c>
      <c r="H2814" t="s">
        <v>52</v>
      </c>
      <c r="I2814">
        <v>4</v>
      </c>
      <c r="J2814" t="s">
        <v>42</v>
      </c>
      <c r="K2814">
        <v>115</v>
      </c>
      <c r="L2814">
        <v>19.7</v>
      </c>
      <c r="M2814">
        <v>5.09</v>
      </c>
      <c r="N2814">
        <v>1</v>
      </c>
      <c r="O2814">
        <v>4.01</v>
      </c>
      <c r="P2814">
        <v>0.79</v>
      </c>
      <c r="Q2814">
        <v>3.7</v>
      </c>
      <c r="R2814">
        <v>0.73</v>
      </c>
      <c r="S2814">
        <v>1.52</v>
      </c>
      <c r="T2814">
        <v>13</v>
      </c>
      <c r="U2814">
        <v>20.45</v>
      </c>
      <c r="V2814">
        <v>20.62</v>
      </c>
      <c r="W2814" s="1">
        <v>43031</v>
      </c>
      <c r="X2814">
        <v>182</v>
      </c>
      <c r="Y2814" t="s">
        <v>46</v>
      </c>
      <c r="Z2814" t="s">
        <v>1642</v>
      </c>
      <c r="AA2814" s="2">
        <v>27485</v>
      </c>
      <c r="AC2814" s="1">
        <v>43085</v>
      </c>
      <c r="AD2814">
        <v>1</v>
      </c>
      <c r="AE2814">
        <v>212</v>
      </c>
      <c r="AF2814" s="1">
        <v>43363</v>
      </c>
      <c r="AG2814">
        <v>332</v>
      </c>
      <c r="AH2814">
        <v>108237</v>
      </c>
      <c r="AI2814">
        <v>153</v>
      </c>
      <c r="AJ2814" s="2">
        <v>35612</v>
      </c>
      <c r="AK2814" t="s">
        <v>45</v>
      </c>
      <c r="AL2814" s="1">
        <v>43031</v>
      </c>
    </row>
    <row r="2815" spans="1:38" x14ac:dyDescent="0.25">
      <c r="A2815" t="s">
        <v>38</v>
      </c>
      <c r="B2815" s="1">
        <v>43200</v>
      </c>
      <c r="C2815">
        <v>4</v>
      </c>
      <c r="D2815">
        <v>307</v>
      </c>
      <c r="E2815">
        <v>230</v>
      </c>
      <c r="F2815" t="s">
        <v>1426</v>
      </c>
      <c r="G2815" t="s">
        <v>51</v>
      </c>
      <c r="H2815" t="s">
        <v>52</v>
      </c>
      <c r="I2815">
        <v>4</v>
      </c>
      <c r="J2815" t="s">
        <v>42</v>
      </c>
      <c r="K2815">
        <v>198</v>
      </c>
      <c r="L2815">
        <v>13.1</v>
      </c>
      <c r="M2815">
        <v>5.01</v>
      </c>
      <c r="N2815">
        <v>0.66</v>
      </c>
      <c r="O2815">
        <v>4.87</v>
      </c>
      <c r="P2815">
        <v>0.64</v>
      </c>
      <c r="Q2815">
        <v>4.8099999999999996</v>
      </c>
      <c r="R2815">
        <v>0.63</v>
      </c>
      <c r="S2815">
        <v>1.27</v>
      </c>
      <c r="T2815">
        <v>46</v>
      </c>
      <c r="U2815">
        <v>13.6</v>
      </c>
      <c r="V2815">
        <v>16.22</v>
      </c>
      <c r="W2815" s="1">
        <v>43002</v>
      </c>
      <c r="X2815">
        <v>211</v>
      </c>
      <c r="Y2815" t="s">
        <v>48</v>
      </c>
      <c r="AC2815" s="1">
        <v>43121</v>
      </c>
      <c r="AD2815">
        <v>0</v>
      </c>
      <c r="AE2815">
        <v>29</v>
      </c>
      <c r="AF2815" s="1">
        <v>43403</v>
      </c>
      <c r="AG2815">
        <v>401</v>
      </c>
      <c r="AH2815">
        <v>112030</v>
      </c>
      <c r="AI2815" t="s">
        <v>58</v>
      </c>
      <c r="AJ2815" s="2">
        <v>12905</v>
      </c>
      <c r="AK2815" t="s">
        <v>50</v>
      </c>
      <c r="AL2815" s="1">
        <v>43234</v>
      </c>
    </row>
    <row r="2816" spans="1:38" x14ac:dyDescent="0.25">
      <c r="A2816" t="s">
        <v>40</v>
      </c>
      <c r="B2816" s="1">
        <v>44117</v>
      </c>
      <c r="C2816">
        <v>1</v>
      </c>
      <c r="D2816">
        <v>148</v>
      </c>
      <c r="E2816">
        <v>230</v>
      </c>
      <c r="F2816" t="s">
        <v>1426</v>
      </c>
      <c r="G2816" t="s">
        <v>69</v>
      </c>
      <c r="H2816" t="s">
        <v>70</v>
      </c>
      <c r="I2816">
        <v>4</v>
      </c>
      <c r="J2816" t="s">
        <v>42</v>
      </c>
      <c r="K2816">
        <v>45</v>
      </c>
      <c r="L2816">
        <v>23.3</v>
      </c>
      <c r="M2816">
        <v>5.18</v>
      </c>
      <c r="N2816">
        <v>1.21</v>
      </c>
      <c r="O2816">
        <v>5.46</v>
      </c>
      <c r="P2816">
        <v>1.27</v>
      </c>
      <c r="Q2816">
        <v>4.45</v>
      </c>
      <c r="R2816">
        <v>1.04</v>
      </c>
      <c r="S2816">
        <v>2.31</v>
      </c>
      <c r="T2816">
        <v>13</v>
      </c>
      <c r="U2816">
        <v>24.19</v>
      </c>
      <c r="V2816">
        <v>29.9</v>
      </c>
      <c r="W2816" s="1">
        <v>44072</v>
      </c>
      <c r="Y2816" t="s">
        <v>43</v>
      </c>
      <c r="Z2816" t="s">
        <v>1524</v>
      </c>
      <c r="AA2816" t="s">
        <v>1643</v>
      </c>
      <c r="AB2816">
        <v>313</v>
      </c>
      <c r="AC2816" s="1">
        <v>44138</v>
      </c>
      <c r="AD2816">
        <v>1</v>
      </c>
      <c r="AE2816">
        <v>212</v>
      </c>
      <c r="AF2816" s="1">
        <v>44416</v>
      </c>
      <c r="AG2816">
        <v>344</v>
      </c>
      <c r="AH2816">
        <v>511051</v>
      </c>
      <c r="AI2816">
        <v>428</v>
      </c>
      <c r="AJ2816" t="s">
        <v>1644</v>
      </c>
      <c r="AK2816" t="s">
        <v>45</v>
      </c>
      <c r="AL2816" s="1">
        <v>44072</v>
      </c>
    </row>
    <row r="2817" spans="1:38" x14ac:dyDescent="0.25">
      <c r="A2817" t="s">
        <v>40</v>
      </c>
      <c r="B2817" s="1">
        <v>44222</v>
      </c>
      <c r="C2817">
        <v>2</v>
      </c>
      <c r="D2817">
        <v>148</v>
      </c>
      <c r="E2817">
        <v>230</v>
      </c>
      <c r="F2817" t="s">
        <v>1426</v>
      </c>
      <c r="G2817" t="s">
        <v>69</v>
      </c>
      <c r="H2817" t="s">
        <v>70</v>
      </c>
      <c r="I2817">
        <v>4</v>
      </c>
      <c r="J2817" t="s">
        <v>42</v>
      </c>
      <c r="K2817">
        <v>150</v>
      </c>
      <c r="L2817">
        <v>17.100000000000001</v>
      </c>
      <c r="M2817">
        <v>4.88</v>
      </c>
      <c r="N2817">
        <v>0.83</v>
      </c>
      <c r="O2817">
        <v>6.2</v>
      </c>
      <c r="P2817">
        <v>1.06</v>
      </c>
      <c r="Q2817">
        <v>4.5</v>
      </c>
      <c r="R2817">
        <v>0.77</v>
      </c>
      <c r="S2817">
        <v>1.83</v>
      </c>
      <c r="T2817">
        <v>12</v>
      </c>
      <c r="U2817">
        <v>17.75</v>
      </c>
      <c r="V2817">
        <v>23.6</v>
      </c>
      <c r="W2817" s="1">
        <v>44072</v>
      </c>
      <c r="Y2817" t="s">
        <v>46</v>
      </c>
      <c r="Z2817" t="s">
        <v>1524</v>
      </c>
      <c r="AA2817" t="s">
        <v>1643</v>
      </c>
      <c r="AB2817">
        <v>313</v>
      </c>
      <c r="AC2817" s="1">
        <v>44138</v>
      </c>
      <c r="AD2817">
        <v>1</v>
      </c>
      <c r="AE2817">
        <v>157</v>
      </c>
      <c r="AF2817" s="1">
        <v>44416</v>
      </c>
      <c r="AG2817">
        <v>344</v>
      </c>
      <c r="AH2817">
        <v>511051</v>
      </c>
      <c r="AI2817">
        <v>428</v>
      </c>
      <c r="AJ2817" t="s">
        <v>1644</v>
      </c>
      <c r="AK2817" t="s">
        <v>45</v>
      </c>
      <c r="AL2817" s="1">
        <v>44072</v>
      </c>
    </row>
    <row r="2818" spans="1:38" x14ac:dyDescent="0.25">
      <c r="A2818" t="s">
        <v>40</v>
      </c>
      <c r="B2818" s="1">
        <v>44280</v>
      </c>
      <c r="C2818">
        <v>3</v>
      </c>
      <c r="D2818">
        <v>148</v>
      </c>
      <c r="E2818">
        <v>230</v>
      </c>
      <c r="F2818" t="s">
        <v>1426</v>
      </c>
      <c r="G2818" t="s">
        <v>69</v>
      </c>
      <c r="H2818" t="s">
        <v>70</v>
      </c>
      <c r="I2818">
        <v>4</v>
      </c>
      <c r="J2818" t="s">
        <v>42</v>
      </c>
      <c r="K2818">
        <v>208</v>
      </c>
      <c r="L2818">
        <v>13.7</v>
      </c>
      <c r="M2818">
        <v>4.88</v>
      </c>
      <c r="N2818">
        <v>0.67</v>
      </c>
      <c r="O2818">
        <v>6.42</v>
      </c>
      <c r="P2818">
        <v>0.88</v>
      </c>
      <c r="Q2818">
        <v>5.0999999999999996</v>
      </c>
      <c r="R2818">
        <v>0.7</v>
      </c>
      <c r="S2818">
        <v>1.58</v>
      </c>
      <c r="T2818">
        <v>17</v>
      </c>
      <c r="U2818">
        <v>14.22</v>
      </c>
      <c r="V2818">
        <v>19.91</v>
      </c>
      <c r="W2818" s="1">
        <v>44072</v>
      </c>
      <c r="Y2818" t="s">
        <v>47</v>
      </c>
      <c r="Z2818" t="s">
        <v>1524</v>
      </c>
      <c r="AA2818" t="s">
        <v>1643</v>
      </c>
      <c r="AB2818">
        <v>313</v>
      </c>
      <c r="AC2818" s="1">
        <v>44138</v>
      </c>
      <c r="AD2818">
        <v>1</v>
      </c>
      <c r="AE2818">
        <v>135</v>
      </c>
      <c r="AF2818" s="1">
        <v>44416</v>
      </c>
      <c r="AG2818">
        <v>344</v>
      </c>
      <c r="AH2818">
        <v>511051</v>
      </c>
      <c r="AI2818">
        <v>428</v>
      </c>
      <c r="AJ2818" t="s">
        <v>1644</v>
      </c>
      <c r="AK2818" t="s">
        <v>45</v>
      </c>
      <c r="AL2818" s="1">
        <v>44072</v>
      </c>
    </row>
    <row r="2819" spans="1:38" x14ac:dyDescent="0.25">
      <c r="A2819" t="s">
        <v>68</v>
      </c>
      <c r="B2819" s="1">
        <v>43018</v>
      </c>
      <c r="C2819">
        <v>1</v>
      </c>
      <c r="D2819">
        <v>404</v>
      </c>
      <c r="E2819">
        <v>231</v>
      </c>
      <c r="F2819" t="s">
        <v>1426</v>
      </c>
      <c r="G2819" t="s">
        <v>104</v>
      </c>
      <c r="H2819" t="s">
        <v>105</v>
      </c>
      <c r="I2819">
        <v>2</v>
      </c>
      <c r="J2819">
        <v>1</v>
      </c>
      <c r="K2819">
        <v>64</v>
      </c>
      <c r="L2819">
        <v>18.899999999999999</v>
      </c>
      <c r="M2819">
        <v>4.25</v>
      </c>
      <c r="N2819">
        <v>0.8</v>
      </c>
      <c r="O2819">
        <v>4.6399999999999997</v>
      </c>
      <c r="P2819">
        <v>0.88</v>
      </c>
      <c r="Q2819">
        <v>3.21</v>
      </c>
      <c r="R2819">
        <v>0.61</v>
      </c>
      <c r="S2819">
        <v>1.48</v>
      </c>
      <c r="T2819">
        <v>24</v>
      </c>
      <c r="U2819">
        <v>19.62</v>
      </c>
      <c r="V2819">
        <v>20.64</v>
      </c>
      <c r="W2819" s="1">
        <v>42954</v>
      </c>
      <c r="X2819">
        <v>276</v>
      </c>
      <c r="Y2819" t="s">
        <v>43</v>
      </c>
      <c r="Z2819" t="s">
        <v>1645</v>
      </c>
      <c r="AA2819" t="s">
        <v>1646</v>
      </c>
      <c r="AC2819" s="1">
        <v>43052</v>
      </c>
      <c r="AD2819">
        <v>2</v>
      </c>
      <c r="AE2819">
        <v>265</v>
      </c>
      <c r="AF2819" s="1">
        <v>43332</v>
      </c>
      <c r="AG2819">
        <v>378</v>
      </c>
      <c r="AH2819">
        <v>313518</v>
      </c>
      <c r="AI2819" t="s">
        <v>1647</v>
      </c>
      <c r="AJ2819" t="s">
        <v>1648</v>
      </c>
      <c r="AK2819" t="s">
        <v>45</v>
      </c>
      <c r="AL2819" s="1">
        <v>42954</v>
      </c>
    </row>
    <row r="2820" spans="1:38" x14ac:dyDescent="0.25">
      <c r="A2820" t="s">
        <v>68</v>
      </c>
      <c r="B2820" s="1">
        <v>43073</v>
      </c>
      <c r="C2820">
        <v>2</v>
      </c>
      <c r="D2820">
        <v>404</v>
      </c>
      <c r="E2820">
        <v>231</v>
      </c>
      <c r="F2820" t="s">
        <v>1426</v>
      </c>
      <c r="G2820" t="s">
        <v>104</v>
      </c>
      <c r="H2820" t="s">
        <v>105</v>
      </c>
      <c r="I2820">
        <v>2</v>
      </c>
      <c r="J2820">
        <v>1</v>
      </c>
      <c r="K2820">
        <v>119</v>
      </c>
      <c r="L2820">
        <v>17.100000000000001</v>
      </c>
      <c r="M2820">
        <v>3.62</v>
      </c>
      <c r="N2820">
        <v>0.62</v>
      </c>
      <c r="O2820">
        <v>3.53</v>
      </c>
      <c r="P2820">
        <v>0.6</v>
      </c>
      <c r="Q2820">
        <v>2.71</v>
      </c>
      <c r="R2820">
        <v>0.46</v>
      </c>
      <c r="S2820">
        <v>1.07</v>
      </c>
      <c r="T2820">
        <v>14</v>
      </c>
      <c r="U2820">
        <v>17.75</v>
      </c>
      <c r="V2820">
        <v>15.54</v>
      </c>
      <c r="W2820" s="1">
        <v>42954</v>
      </c>
      <c r="X2820">
        <v>276</v>
      </c>
      <c r="Y2820" t="s">
        <v>46</v>
      </c>
      <c r="Z2820" t="s">
        <v>1645</v>
      </c>
      <c r="AA2820" t="s">
        <v>1646</v>
      </c>
      <c r="AC2820" s="1">
        <v>43052</v>
      </c>
      <c r="AD2820">
        <v>2</v>
      </c>
      <c r="AE2820">
        <v>257</v>
      </c>
      <c r="AF2820" s="1">
        <v>43332</v>
      </c>
      <c r="AG2820">
        <v>378</v>
      </c>
      <c r="AH2820">
        <v>313518</v>
      </c>
      <c r="AI2820" t="s">
        <v>1647</v>
      </c>
      <c r="AJ2820" t="s">
        <v>1648</v>
      </c>
      <c r="AK2820" t="s">
        <v>45</v>
      </c>
      <c r="AL2820" s="1">
        <v>42954</v>
      </c>
    </row>
    <row r="2821" spans="1:38" x14ac:dyDescent="0.25">
      <c r="A2821" t="s">
        <v>68</v>
      </c>
      <c r="B2821" s="1">
        <v>43144</v>
      </c>
      <c r="C2821">
        <v>3</v>
      </c>
      <c r="D2821">
        <v>404</v>
      </c>
      <c r="E2821">
        <v>231</v>
      </c>
      <c r="F2821" t="s">
        <v>1426</v>
      </c>
      <c r="G2821" t="s">
        <v>104</v>
      </c>
      <c r="H2821" t="s">
        <v>105</v>
      </c>
      <c r="I2821">
        <v>2</v>
      </c>
      <c r="J2821">
        <v>1</v>
      </c>
      <c r="K2821">
        <v>190</v>
      </c>
      <c r="L2821">
        <v>9</v>
      </c>
      <c r="M2821">
        <v>4.7699999999999996</v>
      </c>
      <c r="N2821">
        <v>0.43</v>
      </c>
      <c r="O2821">
        <v>6.27</v>
      </c>
      <c r="P2821">
        <v>0.56000000000000005</v>
      </c>
      <c r="Q2821">
        <v>3.85</v>
      </c>
      <c r="R2821">
        <v>0.35</v>
      </c>
      <c r="S2821">
        <v>0.91</v>
      </c>
      <c r="T2821">
        <v>33</v>
      </c>
      <c r="U2821">
        <v>9.34</v>
      </c>
      <c r="V2821">
        <v>12.04</v>
      </c>
      <c r="W2821" s="1">
        <v>42954</v>
      </c>
      <c r="X2821">
        <v>276</v>
      </c>
      <c r="Y2821" t="s">
        <v>47</v>
      </c>
      <c r="Z2821" t="s">
        <v>1645</v>
      </c>
      <c r="AA2821" t="s">
        <v>1646</v>
      </c>
      <c r="AC2821" s="1">
        <v>43052</v>
      </c>
      <c r="AD2821">
        <v>2</v>
      </c>
      <c r="AE2821">
        <v>186</v>
      </c>
      <c r="AF2821" s="1">
        <v>43332</v>
      </c>
      <c r="AG2821">
        <v>378</v>
      </c>
      <c r="AH2821">
        <v>313518</v>
      </c>
      <c r="AI2821" t="s">
        <v>1647</v>
      </c>
      <c r="AJ2821" t="s">
        <v>1648</v>
      </c>
      <c r="AK2821" t="s">
        <v>45</v>
      </c>
      <c r="AL2821" s="1">
        <v>42954</v>
      </c>
    </row>
    <row r="2822" spans="1:38" x14ac:dyDescent="0.25">
      <c r="A2822" t="s">
        <v>68</v>
      </c>
      <c r="B2822" s="1">
        <v>43219</v>
      </c>
      <c r="C2822">
        <v>4</v>
      </c>
      <c r="D2822">
        <v>404</v>
      </c>
      <c r="E2822">
        <v>231</v>
      </c>
      <c r="F2822" t="s">
        <v>1426</v>
      </c>
      <c r="G2822" t="s">
        <v>104</v>
      </c>
      <c r="H2822" t="s">
        <v>105</v>
      </c>
      <c r="I2822">
        <v>2</v>
      </c>
      <c r="J2822">
        <v>1</v>
      </c>
      <c r="K2822">
        <v>265</v>
      </c>
      <c r="L2822">
        <v>4.2</v>
      </c>
      <c r="M2822">
        <v>3.77</v>
      </c>
      <c r="N2822">
        <v>0.16</v>
      </c>
      <c r="O2822">
        <v>10.52</v>
      </c>
      <c r="P2822">
        <v>0.44</v>
      </c>
      <c r="Q2822">
        <v>5.89</v>
      </c>
      <c r="R2822">
        <v>0.25</v>
      </c>
      <c r="S2822">
        <v>0.69</v>
      </c>
      <c r="T2822">
        <v>844</v>
      </c>
      <c r="U2822">
        <v>4.3600000000000003</v>
      </c>
      <c r="V2822">
        <v>8.5</v>
      </c>
      <c r="W2822" s="1">
        <v>42954</v>
      </c>
      <c r="X2822">
        <v>276</v>
      </c>
      <c r="Y2822" s="3">
        <v>45017</v>
      </c>
      <c r="Z2822" t="s">
        <v>1645</v>
      </c>
      <c r="AA2822" t="s">
        <v>1649</v>
      </c>
      <c r="AC2822" s="1">
        <v>43413</v>
      </c>
      <c r="AD2822">
        <v>3</v>
      </c>
      <c r="AE2822">
        <v>246</v>
      </c>
      <c r="AF2822" s="1">
        <v>43693</v>
      </c>
      <c r="AG2822">
        <v>739</v>
      </c>
      <c r="AH2822">
        <v>313518</v>
      </c>
      <c r="AI2822" t="s">
        <v>1647</v>
      </c>
      <c r="AJ2822" t="s">
        <v>1648</v>
      </c>
      <c r="AK2822" t="s">
        <v>50</v>
      </c>
      <c r="AL2822" s="1">
        <v>43250</v>
      </c>
    </row>
    <row r="2823" spans="1:38" x14ac:dyDescent="0.25">
      <c r="A2823" t="s">
        <v>38</v>
      </c>
      <c r="B2823" s="1">
        <v>43010</v>
      </c>
      <c r="C2823">
        <v>1</v>
      </c>
      <c r="D2823">
        <v>300</v>
      </c>
      <c r="E2823">
        <v>231</v>
      </c>
      <c r="F2823" t="s">
        <v>1426</v>
      </c>
      <c r="G2823" t="s">
        <v>51</v>
      </c>
      <c r="H2823" t="s">
        <v>52</v>
      </c>
      <c r="I2823">
        <v>2</v>
      </c>
      <c r="J2823">
        <v>1</v>
      </c>
      <c r="K2823">
        <v>2</v>
      </c>
      <c r="L2823">
        <v>18.100000000000001</v>
      </c>
      <c r="M2823">
        <v>4.84</v>
      </c>
      <c r="N2823">
        <v>0.88</v>
      </c>
      <c r="O2823">
        <v>4.68</v>
      </c>
      <c r="P2823">
        <v>0.85</v>
      </c>
      <c r="Q2823">
        <v>4.42</v>
      </c>
      <c r="R2823">
        <v>0.8</v>
      </c>
      <c r="S2823">
        <v>1.65</v>
      </c>
      <c r="T2823">
        <v>506</v>
      </c>
      <c r="U2823">
        <v>18.79</v>
      </c>
      <c r="V2823">
        <v>21.45</v>
      </c>
      <c r="W2823" s="1">
        <v>43008</v>
      </c>
      <c r="X2823">
        <v>200</v>
      </c>
      <c r="Z2823" t="s">
        <v>1650</v>
      </c>
      <c r="AA2823" t="s">
        <v>1651</v>
      </c>
      <c r="AC2823" s="1">
        <v>43061</v>
      </c>
      <c r="AD2823">
        <v>1</v>
      </c>
      <c r="AE2823">
        <v>261</v>
      </c>
      <c r="AF2823" s="1">
        <v>43338</v>
      </c>
      <c r="AG2823">
        <v>330</v>
      </c>
      <c r="AH2823" t="s">
        <v>102</v>
      </c>
      <c r="AI2823">
        <v>44</v>
      </c>
      <c r="AJ2823" s="2">
        <v>18172</v>
      </c>
      <c r="AK2823" t="s">
        <v>45</v>
      </c>
      <c r="AL2823" s="1">
        <v>43008</v>
      </c>
    </row>
    <row r="2824" spans="1:38" x14ac:dyDescent="0.25">
      <c r="A2824" t="s">
        <v>38</v>
      </c>
      <c r="B2824" s="1">
        <v>43075</v>
      </c>
      <c r="C2824">
        <v>2</v>
      </c>
      <c r="D2824">
        <v>300</v>
      </c>
      <c r="E2824">
        <v>231</v>
      </c>
      <c r="F2824" t="s">
        <v>1426</v>
      </c>
      <c r="G2824" t="s">
        <v>51</v>
      </c>
      <c r="H2824" t="s">
        <v>52</v>
      </c>
      <c r="I2824">
        <v>2</v>
      </c>
      <c r="J2824">
        <v>1</v>
      </c>
      <c r="K2824">
        <v>67</v>
      </c>
      <c r="L2824">
        <v>19.2</v>
      </c>
      <c r="M2824">
        <v>5.0199999999999996</v>
      </c>
      <c r="N2824">
        <v>0.96</v>
      </c>
      <c r="O2824">
        <v>3.9</v>
      </c>
      <c r="P2824">
        <v>0.75</v>
      </c>
      <c r="Q2824">
        <v>3.63</v>
      </c>
      <c r="R2824">
        <v>0.7</v>
      </c>
      <c r="S2824">
        <v>1.45</v>
      </c>
      <c r="T2824">
        <v>20</v>
      </c>
      <c r="U2824">
        <v>19.93</v>
      </c>
      <c r="V2824">
        <v>19.760000000000002</v>
      </c>
      <c r="W2824" s="1">
        <v>43008</v>
      </c>
      <c r="X2824">
        <v>200</v>
      </c>
      <c r="Y2824" s="3">
        <v>44958</v>
      </c>
      <c r="Z2824" t="s">
        <v>1650</v>
      </c>
      <c r="AA2824" t="s">
        <v>1651</v>
      </c>
      <c r="AC2824" s="1">
        <v>43061</v>
      </c>
      <c r="AD2824">
        <v>1</v>
      </c>
      <c r="AE2824">
        <v>223</v>
      </c>
      <c r="AF2824" s="1">
        <v>43338</v>
      </c>
      <c r="AG2824">
        <v>330</v>
      </c>
      <c r="AH2824" t="s">
        <v>102</v>
      </c>
      <c r="AI2824">
        <v>44</v>
      </c>
      <c r="AJ2824" s="2">
        <v>18172</v>
      </c>
      <c r="AK2824" t="s">
        <v>45</v>
      </c>
      <c r="AL2824" s="1">
        <v>43008</v>
      </c>
    </row>
    <row r="2825" spans="1:38" x14ac:dyDescent="0.25">
      <c r="A2825" t="s">
        <v>38</v>
      </c>
      <c r="B2825" s="1">
        <v>43146</v>
      </c>
      <c r="C2825">
        <v>3</v>
      </c>
      <c r="D2825">
        <v>300</v>
      </c>
      <c r="E2825">
        <v>231</v>
      </c>
      <c r="F2825" t="s">
        <v>1426</v>
      </c>
      <c r="G2825" t="s">
        <v>51</v>
      </c>
      <c r="H2825" t="s">
        <v>52</v>
      </c>
      <c r="I2825">
        <v>2</v>
      </c>
      <c r="J2825">
        <v>1</v>
      </c>
      <c r="K2825">
        <v>138</v>
      </c>
      <c r="L2825">
        <v>11.6</v>
      </c>
      <c r="M2825">
        <v>4.95</v>
      </c>
      <c r="N2825">
        <v>0.56999999999999995</v>
      </c>
      <c r="O2825">
        <v>4.58</v>
      </c>
      <c r="P2825">
        <v>0.53</v>
      </c>
      <c r="Q2825">
        <v>4.4400000000000004</v>
      </c>
      <c r="R2825">
        <v>0.52</v>
      </c>
      <c r="S2825">
        <v>1.05</v>
      </c>
      <c r="T2825">
        <v>79</v>
      </c>
      <c r="U2825">
        <v>12.04</v>
      </c>
      <c r="V2825">
        <v>13.62</v>
      </c>
      <c r="W2825" s="1">
        <v>43008</v>
      </c>
      <c r="X2825">
        <v>200</v>
      </c>
      <c r="Y2825" s="3">
        <v>44986</v>
      </c>
      <c r="Z2825" t="s">
        <v>1650</v>
      </c>
      <c r="AA2825" t="s">
        <v>1651</v>
      </c>
      <c r="AC2825" s="1">
        <v>43061</v>
      </c>
      <c r="AD2825">
        <v>1</v>
      </c>
      <c r="AE2825">
        <v>188</v>
      </c>
      <c r="AF2825" s="1">
        <v>43339</v>
      </c>
      <c r="AG2825">
        <v>331</v>
      </c>
      <c r="AH2825" t="s">
        <v>102</v>
      </c>
      <c r="AI2825">
        <v>44</v>
      </c>
      <c r="AJ2825" s="2">
        <v>18172</v>
      </c>
      <c r="AK2825" t="s">
        <v>45</v>
      </c>
      <c r="AL2825" s="1">
        <v>43008</v>
      </c>
    </row>
    <row r="2826" spans="1:38" x14ac:dyDescent="0.25">
      <c r="A2826" t="s">
        <v>38</v>
      </c>
      <c r="B2826" s="1">
        <v>43200</v>
      </c>
      <c r="C2826">
        <v>4</v>
      </c>
      <c r="D2826">
        <v>300</v>
      </c>
      <c r="E2826">
        <v>231</v>
      </c>
      <c r="F2826" t="s">
        <v>1426</v>
      </c>
      <c r="G2826" t="s">
        <v>51</v>
      </c>
      <c r="H2826" t="s">
        <v>52</v>
      </c>
      <c r="I2826">
        <v>2</v>
      </c>
      <c r="J2826">
        <v>1</v>
      </c>
      <c r="K2826">
        <v>192</v>
      </c>
      <c r="L2826">
        <v>10.199999999999999</v>
      </c>
      <c r="M2826">
        <v>4.72</v>
      </c>
      <c r="N2826">
        <v>0.48</v>
      </c>
      <c r="O2826">
        <v>5.38</v>
      </c>
      <c r="P2826">
        <v>0.55000000000000004</v>
      </c>
      <c r="Q2826">
        <v>4.7699999999999996</v>
      </c>
      <c r="R2826">
        <v>0.49</v>
      </c>
      <c r="S2826">
        <v>1.04</v>
      </c>
      <c r="T2826">
        <v>73</v>
      </c>
      <c r="U2826">
        <v>10.59</v>
      </c>
      <c r="V2826">
        <v>13.27</v>
      </c>
      <c r="W2826" s="1">
        <v>43008</v>
      </c>
      <c r="X2826">
        <v>200</v>
      </c>
      <c r="Y2826" s="3">
        <v>45017</v>
      </c>
      <c r="Z2826" t="s">
        <v>1650</v>
      </c>
      <c r="AA2826" t="s">
        <v>1651</v>
      </c>
      <c r="AC2826" t="s">
        <v>49</v>
      </c>
      <c r="AH2826" t="s">
        <v>102</v>
      </c>
      <c r="AI2826">
        <v>44</v>
      </c>
      <c r="AJ2826" s="2">
        <v>18172</v>
      </c>
      <c r="AK2826" t="s">
        <v>50</v>
      </c>
      <c r="AL2826" s="1">
        <v>43241</v>
      </c>
    </row>
    <row r="2827" spans="1:38" x14ac:dyDescent="0.25">
      <c r="A2827" t="s">
        <v>594</v>
      </c>
      <c r="B2827" s="1">
        <v>43059</v>
      </c>
      <c r="C2827">
        <v>2</v>
      </c>
      <c r="D2827">
        <v>268</v>
      </c>
      <c r="E2827">
        <v>231</v>
      </c>
      <c r="F2827" t="s">
        <v>1426</v>
      </c>
      <c r="G2827" t="s">
        <v>69</v>
      </c>
      <c r="H2827" t="s">
        <v>70</v>
      </c>
      <c r="I2827">
        <v>5</v>
      </c>
      <c r="J2827" t="s">
        <v>42</v>
      </c>
      <c r="K2827">
        <v>62</v>
      </c>
      <c r="L2827">
        <v>24.8</v>
      </c>
      <c r="M2827">
        <v>5</v>
      </c>
      <c r="N2827">
        <v>1.24</v>
      </c>
      <c r="O2827">
        <v>5.0599999999999996</v>
      </c>
      <c r="P2827">
        <v>1.25</v>
      </c>
      <c r="Q2827">
        <v>3.69</v>
      </c>
      <c r="R2827">
        <v>0.92</v>
      </c>
      <c r="S2827">
        <v>2.17</v>
      </c>
      <c r="T2827">
        <v>15</v>
      </c>
      <c r="U2827">
        <v>25.74</v>
      </c>
      <c r="V2827">
        <v>29.17</v>
      </c>
      <c r="W2827" s="1">
        <v>42997</v>
      </c>
      <c r="X2827">
        <v>202</v>
      </c>
      <c r="Y2827" t="s">
        <v>43</v>
      </c>
      <c r="AC2827" s="1">
        <v>43063</v>
      </c>
      <c r="AD2827">
        <v>1</v>
      </c>
      <c r="AE2827">
        <v>232</v>
      </c>
      <c r="AF2827" s="1">
        <v>43341</v>
      </c>
      <c r="AG2827">
        <v>344</v>
      </c>
      <c r="AH2827">
        <v>105038</v>
      </c>
      <c r="AI2827">
        <v>0</v>
      </c>
      <c r="AJ2827" t="s">
        <v>1652</v>
      </c>
      <c r="AK2827" t="s">
        <v>45</v>
      </c>
      <c r="AL2827" s="1">
        <v>42997</v>
      </c>
    </row>
    <row r="2828" spans="1:38" x14ac:dyDescent="0.25">
      <c r="A2828" t="s">
        <v>594</v>
      </c>
      <c r="B2828" s="1">
        <v>43186</v>
      </c>
      <c r="C2828">
        <v>4</v>
      </c>
      <c r="D2828">
        <v>268</v>
      </c>
      <c r="E2828">
        <v>231</v>
      </c>
      <c r="F2828" t="s">
        <v>1426</v>
      </c>
      <c r="G2828" t="s">
        <v>69</v>
      </c>
      <c r="H2828" t="s">
        <v>70</v>
      </c>
      <c r="I2828">
        <v>5</v>
      </c>
      <c r="J2828" t="s">
        <v>42</v>
      </c>
      <c r="K2828">
        <v>189</v>
      </c>
      <c r="L2828">
        <v>16.899999999999999</v>
      </c>
      <c r="M2828">
        <v>4.7</v>
      </c>
      <c r="N2828">
        <v>0.79</v>
      </c>
      <c r="O2828">
        <v>6.25</v>
      </c>
      <c r="P2828">
        <v>1.06</v>
      </c>
      <c r="Q2828">
        <v>4.4400000000000004</v>
      </c>
      <c r="R2828">
        <v>0.75</v>
      </c>
      <c r="S2828">
        <v>1.81</v>
      </c>
      <c r="T2828">
        <v>16</v>
      </c>
      <c r="U2828">
        <v>17.54</v>
      </c>
      <c r="V2828">
        <v>23.4</v>
      </c>
      <c r="W2828" s="1">
        <v>42997</v>
      </c>
      <c r="X2828">
        <v>202</v>
      </c>
      <c r="Y2828" t="s">
        <v>47</v>
      </c>
      <c r="AC2828" t="s">
        <v>49</v>
      </c>
      <c r="AH2828">
        <v>105038</v>
      </c>
      <c r="AI2828">
        <v>0</v>
      </c>
      <c r="AJ2828" t="s">
        <v>1652</v>
      </c>
      <c r="AK2828" t="s">
        <v>50</v>
      </c>
      <c r="AL2828" s="1">
        <v>43245</v>
      </c>
    </row>
    <row r="2829" spans="1:38" x14ac:dyDescent="0.25">
      <c r="A2829" t="s">
        <v>594</v>
      </c>
      <c r="B2829" s="1">
        <v>43122</v>
      </c>
      <c r="C2829">
        <v>3</v>
      </c>
      <c r="D2829">
        <v>268</v>
      </c>
      <c r="E2829">
        <v>231</v>
      </c>
      <c r="F2829" t="s">
        <v>1426</v>
      </c>
      <c r="G2829" t="s">
        <v>69</v>
      </c>
      <c r="H2829" t="s">
        <v>70</v>
      </c>
      <c r="I2829">
        <v>5</v>
      </c>
      <c r="J2829" t="s">
        <v>42</v>
      </c>
      <c r="K2829">
        <v>125</v>
      </c>
      <c r="L2829">
        <v>15.4</v>
      </c>
      <c r="M2829">
        <v>4.71</v>
      </c>
      <c r="N2829">
        <v>0.73</v>
      </c>
      <c r="O2829">
        <v>4.7300000000000004</v>
      </c>
      <c r="P2829">
        <v>0.73</v>
      </c>
      <c r="Q2829">
        <v>3.79</v>
      </c>
      <c r="R2829">
        <v>0.57999999999999996</v>
      </c>
      <c r="S2829">
        <v>1.31</v>
      </c>
      <c r="T2829">
        <v>20</v>
      </c>
      <c r="U2829">
        <v>15.99</v>
      </c>
      <c r="V2829">
        <v>17.600000000000001</v>
      </c>
      <c r="W2829" s="1">
        <v>42997</v>
      </c>
      <c r="X2829">
        <v>202</v>
      </c>
      <c r="Y2829" t="s">
        <v>46</v>
      </c>
      <c r="AC2829" s="1">
        <v>43063</v>
      </c>
      <c r="AD2829">
        <v>1</v>
      </c>
      <c r="AE2829">
        <v>175</v>
      </c>
      <c r="AF2829" s="1">
        <v>43341</v>
      </c>
      <c r="AG2829">
        <v>344</v>
      </c>
      <c r="AH2829">
        <v>105038</v>
      </c>
      <c r="AI2829">
        <v>0</v>
      </c>
      <c r="AJ2829" t="s">
        <v>1652</v>
      </c>
      <c r="AK2829" t="s">
        <v>45</v>
      </c>
      <c r="AL2829" s="1">
        <v>42997</v>
      </c>
    </row>
    <row r="2830" spans="1:38" x14ac:dyDescent="0.25">
      <c r="A2830" t="s">
        <v>40</v>
      </c>
      <c r="B2830" s="1">
        <v>44117</v>
      </c>
      <c r="C2830">
        <v>1</v>
      </c>
      <c r="D2830">
        <v>429</v>
      </c>
      <c r="E2830">
        <v>232</v>
      </c>
      <c r="F2830" t="s">
        <v>1426</v>
      </c>
      <c r="G2830" t="s">
        <v>69</v>
      </c>
      <c r="H2830" t="s">
        <v>70</v>
      </c>
      <c r="I2830">
        <v>4</v>
      </c>
      <c r="J2830" t="s">
        <v>42</v>
      </c>
      <c r="K2830">
        <v>55</v>
      </c>
      <c r="L2830">
        <v>24.8</v>
      </c>
      <c r="M2830">
        <v>5.15</v>
      </c>
      <c r="N2830">
        <v>1.28</v>
      </c>
      <c r="O2830">
        <v>5.57</v>
      </c>
      <c r="P2830">
        <v>1.38</v>
      </c>
      <c r="Q2830">
        <v>3.97</v>
      </c>
      <c r="R2830">
        <v>0.98</v>
      </c>
      <c r="S2830">
        <v>2.37</v>
      </c>
      <c r="T2830">
        <v>11</v>
      </c>
      <c r="U2830">
        <v>25.74</v>
      </c>
      <c r="V2830">
        <v>31.24</v>
      </c>
      <c r="W2830" s="1">
        <v>44062</v>
      </c>
      <c r="Y2830" t="s">
        <v>43</v>
      </c>
      <c r="Z2830" t="s">
        <v>1653</v>
      </c>
      <c r="AA2830" t="s">
        <v>560</v>
      </c>
      <c r="AB2830">
        <v>258</v>
      </c>
      <c r="AC2830" s="1">
        <v>44152</v>
      </c>
      <c r="AD2830">
        <v>1</v>
      </c>
      <c r="AE2830">
        <v>228</v>
      </c>
      <c r="AF2830" s="1">
        <v>44432</v>
      </c>
      <c r="AG2830">
        <v>370</v>
      </c>
      <c r="AH2830">
        <v>511051</v>
      </c>
      <c r="AI2830" t="s">
        <v>1343</v>
      </c>
      <c r="AJ2830" s="2">
        <v>27273</v>
      </c>
      <c r="AK2830" t="s">
        <v>45</v>
      </c>
      <c r="AL2830" s="1">
        <v>44062</v>
      </c>
    </row>
    <row r="2831" spans="1:38" x14ac:dyDescent="0.25">
      <c r="A2831" t="s">
        <v>40</v>
      </c>
      <c r="B2831" s="1">
        <v>44280</v>
      </c>
      <c r="C2831">
        <v>3</v>
      </c>
      <c r="D2831">
        <v>429</v>
      </c>
      <c r="E2831">
        <v>232</v>
      </c>
      <c r="F2831" t="s">
        <v>1426</v>
      </c>
      <c r="G2831" t="s">
        <v>69</v>
      </c>
      <c r="H2831" t="s">
        <v>70</v>
      </c>
      <c r="I2831">
        <v>4</v>
      </c>
      <c r="J2831" t="s">
        <v>42</v>
      </c>
      <c r="K2831">
        <v>218</v>
      </c>
      <c r="L2831">
        <v>15.7</v>
      </c>
      <c r="M2831">
        <v>4.93</v>
      </c>
      <c r="N2831">
        <v>0.77</v>
      </c>
      <c r="O2831">
        <v>5.92</v>
      </c>
      <c r="P2831">
        <v>0.93</v>
      </c>
      <c r="Q2831">
        <v>4.57</v>
      </c>
      <c r="R2831">
        <v>0.72</v>
      </c>
      <c r="S2831">
        <v>1.65</v>
      </c>
      <c r="T2831">
        <v>16</v>
      </c>
      <c r="U2831">
        <v>16.3</v>
      </c>
      <c r="V2831">
        <v>21.22</v>
      </c>
      <c r="W2831" s="1">
        <v>44062</v>
      </c>
      <c r="Y2831" t="s">
        <v>47</v>
      </c>
      <c r="Z2831" t="s">
        <v>1653</v>
      </c>
      <c r="AA2831" t="s">
        <v>560</v>
      </c>
      <c r="AB2831">
        <v>258</v>
      </c>
      <c r="AC2831" s="1">
        <v>44152</v>
      </c>
      <c r="AD2831">
        <v>1</v>
      </c>
      <c r="AE2831">
        <v>151</v>
      </c>
      <c r="AF2831" s="1">
        <v>44432</v>
      </c>
      <c r="AG2831">
        <v>370</v>
      </c>
      <c r="AH2831">
        <v>511051</v>
      </c>
      <c r="AI2831" t="s">
        <v>1343</v>
      </c>
      <c r="AJ2831" s="2">
        <v>27273</v>
      </c>
      <c r="AK2831" t="s">
        <v>45</v>
      </c>
      <c r="AL2831" s="1">
        <v>44062</v>
      </c>
    </row>
    <row r="2832" spans="1:38" x14ac:dyDescent="0.25">
      <c r="A2832" t="s">
        <v>40</v>
      </c>
      <c r="B2832" s="1">
        <v>44222</v>
      </c>
      <c r="C2832">
        <v>2</v>
      </c>
      <c r="D2832">
        <v>429</v>
      </c>
      <c r="E2832">
        <v>232</v>
      </c>
      <c r="F2832" t="s">
        <v>1426</v>
      </c>
      <c r="G2832" t="s">
        <v>69</v>
      </c>
      <c r="H2832" t="s">
        <v>70</v>
      </c>
      <c r="I2832">
        <v>4</v>
      </c>
      <c r="J2832" t="s">
        <v>42</v>
      </c>
      <c r="K2832">
        <v>160</v>
      </c>
      <c r="L2832">
        <v>12</v>
      </c>
      <c r="M2832">
        <v>5.03</v>
      </c>
      <c r="N2832">
        <v>0.6</v>
      </c>
      <c r="O2832">
        <v>5.85</v>
      </c>
      <c r="P2832">
        <v>0.7</v>
      </c>
      <c r="Q2832">
        <v>4.28</v>
      </c>
      <c r="R2832">
        <v>0.51</v>
      </c>
      <c r="S2832">
        <v>1.22</v>
      </c>
      <c r="T2832">
        <v>31</v>
      </c>
      <c r="U2832">
        <v>12.46</v>
      </c>
      <c r="V2832">
        <v>15.79</v>
      </c>
      <c r="W2832" s="1">
        <v>44062</v>
      </c>
      <c r="Y2832" t="s">
        <v>46</v>
      </c>
      <c r="Z2832" t="s">
        <v>1653</v>
      </c>
      <c r="AA2832" t="s">
        <v>560</v>
      </c>
      <c r="AB2832">
        <v>258</v>
      </c>
      <c r="AC2832" s="1">
        <v>44152</v>
      </c>
      <c r="AD2832">
        <v>1</v>
      </c>
      <c r="AE2832">
        <v>208</v>
      </c>
      <c r="AF2832" s="1">
        <v>44432</v>
      </c>
      <c r="AG2832">
        <v>370</v>
      </c>
      <c r="AH2832">
        <v>511051</v>
      </c>
      <c r="AI2832" t="s">
        <v>1343</v>
      </c>
      <c r="AJ2832" s="2">
        <v>27273</v>
      </c>
      <c r="AK2832" t="s">
        <v>45</v>
      </c>
      <c r="AL2832" s="1">
        <v>44062</v>
      </c>
    </row>
    <row r="2833" spans="1:38" x14ac:dyDescent="0.25">
      <c r="A2833" t="s">
        <v>40</v>
      </c>
      <c r="B2833" s="1">
        <v>44117</v>
      </c>
      <c r="C2833">
        <v>1</v>
      </c>
      <c r="D2833">
        <v>296</v>
      </c>
      <c r="E2833">
        <v>233</v>
      </c>
      <c r="F2833" t="s">
        <v>1426</v>
      </c>
      <c r="G2833" t="s">
        <v>40</v>
      </c>
      <c r="H2833" t="s">
        <v>41</v>
      </c>
      <c r="I2833">
        <v>2</v>
      </c>
      <c r="J2833">
        <v>1</v>
      </c>
      <c r="K2833">
        <v>41</v>
      </c>
      <c r="L2833">
        <v>18.3</v>
      </c>
      <c r="M2833">
        <v>5.12</v>
      </c>
      <c r="N2833">
        <v>0.94</v>
      </c>
      <c r="O2833">
        <v>4.5999999999999996</v>
      </c>
      <c r="P2833">
        <v>0.84</v>
      </c>
      <c r="Q2833">
        <v>3.95</v>
      </c>
      <c r="R2833">
        <v>0.72</v>
      </c>
      <c r="S2833">
        <v>1.56</v>
      </c>
      <c r="T2833">
        <v>23</v>
      </c>
      <c r="U2833">
        <v>19</v>
      </c>
      <c r="V2833">
        <v>20.79</v>
      </c>
      <c r="W2833" s="1">
        <v>44076</v>
      </c>
      <c r="Y2833" t="s">
        <v>43</v>
      </c>
      <c r="Z2833" t="s">
        <v>1654</v>
      </c>
      <c r="AA2833" t="s">
        <v>1655</v>
      </c>
      <c r="AB2833">
        <v>174</v>
      </c>
      <c r="AC2833" s="1">
        <v>44143</v>
      </c>
      <c r="AD2833">
        <v>1</v>
      </c>
      <c r="AE2833">
        <v>220</v>
      </c>
      <c r="AF2833" s="1">
        <v>44424</v>
      </c>
      <c r="AG2833">
        <v>348</v>
      </c>
      <c r="AI2833">
        <v>237</v>
      </c>
      <c r="AJ2833" t="s">
        <v>1656</v>
      </c>
      <c r="AK2833" t="s">
        <v>45</v>
      </c>
      <c r="AL2833" s="1">
        <v>44076</v>
      </c>
    </row>
    <row r="2834" spans="1:38" x14ac:dyDescent="0.25">
      <c r="A2834" t="s">
        <v>40</v>
      </c>
      <c r="B2834" s="1">
        <v>44222</v>
      </c>
      <c r="C2834">
        <v>2</v>
      </c>
      <c r="D2834">
        <v>296</v>
      </c>
      <c r="E2834">
        <v>233</v>
      </c>
      <c r="F2834" t="s">
        <v>1426</v>
      </c>
      <c r="G2834" t="s">
        <v>40</v>
      </c>
      <c r="H2834" t="s">
        <v>41</v>
      </c>
      <c r="I2834">
        <v>2</v>
      </c>
      <c r="J2834">
        <v>1</v>
      </c>
      <c r="K2834">
        <v>146</v>
      </c>
      <c r="L2834">
        <v>14</v>
      </c>
      <c r="M2834">
        <v>5.24</v>
      </c>
      <c r="N2834">
        <v>0.73</v>
      </c>
      <c r="O2834">
        <v>5.31</v>
      </c>
      <c r="P2834">
        <v>0.74</v>
      </c>
      <c r="Q2834">
        <v>3.81</v>
      </c>
      <c r="R2834">
        <v>0.53</v>
      </c>
      <c r="S2834">
        <v>1.28</v>
      </c>
      <c r="T2834">
        <v>20</v>
      </c>
      <c r="U2834">
        <v>14.53</v>
      </c>
      <c r="V2834">
        <v>16.97</v>
      </c>
      <c r="W2834" s="1">
        <v>44076</v>
      </c>
      <c r="Y2834" t="s">
        <v>46</v>
      </c>
      <c r="Z2834" t="s">
        <v>1654</v>
      </c>
      <c r="AA2834" t="s">
        <v>1655</v>
      </c>
      <c r="AB2834">
        <v>174</v>
      </c>
      <c r="AC2834" s="1">
        <v>44143</v>
      </c>
      <c r="AD2834">
        <v>1</v>
      </c>
      <c r="AE2834">
        <v>165</v>
      </c>
      <c r="AF2834" s="1">
        <v>44424</v>
      </c>
      <c r="AG2834">
        <v>348</v>
      </c>
      <c r="AI2834">
        <v>237</v>
      </c>
      <c r="AJ2834" t="s">
        <v>1656</v>
      </c>
      <c r="AK2834" t="s">
        <v>45</v>
      </c>
      <c r="AL2834" s="1">
        <v>44076</v>
      </c>
    </row>
    <row r="2835" spans="1:38" x14ac:dyDescent="0.25">
      <c r="A2835" t="s">
        <v>40</v>
      </c>
      <c r="B2835" s="1">
        <v>44280</v>
      </c>
      <c r="C2835">
        <v>3</v>
      </c>
      <c r="D2835">
        <v>296</v>
      </c>
      <c r="E2835">
        <v>233</v>
      </c>
      <c r="F2835" t="s">
        <v>1426</v>
      </c>
      <c r="G2835" t="s">
        <v>40</v>
      </c>
      <c r="H2835" t="s">
        <v>41</v>
      </c>
      <c r="I2835">
        <v>2</v>
      </c>
      <c r="J2835">
        <v>1</v>
      </c>
      <c r="K2835">
        <v>204</v>
      </c>
      <c r="L2835">
        <v>11.1</v>
      </c>
      <c r="M2835">
        <v>4.92</v>
      </c>
      <c r="N2835">
        <v>0.55000000000000004</v>
      </c>
      <c r="O2835">
        <v>5.6</v>
      </c>
      <c r="P2835">
        <v>0.62</v>
      </c>
      <c r="Q2835">
        <v>4.49</v>
      </c>
      <c r="R2835">
        <v>0.5</v>
      </c>
      <c r="S2835">
        <v>1.1200000000000001</v>
      </c>
      <c r="T2835">
        <v>20</v>
      </c>
      <c r="U2835">
        <v>11.52</v>
      </c>
      <c r="V2835">
        <v>14.47</v>
      </c>
      <c r="W2835" s="1">
        <v>44076</v>
      </c>
      <c r="Y2835" t="s">
        <v>47</v>
      </c>
      <c r="Z2835" t="s">
        <v>1654</v>
      </c>
      <c r="AA2835" t="s">
        <v>1655</v>
      </c>
      <c r="AB2835">
        <v>174</v>
      </c>
      <c r="AC2835" s="1">
        <v>44143</v>
      </c>
      <c r="AD2835">
        <v>1</v>
      </c>
      <c r="AE2835">
        <v>143</v>
      </c>
      <c r="AF2835" s="1">
        <v>44424</v>
      </c>
      <c r="AG2835">
        <v>348</v>
      </c>
      <c r="AI2835">
        <v>237</v>
      </c>
      <c r="AJ2835" t="s">
        <v>1656</v>
      </c>
      <c r="AK2835" t="s">
        <v>45</v>
      </c>
      <c r="AL2835" s="1">
        <v>44076</v>
      </c>
    </row>
    <row r="2836" spans="1:38" x14ac:dyDescent="0.25">
      <c r="A2836" t="s">
        <v>40</v>
      </c>
      <c r="B2836" s="1">
        <v>44117</v>
      </c>
      <c r="C2836">
        <v>1</v>
      </c>
      <c r="D2836">
        <v>122</v>
      </c>
      <c r="E2836">
        <v>233</v>
      </c>
      <c r="F2836" t="s">
        <v>1426</v>
      </c>
      <c r="G2836" t="s">
        <v>1622</v>
      </c>
      <c r="H2836" t="s">
        <v>70</v>
      </c>
      <c r="I2836">
        <v>3</v>
      </c>
      <c r="J2836">
        <v>2</v>
      </c>
      <c r="K2836">
        <v>30</v>
      </c>
      <c r="L2836">
        <v>24.3</v>
      </c>
      <c r="M2836">
        <v>5.21</v>
      </c>
      <c r="N2836">
        <v>1.27</v>
      </c>
      <c r="O2836">
        <v>5.26</v>
      </c>
      <c r="P2836">
        <v>1.28</v>
      </c>
      <c r="Q2836">
        <v>4.0599999999999996</v>
      </c>
      <c r="R2836">
        <v>0.99</v>
      </c>
      <c r="S2836">
        <v>2.2599999999999998</v>
      </c>
      <c r="T2836">
        <v>6</v>
      </c>
      <c r="U2836">
        <v>25.22</v>
      </c>
      <c r="V2836">
        <v>29.93</v>
      </c>
      <c r="W2836" s="1">
        <v>44087</v>
      </c>
      <c r="Y2836" t="s">
        <v>43</v>
      </c>
      <c r="Z2836" t="s">
        <v>1657</v>
      </c>
      <c r="AA2836" t="s">
        <v>1658</v>
      </c>
      <c r="AB2836">
        <v>124</v>
      </c>
      <c r="AC2836" s="1">
        <v>44151</v>
      </c>
      <c r="AD2836">
        <v>2</v>
      </c>
      <c r="AE2836">
        <v>225</v>
      </c>
      <c r="AF2836" s="1">
        <v>44429</v>
      </c>
      <c r="AG2836">
        <v>342</v>
      </c>
      <c r="AH2836">
        <v>814101</v>
      </c>
      <c r="AI2836">
        <v>243</v>
      </c>
      <c r="AJ2836" s="2">
        <v>18507</v>
      </c>
      <c r="AK2836" t="s">
        <v>45</v>
      </c>
      <c r="AL2836" s="1">
        <v>44087</v>
      </c>
    </row>
    <row r="2837" spans="1:38" x14ac:dyDescent="0.25">
      <c r="A2837" t="s">
        <v>40</v>
      </c>
      <c r="B2837" s="1">
        <v>44280</v>
      </c>
      <c r="C2837">
        <v>3</v>
      </c>
      <c r="D2837">
        <v>122</v>
      </c>
      <c r="E2837">
        <v>233</v>
      </c>
      <c r="F2837" t="s">
        <v>1426</v>
      </c>
      <c r="G2837" t="s">
        <v>1622</v>
      </c>
      <c r="H2837" t="s">
        <v>70</v>
      </c>
      <c r="I2837">
        <v>3</v>
      </c>
      <c r="J2837">
        <v>2</v>
      </c>
      <c r="K2837">
        <v>193</v>
      </c>
      <c r="L2837">
        <v>13.9</v>
      </c>
      <c r="M2837">
        <v>4.9000000000000004</v>
      </c>
      <c r="N2837">
        <v>0.68</v>
      </c>
      <c r="O2837">
        <v>5.83</v>
      </c>
      <c r="P2837">
        <v>0.81</v>
      </c>
      <c r="Q2837">
        <v>4.78</v>
      </c>
      <c r="R2837">
        <v>0.66</v>
      </c>
      <c r="S2837">
        <v>1.47</v>
      </c>
      <c r="T2837">
        <v>4</v>
      </c>
      <c r="U2837">
        <v>14.43</v>
      </c>
      <c r="V2837">
        <v>18.79</v>
      </c>
      <c r="W2837" s="1">
        <v>44087</v>
      </c>
      <c r="Y2837" t="s">
        <v>47</v>
      </c>
      <c r="Z2837" t="s">
        <v>1657</v>
      </c>
      <c r="AA2837" t="s">
        <v>1658</v>
      </c>
      <c r="AB2837">
        <v>124</v>
      </c>
      <c r="AC2837" s="1">
        <v>44151</v>
      </c>
      <c r="AD2837">
        <v>2</v>
      </c>
      <c r="AE2837">
        <v>148</v>
      </c>
      <c r="AF2837" s="1">
        <v>44429</v>
      </c>
      <c r="AG2837">
        <v>342</v>
      </c>
      <c r="AH2837">
        <v>814101</v>
      </c>
      <c r="AI2837">
        <v>243</v>
      </c>
      <c r="AJ2837" s="2">
        <v>18507</v>
      </c>
      <c r="AK2837" t="s">
        <v>45</v>
      </c>
      <c r="AL2837" s="1">
        <v>44087</v>
      </c>
    </row>
    <row r="2838" spans="1:38" x14ac:dyDescent="0.25">
      <c r="A2838" t="s">
        <v>40</v>
      </c>
      <c r="B2838" s="1">
        <v>44222</v>
      </c>
      <c r="C2838">
        <v>2</v>
      </c>
      <c r="D2838">
        <v>122</v>
      </c>
      <c r="E2838">
        <v>233</v>
      </c>
      <c r="F2838" t="s">
        <v>1426</v>
      </c>
      <c r="G2838" t="s">
        <v>1622</v>
      </c>
      <c r="H2838" t="s">
        <v>70</v>
      </c>
      <c r="I2838">
        <v>3</v>
      </c>
      <c r="J2838">
        <v>2</v>
      </c>
      <c r="K2838">
        <v>135</v>
      </c>
      <c r="L2838">
        <v>14.6</v>
      </c>
      <c r="M2838">
        <v>5.01</v>
      </c>
      <c r="N2838">
        <v>0.73</v>
      </c>
      <c r="O2838">
        <v>5.58</v>
      </c>
      <c r="P2838">
        <v>0.81</v>
      </c>
      <c r="Q2838">
        <v>4.28</v>
      </c>
      <c r="R2838">
        <v>0.62</v>
      </c>
      <c r="S2838">
        <v>1.44</v>
      </c>
      <c r="T2838">
        <v>6</v>
      </c>
      <c r="U2838">
        <v>15.15</v>
      </c>
      <c r="V2838">
        <v>18.68</v>
      </c>
      <c r="W2838" s="1">
        <v>44087</v>
      </c>
      <c r="Y2838" t="s">
        <v>46</v>
      </c>
      <c r="Z2838" t="s">
        <v>1657</v>
      </c>
      <c r="AA2838" t="s">
        <v>1658</v>
      </c>
      <c r="AB2838">
        <v>124</v>
      </c>
      <c r="AC2838" s="1">
        <v>44151</v>
      </c>
      <c r="AD2838">
        <v>2</v>
      </c>
      <c r="AE2838">
        <v>170</v>
      </c>
      <c r="AF2838" s="1">
        <v>44429</v>
      </c>
      <c r="AG2838">
        <v>342</v>
      </c>
      <c r="AH2838">
        <v>814101</v>
      </c>
      <c r="AI2838">
        <v>243</v>
      </c>
      <c r="AJ2838" s="2">
        <v>18507</v>
      </c>
      <c r="AK2838" t="s">
        <v>45</v>
      </c>
      <c r="AL2838" s="1">
        <v>44087</v>
      </c>
    </row>
    <row r="2839" spans="1:38" x14ac:dyDescent="0.25">
      <c r="A2839" t="s">
        <v>284</v>
      </c>
      <c r="B2839" s="1">
        <v>44111</v>
      </c>
      <c r="C2839">
        <v>1</v>
      </c>
      <c r="D2839">
        <v>336</v>
      </c>
      <c r="E2839">
        <v>233</v>
      </c>
      <c r="F2839" t="s">
        <v>1426</v>
      </c>
      <c r="G2839" t="s">
        <v>64</v>
      </c>
      <c r="H2839" t="s">
        <v>64</v>
      </c>
      <c r="I2839">
        <v>4</v>
      </c>
      <c r="J2839" t="s">
        <v>42</v>
      </c>
      <c r="K2839">
        <v>7</v>
      </c>
      <c r="L2839">
        <v>24</v>
      </c>
      <c r="M2839">
        <v>4.87</v>
      </c>
      <c r="N2839">
        <v>1.17</v>
      </c>
      <c r="O2839">
        <v>4.5199999999999996</v>
      </c>
      <c r="P2839">
        <v>1.08</v>
      </c>
      <c r="Q2839">
        <v>4.08</v>
      </c>
      <c r="R2839">
        <v>0.98</v>
      </c>
      <c r="S2839">
        <v>2.06</v>
      </c>
      <c r="T2839">
        <v>92</v>
      </c>
      <c r="U2839">
        <v>24.91</v>
      </c>
      <c r="V2839">
        <v>27.32</v>
      </c>
      <c r="W2839" s="1">
        <v>44104</v>
      </c>
    </row>
    <row r="2840" spans="1:38" x14ac:dyDescent="0.25">
      <c r="A2840" t="s">
        <v>284</v>
      </c>
      <c r="B2840" s="1">
        <v>44166</v>
      </c>
      <c r="C2840">
        <v>2</v>
      </c>
      <c r="D2840">
        <v>336</v>
      </c>
      <c r="E2840">
        <v>233</v>
      </c>
      <c r="F2840" t="s">
        <v>1426</v>
      </c>
      <c r="G2840" t="s">
        <v>64</v>
      </c>
      <c r="H2840" t="s">
        <v>64</v>
      </c>
      <c r="I2840">
        <v>4</v>
      </c>
      <c r="J2840" t="s">
        <v>42</v>
      </c>
      <c r="K2840">
        <v>62</v>
      </c>
      <c r="L2840">
        <v>22</v>
      </c>
      <c r="M2840">
        <v>4.7699999999999996</v>
      </c>
      <c r="N2840">
        <v>1.05</v>
      </c>
      <c r="O2840">
        <v>5.6</v>
      </c>
      <c r="P2840">
        <v>1.2</v>
      </c>
      <c r="Q2840">
        <v>3.7</v>
      </c>
      <c r="R2840">
        <v>0.8</v>
      </c>
      <c r="S2840">
        <v>2.1</v>
      </c>
      <c r="T2840">
        <v>32</v>
      </c>
      <c r="U2840">
        <v>22.84</v>
      </c>
      <c r="V2840">
        <v>26.9</v>
      </c>
      <c r="W2840" s="1">
        <v>44104</v>
      </c>
      <c r="Z2840">
        <v>99</v>
      </c>
      <c r="AA2840">
        <v>15</v>
      </c>
    </row>
    <row r="2841" spans="1:38" x14ac:dyDescent="0.25">
      <c r="A2841" t="s">
        <v>284</v>
      </c>
      <c r="B2841" s="1">
        <v>44230</v>
      </c>
      <c r="C2841">
        <v>3</v>
      </c>
      <c r="D2841">
        <v>336</v>
      </c>
      <c r="E2841">
        <v>233</v>
      </c>
      <c r="F2841" t="s">
        <v>1426</v>
      </c>
      <c r="G2841" t="s">
        <v>64</v>
      </c>
      <c r="H2841" t="s">
        <v>64</v>
      </c>
      <c r="I2841">
        <v>4</v>
      </c>
      <c r="J2841" t="s">
        <v>42</v>
      </c>
      <c r="K2841">
        <v>126</v>
      </c>
      <c r="L2841">
        <v>16</v>
      </c>
      <c r="M2841">
        <v>4.9400000000000004</v>
      </c>
      <c r="N2841">
        <v>0.79</v>
      </c>
      <c r="O2841">
        <v>5.46</v>
      </c>
      <c r="P2841">
        <v>0.87</v>
      </c>
      <c r="Q2841">
        <v>4.01</v>
      </c>
      <c r="R2841">
        <v>0.64</v>
      </c>
      <c r="S2841">
        <v>1.52</v>
      </c>
      <c r="T2841">
        <v>59</v>
      </c>
      <c r="U2841">
        <v>16.61</v>
      </c>
      <c r="V2841">
        <v>20.010000000000002</v>
      </c>
      <c r="W2841" s="1">
        <v>44104</v>
      </c>
    </row>
    <row r="2842" spans="1:38" x14ac:dyDescent="0.25">
      <c r="A2842" t="s">
        <v>284</v>
      </c>
      <c r="B2842" s="1">
        <v>44298</v>
      </c>
      <c r="C2842">
        <v>4</v>
      </c>
      <c r="D2842">
        <v>336</v>
      </c>
      <c r="E2842">
        <v>233</v>
      </c>
      <c r="F2842" t="s">
        <v>1426</v>
      </c>
      <c r="G2842" t="s">
        <v>64</v>
      </c>
      <c r="H2842" t="s">
        <v>64</v>
      </c>
      <c r="I2842">
        <v>4</v>
      </c>
      <c r="J2842" t="s">
        <v>42</v>
      </c>
      <c r="K2842">
        <v>194</v>
      </c>
      <c r="L2842">
        <v>16</v>
      </c>
      <c r="M2842">
        <v>4.9400000000000004</v>
      </c>
      <c r="N2842">
        <v>0.79</v>
      </c>
      <c r="O2842">
        <v>5.46</v>
      </c>
      <c r="P2842">
        <v>0.87</v>
      </c>
      <c r="Q2842">
        <v>4.01</v>
      </c>
      <c r="R2842">
        <v>0.64</v>
      </c>
      <c r="S2842">
        <v>1.52</v>
      </c>
      <c r="T2842">
        <v>59</v>
      </c>
      <c r="U2842">
        <v>16.61</v>
      </c>
      <c r="V2842">
        <v>20.010000000000002</v>
      </c>
      <c r="W2842" s="1">
        <v>44104</v>
      </c>
    </row>
    <row r="2843" spans="1:38" x14ac:dyDescent="0.25">
      <c r="A2843" t="s">
        <v>129</v>
      </c>
      <c r="B2843" s="1">
        <v>43060</v>
      </c>
      <c r="C2843">
        <v>2</v>
      </c>
      <c r="D2843">
        <v>48</v>
      </c>
      <c r="E2843">
        <v>234</v>
      </c>
      <c r="F2843" t="s">
        <v>1426</v>
      </c>
      <c r="G2843" t="s">
        <v>104</v>
      </c>
      <c r="H2843" t="s">
        <v>105</v>
      </c>
      <c r="I2843">
        <v>4</v>
      </c>
      <c r="J2843" t="s">
        <v>42</v>
      </c>
      <c r="K2843">
        <v>52</v>
      </c>
      <c r="L2843">
        <v>19.100000000000001</v>
      </c>
      <c r="M2843">
        <v>5.29</v>
      </c>
      <c r="N2843">
        <v>1.01</v>
      </c>
      <c r="O2843">
        <v>4.5599999999999996</v>
      </c>
      <c r="P2843">
        <v>0.87</v>
      </c>
      <c r="Q2843">
        <v>3.89</v>
      </c>
      <c r="R2843">
        <v>0.74</v>
      </c>
      <c r="S2843">
        <v>1.61</v>
      </c>
      <c r="T2843">
        <v>81</v>
      </c>
      <c r="U2843">
        <v>19.829999999999998</v>
      </c>
      <c r="V2843">
        <v>21.53</v>
      </c>
      <c r="W2843" s="1">
        <v>43008</v>
      </c>
      <c r="X2843">
        <v>234</v>
      </c>
      <c r="Y2843" t="s">
        <v>43</v>
      </c>
      <c r="AC2843" s="1">
        <v>43054</v>
      </c>
      <c r="AD2843">
        <v>2</v>
      </c>
      <c r="AE2843">
        <v>185</v>
      </c>
      <c r="AF2843" s="1">
        <v>43332</v>
      </c>
      <c r="AG2843">
        <v>324</v>
      </c>
      <c r="AI2843" t="s">
        <v>901</v>
      </c>
      <c r="AJ2843" t="s">
        <v>1659</v>
      </c>
      <c r="AK2843" t="s">
        <v>45</v>
      </c>
      <c r="AL2843" s="1">
        <v>43008</v>
      </c>
    </row>
    <row r="2844" spans="1:38" x14ac:dyDescent="0.25">
      <c r="A2844" t="s">
        <v>129</v>
      </c>
      <c r="B2844" s="1">
        <v>43156</v>
      </c>
      <c r="C2844">
        <v>3</v>
      </c>
      <c r="D2844">
        <v>48</v>
      </c>
      <c r="E2844">
        <v>234</v>
      </c>
      <c r="F2844" t="s">
        <v>1426</v>
      </c>
      <c r="G2844" t="s">
        <v>104</v>
      </c>
      <c r="H2844" t="s">
        <v>105</v>
      </c>
      <c r="I2844">
        <v>4</v>
      </c>
      <c r="J2844" t="s">
        <v>42</v>
      </c>
      <c r="K2844">
        <v>148</v>
      </c>
      <c r="L2844">
        <v>13.3</v>
      </c>
      <c r="M2844">
        <v>5.01</v>
      </c>
      <c r="N2844">
        <v>0.67</v>
      </c>
      <c r="O2844">
        <v>4.16</v>
      </c>
      <c r="P2844">
        <v>0.55000000000000004</v>
      </c>
      <c r="Q2844">
        <v>4.5199999999999996</v>
      </c>
      <c r="R2844">
        <v>0.6</v>
      </c>
      <c r="S2844">
        <v>1.1499999999999999</v>
      </c>
      <c r="U2844">
        <v>13.81</v>
      </c>
      <c r="V2844">
        <v>14.92</v>
      </c>
      <c r="W2844" s="1">
        <v>43008</v>
      </c>
      <c r="X2844">
        <v>234</v>
      </c>
      <c r="AI2844">
        <v>0</v>
      </c>
    </row>
    <row r="2845" spans="1:38" x14ac:dyDescent="0.25">
      <c r="A2845" t="s">
        <v>129</v>
      </c>
      <c r="B2845" s="1">
        <v>43229</v>
      </c>
      <c r="C2845">
        <v>4</v>
      </c>
      <c r="D2845">
        <v>48</v>
      </c>
      <c r="E2845">
        <v>234</v>
      </c>
      <c r="F2845" t="s">
        <v>1426</v>
      </c>
      <c r="G2845" t="s">
        <v>104</v>
      </c>
      <c r="H2845" t="s">
        <v>105</v>
      </c>
      <c r="I2845">
        <v>4</v>
      </c>
      <c r="J2845" t="s">
        <v>42</v>
      </c>
      <c r="K2845">
        <v>221</v>
      </c>
      <c r="L2845">
        <v>9.1</v>
      </c>
      <c r="M2845">
        <v>4.74</v>
      </c>
      <c r="N2845">
        <v>0.43</v>
      </c>
      <c r="O2845">
        <v>6.67</v>
      </c>
      <c r="P2845">
        <v>0.61</v>
      </c>
      <c r="Q2845">
        <v>5.28</v>
      </c>
      <c r="R2845">
        <v>0.48</v>
      </c>
      <c r="S2845">
        <v>1.0900000000000001</v>
      </c>
      <c r="T2845">
        <v>101</v>
      </c>
      <c r="U2845">
        <v>9.4499999999999993</v>
      </c>
      <c r="V2845">
        <v>13.65</v>
      </c>
      <c r="W2845" s="1">
        <v>43008</v>
      </c>
      <c r="X2845">
        <v>234</v>
      </c>
      <c r="Y2845" s="3">
        <v>44986</v>
      </c>
      <c r="AC2845" s="1">
        <v>43054</v>
      </c>
      <c r="AD2845">
        <v>2</v>
      </c>
      <c r="AF2845" s="1">
        <v>43332</v>
      </c>
      <c r="AG2845">
        <v>324</v>
      </c>
      <c r="AI2845" t="s">
        <v>901</v>
      </c>
      <c r="AJ2845" t="s">
        <v>1659</v>
      </c>
      <c r="AK2845" t="s">
        <v>50</v>
      </c>
      <c r="AL2845" s="1">
        <v>43251</v>
      </c>
    </row>
    <row r="2846" spans="1:38" x14ac:dyDescent="0.25">
      <c r="A2846" t="s">
        <v>1153</v>
      </c>
      <c r="B2846" s="1">
        <v>43009</v>
      </c>
      <c r="C2846">
        <v>1</v>
      </c>
      <c r="D2846">
        <v>200</v>
      </c>
      <c r="E2846">
        <v>234</v>
      </c>
      <c r="F2846" t="s">
        <v>1426</v>
      </c>
      <c r="G2846" t="s">
        <v>40</v>
      </c>
      <c r="H2846" t="s">
        <v>41</v>
      </c>
      <c r="I2846">
        <v>7</v>
      </c>
      <c r="J2846" t="s">
        <v>42</v>
      </c>
      <c r="K2846">
        <v>28</v>
      </c>
      <c r="L2846">
        <v>20.100000000000001</v>
      </c>
      <c r="M2846">
        <v>4.97</v>
      </c>
      <c r="N2846">
        <v>1</v>
      </c>
      <c r="O2846">
        <v>5.16</v>
      </c>
      <c r="P2846">
        <v>1.04</v>
      </c>
      <c r="Q2846">
        <v>4.24</v>
      </c>
      <c r="R2846">
        <v>0.85</v>
      </c>
      <c r="S2846">
        <v>1.89</v>
      </c>
      <c r="T2846">
        <v>343</v>
      </c>
      <c r="U2846">
        <v>20.86</v>
      </c>
      <c r="V2846">
        <v>24.75</v>
      </c>
      <c r="W2846" s="1">
        <v>42981</v>
      </c>
      <c r="X2846">
        <v>246</v>
      </c>
      <c r="Y2846" s="3">
        <v>44927</v>
      </c>
      <c r="AC2846" s="1">
        <v>43066</v>
      </c>
      <c r="AD2846">
        <v>2</v>
      </c>
      <c r="AE2846">
        <v>277</v>
      </c>
      <c r="AF2846" s="1">
        <v>43347</v>
      </c>
      <c r="AG2846">
        <v>366</v>
      </c>
      <c r="AH2846">
        <v>305055</v>
      </c>
      <c r="AI2846" t="s">
        <v>1660</v>
      </c>
      <c r="AJ2846" s="3">
        <v>45113</v>
      </c>
      <c r="AK2846" t="s">
        <v>45</v>
      </c>
      <c r="AL2846" s="1">
        <v>42981</v>
      </c>
    </row>
    <row r="2847" spans="1:38" x14ac:dyDescent="0.25">
      <c r="A2847" t="s">
        <v>1153</v>
      </c>
      <c r="B2847" s="1">
        <v>43073</v>
      </c>
      <c r="C2847">
        <v>2</v>
      </c>
      <c r="D2847">
        <v>200</v>
      </c>
      <c r="E2847">
        <v>234</v>
      </c>
      <c r="F2847" t="s">
        <v>1426</v>
      </c>
      <c r="G2847" t="s">
        <v>40</v>
      </c>
      <c r="H2847" t="s">
        <v>41</v>
      </c>
      <c r="I2847">
        <v>7</v>
      </c>
      <c r="J2847" t="s">
        <v>42</v>
      </c>
      <c r="K2847">
        <v>92</v>
      </c>
      <c r="L2847">
        <v>15.3</v>
      </c>
      <c r="M2847">
        <v>5.05</v>
      </c>
      <c r="N2847">
        <v>0.77</v>
      </c>
      <c r="O2847">
        <v>4.93</v>
      </c>
      <c r="P2847">
        <v>0.75</v>
      </c>
      <c r="Q2847">
        <v>4.37</v>
      </c>
      <c r="R2847">
        <v>0.67</v>
      </c>
      <c r="S2847">
        <v>1.42</v>
      </c>
      <c r="T2847">
        <v>130</v>
      </c>
      <c r="U2847">
        <v>15.88</v>
      </c>
      <c r="V2847">
        <v>18.489999999999998</v>
      </c>
      <c r="W2847" s="1">
        <v>42981</v>
      </c>
      <c r="X2847">
        <v>246</v>
      </c>
      <c r="Y2847" s="3">
        <v>44958</v>
      </c>
      <c r="AC2847" s="1">
        <v>43066</v>
      </c>
      <c r="AD2847">
        <v>2</v>
      </c>
      <c r="AE2847">
        <v>272</v>
      </c>
      <c r="AF2847" s="1">
        <v>43347</v>
      </c>
      <c r="AG2847">
        <v>366</v>
      </c>
      <c r="AH2847">
        <v>305055</v>
      </c>
      <c r="AI2847" t="s">
        <v>1660</v>
      </c>
      <c r="AJ2847" s="3">
        <v>45113</v>
      </c>
      <c r="AK2847" t="s">
        <v>45</v>
      </c>
      <c r="AL2847" s="1">
        <v>42981</v>
      </c>
    </row>
    <row r="2848" spans="1:38" x14ac:dyDescent="0.25">
      <c r="A2848" t="s">
        <v>1153</v>
      </c>
      <c r="B2848" s="1">
        <v>43144</v>
      </c>
      <c r="C2848">
        <v>3</v>
      </c>
      <c r="D2848">
        <v>200</v>
      </c>
      <c r="E2848">
        <v>234</v>
      </c>
      <c r="F2848" t="s">
        <v>1426</v>
      </c>
      <c r="G2848" t="s">
        <v>40</v>
      </c>
      <c r="H2848" t="s">
        <v>41</v>
      </c>
      <c r="I2848">
        <v>7</v>
      </c>
      <c r="J2848" t="s">
        <v>42</v>
      </c>
      <c r="K2848">
        <v>163</v>
      </c>
      <c r="L2848">
        <v>13.6</v>
      </c>
      <c r="M2848">
        <v>4.99</v>
      </c>
      <c r="N2848">
        <v>0.68</v>
      </c>
      <c r="O2848">
        <v>5.9</v>
      </c>
      <c r="P2848">
        <v>0.8</v>
      </c>
      <c r="Q2848">
        <v>4.33</v>
      </c>
      <c r="R2848">
        <v>0.59</v>
      </c>
      <c r="S2848">
        <v>1.39</v>
      </c>
      <c r="T2848">
        <v>517</v>
      </c>
      <c r="U2848">
        <v>14.12</v>
      </c>
      <c r="V2848">
        <v>18.059999999999999</v>
      </c>
      <c r="W2848" s="1">
        <v>42981</v>
      </c>
      <c r="X2848">
        <v>246</v>
      </c>
      <c r="Y2848" s="3">
        <v>44987</v>
      </c>
      <c r="AC2848" s="1">
        <v>43086</v>
      </c>
      <c r="AD2848">
        <v>3</v>
      </c>
      <c r="AE2848">
        <v>154</v>
      </c>
      <c r="AF2848" s="1">
        <v>43368</v>
      </c>
      <c r="AG2848">
        <v>387</v>
      </c>
      <c r="AH2848">
        <v>305055</v>
      </c>
      <c r="AI2848" t="s">
        <v>1660</v>
      </c>
      <c r="AJ2848" s="3">
        <v>45113</v>
      </c>
      <c r="AK2848" t="s">
        <v>45</v>
      </c>
      <c r="AL2848" s="1">
        <v>42981</v>
      </c>
    </row>
    <row r="2849" spans="1:38" x14ac:dyDescent="0.25">
      <c r="A2849" t="s">
        <v>1153</v>
      </c>
      <c r="B2849" s="1">
        <v>43214</v>
      </c>
      <c r="C2849">
        <v>4</v>
      </c>
      <c r="D2849">
        <v>200</v>
      </c>
      <c r="E2849">
        <v>234</v>
      </c>
      <c r="F2849" t="s">
        <v>1426</v>
      </c>
      <c r="G2849" t="s">
        <v>40</v>
      </c>
      <c r="H2849" t="s">
        <v>41</v>
      </c>
      <c r="I2849">
        <v>7</v>
      </c>
      <c r="J2849" t="s">
        <v>42</v>
      </c>
      <c r="K2849">
        <v>233</v>
      </c>
      <c r="L2849">
        <v>7.9</v>
      </c>
      <c r="M2849">
        <v>4.53</v>
      </c>
      <c r="N2849">
        <v>0.36</v>
      </c>
      <c r="O2849">
        <v>7.68</v>
      </c>
      <c r="P2849">
        <v>0.61</v>
      </c>
      <c r="Q2849">
        <v>5.59</v>
      </c>
      <c r="R2849">
        <v>0.44</v>
      </c>
      <c r="S2849">
        <v>1.05</v>
      </c>
      <c r="T2849">
        <v>295</v>
      </c>
      <c r="U2849">
        <v>8.1999999999999993</v>
      </c>
      <c r="V2849">
        <v>13.04</v>
      </c>
      <c r="W2849" s="1">
        <v>42981</v>
      </c>
      <c r="X2849">
        <v>246</v>
      </c>
      <c r="Y2849" s="3">
        <v>45019</v>
      </c>
      <c r="AC2849" t="s">
        <v>49</v>
      </c>
      <c r="AH2849">
        <v>305055</v>
      </c>
      <c r="AI2849" t="s">
        <v>1660</v>
      </c>
      <c r="AJ2849" s="3">
        <v>45113</v>
      </c>
      <c r="AK2849" t="s">
        <v>50</v>
      </c>
      <c r="AL2849" s="1">
        <v>43237</v>
      </c>
    </row>
    <row r="2850" spans="1:38" x14ac:dyDescent="0.25">
      <c r="A2850" t="s">
        <v>38</v>
      </c>
      <c r="B2850" s="1">
        <v>43010</v>
      </c>
      <c r="C2850">
        <v>1</v>
      </c>
      <c r="D2850">
        <v>228</v>
      </c>
      <c r="E2850">
        <v>235</v>
      </c>
      <c r="F2850" t="s">
        <v>1426</v>
      </c>
      <c r="G2850" t="s">
        <v>69</v>
      </c>
      <c r="H2850" t="s">
        <v>70</v>
      </c>
      <c r="I2850">
        <v>3</v>
      </c>
      <c r="J2850">
        <v>2</v>
      </c>
      <c r="K2850">
        <v>35</v>
      </c>
      <c r="L2850">
        <v>21.4</v>
      </c>
      <c r="M2850">
        <v>5.0599999999999996</v>
      </c>
      <c r="N2850">
        <v>1.08</v>
      </c>
      <c r="O2850">
        <v>5.0999999999999996</v>
      </c>
      <c r="P2850">
        <v>1.0900000000000001</v>
      </c>
      <c r="Q2850">
        <v>3.95</v>
      </c>
      <c r="R2850">
        <v>0.85</v>
      </c>
      <c r="S2850">
        <v>1.94</v>
      </c>
      <c r="T2850">
        <v>45</v>
      </c>
      <c r="U2850">
        <v>22.21</v>
      </c>
      <c r="V2850">
        <v>25.73</v>
      </c>
      <c r="W2850" s="1">
        <v>42975</v>
      </c>
      <c r="X2850">
        <v>238</v>
      </c>
      <c r="Y2850" t="s">
        <v>43</v>
      </c>
      <c r="Z2850" t="s">
        <v>1661</v>
      </c>
      <c r="AA2850" t="s">
        <v>1662</v>
      </c>
      <c r="AC2850" s="1">
        <v>43072</v>
      </c>
      <c r="AD2850">
        <v>2</v>
      </c>
      <c r="AE2850">
        <v>276</v>
      </c>
      <c r="AF2850" s="1">
        <v>43353</v>
      </c>
      <c r="AG2850">
        <v>378</v>
      </c>
      <c r="AH2850" t="s">
        <v>381</v>
      </c>
      <c r="AI2850">
        <v>51</v>
      </c>
      <c r="AJ2850" s="3">
        <v>45118</v>
      </c>
      <c r="AK2850" t="s">
        <v>45</v>
      </c>
      <c r="AL2850" s="1">
        <v>42975</v>
      </c>
    </row>
    <row r="2851" spans="1:38" x14ac:dyDescent="0.25">
      <c r="A2851" t="s">
        <v>38</v>
      </c>
      <c r="B2851" s="1">
        <v>43075</v>
      </c>
      <c r="C2851">
        <v>2</v>
      </c>
      <c r="D2851">
        <v>228</v>
      </c>
      <c r="E2851">
        <v>235</v>
      </c>
      <c r="F2851" t="s">
        <v>1426</v>
      </c>
      <c r="G2851" t="s">
        <v>69</v>
      </c>
      <c r="H2851" t="s">
        <v>70</v>
      </c>
      <c r="I2851">
        <v>3</v>
      </c>
      <c r="J2851">
        <v>2</v>
      </c>
      <c r="K2851">
        <v>100</v>
      </c>
      <c r="L2851">
        <v>16</v>
      </c>
      <c r="M2851">
        <v>5.0199999999999996</v>
      </c>
      <c r="N2851">
        <v>0.8</v>
      </c>
      <c r="O2851">
        <v>3.91</v>
      </c>
      <c r="P2851">
        <v>0.63</v>
      </c>
      <c r="Q2851">
        <v>3.96</v>
      </c>
      <c r="R2851">
        <v>0.63</v>
      </c>
      <c r="S2851">
        <v>1.26</v>
      </c>
      <c r="T2851">
        <v>28</v>
      </c>
      <c r="U2851">
        <v>16.61</v>
      </c>
      <c r="V2851">
        <v>16.87</v>
      </c>
      <c r="W2851" s="1">
        <v>42975</v>
      </c>
      <c r="X2851">
        <v>238</v>
      </c>
      <c r="Y2851" t="s">
        <v>46</v>
      </c>
      <c r="Z2851" t="s">
        <v>1661</v>
      </c>
      <c r="AA2851" t="s">
        <v>1662</v>
      </c>
      <c r="AC2851" s="1">
        <v>43072</v>
      </c>
      <c r="AD2851">
        <v>2</v>
      </c>
      <c r="AE2851">
        <v>238</v>
      </c>
      <c r="AF2851" s="1">
        <v>43353</v>
      </c>
      <c r="AG2851">
        <v>378</v>
      </c>
      <c r="AH2851" t="s">
        <v>381</v>
      </c>
      <c r="AI2851">
        <v>51</v>
      </c>
      <c r="AJ2851" s="3">
        <v>45118</v>
      </c>
      <c r="AK2851" t="s">
        <v>45</v>
      </c>
      <c r="AL2851" s="1">
        <v>42975</v>
      </c>
    </row>
    <row r="2852" spans="1:38" x14ac:dyDescent="0.25">
      <c r="A2852" t="s">
        <v>38</v>
      </c>
      <c r="B2852" s="1">
        <v>43146</v>
      </c>
      <c r="C2852">
        <v>3</v>
      </c>
      <c r="D2852">
        <v>228</v>
      </c>
      <c r="E2852">
        <v>235</v>
      </c>
      <c r="F2852" t="s">
        <v>1426</v>
      </c>
      <c r="G2852" t="s">
        <v>69</v>
      </c>
      <c r="H2852" t="s">
        <v>70</v>
      </c>
      <c r="I2852">
        <v>3</v>
      </c>
      <c r="J2852">
        <v>2</v>
      </c>
      <c r="K2852">
        <v>171</v>
      </c>
      <c r="L2852">
        <v>12.3</v>
      </c>
      <c r="M2852">
        <v>4.83</v>
      </c>
      <c r="N2852">
        <v>0.59</v>
      </c>
      <c r="O2852">
        <v>5.78</v>
      </c>
      <c r="P2852">
        <v>0.71</v>
      </c>
      <c r="Q2852">
        <v>4.4400000000000004</v>
      </c>
      <c r="R2852">
        <v>0.55000000000000004</v>
      </c>
      <c r="S2852">
        <v>1.26</v>
      </c>
      <c r="T2852">
        <v>33</v>
      </c>
      <c r="U2852">
        <v>12.77</v>
      </c>
      <c r="V2852">
        <v>16.29</v>
      </c>
      <c r="W2852" s="1">
        <v>42975</v>
      </c>
      <c r="X2852">
        <v>238</v>
      </c>
      <c r="Y2852" t="s">
        <v>47</v>
      </c>
      <c r="Z2852" t="s">
        <v>1661</v>
      </c>
      <c r="AA2852" t="s">
        <v>1662</v>
      </c>
      <c r="AC2852" s="1">
        <v>43072</v>
      </c>
      <c r="AD2852">
        <v>2</v>
      </c>
      <c r="AE2852">
        <v>202</v>
      </c>
      <c r="AF2852" s="1">
        <v>43353</v>
      </c>
      <c r="AG2852">
        <v>378</v>
      </c>
      <c r="AH2852" t="s">
        <v>381</v>
      </c>
      <c r="AI2852">
        <v>51</v>
      </c>
      <c r="AJ2852" s="3">
        <v>45118</v>
      </c>
      <c r="AK2852" t="s">
        <v>45</v>
      </c>
      <c r="AL2852" s="1">
        <v>42975</v>
      </c>
    </row>
    <row r="2853" spans="1:38" x14ac:dyDescent="0.25">
      <c r="A2853" t="s">
        <v>38</v>
      </c>
      <c r="B2853" s="1">
        <v>43200</v>
      </c>
      <c r="C2853">
        <v>4</v>
      </c>
      <c r="D2853">
        <v>228</v>
      </c>
      <c r="E2853">
        <v>235</v>
      </c>
      <c r="F2853" t="s">
        <v>1426</v>
      </c>
      <c r="G2853" t="s">
        <v>69</v>
      </c>
      <c r="H2853" t="s">
        <v>70</v>
      </c>
      <c r="I2853">
        <v>3</v>
      </c>
      <c r="J2853">
        <v>2</v>
      </c>
      <c r="K2853">
        <v>225</v>
      </c>
      <c r="L2853">
        <v>9.3000000000000007</v>
      </c>
      <c r="M2853">
        <v>4.74</v>
      </c>
      <c r="N2853">
        <v>0.44</v>
      </c>
      <c r="O2853">
        <v>6.48</v>
      </c>
      <c r="P2853">
        <v>0.6</v>
      </c>
      <c r="Q2853">
        <v>4.99</v>
      </c>
      <c r="R2853">
        <v>0.46</v>
      </c>
      <c r="S2853">
        <v>1.07</v>
      </c>
      <c r="T2853">
        <v>43</v>
      </c>
      <c r="U2853">
        <v>9.65</v>
      </c>
      <c r="V2853">
        <v>13.43</v>
      </c>
      <c r="W2853" s="1">
        <v>42975</v>
      </c>
      <c r="X2853">
        <v>238</v>
      </c>
      <c r="Y2853" t="s">
        <v>48</v>
      </c>
      <c r="Z2853" t="s">
        <v>1661</v>
      </c>
      <c r="AA2853" t="s">
        <v>1662</v>
      </c>
      <c r="AC2853" t="s">
        <v>49</v>
      </c>
      <c r="AH2853" t="s">
        <v>381</v>
      </c>
      <c r="AI2853">
        <v>51</v>
      </c>
      <c r="AJ2853" s="3">
        <v>45118</v>
      </c>
      <c r="AK2853" t="s">
        <v>50</v>
      </c>
      <c r="AL2853" s="1">
        <v>43241</v>
      </c>
    </row>
    <row r="2854" spans="1:38" x14ac:dyDescent="0.25">
      <c r="A2854" t="s">
        <v>123</v>
      </c>
      <c r="B2854" s="1">
        <v>43005</v>
      </c>
      <c r="C2854">
        <v>1</v>
      </c>
      <c r="D2854">
        <v>277</v>
      </c>
      <c r="E2854">
        <v>235</v>
      </c>
      <c r="F2854" t="s">
        <v>1426</v>
      </c>
      <c r="G2854" t="s">
        <v>69</v>
      </c>
      <c r="H2854" t="s">
        <v>70</v>
      </c>
      <c r="I2854">
        <v>2</v>
      </c>
      <c r="J2854">
        <v>1</v>
      </c>
      <c r="K2854">
        <v>43</v>
      </c>
      <c r="L2854">
        <v>19.399999999999999</v>
      </c>
      <c r="M2854">
        <v>5.41</v>
      </c>
      <c r="N2854">
        <v>1.05</v>
      </c>
      <c r="O2854">
        <v>4.2300000000000004</v>
      </c>
      <c r="P2854">
        <v>0.82</v>
      </c>
      <c r="Q2854">
        <v>3.68</v>
      </c>
      <c r="R2854">
        <v>0.71</v>
      </c>
      <c r="S2854">
        <v>1.53</v>
      </c>
      <c r="T2854">
        <v>19</v>
      </c>
      <c r="U2854">
        <v>20.14</v>
      </c>
      <c r="V2854">
        <v>20.76</v>
      </c>
      <c r="W2854" s="1">
        <v>42962</v>
      </c>
      <c r="X2854">
        <v>249</v>
      </c>
      <c r="Y2854" t="s">
        <v>43</v>
      </c>
      <c r="Z2854" t="s">
        <v>1663</v>
      </c>
      <c r="AA2854" s="2">
        <v>26177</v>
      </c>
      <c r="AC2854" s="1">
        <v>43047</v>
      </c>
      <c r="AD2854">
        <v>1</v>
      </c>
      <c r="AE2854">
        <v>262</v>
      </c>
      <c r="AF2854" s="1">
        <v>43329</v>
      </c>
      <c r="AG2854">
        <v>367</v>
      </c>
      <c r="AH2854" t="s">
        <v>1664</v>
      </c>
      <c r="AI2854">
        <v>376</v>
      </c>
      <c r="AJ2854" t="s">
        <v>1665</v>
      </c>
      <c r="AK2854" t="s">
        <v>45</v>
      </c>
      <c r="AL2854" s="1">
        <v>42962</v>
      </c>
    </row>
    <row r="2855" spans="1:38" x14ac:dyDescent="0.25">
      <c r="A2855" t="s">
        <v>123</v>
      </c>
      <c r="B2855" s="1">
        <v>43198</v>
      </c>
      <c r="C2855">
        <v>4</v>
      </c>
      <c r="D2855">
        <v>277</v>
      </c>
      <c r="E2855">
        <v>235</v>
      </c>
      <c r="F2855" t="s">
        <v>1426</v>
      </c>
      <c r="G2855" t="s">
        <v>69</v>
      </c>
      <c r="H2855" t="s">
        <v>70</v>
      </c>
      <c r="I2855">
        <v>2</v>
      </c>
      <c r="J2855">
        <v>1</v>
      </c>
      <c r="K2855">
        <v>236</v>
      </c>
      <c r="L2855">
        <v>13.2</v>
      </c>
      <c r="M2855">
        <v>5.17</v>
      </c>
      <c r="N2855">
        <v>0.68</v>
      </c>
      <c r="O2855">
        <v>5.55</v>
      </c>
      <c r="P2855">
        <v>0.73</v>
      </c>
      <c r="Q2855">
        <v>4.51</v>
      </c>
      <c r="R2855">
        <v>0.6</v>
      </c>
      <c r="S2855">
        <v>1.33</v>
      </c>
      <c r="T2855">
        <v>38</v>
      </c>
      <c r="U2855">
        <v>13.7</v>
      </c>
      <c r="V2855">
        <v>17.149999999999999</v>
      </c>
      <c r="W2855" s="1">
        <v>42962</v>
      </c>
      <c r="X2855">
        <v>249</v>
      </c>
      <c r="Y2855" s="3">
        <v>45017</v>
      </c>
      <c r="Z2855" t="s">
        <v>1663</v>
      </c>
      <c r="AA2855" s="2">
        <v>26177</v>
      </c>
      <c r="AC2855" t="s">
        <v>49</v>
      </c>
      <c r="AH2855" t="s">
        <v>1664</v>
      </c>
      <c r="AI2855">
        <v>376</v>
      </c>
      <c r="AJ2855" t="s">
        <v>1665</v>
      </c>
      <c r="AK2855" t="s">
        <v>50</v>
      </c>
      <c r="AL2855" s="1">
        <v>43243</v>
      </c>
    </row>
    <row r="2856" spans="1:38" x14ac:dyDescent="0.25">
      <c r="A2856" t="s">
        <v>123</v>
      </c>
      <c r="B2856" s="1">
        <v>43136</v>
      </c>
      <c r="C2856">
        <v>3</v>
      </c>
      <c r="D2856">
        <v>277</v>
      </c>
      <c r="E2856">
        <v>235</v>
      </c>
      <c r="F2856" t="s">
        <v>1426</v>
      </c>
      <c r="G2856" t="s">
        <v>69</v>
      </c>
      <c r="H2856" t="s">
        <v>70</v>
      </c>
      <c r="I2856">
        <v>2</v>
      </c>
      <c r="J2856">
        <v>1</v>
      </c>
      <c r="K2856">
        <v>174</v>
      </c>
      <c r="L2856">
        <v>12</v>
      </c>
      <c r="M2856">
        <v>4.17</v>
      </c>
      <c r="N2856">
        <v>0.5</v>
      </c>
      <c r="O2856">
        <v>4.92</v>
      </c>
      <c r="P2856">
        <v>0.59</v>
      </c>
      <c r="Q2856">
        <v>3.92</v>
      </c>
      <c r="R2856">
        <v>0.47</v>
      </c>
      <c r="S2856">
        <v>1.06</v>
      </c>
      <c r="T2856">
        <v>1515</v>
      </c>
      <c r="U2856">
        <v>12.46</v>
      </c>
      <c r="V2856">
        <v>14.11</v>
      </c>
      <c r="W2856" s="1">
        <v>42962</v>
      </c>
      <c r="X2856">
        <v>249</v>
      </c>
      <c r="Y2856" s="3">
        <v>44986</v>
      </c>
      <c r="Z2856" t="s">
        <v>1663</v>
      </c>
      <c r="AA2856" s="2">
        <v>26177</v>
      </c>
      <c r="AC2856" s="1">
        <v>43047</v>
      </c>
      <c r="AD2856">
        <v>1</v>
      </c>
      <c r="AE2856">
        <v>192</v>
      </c>
      <c r="AF2856" s="1">
        <v>43330</v>
      </c>
      <c r="AG2856">
        <v>368</v>
      </c>
      <c r="AH2856" t="s">
        <v>1664</v>
      </c>
      <c r="AI2856">
        <v>376</v>
      </c>
      <c r="AJ2856" t="s">
        <v>1665</v>
      </c>
      <c r="AK2856" t="s">
        <v>45</v>
      </c>
      <c r="AL2856" s="1">
        <v>42962</v>
      </c>
    </row>
    <row r="2857" spans="1:38" x14ac:dyDescent="0.25">
      <c r="A2857" t="s">
        <v>123</v>
      </c>
      <c r="B2857" s="1">
        <v>43074</v>
      </c>
      <c r="C2857">
        <v>2</v>
      </c>
      <c r="D2857">
        <v>277</v>
      </c>
      <c r="E2857">
        <v>235</v>
      </c>
      <c r="F2857" t="s">
        <v>1426</v>
      </c>
      <c r="G2857" t="s">
        <v>69</v>
      </c>
      <c r="H2857" t="s">
        <v>70</v>
      </c>
      <c r="I2857">
        <v>2</v>
      </c>
      <c r="J2857">
        <v>1</v>
      </c>
      <c r="K2857">
        <v>112</v>
      </c>
      <c r="L2857">
        <v>12.4</v>
      </c>
      <c r="M2857">
        <v>5.47</v>
      </c>
      <c r="N2857">
        <v>0.68</v>
      </c>
      <c r="O2857">
        <v>3.87</v>
      </c>
      <c r="P2857">
        <v>0.48</v>
      </c>
      <c r="Q2857">
        <v>3.91</v>
      </c>
      <c r="R2857">
        <v>0.48</v>
      </c>
      <c r="S2857">
        <v>0.96</v>
      </c>
      <c r="T2857">
        <v>11</v>
      </c>
      <c r="U2857">
        <v>12.87</v>
      </c>
      <c r="V2857">
        <v>12.91</v>
      </c>
      <c r="W2857" s="1">
        <v>42962</v>
      </c>
      <c r="X2857">
        <v>249</v>
      </c>
      <c r="Y2857" t="s">
        <v>46</v>
      </c>
      <c r="Z2857" t="s">
        <v>1663</v>
      </c>
      <c r="AA2857" s="2">
        <v>26177</v>
      </c>
      <c r="AC2857" s="1">
        <v>43047</v>
      </c>
      <c r="AD2857">
        <v>1</v>
      </c>
      <c r="AE2857">
        <v>253</v>
      </c>
      <c r="AF2857" s="1">
        <v>43329</v>
      </c>
      <c r="AG2857">
        <v>367</v>
      </c>
      <c r="AH2857" t="s">
        <v>1664</v>
      </c>
      <c r="AI2857">
        <v>376</v>
      </c>
      <c r="AJ2857" t="s">
        <v>1665</v>
      </c>
      <c r="AK2857" t="s">
        <v>45</v>
      </c>
      <c r="AL2857" s="1">
        <v>42962</v>
      </c>
    </row>
    <row r="2858" spans="1:38" x14ac:dyDescent="0.25">
      <c r="A2858" t="s">
        <v>594</v>
      </c>
      <c r="B2858" s="1">
        <v>42995</v>
      </c>
      <c r="C2858">
        <v>1</v>
      </c>
      <c r="D2858">
        <v>409</v>
      </c>
      <c r="E2858">
        <v>235</v>
      </c>
      <c r="F2858" t="s">
        <v>1426</v>
      </c>
      <c r="G2858" t="s">
        <v>69</v>
      </c>
      <c r="H2858" t="s">
        <v>70</v>
      </c>
      <c r="I2858">
        <v>7</v>
      </c>
      <c r="J2858" t="s">
        <v>42</v>
      </c>
      <c r="K2858">
        <v>31</v>
      </c>
      <c r="L2858">
        <v>38</v>
      </c>
      <c r="M2858">
        <v>4.97</v>
      </c>
      <c r="N2858">
        <v>1.89</v>
      </c>
      <c r="O2858">
        <v>3.99</v>
      </c>
      <c r="P2858">
        <v>1.52</v>
      </c>
      <c r="Q2858">
        <v>3.95</v>
      </c>
      <c r="R2858">
        <v>1.5</v>
      </c>
      <c r="S2858">
        <v>3.02</v>
      </c>
      <c r="T2858">
        <v>15</v>
      </c>
      <c r="U2858">
        <v>39.44</v>
      </c>
      <c r="V2858">
        <v>40.4</v>
      </c>
      <c r="W2858" s="1">
        <v>42964</v>
      </c>
      <c r="X2858">
        <v>235</v>
      </c>
      <c r="Y2858" t="s">
        <v>43</v>
      </c>
      <c r="AC2858" t="s">
        <v>49</v>
      </c>
      <c r="AH2858">
        <v>504014</v>
      </c>
      <c r="AI2858">
        <v>0</v>
      </c>
      <c r="AJ2858" t="s">
        <v>1666</v>
      </c>
      <c r="AK2858" t="s">
        <v>45</v>
      </c>
      <c r="AL2858" s="1">
        <v>42964</v>
      </c>
    </row>
    <row r="2859" spans="1:38" x14ac:dyDescent="0.25">
      <c r="A2859" t="s">
        <v>594</v>
      </c>
      <c r="B2859" s="1">
        <v>43059</v>
      </c>
      <c r="C2859">
        <v>2</v>
      </c>
      <c r="D2859">
        <v>409</v>
      </c>
      <c r="E2859">
        <v>235</v>
      </c>
      <c r="F2859" t="s">
        <v>1426</v>
      </c>
      <c r="G2859" t="s">
        <v>69</v>
      </c>
      <c r="H2859" t="s">
        <v>70</v>
      </c>
      <c r="I2859">
        <v>7</v>
      </c>
      <c r="J2859" t="s">
        <v>42</v>
      </c>
      <c r="K2859">
        <v>95</v>
      </c>
      <c r="L2859">
        <v>19.600000000000001</v>
      </c>
      <c r="M2859">
        <v>5.01</v>
      </c>
      <c r="N2859">
        <v>0.98</v>
      </c>
      <c r="O2859">
        <v>4.47</v>
      </c>
      <c r="P2859">
        <v>0.88</v>
      </c>
      <c r="Q2859">
        <v>3.87</v>
      </c>
      <c r="R2859">
        <v>0.76</v>
      </c>
      <c r="S2859">
        <v>1.63</v>
      </c>
      <c r="T2859">
        <v>31</v>
      </c>
      <c r="U2859">
        <v>20.34</v>
      </c>
      <c r="V2859">
        <v>21.94</v>
      </c>
      <c r="W2859" s="1">
        <v>42964</v>
      </c>
      <c r="X2859">
        <v>235</v>
      </c>
      <c r="Y2859" t="s">
        <v>46</v>
      </c>
      <c r="AC2859" s="1">
        <v>43048</v>
      </c>
      <c r="AD2859">
        <v>1</v>
      </c>
      <c r="AE2859">
        <v>222</v>
      </c>
      <c r="AF2859" s="1">
        <v>43331</v>
      </c>
      <c r="AG2859">
        <v>367</v>
      </c>
      <c r="AH2859">
        <v>504014</v>
      </c>
      <c r="AI2859">
        <v>0</v>
      </c>
      <c r="AJ2859" t="s">
        <v>1666</v>
      </c>
      <c r="AK2859" t="s">
        <v>45</v>
      </c>
      <c r="AL2859" s="1">
        <v>42964</v>
      </c>
    </row>
    <row r="2860" spans="1:38" x14ac:dyDescent="0.25">
      <c r="A2860" t="s">
        <v>594</v>
      </c>
      <c r="B2860" s="1">
        <v>43122</v>
      </c>
      <c r="C2860">
        <v>3</v>
      </c>
      <c r="D2860">
        <v>409</v>
      </c>
      <c r="E2860">
        <v>235</v>
      </c>
      <c r="F2860" t="s">
        <v>1426</v>
      </c>
      <c r="G2860" t="s">
        <v>69</v>
      </c>
      <c r="H2860" t="s">
        <v>70</v>
      </c>
      <c r="I2860">
        <v>7</v>
      </c>
      <c r="J2860" t="s">
        <v>42</v>
      </c>
      <c r="K2860">
        <v>158</v>
      </c>
      <c r="L2860">
        <v>16.2</v>
      </c>
      <c r="M2860">
        <v>4.83</v>
      </c>
      <c r="N2860">
        <v>0.78</v>
      </c>
      <c r="O2860">
        <v>4.8099999999999996</v>
      </c>
      <c r="P2860">
        <v>0.78</v>
      </c>
      <c r="Q2860">
        <v>3.94</v>
      </c>
      <c r="R2860">
        <v>0.64</v>
      </c>
      <c r="S2860">
        <v>1.42</v>
      </c>
      <c r="T2860">
        <v>26</v>
      </c>
      <c r="U2860">
        <v>16.82</v>
      </c>
      <c r="V2860">
        <v>18.88</v>
      </c>
      <c r="W2860" s="1">
        <v>42964</v>
      </c>
      <c r="X2860">
        <v>235</v>
      </c>
      <c r="Y2860" t="s">
        <v>47</v>
      </c>
      <c r="AC2860" s="1">
        <v>43048</v>
      </c>
      <c r="AD2860">
        <v>1</v>
      </c>
      <c r="AE2860">
        <v>165</v>
      </c>
      <c r="AF2860" s="1">
        <v>43331</v>
      </c>
      <c r="AG2860">
        <v>367</v>
      </c>
      <c r="AH2860">
        <v>504014</v>
      </c>
      <c r="AI2860">
        <v>0</v>
      </c>
      <c r="AJ2860" t="s">
        <v>1666</v>
      </c>
      <c r="AK2860" t="s">
        <v>45</v>
      </c>
      <c r="AL2860" s="1">
        <v>42964</v>
      </c>
    </row>
    <row r="2861" spans="1:38" x14ac:dyDescent="0.25">
      <c r="A2861" t="s">
        <v>594</v>
      </c>
      <c r="B2861" s="1">
        <v>43186</v>
      </c>
      <c r="C2861">
        <v>4</v>
      </c>
      <c r="D2861">
        <v>409</v>
      </c>
      <c r="E2861">
        <v>235</v>
      </c>
      <c r="F2861" t="s">
        <v>1426</v>
      </c>
      <c r="G2861" t="s">
        <v>69</v>
      </c>
      <c r="H2861" t="s">
        <v>70</v>
      </c>
      <c r="I2861">
        <v>7</v>
      </c>
      <c r="J2861" t="s">
        <v>42</v>
      </c>
      <c r="K2861">
        <v>222</v>
      </c>
      <c r="L2861">
        <v>13</v>
      </c>
      <c r="M2861">
        <v>4.78</v>
      </c>
      <c r="N2861">
        <v>0.62</v>
      </c>
      <c r="O2861">
        <v>5.7</v>
      </c>
      <c r="P2861">
        <v>0.74</v>
      </c>
      <c r="Q2861">
        <v>4.4800000000000004</v>
      </c>
      <c r="R2861">
        <v>0.57999999999999996</v>
      </c>
      <c r="S2861">
        <v>1.32</v>
      </c>
      <c r="T2861">
        <v>28</v>
      </c>
      <c r="U2861">
        <v>13.49</v>
      </c>
      <c r="V2861">
        <v>17.07</v>
      </c>
      <c r="W2861" s="1">
        <v>42964</v>
      </c>
      <c r="X2861">
        <v>235</v>
      </c>
      <c r="Y2861" t="s">
        <v>48</v>
      </c>
      <c r="AC2861" t="s">
        <v>49</v>
      </c>
      <c r="AH2861">
        <v>504014</v>
      </c>
      <c r="AI2861">
        <v>0</v>
      </c>
      <c r="AJ2861" t="s">
        <v>1666</v>
      </c>
      <c r="AK2861" t="s">
        <v>50</v>
      </c>
      <c r="AL2861" s="1">
        <v>43245</v>
      </c>
    </row>
    <row r="2862" spans="1:38" x14ac:dyDescent="0.25">
      <c r="A2862" t="s">
        <v>284</v>
      </c>
      <c r="B2862" s="1">
        <v>44111</v>
      </c>
      <c r="C2862">
        <v>1</v>
      </c>
      <c r="D2862">
        <v>70</v>
      </c>
      <c r="E2862">
        <v>236</v>
      </c>
      <c r="F2862" t="s">
        <v>1426</v>
      </c>
      <c r="G2862" t="s">
        <v>285</v>
      </c>
      <c r="H2862" t="s">
        <v>64</v>
      </c>
      <c r="I2862" t="s">
        <v>286</v>
      </c>
      <c r="J2862" t="s">
        <v>42</v>
      </c>
      <c r="K2862">
        <v>54</v>
      </c>
      <c r="L2862">
        <v>25.6</v>
      </c>
      <c r="M2862">
        <v>5.2</v>
      </c>
      <c r="N2862">
        <v>1.33</v>
      </c>
      <c r="O2862">
        <v>6.15</v>
      </c>
      <c r="P2862">
        <v>1.57</v>
      </c>
      <c r="Q2862">
        <v>3.75</v>
      </c>
      <c r="R2862">
        <v>0.96</v>
      </c>
      <c r="S2862">
        <v>2.5299999999999998</v>
      </c>
      <c r="T2862">
        <v>16</v>
      </c>
      <c r="U2862">
        <v>26.57</v>
      </c>
      <c r="V2862">
        <v>33.75</v>
      </c>
      <c r="W2862" s="1">
        <v>44057</v>
      </c>
    </row>
    <row r="2863" spans="1:38" x14ac:dyDescent="0.25">
      <c r="A2863" t="s">
        <v>284</v>
      </c>
      <c r="B2863" s="1">
        <v>44166</v>
      </c>
      <c r="C2863">
        <v>2</v>
      </c>
      <c r="D2863">
        <v>70</v>
      </c>
      <c r="E2863">
        <v>236</v>
      </c>
      <c r="F2863" t="s">
        <v>1426</v>
      </c>
      <c r="G2863" t="s">
        <v>285</v>
      </c>
      <c r="H2863" t="s">
        <v>64</v>
      </c>
      <c r="I2863" t="s">
        <v>286</v>
      </c>
      <c r="J2863" t="s">
        <v>42</v>
      </c>
      <c r="K2863">
        <v>109</v>
      </c>
      <c r="L2863">
        <v>21</v>
      </c>
      <c r="M2863">
        <v>4.8899999999999997</v>
      </c>
      <c r="N2863">
        <v>1.03</v>
      </c>
      <c r="O2863">
        <v>5.4</v>
      </c>
      <c r="P2863">
        <v>1.1000000000000001</v>
      </c>
      <c r="Q2863">
        <v>4</v>
      </c>
      <c r="R2863">
        <v>0.8</v>
      </c>
      <c r="S2863">
        <v>2</v>
      </c>
      <c r="T2863">
        <v>17</v>
      </c>
      <c r="U2863">
        <v>21.8</v>
      </c>
      <c r="V2863">
        <v>25.37</v>
      </c>
      <c r="W2863" s="1">
        <v>44057</v>
      </c>
      <c r="Z2863">
        <v>138</v>
      </c>
      <c r="AA2863">
        <v>37</v>
      </c>
    </row>
    <row r="2864" spans="1:38" x14ac:dyDescent="0.25">
      <c r="A2864" t="s">
        <v>284</v>
      </c>
      <c r="B2864" s="1">
        <v>44230</v>
      </c>
      <c r="C2864">
        <v>3</v>
      </c>
      <c r="D2864">
        <v>70</v>
      </c>
      <c r="E2864">
        <v>236</v>
      </c>
      <c r="F2864" t="s">
        <v>1426</v>
      </c>
      <c r="G2864" t="s">
        <v>285</v>
      </c>
      <c r="H2864" t="s">
        <v>64</v>
      </c>
      <c r="I2864" t="s">
        <v>286</v>
      </c>
      <c r="J2864" t="s">
        <v>42</v>
      </c>
      <c r="K2864">
        <v>173</v>
      </c>
      <c r="L2864">
        <v>16.600000000000001</v>
      </c>
      <c r="M2864">
        <v>4.8600000000000003</v>
      </c>
      <c r="N2864">
        <v>0.81</v>
      </c>
      <c r="O2864">
        <v>5.79</v>
      </c>
      <c r="P2864">
        <v>0.96</v>
      </c>
      <c r="Q2864">
        <v>4.1500000000000004</v>
      </c>
      <c r="R2864">
        <v>0.69</v>
      </c>
      <c r="S2864">
        <v>1.65</v>
      </c>
      <c r="T2864">
        <v>211</v>
      </c>
      <c r="U2864">
        <v>17.23</v>
      </c>
      <c r="V2864">
        <v>21.62</v>
      </c>
      <c r="W2864" s="1">
        <v>44057</v>
      </c>
    </row>
    <row r="2865" spans="1:38" x14ac:dyDescent="0.25">
      <c r="A2865" t="s">
        <v>284</v>
      </c>
      <c r="B2865" s="1">
        <v>44298</v>
      </c>
      <c r="C2865">
        <v>4</v>
      </c>
      <c r="D2865">
        <v>70</v>
      </c>
      <c r="E2865">
        <v>236</v>
      </c>
      <c r="F2865" t="s">
        <v>1426</v>
      </c>
      <c r="G2865" t="s">
        <v>285</v>
      </c>
      <c r="H2865" t="s">
        <v>64</v>
      </c>
      <c r="I2865" t="s">
        <v>286</v>
      </c>
      <c r="J2865" t="s">
        <v>42</v>
      </c>
      <c r="K2865">
        <v>241</v>
      </c>
      <c r="L2865">
        <v>12</v>
      </c>
      <c r="M2865">
        <v>4.75</v>
      </c>
      <c r="N2865">
        <v>0.56999999999999995</v>
      </c>
      <c r="O2865">
        <v>5.9</v>
      </c>
      <c r="P2865">
        <v>0.71</v>
      </c>
      <c r="Q2865">
        <v>4.6500000000000004</v>
      </c>
      <c r="R2865">
        <v>0.56000000000000005</v>
      </c>
      <c r="S2865">
        <v>1.27</v>
      </c>
      <c r="T2865">
        <v>307</v>
      </c>
      <c r="U2865">
        <v>12.46</v>
      </c>
      <c r="V2865">
        <v>16.239999999999998</v>
      </c>
      <c r="W2865" s="1">
        <v>44057</v>
      </c>
    </row>
    <row r="2866" spans="1:38" x14ac:dyDescent="0.25">
      <c r="A2866" t="s">
        <v>129</v>
      </c>
      <c r="B2866" s="1">
        <v>42997</v>
      </c>
      <c r="C2866">
        <v>1</v>
      </c>
      <c r="D2866">
        <v>192</v>
      </c>
      <c r="E2866">
        <v>236</v>
      </c>
      <c r="F2866" t="s">
        <v>1426</v>
      </c>
      <c r="G2866" t="s">
        <v>69</v>
      </c>
      <c r="H2866" t="s">
        <v>70</v>
      </c>
      <c r="I2866">
        <v>3</v>
      </c>
      <c r="J2866">
        <v>2</v>
      </c>
      <c r="K2866">
        <v>21</v>
      </c>
      <c r="L2866">
        <v>21.7</v>
      </c>
      <c r="M2866">
        <v>5.31</v>
      </c>
      <c r="N2866">
        <v>1.1499999999999999</v>
      </c>
      <c r="O2866">
        <v>4.3499999999999996</v>
      </c>
      <c r="P2866">
        <v>0.94</v>
      </c>
      <c r="Q2866">
        <v>3.67</v>
      </c>
      <c r="R2866">
        <v>0.8</v>
      </c>
      <c r="S2866">
        <v>1.74</v>
      </c>
      <c r="T2866">
        <v>81</v>
      </c>
      <c r="U2866">
        <v>22.52</v>
      </c>
      <c r="V2866">
        <v>23.55</v>
      </c>
      <c r="W2866" s="1">
        <v>42976</v>
      </c>
      <c r="X2866">
        <v>266</v>
      </c>
      <c r="Y2866" t="s">
        <v>43</v>
      </c>
      <c r="Z2866" t="s">
        <v>1667</v>
      </c>
      <c r="AA2866" t="s">
        <v>1668</v>
      </c>
      <c r="AB2866">
        <v>50</v>
      </c>
      <c r="AC2866" s="1">
        <v>43041</v>
      </c>
      <c r="AD2866">
        <v>1</v>
      </c>
      <c r="AE2866">
        <v>273</v>
      </c>
      <c r="AF2866" s="1">
        <v>43321</v>
      </c>
      <c r="AG2866">
        <v>345</v>
      </c>
      <c r="AI2866">
        <v>78</v>
      </c>
      <c r="AJ2866" s="3">
        <v>45209</v>
      </c>
      <c r="AK2866" t="s">
        <v>45</v>
      </c>
      <c r="AL2866" s="1">
        <v>42976</v>
      </c>
    </row>
    <row r="2867" spans="1:38" x14ac:dyDescent="0.25">
      <c r="A2867" t="s">
        <v>129</v>
      </c>
      <c r="B2867" s="1">
        <v>43060</v>
      </c>
      <c r="C2867">
        <v>2</v>
      </c>
      <c r="D2867">
        <v>192</v>
      </c>
      <c r="E2867">
        <v>236</v>
      </c>
      <c r="F2867" t="s">
        <v>1426</v>
      </c>
      <c r="G2867" t="s">
        <v>69</v>
      </c>
      <c r="H2867" t="s">
        <v>70</v>
      </c>
      <c r="I2867">
        <v>3</v>
      </c>
      <c r="J2867">
        <v>2</v>
      </c>
      <c r="K2867">
        <v>84</v>
      </c>
      <c r="L2867">
        <v>18.899999999999999</v>
      </c>
      <c r="M2867">
        <v>5.2</v>
      </c>
      <c r="N2867">
        <v>0.98</v>
      </c>
      <c r="O2867">
        <v>3.66</v>
      </c>
      <c r="P2867">
        <v>0.69</v>
      </c>
      <c r="Q2867">
        <v>3.86</v>
      </c>
      <c r="R2867">
        <v>0.73</v>
      </c>
      <c r="S2867">
        <v>1.42</v>
      </c>
      <c r="T2867">
        <v>93</v>
      </c>
      <c r="U2867">
        <v>19.62</v>
      </c>
      <c r="V2867">
        <v>19.149999999999999</v>
      </c>
      <c r="W2867" s="1">
        <v>42976</v>
      </c>
      <c r="X2867">
        <v>266</v>
      </c>
      <c r="Y2867" t="s">
        <v>46</v>
      </c>
      <c r="Z2867" t="s">
        <v>1667</v>
      </c>
      <c r="AA2867" t="s">
        <v>1668</v>
      </c>
      <c r="AB2867">
        <v>50</v>
      </c>
      <c r="AC2867" s="1">
        <v>43061</v>
      </c>
      <c r="AD2867">
        <v>2</v>
      </c>
      <c r="AE2867">
        <v>197</v>
      </c>
      <c r="AF2867" s="1">
        <v>43344</v>
      </c>
      <c r="AG2867">
        <v>368</v>
      </c>
      <c r="AI2867">
        <v>78</v>
      </c>
      <c r="AJ2867" s="3">
        <v>45209</v>
      </c>
      <c r="AK2867" t="s">
        <v>45</v>
      </c>
      <c r="AL2867" s="1">
        <v>42976</v>
      </c>
    </row>
    <row r="2868" spans="1:38" x14ac:dyDescent="0.25">
      <c r="A2868" t="s">
        <v>129</v>
      </c>
      <c r="B2868" s="1">
        <v>43156</v>
      </c>
      <c r="C2868">
        <v>3</v>
      </c>
      <c r="D2868">
        <v>192</v>
      </c>
      <c r="E2868">
        <v>236</v>
      </c>
      <c r="F2868" t="s">
        <v>1426</v>
      </c>
      <c r="G2868" t="s">
        <v>69</v>
      </c>
      <c r="H2868" t="s">
        <v>70</v>
      </c>
      <c r="I2868">
        <v>3</v>
      </c>
      <c r="J2868">
        <v>2</v>
      </c>
      <c r="K2868">
        <v>180</v>
      </c>
      <c r="L2868">
        <v>15.3</v>
      </c>
      <c r="M2868">
        <v>5.26</v>
      </c>
      <c r="N2868">
        <v>0.8</v>
      </c>
      <c r="O2868">
        <v>4.4800000000000004</v>
      </c>
      <c r="P2868">
        <v>0.69</v>
      </c>
      <c r="Q2868">
        <v>4.2300000000000004</v>
      </c>
      <c r="R2868">
        <v>0.65</v>
      </c>
      <c r="S2868">
        <v>1.33</v>
      </c>
      <c r="U2868">
        <v>15.88</v>
      </c>
      <c r="V2868">
        <v>17.579999999999998</v>
      </c>
      <c r="W2868" s="1">
        <v>42976</v>
      </c>
      <c r="X2868">
        <v>266</v>
      </c>
      <c r="Z2868" t="s">
        <v>1667</v>
      </c>
      <c r="AA2868" t="s">
        <v>1668</v>
      </c>
      <c r="AB2868">
        <v>50</v>
      </c>
      <c r="AI2868">
        <v>0</v>
      </c>
    </row>
    <row r="2869" spans="1:38" x14ac:dyDescent="0.25">
      <c r="A2869" t="s">
        <v>129</v>
      </c>
      <c r="B2869" s="1">
        <v>43229</v>
      </c>
      <c r="C2869">
        <v>4</v>
      </c>
      <c r="D2869">
        <v>192</v>
      </c>
      <c r="E2869">
        <v>236</v>
      </c>
      <c r="F2869" t="s">
        <v>1426</v>
      </c>
      <c r="G2869" t="s">
        <v>69</v>
      </c>
      <c r="H2869" t="s">
        <v>70</v>
      </c>
      <c r="I2869">
        <v>3</v>
      </c>
      <c r="J2869">
        <v>2</v>
      </c>
      <c r="K2869">
        <v>253</v>
      </c>
      <c r="L2869">
        <v>7.7</v>
      </c>
      <c r="M2869">
        <v>4.78</v>
      </c>
      <c r="N2869">
        <v>0.37</v>
      </c>
      <c r="O2869">
        <v>6.34</v>
      </c>
      <c r="P2869">
        <v>0.49</v>
      </c>
      <c r="Q2869">
        <v>5.24</v>
      </c>
      <c r="R2869">
        <v>0.4</v>
      </c>
      <c r="S2869">
        <v>0.89</v>
      </c>
      <c r="T2869">
        <v>148</v>
      </c>
      <c r="U2869">
        <v>7.99</v>
      </c>
      <c r="V2869">
        <v>11.18</v>
      </c>
      <c r="W2869" s="1">
        <v>42976</v>
      </c>
      <c r="X2869">
        <v>266</v>
      </c>
      <c r="Y2869" t="s">
        <v>48</v>
      </c>
      <c r="Z2869" t="s">
        <v>1667</v>
      </c>
      <c r="AA2869" t="s">
        <v>1668</v>
      </c>
      <c r="AB2869">
        <v>50</v>
      </c>
      <c r="AC2869" t="s">
        <v>49</v>
      </c>
      <c r="AI2869" t="s">
        <v>272</v>
      </c>
      <c r="AJ2869">
        <v>44114</v>
      </c>
      <c r="AK2869" t="s">
        <v>50</v>
      </c>
      <c r="AL2869" s="1">
        <v>43251</v>
      </c>
    </row>
    <row r="2870" spans="1:38" x14ac:dyDescent="0.25">
      <c r="A2870" t="s">
        <v>129</v>
      </c>
      <c r="B2870" s="1">
        <v>42997</v>
      </c>
      <c r="C2870">
        <v>1</v>
      </c>
      <c r="D2870">
        <v>173</v>
      </c>
      <c r="E2870">
        <v>237</v>
      </c>
      <c r="F2870" t="s">
        <v>1426</v>
      </c>
      <c r="G2870" t="s">
        <v>69</v>
      </c>
      <c r="H2870" t="s">
        <v>70</v>
      </c>
      <c r="I2870">
        <v>2</v>
      </c>
      <c r="J2870">
        <v>1</v>
      </c>
      <c r="K2870">
        <v>47</v>
      </c>
      <c r="L2870">
        <v>17.600000000000001</v>
      </c>
      <c r="M2870">
        <v>5.23</v>
      </c>
      <c r="N2870">
        <v>0.92</v>
      </c>
      <c r="O2870">
        <v>5.0599999999999996</v>
      </c>
      <c r="P2870">
        <v>0.89</v>
      </c>
      <c r="Q2870">
        <v>3.69</v>
      </c>
      <c r="R2870">
        <v>0.65</v>
      </c>
      <c r="S2870">
        <v>1.54</v>
      </c>
      <c r="T2870">
        <v>54</v>
      </c>
      <c r="U2870">
        <v>18.27</v>
      </c>
      <c r="V2870">
        <v>20.71</v>
      </c>
      <c r="W2870" s="1">
        <v>42950</v>
      </c>
      <c r="X2870">
        <v>292</v>
      </c>
      <c r="Y2870" t="s">
        <v>43</v>
      </c>
      <c r="AC2870" t="s">
        <v>49</v>
      </c>
      <c r="AH2870">
        <v>508077</v>
      </c>
      <c r="AI2870" t="s">
        <v>705</v>
      </c>
      <c r="AJ2870" s="2">
        <v>34669</v>
      </c>
      <c r="AK2870" t="s">
        <v>45</v>
      </c>
      <c r="AL2870" s="1">
        <v>42950</v>
      </c>
    </row>
    <row r="2871" spans="1:38" x14ac:dyDescent="0.25">
      <c r="A2871" t="s">
        <v>129</v>
      </c>
      <c r="B2871" s="1">
        <v>43060</v>
      </c>
      <c r="C2871">
        <v>2</v>
      </c>
      <c r="D2871">
        <v>173</v>
      </c>
      <c r="E2871">
        <v>237</v>
      </c>
      <c r="F2871" t="s">
        <v>1426</v>
      </c>
      <c r="G2871" t="s">
        <v>69</v>
      </c>
      <c r="H2871" t="s">
        <v>70</v>
      </c>
      <c r="I2871">
        <v>2</v>
      </c>
      <c r="J2871">
        <v>1</v>
      </c>
      <c r="K2871">
        <v>110</v>
      </c>
      <c r="L2871">
        <v>16.5</v>
      </c>
      <c r="M2871">
        <v>5.0999999999999996</v>
      </c>
      <c r="N2871">
        <v>0.84</v>
      </c>
      <c r="O2871">
        <v>4.82</v>
      </c>
      <c r="P2871">
        <v>0.8</v>
      </c>
      <c r="Q2871">
        <v>3.78</v>
      </c>
      <c r="R2871">
        <v>0.62</v>
      </c>
      <c r="S2871">
        <v>1.42</v>
      </c>
      <c r="T2871">
        <v>28</v>
      </c>
      <c r="U2871">
        <v>17.13</v>
      </c>
      <c r="V2871">
        <v>19.07</v>
      </c>
      <c r="W2871" s="1">
        <v>42950</v>
      </c>
      <c r="X2871">
        <v>292</v>
      </c>
      <c r="Y2871" t="s">
        <v>46</v>
      </c>
      <c r="AC2871" s="1">
        <v>43067</v>
      </c>
      <c r="AD2871">
        <v>1</v>
      </c>
      <c r="AE2871">
        <v>202</v>
      </c>
      <c r="AF2871" s="1">
        <v>43349</v>
      </c>
      <c r="AG2871">
        <v>399</v>
      </c>
      <c r="AH2871">
        <v>508077</v>
      </c>
      <c r="AI2871" t="s">
        <v>705</v>
      </c>
      <c r="AJ2871" s="2">
        <v>34669</v>
      </c>
      <c r="AK2871" t="s">
        <v>45</v>
      </c>
      <c r="AL2871" s="1">
        <v>42950</v>
      </c>
    </row>
    <row r="2872" spans="1:38" x14ac:dyDescent="0.25">
      <c r="A2872" t="s">
        <v>129</v>
      </c>
      <c r="B2872" s="1">
        <v>43156</v>
      </c>
      <c r="C2872">
        <v>3</v>
      </c>
      <c r="D2872">
        <v>173</v>
      </c>
      <c r="E2872">
        <v>237</v>
      </c>
      <c r="F2872" t="s">
        <v>1426</v>
      </c>
      <c r="G2872" t="s">
        <v>69</v>
      </c>
      <c r="H2872" t="s">
        <v>70</v>
      </c>
      <c r="I2872">
        <v>2</v>
      </c>
      <c r="J2872">
        <v>1</v>
      </c>
      <c r="K2872">
        <v>206</v>
      </c>
      <c r="L2872">
        <v>14.6</v>
      </c>
      <c r="M2872">
        <v>4.8600000000000003</v>
      </c>
      <c r="N2872">
        <v>0.71</v>
      </c>
      <c r="O2872">
        <v>5.0599999999999996</v>
      </c>
      <c r="P2872">
        <v>0.74</v>
      </c>
      <c r="Q2872">
        <v>4.33</v>
      </c>
      <c r="R2872">
        <v>0.63</v>
      </c>
      <c r="S2872">
        <v>1.37</v>
      </c>
      <c r="U2872">
        <v>15.15</v>
      </c>
      <c r="V2872">
        <v>17.88</v>
      </c>
      <c r="W2872" s="1">
        <v>42950</v>
      </c>
      <c r="X2872">
        <v>292</v>
      </c>
      <c r="AI2872">
        <v>0</v>
      </c>
    </row>
    <row r="2873" spans="1:38" x14ac:dyDescent="0.25">
      <c r="A2873" t="s">
        <v>129</v>
      </c>
      <c r="B2873" s="1">
        <v>43229</v>
      </c>
      <c r="C2873">
        <v>4</v>
      </c>
      <c r="D2873">
        <v>173</v>
      </c>
      <c r="E2873">
        <v>237</v>
      </c>
      <c r="F2873" t="s">
        <v>1426</v>
      </c>
      <c r="G2873" t="s">
        <v>69</v>
      </c>
      <c r="H2873" t="s">
        <v>70</v>
      </c>
      <c r="I2873">
        <v>2</v>
      </c>
      <c r="J2873">
        <v>1</v>
      </c>
      <c r="K2873">
        <v>279</v>
      </c>
      <c r="L2873">
        <v>8.9</v>
      </c>
      <c r="M2873">
        <v>4.54</v>
      </c>
      <c r="N2873">
        <v>0.4</v>
      </c>
      <c r="O2873">
        <v>6.84</v>
      </c>
      <c r="P2873">
        <v>0.61</v>
      </c>
      <c r="Q2873">
        <v>5.0599999999999996</v>
      </c>
      <c r="R2873">
        <v>0.45</v>
      </c>
      <c r="S2873">
        <v>1.06</v>
      </c>
      <c r="T2873">
        <v>115</v>
      </c>
      <c r="U2873">
        <v>9.24</v>
      </c>
      <c r="V2873">
        <v>13.38</v>
      </c>
      <c r="W2873" s="1">
        <v>42950</v>
      </c>
      <c r="X2873">
        <v>292</v>
      </c>
      <c r="Y2873" t="s">
        <v>48</v>
      </c>
      <c r="AC2873" t="s">
        <v>49</v>
      </c>
      <c r="AH2873">
        <v>508077</v>
      </c>
      <c r="AI2873" t="s">
        <v>705</v>
      </c>
      <c r="AJ2873">
        <v>34669</v>
      </c>
      <c r="AK2873" t="s">
        <v>50</v>
      </c>
      <c r="AL2873" s="1">
        <v>43251</v>
      </c>
    </row>
    <row r="2874" spans="1:38" x14ac:dyDescent="0.25">
      <c r="A2874" t="s">
        <v>68</v>
      </c>
      <c r="B2874" s="1">
        <v>43018</v>
      </c>
      <c r="C2874">
        <v>1</v>
      </c>
      <c r="D2874">
        <v>235</v>
      </c>
      <c r="E2874">
        <v>238</v>
      </c>
      <c r="F2874" t="s">
        <v>1426</v>
      </c>
      <c r="G2874" t="s">
        <v>69</v>
      </c>
      <c r="H2874" t="s">
        <v>70</v>
      </c>
      <c r="I2874">
        <v>3</v>
      </c>
      <c r="J2874">
        <v>2</v>
      </c>
      <c r="K2874">
        <v>30</v>
      </c>
      <c r="L2874">
        <v>24.6</v>
      </c>
      <c r="M2874">
        <v>4.88</v>
      </c>
      <c r="N2874">
        <v>1.2</v>
      </c>
      <c r="O2874">
        <v>4.4400000000000004</v>
      </c>
      <c r="P2874">
        <v>1.0900000000000001</v>
      </c>
      <c r="Q2874">
        <v>3.65</v>
      </c>
      <c r="R2874">
        <v>0.9</v>
      </c>
      <c r="S2874">
        <v>1.99</v>
      </c>
      <c r="T2874">
        <v>15</v>
      </c>
      <c r="U2874">
        <v>25.53</v>
      </c>
      <c r="V2874">
        <v>26.96</v>
      </c>
      <c r="W2874" s="1">
        <v>42988</v>
      </c>
      <c r="X2874">
        <v>244</v>
      </c>
      <c r="Y2874" t="s">
        <v>43</v>
      </c>
      <c r="Z2874" t="s">
        <v>1669</v>
      </c>
      <c r="AA2874" t="s">
        <v>1670</v>
      </c>
      <c r="AC2874" s="1">
        <v>43037</v>
      </c>
      <c r="AD2874">
        <v>1</v>
      </c>
      <c r="AE2874">
        <v>250</v>
      </c>
      <c r="AF2874" s="1">
        <v>43317</v>
      </c>
      <c r="AG2874">
        <v>329</v>
      </c>
      <c r="AH2874">
        <v>313504</v>
      </c>
      <c r="AI2874" t="s">
        <v>1671</v>
      </c>
      <c r="AJ2874" t="s">
        <v>1672</v>
      </c>
      <c r="AK2874" t="s">
        <v>45</v>
      </c>
      <c r="AL2874" s="1">
        <v>42988</v>
      </c>
    </row>
    <row r="2875" spans="1:38" x14ac:dyDescent="0.25">
      <c r="A2875" t="s">
        <v>68</v>
      </c>
      <c r="B2875" s="1">
        <v>43073</v>
      </c>
      <c r="C2875">
        <v>2</v>
      </c>
      <c r="D2875">
        <v>235</v>
      </c>
      <c r="E2875">
        <v>238</v>
      </c>
      <c r="F2875" t="s">
        <v>1426</v>
      </c>
      <c r="G2875" t="s">
        <v>69</v>
      </c>
      <c r="H2875" t="s">
        <v>70</v>
      </c>
      <c r="I2875">
        <v>3</v>
      </c>
      <c r="J2875">
        <v>2</v>
      </c>
      <c r="K2875">
        <v>85</v>
      </c>
      <c r="L2875">
        <v>19.100000000000001</v>
      </c>
      <c r="M2875">
        <v>4.1399999999999997</v>
      </c>
      <c r="N2875">
        <v>0.79</v>
      </c>
      <c r="O2875">
        <v>4.04</v>
      </c>
      <c r="P2875">
        <v>0.77</v>
      </c>
      <c r="Q2875">
        <v>3.1</v>
      </c>
      <c r="R2875">
        <v>0.59</v>
      </c>
      <c r="S2875">
        <v>1.36</v>
      </c>
      <c r="T2875">
        <v>9</v>
      </c>
      <c r="U2875">
        <v>19.829999999999998</v>
      </c>
      <c r="V2875">
        <v>19.170000000000002</v>
      </c>
      <c r="W2875" s="1">
        <v>42988</v>
      </c>
      <c r="X2875">
        <v>244</v>
      </c>
      <c r="Y2875" t="s">
        <v>46</v>
      </c>
      <c r="Z2875" t="s">
        <v>1669</v>
      </c>
      <c r="AA2875" t="s">
        <v>1670</v>
      </c>
      <c r="AC2875" s="1">
        <v>43037</v>
      </c>
      <c r="AD2875">
        <v>1</v>
      </c>
      <c r="AE2875">
        <v>242</v>
      </c>
      <c r="AF2875" s="1">
        <v>43317</v>
      </c>
      <c r="AG2875">
        <v>329</v>
      </c>
      <c r="AH2875">
        <v>313504</v>
      </c>
      <c r="AI2875" t="s">
        <v>1671</v>
      </c>
      <c r="AJ2875" t="s">
        <v>1672</v>
      </c>
      <c r="AK2875" t="s">
        <v>45</v>
      </c>
      <c r="AL2875" s="1">
        <v>42988</v>
      </c>
    </row>
    <row r="2876" spans="1:38" x14ac:dyDescent="0.25">
      <c r="A2876" t="s">
        <v>68</v>
      </c>
      <c r="B2876" s="1">
        <v>43144</v>
      </c>
      <c r="C2876">
        <v>3</v>
      </c>
      <c r="D2876">
        <v>235</v>
      </c>
      <c r="E2876">
        <v>238</v>
      </c>
      <c r="F2876" t="s">
        <v>1426</v>
      </c>
      <c r="G2876" t="s">
        <v>69</v>
      </c>
      <c r="H2876" t="s">
        <v>70</v>
      </c>
      <c r="I2876">
        <v>3</v>
      </c>
      <c r="J2876">
        <v>2</v>
      </c>
      <c r="K2876">
        <v>156</v>
      </c>
      <c r="L2876">
        <v>13.8</v>
      </c>
      <c r="M2876">
        <v>4.93</v>
      </c>
      <c r="N2876">
        <v>0.68</v>
      </c>
      <c r="O2876">
        <v>4.99</v>
      </c>
      <c r="P2876">
        <v>0.69</v>
      </c>
      <c r="Q2876">
        <v>3.7</v>
      </c>
      <c r="R2876">
        <v>0.51</v>
      </c>
      <c r="S2876">
        <v>1.2</v>
      </c>
      <c r="T2876">
        <v>20</v>
      </c>
      <c r="U2876">
        <v>14.32</v>
      </c>
      <c r="V2876">
        <v>16.149999999999999</v>
      </c>
      <c r="W2876" s="1">
        <v>42988</v>
      </c>
      <c r="X2876">
        <v>244</v>
      </c>
      <c r="Y2876" t="s">
        <v>47</v>
      </c>
      <c r="Z2876" t="s">
        <v>1669</v>
      </c>
      <c r="AA2876" t="s">
        <v>1670</v>
      </c>
      <c r="AC2876" s="1">
        <v>43037</v>
      </c>
      <c r="AD2876">
        <v>1</v>
      </c>
      <c r="AE2876">
        <v>171</v>
      </c>
      <c r="AF2876" s="1">
        <v>43317</v>
      </c>
      <c r="AG2876">
        <v>329</v>
      </c>
      <c r="AH2876">
        <v>313504</v>
      </c>
      <c r="AI2876" t="s">
        <v>1671</v>
      </c>
      <c r="AJ2876" t="s">
        <v>1672</v>
      </c>
      <c r="AK2876" t="s">
        <v>45</v>
      </c>
      <c r="AL2876" s="1">
        <v>42988</v>
      </c>
    </row>
    <row r="2877" spans="1:38" x14ac:dyDescent="0.25">
      <c r="A2877" t="s">
        <v>68</v>
      </c>
      <c r="B2877" s="1">
        <v>43219</v>
      </c>
      <c r="C2877">
        <v>4</v>
      </c>
      <c r="D2877">
        <v>235</v>
      </c>
      <c r="E2877">
        <v>238</v>
      </c>
      <c r="F2877" t="s">
        <v>1426</v>
      </c>
      <c r="G2877" t="s">
        <v>69</v>
      </c>
      <c r="H2877" t="s">
        <v>70</v>
      </c>
      <c r="I2877">
        <v>3</v>
      </c>
      <c r="J2877">
        <v>2</v>
      </c>
      <c r="K2877">
        <v>231</v>
      </c>
      <c r="L2877">
        <v>9.4</v>
      </c>
      <c r="M2877">
        <v>4.71</v>
      </c>
      <c r="N2877">
        <v>0.44</v>
      </c>
      <c r="O2877">
        <v>6.02</v>
      </c>
      <c r="P2877">
        <v>0.56999999999999995</v>
      </c>
      <c r="Q2877">
        <v>4.3499999999999996</v>
      </c>
      <c r="R2877">
        <v>0.41</v>
      </c>
      <c r="S2877">
        <v>0.97</v>
      </c>
      <c r="T2877">
        <v>37</v>
      </c>
      <c r="U2877">
        <v>9.76</v>
      </c>
      <c r="V2877">
        <v>12.72</v>
      </c>
      <c r="W2877" s="1">
        <v>42988</v>
      </c>
      <c r="X2877">
        <v>244</v>
      </c>
      <c r="Y2877" t="s">
        <v>48</v>
      </c>
      <c r="Z2877" t="s">
        <v>1669</v>
      </c>
      <c r="AA2877" t="s">
        <v>1673</v>
      </c>
      <c r="AC2877" s="1">
        <v>43415</v>
      </c>
      <c r="AD2877">
        <v>2</v>
      </c>
      <c r="AE2877">
        <v>250</v>
      </c>
      <c r="AF2877" s="1">
        <v>43697</v>
      </c>
      <c r="AG2877">
        <v>709</v>
      </c>
      <c r="AH2877">
        <v>313504</v>
      </c>
      <c r="AI2877" t="s">
        <v>1671</v>
      </c>
      <c r="AJ2877" t="s">
        <v>1672</v>
      </c>
      <c r="AK2877" t="s">
        <v>50</v>
      </c>
      <c r="AL2877" s="1">
        <v>43250</v>
      </c>
    </row>
    <row r="2878" spans="1:38" x14ac:dyDescent="0.25">
      <c r="A2878" t="s">
        <v>129</v>
      </c>
      <c r="B2878" s="1">
        <v>42997</v>
      </c>
      <c r="C2878">
        <v>1</v>
      </c>
      <c r="D2878">
        <v>112</v>
      </c>
      <c r="E2878">
        <v>239</v>
      </c>
      <c r="F2878" t="s">
        <v>1426</v>
      </c>
      <c r="G2878" t="s">
        <v>40</v>
      </c>
      <c r="H2878" t="s">
        <v>41</v>
      </c>
      <c r="I2878">
        <v>3</v>
      </c>
      <c r="J2878">
        <v>2</v>
      </c>
      <c r="K2878">
        <v>8</v>
      </c>
      <c r="L2878">
        <v>25.7</v>
      </c>
      <c r="M2878">
        <v>5.17</v>
      </c>
      <c r="N2878">
        <v>1.33</v>
      </c>
      <c r="O2878">
        <v>5.1100000000000003</v>
      </c>
      <c r="P2878">
        <v>1.31</v>
      </c>
      <c r="Q2878">
        <v>4.33</v>
      </c>
      <c r="R2878">
        <v>1.1100000000000001</v>
      </c>
      <c r="S2878">
        <v>2.4300000000000002</v>
      </c>
      <c r="T2878">
        <v>26</v>
      </c>
      <c r="U2878">
        <v>26.68</v>
      </c>
      <c r="V2878">
        <v>31.57</v>
      </c>
      <c r="W2878" s="1">
        <v>42989</v>
      </c>
      <c r="X2878">
        <v>251</v>
      </c>
      <c r="Y2878" t="s">
        <v>43</v>
      </c>
      <c r="Z2878" t="s">
        <v>1674</v>
      </c>
      <c r="AA2878">
        <v>-0.114754098</v>
      </c>
      <c r="AC2878" t="s">
        <v>49</v>
      </c>
      <c r="AI2878" t="s">
        <v>1675</v>
      </c>
      <c r="AJ2878" t="s">
        <v>1676</v>
      </c>
      <c r="AK2878" t="s">
        <v>45</v>
      </c>
      <c r="AL2878" s="1">
        <v>42989</v>
      </c>
    </row>
    <row r="2879" spans="1:38" x14ac:dyDescent="0.25">
      <c r="A2879" t="s">
        <v>129</v>
      </c>
      <c r="B2879" s="1">
        <v>43060</v>
      </c>
      <c r="C2879">
        <v>2</v>
      </c>
      <c r="D2879">
        <v>112</v>
      </c>
      <c r="E2879">
        <v>239</v>
      </c>
      <c r="F2879" t="s">
        <v>1426</v>
      </c>
      <c r="G2879" t="s">
        <v>40</v>
      </c>
      <c r="H2879" t="s">
        <v>41</v>
      </c>
      <c r="I2879">
        <v>3</v>
      </c>
      <c r="J2879">
        <v>2</v>
      </c>
      <c r="K2879">
        <v>71</v>
      </c>
      <c r="L2879">
        <v>20</v>
      </c>
      <c r="M2879">
        <v>5.09</v>
      </c>
      <c r="N2879">
        <v>1.02</v>
      </c>
      <c r="O2879">
        <v>4.46</v>
      </c>
      <c r="P2879">
        <v>0.89</v>
      </c>
      <c r="Q2879">
        <v>3.6</v>
      </c>
      <c r="R2879">
        <v>0.72</v>
      </c>
      <c r="S2879">
        <v>1.61</v>
      </c>
      <c r="T2879">
        <v>33</v>
      </c>
      <c r="U2879">
        <v>20.76</v>
      </c>
      <c r="V2879">
        <v>21.88</v>
      </c>
      <c r="W2879" s="1">
        <v>42989</v>
      </c>
      <c r="X2879">
        <v>251</v>
      </c>
      <c r="Y2879" t="s">
        <v>46</v>
      </c>
      <c r="Z2879" t="s">
        <v>1674</v>
      </c>
      <c r="AA2879">
        <f>-7/61</f>
        <v>-0.11475409836065574</v>
      </c>
      <c r="AC2879" s="1">
        <v>43064</v>
      </c>
      <c r="AD2879">
        <v>2</v>
      </c>
      <c r="AE2879">
        <v>194</v>
      </c>
      <c r="AF2879" s="1">
        <v>43341</v>
      </c>
      <c r="AG2879">
        <v>352</v>
      </c>
      <c r="AI2879" t="s">
        <v>1675</v>
      </c>
      <c r="AJ2879" t="s">
        <v>1676</v>
      </c>
      <c r="AK2879" t="s">
        <v>45</v>
      </c>
      <c r="AL2879" s="1">
        <v>42989</v>
      </c>
    </row>
    <row r="2880" spans="1:38" x14ac:dyDescent="0.25">
      <c r="A2880" t="s">
        <v>129</v>
      </c>
      <c r="B2880" s="1">
        <v>43156</v>
      </c>
      <c r="C2880">
        <v>3</v>
      </c>
      <c r="D2880">
        <v>112</v>
      </c>
      <c r="E2880">
        <v>239</v>
      </c>
      <c r="F2880" t="s">
        <v>1426</v>
      </c>
      <c r="G2880" t="s">
        <v>40</v>
      </c>
      <c r="H2880" t="s">
        <v>41</v>
      </c>
      <c r="I2880">
        <v>3</v>
      </c>
      <c r="J2880">
        <v>2</v>
      </c>
      <c r="K2880">
        <v>167</v>
      </c>
      <c r="L2880">
        <v>16.2</v>
      </c>
      <c r="M2880">
        <v>4.87</v>
      </c>
      <c r="N2880">
        <v>0.79</v>
      </c>
      <c r="O2880">
        <v>4.84</v>
      </c>
      <c r="P2880">
        <v>0.78</v>
      </c>
      <c r="Q2880">
        <v>4.12</v>
      </c>
      <c r="R2880">
        <v>0.67</v>
      </c>
      <c r="S2880">
        <v>1.45</v>
      </c>
      <c r="U2880">
        <v>16.82</v>
      </c>
      <c r="V2880">
        <v>19.100000000000001</v>
      </c>
      <c r="W2880" s="1">
        <v>42989</v>
      </c>
      <c r="X2880">
        <v>251</v>
      </c>
      <c r="Z2880" t="s">
        <v>1674</v>
      </c>
      <c r="AA2880">
        <v>-0.114754098</v>
      </c>
      <c r="AI2880">
        <v>0</v>
      </c>
    </row>
    <row r="2881" spans="1:38" x14ac:dyDescent="0.25">
      <c r="A2881" t="s">
        <v>129</v>
      </c>
      <c r="B2881" s="1">
        <v>43229</v>
      </c>
      <c r="C2881">
        <v>4</v>
      </c>
      <c r="D2881">
        <v>112</v>
      </c>
      <c r="E2881">
        <v>239</v>
      </c>
      <c r="F2881" t="s">
        <v>1426</v>
      </c>
      <c r="G2881" t="s">
        <v>40</v>
      </c>
      <c r="H2881" t="s">
        <v>41</v>
      </c>
      <c r="I2881">
        <v>3</v>
      </c>
      <c r="J2881">
        <v>2</v>
      </c>
      <c r="K2881">
        <v>240</v>
      </c>
      <c r="L2881">
        <v>7.3</v>
      </c>
      <c r="M2881">
        <v>4.53</v>
      </c>
      <c r="N2881">
        <v>0.33</v>
      </c>
      <c r="O2881">
        <v>5.95</v>
      </c>
      <c r="P2881">
        <v>0.43</v>
      </c>
      <c r="Q2881">
        <v>5.04</v>
      </c>
      <c r="R2881">
        <v>0.37</v>
      </c>
      <c r="S2881">
        <v>0.8</v>
      </c>
      <c r="T2881">
        <v>638</v>
      </c>
      <c r="U2881">
        <v>7.58</v>
      </c>
      <c r="V2881">
        <v>10.1</v>
      </c>
      <c r="W2881" s="1">
        <v>42989</v>
      </c>
      <c r="X2881">
        <v>251</v>
      </c>
      <c r="Y2881" s="3">
        <v>45017</v>
      </c>
      <c r="Z2881" t="s">
        <v>1674</v>
      </c>
      <c r="AA2881">
        <f>-7/61</f>
        <v>-0.11475409836065574</v>
      </c>
      <c r="AC2881" t="s">
        <v>49</v>
      </c>
      <c r="AI2881" t="s">
        <v>1675</v>
      </c>
      <c r="AJ2881" t="s">
        <v>1676</v>
      </c>
      <c r="AK2881" t="s">
        <v>50</v>
      </c>
      <c r="AL2881" s="1">
        <v>43242</v>
      </c>
    </row>
    <row r="2882" spans="1:38" x14ac:dyDescent="0.25">
      <c r="A2882" t="s">
        <v>594</v>
      </c>
      <c r="B2882" s="1">
        <v>43059</v>
      </c>
      <c r="C2882">
        <v>2</v>
      </c>
      <c r="D2882">
        <v>457</v>
      </c>
      <c r="E2882">
        <v>239</v>
      </c>
      <c r="F2882" t="s">
        <v>1426</v>
      </c>
      <c r="G2882" t="s">
        <v>69</v>
      </c>
      <c r="H2882" t="s">
        <v>70</v>
      </c>
      <c r="I2882">
        <v>6</v>
      </c>
      <c r="J2882" t="s">
        <v>42</v>
      </c>
      <c r="K2882">
        <v>44</v>
      </c>
      <c r="L2882">
        <v>25.3</v>
      </c>
      <c r="M2882">
        <v>4.96</v>
      </c>
      <c r="N2882">
        <v>1.25</v>
      </c>
      <c r="O2882">
        <v>4.84</v>
      </c>
      <c r="P2882">
        <v>1.22</v>
      </c>
      <c r="Q2882">
        <v>3.35</v>
      </c>
      <c r="R2882">
        <v>0.85</v>
      </c>
      <c r="S2882">
        <v>2.0699999999999998</v>
      </c>
      <c r="T2882">
        <v>37</v>
      </c>
      <c r="U2882">
        <v>26.26</v>
      </c>
      <c r="V2882">
        <v>28.41</v>
      </c>
      <c r="W2882" s="1">
        <v>43015</v>
      </c>
      <c r="X2882">
        <v>184</v>
      </c>
      <c r="Y2882" t="s">
        <v>43</v>
      </c>
      <c r="Z2882" t="s">
        <v>1677</v>
      </c>
      <c r="AA2882" t="s">
        <v>1678</v>
      </c>
      <c r="AC2882" s="1">
        <v>43064</v>
      </c>
      <c r="AD2882">
        <v>1</v>
      </c>
      <c r="AE2882">
        <v>234</v>
      </c>
      <c r="AF2882" s="1">
        <v>43343</v>
      </c>
      <c r="AG2882">
        <v>328</v>
      </c>
      <c r="AH2882">
        <v>506123</v>
      </c>
      <c r="AI2882">
        <v>0</v>
      </c>
      <c r="AJ2882" t="s">
        <v>1679</v>
      </c>
      <c r="AK2882" t="s">
        <v>45</v>
      </c>
      <c r="AL2882" s="1">
        <v>43015</v>
      </c>
    </row>
    <row r="2883" spans="1:38" x14ac:dyDescent="0.25">
      <c r="A2883" t="s">
        <v>594</v>
      </c>
      <c r="B2883" s="1">
        <v>43186</v>
      </c>
      <c r="C2883">
        <v>4</v>
      </c>
      <c r="D2883">
        <v>457</v>
      </c>
      <c r="E2883">
        <v>239</v>
      </c>
      <c r="F2883" t="s">
        <v>1426</v>
      </c>
      <c r="G2883" t="s">
        <v>69</v>
      </c>
      <c r="H2883" t="s">
        <v>70</v>
      </c>
      <c r="I2883">
        <v>6</v>
      </c>
      <c r="J2883" t="s">
        <v>42</v>
      </c>
      <c r="K2883">
        <v>171</v>
      </c>
      <c r="L2883">
        <v>15.5</v>
      </c>
      <c r="M2883">
        <v>4.76</v>
      </c>
      <c r="N2883">
        <v>0.74</v>
      </c>
      <c r="O2883">
        <v>6.32</v>
      </c>
      <c r="P2883">
        <v>0.98</v>
      </c>
      <c r="Q2883">
        <v>4.07</v>
      </c>
      <c r="R2883">
        <v>0.63</v>
      </c>
      <c r="S2883">
        <v>1.61</v>
      </c>
      <c r="T2883">
        <v>65</v>
      </c>
      <c r="U2883">
        <v>16.09</v>
      </c>
      <c r="V2883">
        <v>21.13</v>
      </c>
      <c r="W2883" s="1">
        <v>43015</v>
      </c>
      <c r="X2883">
        <v>184</v>
      </c>
      <c r="Y2883" t="s">
        <v>47</v>
      </c>
      <c r="Z2883" t="s">
        <v>1680</v>
      </c>
      <c r="AA2883" t="s">
        <v>1678</v>
      </c>
      <c r="AC2883" t="s">
        <v>49</v>
      </c>
      <c r="AH2883">
        <v>506123</v>
      </c>
      <c r="AI2883">
        <v>0</v>
      </c>
      <c r="AJ2883" t="s">
        <v>1679</v>
      </c>
      <c r="AK2883" t="s">
        <v>50</v>
      </c>
      <c r="AL2883" s="1">
        <v>43245</v>
      </c>
    </row>
    <row r="2884" spans="1:38" x14ac:dyDescent="0.25">
      <c r="A2884" t="s">
        <v>594</v>
      </c>
      <c r="B2884" s="1">
        <v>43122</v>
      </c>
      <c r="C2884">
        <v>3</v>
      </c>
      <c r="D2884">
        <v>457</v>
      </c>
      <c r="E2884">
        <v>239</v>
      </c>
      <c r="F2884" t="s">
        <v>1426</v>
      </c>
      <c r="G2884" t="s">
        <v>69</v>
      </c>
      <c r="H2884" t="s">
        <v>70</v>
      </c>
      <c r="I2884">
        <v>6</v>
      </c>
      <c r="J2884" t="s">
        <v>42</v>
      </c>
      <c r="K2884">
        <v>107</v>
      </c>
      <c r="L2884">
        <v>17.7</v>
      </c>
      <c r="M2884">
        <v>4.82</v>
      </c>
      <c r="N2884">
        <v>0.85</v>
      </c>
      <c r="O2884">
        <v>5.1100000000000003</v>
      </c>
      <c r="P2884">
        <v>0.9</v>
      </c>
      <c r="Q2884">
        <v>3.46</v>
      </c>
      <c r="R2884">
        <v>0.61</v>
      </c>
      <c r="S2884">
        <v>1.52</v>
      </c>
      <c r="T2884">
        <v>54</v>
      </c>
      <c r="U2884">
        <v>18.37</v>
      </c>
      <c r="V2884">
        <v>20.57</v>
      </c>
      <c r="W2884" s="1">
        <v>43015</v>
      </c>
      <c r="X2884">
        <v>184</v>
      </c>
      <c r="Y2884" t="s">
        <v>46</v>
      </c>
      <c r="Z2884" t="s">
        <v>1680</v>
      </c>
      <c r="AA2884" t="s">
        <v>1678</v>
      </c>
      <c r="AC2884" s="1">
        <v>43064</v>
      </c>
      <c r="AD2884">
        <v>1</v>
      </c>
      <c r="AE2884">
        <v>177</v>
      </c>
      <c r="AF2884" s="1">
        <v>43343</v>
      </c>
      <c r="AG2884">
        <v>328</v>
      </c>
      <c r="AH2884">
        <v>506123</v>
      </c>
      <c r="AI2884">
        <v>0</v>
      </c>
      <c r="AJ2884" t="s">
        <v>1679</v>
      </c>
      <c r="AK2884" t="s">
        <v>45</v>
      </c>
      <c r="AL2884" s="1">
        <v>43015</v>
      </c>
    </row>
    <row r="2885" spans="1:38" x14ac:dyDescent="0.25">
      <c r="A2885" t="s">
        <v>129</v>
      </c>
      <c r="B2885" s="1">
        <v>42997</v>
      </c>
      <c r="C2885">
        <v>1</v>
      </c>
      <c r="D2885">
        <v>254</v>
      </c>
      <c r="E2885">
        <v>241</v>
      </c>
      <c r="F2885" t="s">
        <v>1426</v>
      </c>
      <c r="G2885" t="s">
        <v>69</v>
      </c>
      <c r="H2885" t="s">
        <v>70</v>
      </c>
      <c r="I2885">
        <v>8</v>
      </c>
      <c r="J2885" t="s">
        <v>42</v>
      </c>
      <c r="K2885">
        <v>21</v>
      </c>
      <c r="L2885">
        <v>18.8</v>
      </c>
      <c r="M2885">
        <v>5.23</v>
      </c>
      <c r="N2885">
        <v>0.98</v>
      </c>
      <c r="O2885">
        <v>5.83</v>
      </c>
      <c r="P2885">
        <v>1.1000000000000001</v>
      </c>
      <c r="Q2885">
        <v>4.32</v>
      </c>
      <c r="R2885">
        <v>0.81</v>
      </c>
      <c r="S2885">
        <v>1.91</v>
      </c>
      <c r="T2885">
        <v>39</v>
      </c>
      <c r="U2885">
        <v>19.510000000000002</v>
      </c>
      <c r="V2885">
        <v>24.85</v>
      </c>
      <c r="W2885" s="1">
        <v>42976</v>
      </c>
      <c r="X2885">
        <v>266</v>
      </c>
      <c r="Y2885" t="s">
        <v>43</v>
      </c>
      <c r="AC2885" t="s">
        <v>49</v>
      </c>
      <c r="AI2885">
        <v>0</v>
      </c>
      <c r="AK2885" t="s">
        <v>45</v>
      </c>
      <c r="AL2885" s="1">
        <v>42976</v>
      </c>
    </row>
    <row r="2886" spans="1:38" x14ac:dyDescent="0.25">
      <c r="A2886" t="s">
        <v>129</v>
      </c>
      <c r="B2886" s="1">
        <v>43060</v>
      </c>
      <c r="C2886">
        <v>2</v>
      </c>
      <c r="D2886">
        <v>254</v>
      </c>
      <c r="E2886">
        <v>241</v>
      </c>
      <c r="F2886" t="s">
        <v>1426</v>
      </c>
      <c r="G2886" t="s">
        <v>69</v>
      </c>
      <c r="H2886" t="s">
        <v>70</v>
      </c>
      <c r="I2886">
        <v>8</v>
      </c>
      <c r="J2886" t="s">
        <v>42</v>
      </c>
      <c r="K2886">
        <v>84</v>
      </c>
      <c r="L2886">
        <v>16.3</v>
      </c>
      <c r="M2886">
        <v>5.13</v>
      </c>
      <c r="N2886">
        <v>0.84</v>
      </c>
      <c r="O2886">
        <v>6.81</v>
      </c>
      <c r="P2886">
        <v>1.1100000000000001</v>
      </c>
      <c r="Q2886">
        <v>4.16</v>
      </c>
      <c r="R2886">
        <v>0.68</v>
      </c>
      <c r="S2886">
        <v>1.79</v>
      </c>
      <c r="T2886">
        <v>24</v>
      </c>
      <c r="U2886">
        <v>16.920000000000002</v>
      </c>
      <c r="V2886">
        <v>23.35</v>
      </c>
      <c r="W2886" s="1">
        <v>42976</v>
      </c>
      <c r="X2886">
        <v>266</v>
      </c>
      <c r="Y2886" t="s">
        <v>46</v>
      </c>
      <c r="AC2886" s="1">
        <v>43056</v>
      </c>
      <c r="AD2886">
        <v>1</v>
      </c>
      <c r="AE2886">
        <v>186</v>
      </c>
      <c r="AF2886" s="1">
        <v>43333</v>
      </c>
      <c r="AG2886">
        <v>357</v>
      </c>
      <c r="AI2886">
        <v>0</v>
      </c>
      <c r="AK2886" t="s">
        <v>45</v>
      </c>
      <c r="AL2886" s="1">
        <v>42976</v>
      </c>
    </row>
    <row r="2887" spans="1:38" x14ac:dyDescent="0.25">
      <c r="A2887" t="s">
        <v>129</v>
      </c>
      <c r="B2887" s="1">
        <v>43156</v>
      </c>
      <c r="C2887">
        <v>3</v>
      </c>
      <c r="D2887">
        <v>254</v>
      </c>
      <c r="E2887">
        <v>241</v>
      </c>
      <c r="F2887" t="s">
        <v>1426</v>
      </c>
      <c r="G2887" t="s">
        <v>69</v>
      </c>
      <c r="H2887" t="s">
        <v>70</v>
      </c>
      <c r="I2887">
        <v>8</v>
      </c>
      <c r="J2887" t="s">
        <v>42</v>
      </c>
      <c r="K2887">
        <v>180</v>
      </c>
      <c r="L2887">
        <v>13.6</v>
      </c>
      <c r="M2887">
        <v>4.8099999999999996</v>
      </c>
      <c r="N2887">
        <v>0.65</v>
      </c>
      <c r="O2887">
        <v>6.59</v>
      </c>
      <c r="P2887">
        <v>0.9</v>
      </c>
      <c r="Q2887">
        <v>4.66</v>
      </c>
      <c r="R2887">
        <v>0.63</v>
      </c>
      <c r="S2887">
        <v>1.53</v>
      </c>
      <c r="U2887">
        <v>14.12</v>
      </c>
      <c r="V2887">
        <v>19.61</v>
      </c>
      <c r="W2887" s="1">
        <v>42976</v>
      </c>
      <c r="X2887">
        <v>266</v>
      </c>
      <c r="AI2887">
        <v>0</v>
      </c>
    </row>
    <row r="2888" spans="1:38" x14ac:dyDescent="0.25">
      <c r="A2888" t="s">
        <v>129</v>
      </c>
      <c r="B2888" s="1">
        <v>43229</v>
      </c>
      <c r="C2888">
        <v>4</v>
      </c>
      <c r="D2888">
        <v>254</v>
      </c>
      <c r="E2888">
        <v>241</v>
      </c>
      <c r="F2888" t="s">
        <v>1426</v>
      </c>
      <c r="G2888" t="s">
        <v>69</v>
      </c>
      <c r="H2888" t="s">
        <v>70</v>
      </c>
      <c r="I2888">
        <v>8</v>
      </c>
      <c r="J2888" t="s">
        <v>42</v>
      </c>
      <c r="K2888">
        <v>253</v>
      </c>
      <c r="L2888">
        <v>6.8</v>
      </c>
      <c r="M2888">
        <v>4.33</v>
      </c>
      <c r="N2888">
        <v>0.28999999999999998</v>
      </c>
      <c r="O2888">
        <v>8.57</v>
      </c>
      <c r="P2888">
        <v>0.57999999999999996</v>
      </c>
      <c r="Q2888">
        <v>6.15</v>
      </c>
      <c r="R2888">
        <v>0.42</v>
      </c>
      <c r="S2888">
        <v>1</v>
      </c>
      <c r="T2888">
        <v>72</v>
      </c>
      <c r="U2888">
        <v>7.06</v>
      </c>
      <c r="V2888">
        <v>12.21</v>
      </c>
      <c r="W2888" s="1">
        <v>42976</v>
      </c>
      <c r="X2888">
        <v>266</v>
      </c>
      <c r="Y2888" t="s">
        <v>48</v>
      </c>
      <c r="AC2888" t="s">
        <v>49</v>
      </c>
      <c r="AI2888">
        <v>0</v>
      </c>
      <c r="AK2888" t="s">
        <v>50</v>
      </c>
      <c r="AL2888" s="1">
        <v>43250</v>
      </c>
    </row>
    <row r="2889" spans="1:38" x14ac:dyDescent="0.25">
      <c r="A2889" t="s">
        <v>123</v>
      </c>
      <c r="B2889" s="1">
        <v>43005</v>
      </c>
      <c r="C2889">
        <v>1</v>
      </c>
      <c r="D2889">
        <v>543</v>
      </c>
      <c r="E2889">
        <v>241</v>
      </c>
      <c r="F2889" t="s">
        <v>1426</v>
      </c>
      <c r="G2889" t="s">
        <v>104</v>
      </c>
      <c r="H2889" t="s">
        <v>105</v>
      </c>
      <c r="I2889">
        <v>3</v>
      </c>
      <c r="J2889">
        <v>2</v>
      </c>
      <c r="K2889">
        <v>20</v>
      </c>
      <c r="L2889">
        <v>26.4</v>
      </c>
      <c r="M2889">
        <v>5.31</v>
      </c>
      <c r="N2889">
        <v>1.4</v>
      </c>
      <c r="O2889">
        <v>4.5999999999999996</v>
      </c>
      <c r="P2889">
        <v>1.21</v>
      </c>
      <c r="Q2889">
        <v>3.87</v>
      </c>
      <c r="R2889">
        <v>1.02</v>
      </c>
      <c r="S2889">
        <v>2.2400000000000002</v>
      </c>
      <c r="T2889">
        <v>74</v>
      </c>
      <c r="U2889">
        <v>27.4</v>
      </c>
      <c r="V2889">
        <v>29.83</v>
      </c>
      <c r="W2889" s="1">
        <v>42985</v>
      </c>
      <c r="X2889">
        <v>226</v>
      </c>
      <c r="Y2889" t="s">
        <v>43</v>
      </c>
      <c r="AC2889" s="1">
        <v>43051</v>
      </c>
      <c r="AD2889">
        <v>1</v>
      </c>
      <c r="AE2889">
        <v>263</v>
      </c>
      <c r="AF2889" s="1">
        <v>43330</v>
      </c>
      <c r="AG2889">
        <v>345</v>
      </c>
      <c r="AH2889" t="s">
        <v>1061</v>
      </c>
      <c r="AI2889" t="s">
        <v>1478</v>
      </c>
      <c r="AJ2889" t="s">
        <v>1479</v>
      </c>
      <c r="AK2889" t="s">
        <v>45</v>
      </c>
      <c r="AL2889" s="1">
        <v>42985</v>
      </c>
    </row>
    <row r="2890" spans="1:38" x14ac:dyDescent="0.25">
      <c r="A2890" t="s">
        <v>123</v>
      </c>
      <c r="B2890" s="1">
        <v>43074</v>
      </c>
      <c r="C2890">
        <v>2</v>
      </c>
      <c r="D2890">
        <v>543</v>
      </c>
      <c r="E2890">
        <v>241</v>
      </c>
      <c r="F2890" t="s">
        <v>1426</v>
      </c>
      <c r="G2890" t="s">
        <v>104</v>
      </c>
      <c r="H2890" t="s">
        <v>105</v>
      </c>
      <c r="I2890">
        <v>3</v>
      </c>
      <c r="J2890">
        <v>2</v>
      </c>
      <c r="K2890">
        <v>89</v>
      </c>
      <c r="L2890">
        <v>24.4</v>
      </c>
      <c r="M2890">
        <v>5.32</v>
      </c>
      <c r="N2890">
        <v>1.3</v>
      </c>
      <c r="O2890">
        <v>4.6100000000000003</v>
      </c>
      <c r="P2890">
        <v>1.1200000000000001</v>
      </c>
      <c r="Q2890">
        <v>3.88</v>
      </c>
      <c r="R2890">
        <v>0.95</v>
      </c>
      <c r="S2890">
        <v>2.0699999999999998</v>
      </c>
      <c r="T2890">
        <v>67</v>
      </c>
      <c r="U2890">
        <v>25.33</v>
      </c>
      <c r="V2890">
        <v>27.65</v>
      </c>
      <c r="W2890" s="1">
        <v>42985</v>
      </c>
      <c r="X2890">
        <v>226</v>
      </c>
      <c r="Y2890" t="s">
        <v>46</v>
      </c>
      <c r="AC2890" s="1">
        <v>43071</v>
      </c>
      <c r="AD2890">
        <v>2</v>
      </c>
      <c r="AE2890">
        <v>278</v>
      </c>
      <c r="AF2890" s="1">
        <v>43354</v>
      </c>
      <c r="AG2890">
        <v>369</v>
      </c>
      <c r="AH2890" t="s">
        <v>1061</v>
      </c>
      <c r="AI2890" t="s">
        <v>1478</v>
      </c>
      <c r="AJ2890" t="s">
        <v>1479</v>
      </c>
      <c r="AK2890" t="s">
        <v>45</v>
      </c>
      <c r="AL2890" s="1">
        <v>42985</v>
      </c>
    </row>
    <row r="2891" spans="1:38" x14ac:dyDescent="0.25">
      <c r="A2891" t="s">
        <v>123</v>
      </c>
      <c r="B2891" s="1">
        <v>43198</v>
      </c>
      <c r="C2891">
        <v>4</v>
      </c>
      <c r="D2891">
        <v>535</v>
      </c>
      <c r="E2891">
        <v>241</v>
      </c>
      <c r="F2891" t="s">
        <v>1426</v>
      </c>
      <c r="G2891" t="s">
        <v>69</v>
      </c>
      <c r="H2891" t="s">
        <v>70</v>
      </c>
      <c r="I2891">
        <v>3</v>
      </c>
      <c r="J2891">
        <v>2</v>
      </c>
      <c r="K2891">
        <v>243</v>
      </c>
      <c r="L2891">
        <v>14.5</v>
      </c>
      <c r="M2891">
        <v>4.78</v>
      </c>
      <c r="N2891">
        <v>0.69</v>
      </c>
      <c r="O2891">
        <v>5.32</v>
      </c>
      <c r="P2891">
        <v>0.77</v>
      </c>
      <c r="Q2891">
        <v>4.7</v>
      </c>
      <c r="R2891">
        <v>0.68</v>
      </c>
      <c r="S2891">
        <v>1.45</v>
      </c>
      <c r="T2891">
        <v>160</v>
      </c>
      <c r="U2891">
        <v>15.05</v>
      </c>
      <c r="V2891">
        <v>18.59</v>
      </c>
      <c r="W2891" s="1">
        <v>42955</v>
      </c>
      <c r="X2891">
        <v>256</v>
      </c>
      <c r="Y2891" s="3">
        <v>45017</v>
      </c>
      <c r="AC2891" t="s">
        <v>49</v>
      </c>
      <c r="AH2891" t="s">
        <v>207</v>
      </c>
      <c r="AI2891" t="s">
        <v>200</v>
      </c>
      <c r="AJ2891" t="s">
        <v>1681</v>
      </c>
      <c r="AK2891" t="s">
        <v>50</v>
      </c>
      <c r="AL2891" s="1">
        <v>43242</v>
      </c>
    </row>
    <row r="2892" spans="1:38" x14ac:dyDescent="0.25">
      <c r="A2892" t="s">
        <v>123</v>
      </c>
      <c r="B2892" s="1">
        <v>43136</v>
      </c>
      <c r="C2892">
        <v>3</v>
      </c>
      <c r="D2892">
        <v>543</v>
      </c>
      <c r="E2892">
        <v>241</v>
      </c>
      <c r="F2892" t="s">
        <v>1426</v>
      </c>
      <c r="G2892" t="s">
        <v>69</v>
      </c>
      <c r="H2892" t="s">
        <v>70</v>
      </c>
      <c r="I2892">
        <v>3</v>
      </c>
      <c r="J2892">
        <v>2</v>
      </c>
      <c r="K2892">
        <v>181</v>
      </c>
      <c r="L2892">
        <v>15</v>
      </c>
      <c r="M2892">
        <v>4.92</v>
      </c>
      <c r="N2892">
        <v>0.74</v>
      </c>
      <c r="O2892">
        <v>5.04</v>
      </c>
      <c r="P2892">
        <v>0.76</v>
      </c>
      <c r="Q2892">
        <v>4.09</v>
      </c>
      <c r="R2892">
        <v>0.61</v>
      </c>
      <c r="S2892">
        <v>1.37</v>
      </c>
      <c r="T2892">
        <v>52</v>
      </c>
      <c r="U2892">
        <v>15.57</v>
      </c>
      <c r="V2892">
        <v>18.09</v>
      </c>
      <c r="W2892" s="1">
        <v>42955</v>
      </c>
      <c r="X2892">
        <v>256</v>
      </c>
      <c r="Y2892" t="s">
        <v>47</v>
      </c>
      <c r="AC2892" s="1">
        <v>43048</v>
      </c>
      <c r="AD2892">
        <v>1</v>
      </c>
      <c r="AE2892">
        <v>193</v>
      </c>
      <c r="AF2892" s="1">
        <v>43331</v>
      </c>
      <c r="AG2892">
        <v>376</v>
      </c>
      <c r="AH2892" t="s">
        <v>207</v>
      </c>
      <c r="AI2892" t="s">
        <v>200</v>
      </c>
      <c r="AJ2892" t="s">
        <v>1681</v>
      </c>
      <c r="AK2892" t="s">
        <v>45</v>
      </c>
      <c r="AL2892" s="1">
        <v>42955</v>
      </c>
    </row>
    <row r="2893" spans="1:38" x14ac:dyDescent="0.25">
      <c r="A2893" t="s">
        <v>51</v>
      </c>
      <c r="B2893" s="1">
        <v>42990</v>
      </c>
      <c r="C2893">
        <v>1</v>
      </c>
      <c r="D2893">
        <v>43</v>
      </c>
      <c r="E2893">
        <v>241</v>
      </c>
      <c r="F2893" t="s">
        <v>1426</v>
      </c>
      <c r="G2893" t="s">
        <v>56</v>
      </c>
      <c r="H2893" t="s">
        <v>41</v>
      </c>
      <c r="I2893">
        <v>2</v>
      </c>
      <c r="J2893">
        <v>1</v>
      </c>
      <c r="K2893">
        <v>43</v>
      </c>
      <c r="L2893">
        <v>10.4</v>
      </c>
      <c r="M2893">
        <v>4.76</v>
      </c>
      <c r="N2893">
        <v>0.5</v>
      </c>
      <c r="O2893">
        <v>6.43</v>
      </c>
      <c r="P2893">
        <v>0.67</v>
      </c>
      <c r="Q2893">
        <v>4.18</v>
      </c>
      <c r="R2893">
        <v>0.43</v>
      </c>
      <c r="S2893">
        <v>1.1000000000000001</v>
      </c>
      <c r="T2893">
        <v>322</v>
      </c>
      <c r="U2893">
        <v>10.8</v>
      </c>
      <c r="V2893">
        <v>14.39</v>
      </c>
      <c r="W2893" s="1">
        <v>42947</v>
      </c>
      <c r="X2893">
        <v>275</v>
      </c>
      <c r="Y2893" s="3">
        <v>44927</v>
      </c>
      <c r="Z2893" t="s">
        <v>1682</v>
      </c>
      <c r="AA2893" t="s">
        <v>80</v>
      </c>
      <c r="AC2893" t="s">
        <v>49</v>
      </c>
      <c r="AH2893">
        <v>309012</v>
      </c>
      <c r="AI2893">
        <v>93</v>
      </c>
      <c r="AJ2893" s="2">
        <v>45627</v>
      </c>
      <c r="AK2893" t="s">
        <v>45</v>
      </c>
      <c r="AL2893" s="1">
        <v>42947</v>
      </c>
    </row>
    <row r="2894" spans="1:38" x14ac:dyDescent="0.25">
      <c r="A2894" t="s">
        <v>51</v>
      </c>
      <c r="B2894" s="1">
        <v>43048</v>
      </c>
      <c r="C2894">
        <v>2</v>
      </c>
      <c r="D2894">
        <v>43</v>
      </c>
      <c r="E2894">
        <v>241</v>
      </c>
      <c r="F2894" t="s">
        <v>1426</v>
      </c>
      <c r="G2894" t="s">
        <v>56</v>
      </c>
      <c r="H2894" t="s">
        <v>41</v>
      </c>
      <c r="I2894">
        <v>2</v>
      </c>
      <c r="J2894">
        <v>1</v>
      </c>
      <c r="K2894">
        <v>101</v>
      </c>
      <c r="L2894">
        <v>9.4</v>
      </c>
      <c r="M2894">
        <v>4.88</v>
      </c>
      <c r="N2894">
        <v>0.46</v>
      </c>
      <c r="O2894">
        <v>6.33</v>
      </c>
      <c r="P2894">
        <v>0.6</v>
      </c>
      <c r="Q2894">
        <v>4.42</v>
      </c>
      <c r="R2894">
        <v>0.42</v>
      </c>
      <c r="S2894">
        <v>1.01</v>
      </c>
      <c r="T2894">
        <v>190</v>
      </c>
      <c r="U2894">
        <v>9.76</v>
      </c>
      <c r="V2894">
        <v>13.17</v>
      </c>
      <c r="W2894" s="1">
        <v>42947</v>
      </c>
      <c r="X2894">
        <v>275</v>
      </c>
      <c r="Y2894" s="3">
        <v>44959</v>
      </c>
      <c r="Z2894" t="s">
        <v>1682</v>
      </c>
      <c r="AA2894" t="s">
        <v>80</v>
      </c>
      <c r="AC2894" t="s">
        <v>49</v>
      </c>
      <c r="AH2894">
        <v>309012</v>
      </c>
      <c r="AI2894">
        <v>93</v>
      </c>
      <c r="AJ2894" s="2">
        <v>45627</v>
      </c>
      <c r="AK2894" t="s">
        <v>45</v>
      </c>
      <c r="AL2894" s="1">
        <v>42947</v>
      </c>
    </row>
    <row r="2895" spans="1:38" x14ac:dyDescent="0.25">
      <c r="A2895" t="s">
        <v>51</v>
      </c>
      <c r="B2895" s="1">
        <v>43109</v>
      </c>
      <c r="C2895">
        <v>3</v>
      </c>
      <c r="D2895">
        <v>43</v>
      </c>
      <c r="E2895">
        <v>241</v>
      </c>
      <c r="F2895" t="s">
        <v>1426</v>
      </c>
      <c r="G2895" t="s">
        <v>56</v>
      </c>
      <c r="H2895" t="s">
        <v>41</v>
      </c>
      <c r="I2895">
        <v>2</v>
      </c>
      <c r="J2895">
        <v>1</v>
      </c>
      <c r="K2895">
        <v>162</v>
      </c>
      <c r="L2895">
        <v>7.9</v>
      </c>
      <c r="M2895">
        <v>4.97</v>
      </c>
      <c r="N2895">
        <v>0.39</v>
      </c>
      <c r="O2895">
        <v>6.53</v>
      </c>
      <c r="P2895">
        <v>0.52</v>
      </c>
      <c r="Q2895">
        <v>4.3099999999999996</v>
      </c>
      <c r="R2895">
        <v>0.34</v>
      </c>
      <c r="S2895">
        <v>0.86</v>
      </c>
      <c r="T2895">
        <v>100</v>
      </c>
      <c r="U2895">
        <v>8.1999999999999993</v>
      </c>
      <c r="V2895">
        <v>11.17</v>
      </c>
      <c r="W2895" s="1">
        <v>42947</v>
      </c>
      <c r="X2895">
        <v>275</v>
      </c>
      <c r="Y2895" s="3">
        <v>44987</v>
      </c>
      <c r="Z2895" t="s">
        <v>1682</v>
      </c>
      <c r="AA2895" t="s">
        <v>80</v>
      </c>
      <c r="AC2895" s="1">
        <v>43058</v>
      </c>
      <c r="AD2895">
        <v>1</v>
      </c>
      <c r="AE2895">
        <v>186</v>
      </c>
      <c r="AF2895" s="1">
        <v>43338</v>
      </c>
      <c r="AG2895">
        <v>391</v>
      </c>
      <c r="AH2895">
        <v>309012</v>
      </c>
      <c r="AI2895">
        <v>93</v>
      </c>
      <c r="AJ2895" s="2">
        <v>45627</v>
      </c>
      <c r="AK2895" t="s">
        <v>45</v>
      </c>
      <c r="AL2895" s="1">
        <v>42947</v>
      </c>
    </row>
    <row r="2896" spans="1:38" x14ac:dyDescent="0.25">
      <c r="A2896" t="s">
        <v>51</v>
      </c>
      <c r="B2896" s="1">
        <v>43209</v>
      </c>
      <c r="C2896">
        <v>5</v>
      </c>
      <c r="D2896">
        <v>43</v>
      </c>
      <c r="E2896">
        <v>241</v>
      </c>
      <c r="F2896" t="s">
        <v>1426</v>
      </c>
      <c r="G2896" t="s">
        <v>56</v>
      </c>
      <c r="H2896" t="s">
        <v>41</v>
      </c>
      <c r="I2896">
        <v>2</v>
      </c>
      <c r="J2896">
        <v>1</v>
      </c>
      <c r="K2896">
        <v>262</v>
      </c>
      <c r="L2896">
        <v>5.3</v>
      </c>
      <c r="M2896">
        <v>4.9000000000000004</v>
      </c>
      <c r="N2896">
        <v>0.26</v>
      </c>
      <c r="O2896">
        <v>7.12</v>
      </c>
      <c r="P2896">
        <v>0.38</v>
      </c>
      <c r="Q2896">
        <v>5.05</v>
      </c>
      <c r="R2896">
        <v>0.27</v>
      </c>
      <c r="S2896">
        <v>0.65</v>
      </c>
      <c r="T2896">
        <v>271</v>
      </c>
      <c r="U2896">
        <v>5.5</v>
      </c>
      <c r="V2896">
        <v>8.19</v>
      </c>
      <c r="W2896" s="1">
        <v>42947</v>
      </c>
      <c r="X2896">
        <v>275</v>
      </c>
      <c r="Y2896" s="3">
        <v>45050</v>
      </c>
      <c r="Z2896" t="s">
        <v>1682</v>
      </c>
      <c r="AA2896" t="s">
        <v>80</v>
      </c>
      <c r="AC2896" t="s">
        <v>49</v>
      </c>
      <c r="AH2896">
        <v>309012</v>
      </c>
      <c r="AI2896">
        <v>93</v>
      </c>
      <c r="AJ2896" s="2">
        <v>45627</v>
      </c>
      <c r="AK2896" t="s">
        <v>45</v>
      </c>
      <c r="AL2896" s="1">
        <v>42947</v>
      </c>
    </row>
    <row r="2897" spans="1:38" x14ac:dyDescent="0.25">
      <c r="A2897" t="s">
        <v>51</v>
      </c>
      <c r="B2897" s="1">
        <v>43157</v>
      </c>
      <c r="C2897">
        <v>4</v>
      </c>
      <c r="D2897">
        <v>43</v>
      </c>
      <c r="E2897">
        <v>241</v>
      </c>
      <c r="F2897" t="s">
        <v>1426</v>
      </c>
      <c r="G2897" t="s">
        <v>56</v>
      </c>
      <c r="H2897" t="s">
        <v>41</v>
      </c>
      <c r="I2897">
        <v>2</v>
      </c>
      <c r="J2897">
        <v>1</v>
      </c>
      <c r="K2897">
        <v>210</v>
      </c>
      <c r="L2897">
        <v>5.5</v>
      </c>
      <c r="M2897">
        <v>4.84</v>
      </c>
      <c r="N2897">
        <v>0.27</v>
      </c>
      <c r="O2897">
        <v>6.45</v>
      </c>
      <c r="P2897">
        <v>0.35</v>
      </c>
      <c r="Q2897">
        <v>4.6399999999999997</v>
      </c>
      <c r="R2897">
        <v>0.26</v>
      </c>
      <c r="S2897">
        <v>0.61</v>
      </c>
      <c r="T2897">
        <v>164</v>
      </c>
      <c r="U2897">
        <v>5.71</v>
      </c>
      <c r="V2897">
        <v>7.8</v>
      </c>
      <c r="W2897" s="1">
        <v>42947</v>
      </c>
      <c r="X2897">
        <v>275</v>
      </c>
      <c r="Y2897" s="3">
        <v>45019</v>
      </c>
      <c r="Z2897" t="s">
        <v>1682</v>
      </c>
      <c r="AA2897" t="s">
        <v>80</v>
      </c>
      <c r="AC2897" s="1">
        <v>43058</v>
      </c>
      <c r="AD2897">
        <v>1</v>
      </c>
      <c r="AE2897">
        <v>180</v>
      </c>
      <c r="AF2897" s="1">
        <v>43338</v>
      </c>
      <c r="AG2897">
        <v>391</v>
      </c>
      <c r="AH2897">
        <v>309012</v>
      </c>
      <c r="AI2897">
        <v>93</v>
      </c>
      <c r="AJ2897" s="2">
        <v>45627</v>
      </c>
      <c r="AK2897" t="s">
        <v>45</v>
      </c>
      <c r="AL2897" s="1">
        <v>42947</v>
      </c>
    </row>
    <row r="2898" spans="1:38" x14ac:dyDescent="0.25">
      <c r="A2898" t="s">
        <v>123</v>
      </c>
      <c r="B2898" s="1">
        <v>43005</v>
      </c>
      <c r="C2898">
        <v>1</v>
      </c>
      <c r="D2898">
        <v>28</v>
      </c>
      <c r="E2898">
        <v>242</v>
      </c>
      <c r="F2898" t="s">
        <v>1426</v>
      </c>
      <c r="G2898" t="s">
        <v>69</v>
      </c>
      <c r="H2898" t="s">
        <v>70</v>
      </c>
      <c r="I2898">
        <v>3</v>
      </c>
      <c r="J2898">
        <v>2</v>
      </c>
      <c r="K2898">
        <v>45</v>
      </c>
      <c r="L2898">
        <v>23.3</v>
      </c>
      <c r="M2898">
        <v>5.17</v>
      </c>
      <c r="N2898">
        <v>1.2</v>
      </c>
      <c r="O2898">
        <v>4.2699999999999996</v>
      </c>
      <c r="P2898">
        <v>0.99</v>
      </c>
      <c r="Q2898">
        <v>3.87</v>
      </c>
      <c r="R2898">
        <v>0.9</v>
      </c>
      <c r="S2898">
        <v>1.9</v>
      </c>
      <c r="T2898">
        <v>25</v>
      </c>
      <c r="U2898">
        <v>24.19</v>
      </c>
      <c r="V2898">
        <v>25.35</v>
      </c>
      <c r="W2898" s="1">
        <v>42960</v>
      </c>
      <c r="X2898">
        <v>251</v>
      </c>
      <c r="Y2898" t="s">
        <v>43</v>
      </c>
      <c r="Z2898" t="s">
        <v>1507</v>
      </c>
      <c r="AA2898" t="s">
        <v>1508</v>
      </c>
      <c r="AC2898" s="1">
        <v>43055</v>
      </c>
      <c r="AD2898">
        <v>1</v>
      </c>
      <c r="AE2898">
        <v>269</v>
      </c>
      <c r="AF2898" s="1">
        <v>43336</v>
      </c>
      <c r="AG2898">
        <v>376</v>
      </c>
      <c r="AH2898" t="s">
        <v>1509</v>
      </c>
      <c r="AI2898" t="s">
        <v>1510</v>
      </c>
      <c r="AJ2898" t="s">
        <v>1511</v>
      </c>
      <c r="AK2898" t="s">
        <v>45</v>
      </c>
      <c r="AL2898" s="1">
        <v>42960</v>
      </c>
    </row>
    <row r="2899" spans="1:38" x14ac:dyDescent="0.25">
      <c r="A2899" t="s">
        <v>123</v>
      </c>
      <c r="B2899" s="1">
        <v>43074</v>
      </c>
      <c r="C2899">
        <v>2</v>
      </c>
      <c r="D2899">
        <v>28</v>
      </c>
      <c r="E2899">
        <v>242</v>
      </c>
      <c r="F2899" t="s">
        <v>1426</v>
      </c>
      <c r="G2899" t="s">
        <v>69</v>
      </c>
      <c r="H2899" t="s">
        <v>70</v>
      </c>
      <c r="I2899">
        <v>3</v>
      </c>
      <c r="J2899">
        <v>2</v>
      </c>
      <c r="K2899">
        <v>114</v>
      </c>
      <c r="L2899">
        <v>17.8</v>
      </c>
      <c r="M2899">
        <v>5.21</v>
      </c>
      <c r="N2899">
        <v>0.93</v>
      </c>
      <c r="O2899">
        <v>4.5599999999999996</v>
      </c>
      <c r="P2899">
        <v>0.81</v>
      </c>
      <c r="Q2899">
        <v>4.05</v>
      </c>
      <c r="R2899">
        <v>0.72</v>
      </c>
      <c r="S2899">
        <v>1.53</v>
      </c>
      <c r="T2899">
        <v>1</v>
      </c>
      <c r="U2899">
        <v>18.48</v>
      </c>
      <c r="V2899">
        <v>20.28</v>
      </c>
      <c r="W2899" s="1">
        <v>42960</v>
      </c>
      <c r="X2899">
        <v>251</v>
      </c>
      <c r="Y2899" t="s">
        <v>46</v>
      </c>
      <c r="Z2899" t="s">
        <v>1507</v>
      </c>
      <c r="AA2899" t="s">
        <v>1508</v>
      </c>
      <c r="AC2899" s="1">
        <v>43055</v>
      </c>
      <c r="AD2899">
        <v>1</v>
      </c>
      <c r="AE2899">
        <v>260</v>
      </c>
      <c r="AF2899" s="1">
        <v>43336</v>
      </c>
      <c r="AG2899">
        <v>376</v>
      </c>
      <c r="AH2899" t="s">
        <v>1509</v>
      </c>
      <c r="AI2899" t="s">
        <v>1510</v>
      </c>
      <c r="AJ2899" t="s">
        <v>1511</v>
      </c>
      <c r="AK2899" t="s">
        <v>45</v>
      </c>
      <c r="AL2899" s="1">
        <v>42960</v>
      </c>
    </row>
    <row r="2900" spans="1:38" x14ac:dyDescent="0.25">
      <c r="A2900" t="s">
        <v>123</v>
      </c>
      <c r="B2900" s="1">
        <v>43198</v>
      </c>
      <c r="C2900">
        <v>4</v>
      </c>
      <c r="D2900">
        <v>28</v>
      </c>
      <c r="E2900">
        <v>242</v>
      </c>
      <c r="F2900" t="s">
        <v>1426</v>
      </c>
      <c r="G2900" t="s">
        <v>69</v>
      </c>
      <c r="H2900" t="s">
        <v>70</v>
      </c>
      <c r="I2900">
        <v>3</v>
      </c>
      <c r="J2900">
        <v>2</v>
      </c>
      <c r="K2900">
        <v>238</v>
      </c>
      <c r="L2900">
        <v>12.2</v>
      </c>
      <c r="M2900">
        <v>4.91</v>
      </c>
      <c r="N2900">
        <v>0.6</v>
      </c>
      <c r="O2900">
        <v>6.25</v>
      </c>
      <c r="P2900">
        <v>0.76</v>
      </c>
      <c r="Q2900">
        <v>4.75</v>
      </c>
      <c r="R2900">
        <v>0.57999999999999996</v>
      </c>
      <c r="S2900">
        <v>1.34</v>
      </c>
      <c r="T2900">
        <v>13</v>
      </c>
      <c r="U2900">
        <v>12.66</v>
      </c>
      <c r="V2900">
        <v>17.11</v>
      </c>
      <c r="W2900" s="1">
        <v>42960</v>
      </c>
      <c r="X2900">
        <v>251</v>
      </c>
      <c r="Y2900" t="s">
        <v>48</v>
      </c>
      <c r="Z2900" t="s">
        <v>1507</v>
      </c>
      <c r="AA2900" t="s">
        <v>1508</v>
      </c>
      <c r="AC2900" t="s">
        <v>49</v>
      </c>
      <c r="AH2900" t="s">
        <v>1509</v>
      </c>
      <c r="AI2900" t="s">
        <v>1510</v>
      </c>
      <c r="AJ2900" t="s">
        <v>1511</v>
      </c>
      <c r="AK2900" t="s">
        <v>50</v>
      </c>
      <c r="AL2900" s="1">
        <v>43242</v>
      </c>
    </row>
    <row r="2901" spans="1:38" x14ac:dyDescent="0.25">
      <c r="A2901" t="s">
        <v>123</v>
      </c>
      <c r="B2901" s="1">
        <v>43136</v>
      </c>
      <c r="C2901">
        <v>3</v>
      </c>
      <c r="D2901">
        <v>28</v>
      </c>
      <c r="E2901">
        <v>242</v>
      </c>
      <c r="F2901" t="s">
        <v>1426</v>
      </c>
      <c r="G2901" t="s">
        <v>69</v>
      </c>
      <c r="H2901" t="s">
        <v>70</v>
      </c>
      <c r="I2901">
        <v>3</v>
      </c>
      <c r="J2901">
        <v>2</v>
      </c>
      <c r="K2901">
        <v>176</v>
      </c>
      <c r="L2901">
        <v>13</v>
      </c>
      <c r="M2901">
        <v>4.97</v>
      </c>
      <c r="N2901">
        <v>0.65</v>
      </c>
      <c r="O2901">
        <v>5.36</v>
      </c>
      <c r="P2901">
        <v>0.7</v>
      </c>
      <c r="Q2901">
        <v>4.22</v>
      </c>
      <c r="R2901">
        <v>0.55000000000000004</v>
      </c>
      <c r="S2901">
        <v>1.25</v>
      </c>
      <c r="T2901">
        <v>37</v>
      </c>
      <c r="U2901">
        <v>13.49</v>
      </c>
      <c r="V2901">
        <v>16.350000000000001</v>
      </c>
      <c r="W2901" s="1">
        <v>42960</v>
      </c>
      <c r="X2901">
        <v>251</v>
      </c>
      <c r="Y2901" t="s">
        <v>47</v>
      </c>
      <c r="Z2901" t="s">
        <v>1507</v>
      </c>
      <c r="AA2901" t="s">
        <v>1508</v>
      </c>
      <c r="AC2901" s="1">
        <v>43055</v>
      </c>
      <c r="AD2901">
        <v>1</v>
      </c>
      <c r="AE2901">
        <v>198</v>
      </c>
      <c r="AF2901" s="1">
        <v>43336</v>
      </c>
      <c r="AG2901">
        <v>376</v>
      </c>
      <c r="AH2901" t="s">
        <v>1509</v>
      </c>
      <c r="AI2901" t="s">
        <v>1510</v>
      </c>
      <c r="AJ2901" t="s">
        <v>1511</v>
      </c>
      <c r="AK2901" t="s">
        <v>45</v>
      </c>
      <c r="AL2901" s="1">
        <v>42960</v>
      </c>
    </row>
    <row r="2902" spans="1:38" x14ac:dyDescent="0.25">
      <c r="A2902" t="s">
        <v>129</v>
      </c>
      <c r="B2902" s="1">
        <v>43156</v>
      </c>
      <c r="C2902">
        <v>3</v>
      </c>
      <c r="D2902">
        <v>209</v>
      </c>
      <c r="E2902">
        <v>242</v>
      </c>
      <c r="F2902" t="s">
        <v>1426</v>
      </c>
      <c r="G2902" t="s">
        <v>69</v>
      </c>
      <c r="H2902" t="s">
        <v>70</v>
      </c>
      <c r="I2902">
        <v>2</v>
      </c>
      <c r="J2902">
        <v>1</v>
      </c>
      <c r="K2902">
        <v>207</v>
      </c>
      <c r="L2902">
        <v>14.8</v>
      </c>
      <c r="M2902">
        <v>4.8600000000000003</v>
      </c>
      <c r="N2902">
        <v>0.72</v>
      </c>
      <c r="O2902">
        <v>4.17</v>
      </c>
      <c r="P2902">
        <v>0.62</v>
      </c>
      <c r="Q2902">
        <v>3.75</v>
      </c>
      <c r="R2902">
        <v>0.56000000000000005</v>
      </c>
      <c r="S2902">
        <v>1.17</v>
      </c>
      <c r="U2902">
        <v>15.36</v>
      </c>
      <c r="V2902">
        <v>15.91</v>
      </c>
      <c r="W2902" s="1">
        <v>42949</v>
      </c>
      <c r="X2902">
        <v>293</v>
      </c>
      <c r="AI2902">
        <v>0</v>
      </c>
    </row>
    <row r="2903" spans="1:38" x14ac:dyDescent="0.25">
      <c r="A2903" t="s">
        <v>129</v>
      </c>
      <c r="B2903" s="1">
        <v>42997</v>
      </c>
      <c r="C2903">
        <v>1</v>
      </c>
      <c r="D2903">
        <v>209</v>
      </c>
      <c r="E2903">
        <v>242</v>
      </c>
      <c r="F2903" t="s">
        <v>1426</v>
      </c>
      <c r="G2903" t="s">
        <v>69</v>
      </c>
      <c r="H2903" t="s">
        <v>70</v>
      </c>
      <c r="I2903">
        <v>2</v>
      </c>
      <c r="J2903">
        <v>1</v>
      </c>
      <c r="K2903">
        <v>48</v>
      </c>
      <c r="L2903">
        <v>16.2</v>
      </c>
      <c r="M2903">
        <v>5.14</v>
      </c>
      <c r="N2903">
        <v>0.83</v>
      </c>
      <c r="O2903">
        <v>2.98</v>
      </c>
      <c r="P2903">
        <v>0.48</v>
      </c>
      <c r="Q2903">
        <v>3.45</v>
      </c>
      <c r="R2903">
        <v>0.56000000000000005</v>
      </c>
      <c r="S2903">
        <v>1.04</v>
      </c>
      <c r="T2903">
        <v>9</v>
      </c>
      <c r="U2903">
        <v>16.82</v>
      </c>
      <c r="V2903">
        <v>14.53</v>
      </c>
      <c r="W2903" s="1">
        <v>42949</v>
      </c>
      <c r="X2903">
        <v>293</v>
      </c>
      <c r="Y2903" t="s">
        <v>43</v>
      </c>
      <c r="AC2903" s="1">
        <v>43048</v>
      </c>
      <c r="AD2903">
        <v>1</v>
      </c>
      <c r="AE2903">
        <v>278</v>
      </c>
      <c r="AF2903" s="1">
        <v>43326</v>
      </c>
      <c r="AG2903">
        <v>377</v>
      </c>
      <c r="AH2903" t="s">
        <v>1017</v>
      </c>
      <c r="AI2903" t="s">
        <v>1683</v>
      </c>
      <c r="AJ2903" s="2">
        <v>28764</v>
      </c>
      <c r="AK2903" t="s">
        <v>45</v>
      </c>
      <c r="AL2903" s="1">
        <v>42949</v>
      </c>
    </row>
    <row r="2904" spans="1:38" x14ac:dyDescent="0.25">
      <c r="A2904" t="s">
        <v>129</v>
      </c>
      <c r="B2904" s="1">
        <v>43060</v>
      </c>
      <c r="C2904">
        <v>2</v>
      </c>
      <c r="D2904">
        <v>209</v>
      </c>
      <c r="E2904">
        <v>242</v>
      </c>
      <c r="F2904" t="s">
        <v>1426</v>
      </c>
      <c r="G2904" t="s">
        <v>69</v>
      </c>
      <c r="H2904" t="s">
        <v>70</v>
      </c>
      <c r="I2904">
        <v>2</v>
      </c>
      <c r="J2904">
        <v>1</v>
      </c>
      <c r="K2904">
        <v>111</v>
      </c>
      <c r="L2904">
        <v>14.1</v>
      </c>
      <c r="M2904">
        <v>4.9000000000000004</v>
      </c>
      <c r="N2904">
        <v>0.69</v>
      </c>
      <c r="O2904">
        <v>3.81</v>
      </c>
      <c r="P2904">
        <v>0.54</v>
      </c>
      <c r="Q2904">
        <v>3.54</v>
      </c>
      <c r="R2904">
        <v>0.5</v>
      </c>
      <c r="S2904">
        <v>1.04</v>
      </c>
      <c r="T2904">
        <v>28</v>
      </c>
      <c r="U2904">
        <v>14.64</v>
      </c>
      <c r="V2904">
        <v>14.27</v>
      </c>
      <c r="W2904" s="1">
        <v>42949</v>
      </c>
      <c r="X2904">
        <v>293</v>
      </c>
      <c r="Y2904" t="s">
        <v>46</v>
      </c>
      <c r="AC2904" s="1">
        <v>43071</v>
      </c>
      <c r="AD2904">
        <v>2</v>
      </c>
      <c r="AE2904">
        <v>206</v>
      </c>
      <c r="AF2904" s="1">
        <v>43353</v>
      </c>
      <c r="AG2904">
        <v>404</v>
      </c>
      <c r="AH2904" t="s">
        <v>1017</v>
      </c>
      <c r="AI2904" t="s">
        <v>1683</v>
      </c>
      <c r="AJ2904" s="2">
        <v>28764</v>
      </c>
      <c r="AK2904" t="s">
        <v>45</v>
      </c>
      <c r="AL2904" s="1">
        <v>42949</v>
      </c>
    </row>
    <row r="2905" spans="1:38" x14ac:dyDescent="0.25">
      <c r="A2905" t="s">
        <v>129</v>
      </c>
      <c r="B2905" s="1">
        <v>43229</v>
      </c>
      <c r="C2905">
        <v>4</v>
      </c>
      <c r="D2905">
        <v>209</v>
      </c>
      <c r="E2905">
        <v>242</v>
      </c>
      <c r="F2905" t="s">
        <v>1426</v>
      </c>
      <c r="G2905" t="s">
        <v>69</v>
      </c>
      <c r="H2905" t="s">
        <v>70</v>
      </c>
      <c r="I2905">
        <v>2</v>
      </c>
      <c r="J2905">
        <v>1</v>
      </c>
      <c r="K2905">
        <v>280</v>
      </c>
      <c r="L2905">
        <v>10.1</v>
      </c>
      <c r="M2905">
        <v>4.6500000000000004</v>
      </c>
      <c r="N2905">
        <v>0.47</v>
      </c>
      <c r="O2905">
        <v>5.63</v>
      </c>
      <c r="P2905">
        <v>0.56999999999999995</v>
      </c>
      <c r="Q2905">
        <v>4.18</v>
      </c>
      <c r="R2905">
        <v>0.42</v>
      </c>
      <c r="S2905">
        <v>0.99</v>
      </c>
      <c r="T2905">
        <v>62</v>
      </c>
      <c r="U2905">
        <v>10.48</v>
      </c>
      <c r="V2905">
        <v>12.98</v>
      </c>
      <c r="W2905" s="1">
        <v>42949</v>
      </c>
      <c r="X2905">
        <v>293</v>
      </c>
      <c r="Y2905" t="s">
        <v>48</v>
      </c>
      <c r="AC2905" t="s">
        <v>49</v>
      </c>
      <c r="AH2905" t="s">
        <v>1017</v>
      </c>
      <c r="AI2905" t="s">
        <v>1683</v>
      </c>
      <c r="AJ2905">
        <v>28764</v>
      </c>
      <c r="AK2905" t="s">
        <v>50</v>
      </c>
      <c r="AL2905" s="1">
        <v>43251</v>
      </c>
    </row>
    <row r="2906" spans="1:38" x14ac:dyDescent="0.25">
      <c r="A2906" t="s">
        <v>40</v>
      </c>
      <c r="B2906" s="1">
        <v>44117</v>
      </c>
      <c r="C2906">
        <v>1</v>
      </c>
      <c r="D2906">
        <v>47</v>
      </c>
      <c r="E2906">
        <v>243</v>
      </c>
      <c r="F2906" t="s">
        <v>1426</v>
      </c>
      <c r="G2906" t="s">
        <v>69</v>
      </c>
      <c r="H2906" t="s">
        <v>70</v>
      </c>
      <c r="I2906">
        <v>6</v>
      </c>
      <c r="J2906" t="s">
        <v>42</v>
      </c>
      <c r="K2906">
        <v>18</v>
      </c>
      <c r="L2906">
        <v>26.9</v>
      </c>
      <c r="M2906">
        <v>5.34</v>
      </c>
      <c r="N2906">
        <v>1.44</v>
      </c>
      <c r="O2906">
        <v>5.43</v>
      </c>
      <c r="P2906">
        <v>1.46</v>
      </c>
      <c r="Q2906">
        <v>4.3600000000000003</v>
      </c>
      <c r="R2906">
        <v>1.17</v>
      </c>
      <c r="S2906">
        <v>2.63</v>
      </c>
      <c r="T2906">
        <v>38</v>
      </c>
      <c r="U2906">
        <v>27.92</v>
      </c>
      <c r="V2906">
        <v>34.22</v>
      </c>
      <c r="W2906" s="1">
        <v>44099</v>
      </c>
      <c r="Y2906" t="s">
        <v>43</v>
      </c>
      <c r="Z2906" t="s">
        <v>1220</v>
      </c>
      <c r="AA2906" t="s">
        <v>1684</v>
      </c>
      <c r="AB2906">
        <v>147</v>
      </c>
      <c r="AC2906" s="1">
        <v>44150</v>
      </c>
      <c r="AD2906">
        <v>1</v>
      </c>
      <c r="AE2906">
        <v>225</v>
      </c>
      <c r="AF2906" s="1">
        <v>44429</v>
      </c>
      <c r="AG2906">
        <v>330</v>
      </c>
      <c r="AH2906">
        <v>109132</v>
      </c>
      <c r="AI2906">
        <v>0</v>
      </c>
      <c r="AJ2906" t="s">
        <v>1685</v>
      </c>
      <c r="AK2906" t="s">
        <v>45</v>
      </c>
      <c r="AL2906" s="1">
        <v>44099</v>
      </c>
    </row>
    <row r="2907" spans="1:38" x14ac:dyDescent="0.25">
      <c r="A2907" t="s">
        <v>40</v>
      </c>
      <c r="B2907" s="1">
        <v>44222</v>
      </c>
      <c r="C2907">
        <v>2</v>
      </c>
      <c r="D2907">
        <v>47</v>
      </c>
      <c r="E2907">
        <v>243</v>
      </c>
      <c r="F2907" t="s">
        <v>1426</v>
      </c>
      <c r="G2907" t="s">
        <v>69</v>
      </c>
      <c r="H2907" t="s">
        <v>70</v>
      </c>
      <c r="I2907">
        <v>6</v>
      </c>
      <c r="J2907" t="s">
        <v>42</v>
      </c>
      <c r="K2907">
        <v>123</v>
      </c>
      <c r="L2907">
        <v>16.399999999999999</v>
      </c>
      <c r="M2907">
        <v>5</v>
      </c>
      <c r="N2907">
        <v>0.82</v>
      </c>
      <c r="O2907">
        <v>5.79</v>
      </c>
      <c r="P2907">
        <v>0.95</v>
      </c>
      <c r="Q2907">
        <v>4.4400000000000004</v>
      </c>
      <c r="R2907">
        <v>0.73</v>
      </c>
      <c r="S2907">
        <v>1.68</v>
      </c>
      <c r="T2907">
        <v>110</v>
      </c>
      <c r="U2907">
        <v>17.02</v>
      </c>
      <c r="V2907">
        <v>21.73</v>
      </c>
      <c r="W2907" s="1">
        <v>44099</v>
      </c>
      <c r="Y2907" t="s">
        <v>46</v>
      </c>
      <c r="Z2907" t="s">
        <v>1220</v>
      </c>
      <c r="AA2907" t="s">
        <v>1684</v>
      </c>
      <c r="AB2907">
        <v>147</v>
      </c>
      <c r="AC2907" s="1">
        <v>44150</v>
      </c>
      <c r="AD2907">
        <v>1</v>
      </c>
      <c r="AE2907">
        <v>170</v>
      </c>
      <c r="AF2907" s="1">
        <v>44429</v>
      </c>
      <c r="AG2907">
        <v>330</v>
      </c>
      <c r="AH2907">
        <v>109132</v>
      </c>
      <c r="AI2907">
        <v>0</v>
      </c>
      <c r="AJ2907" t="s">
        <v>1685</v>
      </c>
      <c r="AK2907" t="s">
        <v>45</v>
      </c>
      <c r="AL2907" s="1">
        <v>44099</v>
      </c>
    </row>
    <row r="2908" spans="1:38" x14ac:dyDescent="0.25">
      <c r="A2908" t="s">
        <v>40</v>
      </c>
      <c r="B2908" s="1">
        <v>44280</v>
      </c>
      <c r="C2908">
        <v>3</v>
      </c>
      <c r="D2908">
        <v>47</v>
      </c>
      <c r="E2908">
        <v>243</v>
      </c>
      <c r="F2908" t="s">
        <v>1426</v>
      </c>
      <c r="G2908" t="s">
        <v>69</v>
      </c>
      <c r="H2908" t="s">
        <v>70</v>
      </c>
      <c r="I2908">
        <v>6</v>
      </c>
      <c r="J2908" t="s">
        <v>42</v>
      </c>
      <c r="K2908">
        <v>181</v>
      </c>
      <c r="L2908">
        <v>12.7</v>
      </c>
      <c r="M2908">
        <v>4.8</v>
      </c>
      <c r="N2908">
        <v>0.61</v>
      </c>
      <c r="O2908">
        <v>6.6</v>
      </c>
      <c r="P2908">
        <v>0.84</v>
      </c>
      <c r="Q2908">
        <v>5.31</v>
      </c>
      <c r="R2908">
        <v>0.67</v>
      </c>
      <c r="S2908">
        <v>1.51</v>
      </c>
      <c r="T2908">
        <v>380</v>
      </c>
      <c r="U2908">
        <v>13.18</v>
      </c>
      <c r="V2908">
        <v>18.91</v>
      </c>
      <c r="W2908" s="1">
        <v>44099</v>
      </c>
      <c r="Y2908" s="3">
        <v>44986</v>
      </c>
      <c r="Z2908" t="s">
        <v>1220</v>
      </c>
      <c r="AA2908" t="s">
        <v>1684</v>
      </c>
      <c r="AB2908">
        <v>147</v>
      </c>
      <c r="AC2908" s="1">
        <v>44150</v>
      </c>
      <c r="AD2908">
        <v>1</v>
      </c>
      <c r="AE2908">
        <v>148</v>
      </c>
      <c r="AF2908" s="1">
        <v>44429</v>
      </c>
      <c r="AG2908">
        <v>330</v>
      </c>
      <c r="AH2908">
        <v>109132</v>
      </c>
      <c r="AI2908">
        <v>0</v>
      </c>
      <c r="AJ2908" t="s">
        <v>1685</v>
      </c>
      <c r="AK2908" t="s">
        <v>45</v>
      </c>
      <c r="AL2908" s="1">
        <v>44099</v>
      </c>
    </row>
    <row r="2909" spans="1:38" x14ac:dyDescent="0.25">
      <c r="A2909" t="s">
        <v>284</v>
      </c>
      <c r="B2909" s="1">
        <v>44230</v>
      </c>
      <c r="C2909">
        <v>3</v>
      </c>
      <c r="D2909">
        <v>156</v>
      </c>
      <c r="E2909">
        <v>243</v>
      </c>
      <c r="F2909" t="s">
        <v>1426</v>
      </c>
      <c r="G2909" t="s">
        <v>285</v>
      </c>
      <c r="H2909" t="s">
        <v>64</v>
      </c>
      <c r="I2909" t="s">
        <v>286</v>
      </c>
      <c r="J2909" t="s">
        <v>42</v>
      </c>
      <c r="K2909">
        <v>174</v>
      </c>
      <c r="L2909">
        <v>16.399999999999999</v>
      </c>
      <c r="M2909">
        <v>5.0999999999999996</v>
      </c>
      <c r="N2909">
        <v>0.84</v>
      </c>
      <c r="O2909">
        <v>5.27</v>
      </c>
      <c r="P2909">
        <v>0.86</v>
      </c>
      <c r="Q2909">
        <v>4.09</v>
      </c>
      <c r="R2909">
        <v>0.67</v>
      </c>
      <c r="S2909">
        <v>1.54</v>
      </c>
      <c r="T2909">
        <v>137</v>
      </c>
      <c r="U2909">
        <v>17.02</v>
      </c>
      <c r="V2909">
        <v>20.22</v>
      </c>
      <c r="W2909" s="1">
        <v>44056</v>
      </c>
    </row>
    <row r="2910" spans="1:38" x14ac:dyDescent="0.25">
      <c r="A2910" t="s">
        <v>284</v>
      </c>
      <c r="B2910" s="1">
        <v>44111</v>
      </c>
      <c r="C2910">
        <v>1</v>
      </c>
      <c r="D2910">
        <v>156</v>
      </c>
      <c r="E2910">
        <v>243</v>
      </c>
      <c r="F2910" t="s">
        <v>1426</v>
      </c>
      <c r="G2910" t="s">
        <v>285</v>
      </c>
      <c r="H2910" t="s">
        <v>64</v>
      </c>
      <c r="I2910" t="s">
        <v>286</v>
      </c>
      <c r="J2910" t="s">
        <v>42</v>
      </c>
      <c r="K2910">
        <v>55</v>
      </c>
      <c r="L2910">
        <v>19.600000000000001</v>
      </c>
      <c r="M2910">
        <v>5.34</v>
      </c>
      <c r="N2910">
        <v>1.05</v>
      </c>
      <c r="O2910">
        <v>3.26</v>
      </c>
      <c r="P2910">
        <v>0.64</v>
      </c>
      <c r="Q2910">
        <v>3.75</v>
      </c>
      <c r="R2910">
        <v>0.74</v>
      </c>
      <c r="S2910">
        <v>1.37</v>
      </c>
      <c r="T2910">
        <v>36</v>
      </c>
      <c r="U2910">
        <v>20.34</v>
      </c>
      <c r="V2910">
        <v>18.73</v>
      </c>
      <c r="W2910" s="1">
        <v>44056</v>
      </c>
    </row>
    <row r="2911" spans="1:38" x14ac:dyDescent="0.25">
      <c r="A2911" t="s">
        <v>284</v>
      </c>
      <c r="B2911" s="1">
        <v>44166</v>
      </c>
      <c r="C2911">
        <v>2</v>
      </c>
      <c r="D2911">
        <v>156</v>
      </c>
      <c r="E2911">
        <v>243</v>
      </c>
      <c r="F2911" t="s">
        <v>1426</v>
      </c>
      <c r="G2911" t="s">
        <v>285</v>
      </c>
      <c r="H2911" t="s">
        <v>64</v>
      </c>
      <c r="I2911" t="s">
        <v>286</v>
      </c>
      <c r="J2911" t="s">
        <v>42</v>
      </c>
      <c r="K2911">
        <v>110</v>
      </c>
      <c r="L2911">
        <v>17</v>
      </c>
      <c r="M2911">
        <v>5.22</v>
      </c>
      <c r="N2911">
        <v>0.89</v>
      </c>
      <c r="O2911">
        <v>4.2</v>
      </c>
      <c r="P2911">
        <v>0.7</v>
      </c>
      <c r="Q2911">
        <v>3.9</v>
      </c>
      <c r="R2911">
        <v>0.7</v>
      </c>
      <c r="S2911">
        <v>1.4</v>
      </c>
      <c r="T2911">
        <v>30</v>
      </c>
      <c r="U2911">
        <v>17.649999999999999</v>
      </c>
      <c r="V2911">
        <v>18.54</v>
      </c>
      <c r="W2911" s="1">
        <v>44056</v>
      </c>
      <c r="Z2911">
        <v>-56</v>
      </c>
      <c r="AA2911">
        <v>47</v>
      </c>
    </row>
    <row r="2912" spans="1:38" x14ac:dyDescent="0.25">
      <c r="A2912" t="s">
        <v>284</v>
      </c>
      <c r="B2912" s="1">
        <v>44298</v>
      </c>
      <c r="C2912">
        <v>4</v>
      </c>
      <c r="D2912">
        <v>156</v>
      </c>
      <c r="E2912">
        <v>243</v>
      </c>
      <c r="F2912" t="s">
        <v>1426</v>
      </c>
      <c r="G2912" t="s">
        <v>285</v>
      </c>
      <c r="H2912" t="s">
        <v>64</v>
      </c>
      <c r="I2912" t="s">
        <v>286</v>
      </c>
      <c r="J2912" t="s">
        <v>42</v>
      </c>
      <c r="K2912">
        <v>242</v>
      </c>
      <c r="L2912">
        <v>14</v>
      </c>
      <c r="M2912">
        <v>5.01</v>
      </c>
      <c r="N2912">
        <v>0.7</v>
      </c>
      <c r="O2912">
        <v>5.4</v>
      </c>
      <c r="P2912">
        <v>0.76</v>
      </c>
      <c r="Q2912">
        <v>4.74</v>
      </c>
      <c r="R2912">
        <v>0.66</v>
      </c>
      <c r="S2912">
        <v>1.42</v>
      </c>
      <c r="T2912">
        <v>139</v>
      </c>
      <c r="U2912">
        <v>14.53</v>
      </c>
      <c r="V2912">
        <v>18.16</v>
      </c>
      <c r="W2912" s="1">
        <v>44056</v>
      </c>
    </row>
    <row r="2913" spans="1:38" x14ac:dyDescent="0.25">
      <c r="A2913" t="s">
        <v>129</v>
      </c>
      <c r="B2913" s="1">
        <v>43060</v>
      </c>
      <c r="C2913">
        <v>2</v>
      </c>
      <c r="D2913">
        <v>74</v>
      </c>
      <c r="E2913">
        <v>243</v>
      </c>
      <c r="F2913" t="s">
        <v>1426</v>
      </c>
      <c r="G2913" t="s">
        <v>104</v>
      </c>
      <c r="H2913" t="s">
        <v>105</v>
      </c>
      <c r="I2913">
        <v>6</v>
      </c>
      <c r="J2913" t="s">
        <v>42</v>
      </c>
      <c r="K2913">
        <v>50</v>
      </c>
      <c r="L2913">
        <v>24.2</v>
      </c>
      <c r="M2913">
        <v>5.03</v>
      </c>
      <c r="N2913">
        <v>1.22</v>
      </c>
      <c r="O2913">
        <v>3.93</v>
      </c>
      <c r="P2913">
        <v>0.95</v>
      </c>
      <c r="Q2913">
        <v>3.94</v>
      </c>
      <c r="R2913">
        <v>0.95</v>
      </c>
      <c r="S2913">
        <v>1.9</v>
      </c>
      <c r="T2913">
        <v>204</v>
      </c>
      <c r="U2913">
        <v>25.12</v>
      </c>
      <c r="V2913">
        <v>25.46</v>
      </c>
      <c r="W2913" s="1">
        <v>43010</v>
      </c>
      <c r="X2913">
        <v>232</v>
      </c>
      <c r="Y2913" s="3">
        <v>44927</v>
      </c>
      <c r="AC2913" s="1">
        <v>43061</v>
      </c>
      <c r="AD2913">
        <v>3</v>
      </c>
      <c r="AE2913">
        <v>198</v>
      </c>
      <c r="AF2913" s="1">
        <v>43345</v>
      </c>
      <c r="AG2913">
        <v>335</v>
      </c>
      <c r="AH2913">
        <v>506059</v>
      </c>
      <c r="AI2913" t="s">
        <v>970</v>
      </c>
      <c r="AJ2913" t="s">
        <v>1686</v>
      </c>
      <c r="AK2913" t="s">
        <v>45</v>
      </c>
      <c r="AL2913" s="1">
        <v>43010</v>
      </c>
    </row>
    <row r="2914" spans="1:38" x14ac:dyDescent="0.25">
      <c r="A2914" t="s">
        <v>129</v>
      </c>
      <c r="B2914" s="1">
        <v>43156</v>
      </c>
      <c r="C2914">
        <v>3</v>
      </c>
      <c r="D2914">
        <v>74</v>
      </c>
      <c r="E2914">
        <v>243</v>
      </c>
      <c r="F2914" t="s">
        <v>1426</v>
      </c>
      <c r="G2914" t="s">
        <v>104</v>
      </c>
      <c r="H2914" t="s">
        <v>105</v>
      </c>
      <c r="I2914">
        <v>6</v>
      </c>
      <c r="J2914" t="s">
        <v>42</v>
      </c>
      <c r="K2914">
        <v>146</v>
      </c>
      <c r="L2914">
        <v>15.5</v>
      </c>
      <c r="M2914">
        <v>4.72</v>
      </c>
      <c r="N2914">
        <v>0.73</v>
      </c>
      <c r="O2914">
        <v>3.62</v>
      </c>
      <c r="P2914">
        <v>0.56000000000000005</v>
      </c>
      <c r="Q2914">
        <v>4.6100000000000003</v>
      </c>
      <c r="R2914">
        <v>0.71</v>
      </c>
      <c r="S2914">
        <v>1.28</v>
      </c>
      <c r="U2914">
        <v>16.09</v>
      </c>
      <c r="V2914">
        <v>16.45</v>
      </c>
      <c r="W2914" s="1">
        <v>43010</v>
      </c>
      <c r="X2914">
        <v>232</v>
      </c>
      <c r="AI2914">
        <v>0</v>
      </c>
    </row>
    <row r="2915" spans="1:38" x14ac:dyDescent="0.25">
      <c r="A2915" t="s">
        <v>129</v>
      </c>
      <c r="B2915" s="1">
        <v>43229</v>
      </c>
      <c r="C2915">
        <v>4</v>
      </c>
      <c r="D2915">
        <v>74</v>
      </c>
      <c r="E2915">
        <v>243</v>
      </c>
      <c r="F2915" t="s">
        <v>1426</v>
      </c>
      <c r="G2915" t="s">
        <v>104</v>
      </c>
      <c r="H2915" t="s">
        <v>105</v>
      </c>
      <c r="I2915">
        <v>6</v>
      </c>
      <c r="J2915" t="s">
        <v>42</v>
      </c>
      <c r="K2915">
        <v>219</v>
      </c>
      <c r="L2915">
        <v>7.8</v>
      </c>
      <c r="M2915">
        <v>4.2300000000000004</v>
      </c>
      <c r="N2915">
        <v>0.33</v>
      </c>
      <c r="O2915">
        <v>6.95</v>
      </c>
      <c r="P2915">
        <v>0.54</v>
      </c>
      <c r="Q2915">
        <v>5.93</v>
      </c>
      <c r="R2915">
        <v>0.46</v>
      </c>
      <c r="S2915">
        <v>1</v>
      </c>
      <c r="T2915">
        <v>344</v>
      </c>
      <c r="U2915">
        <v>8.1</v>
      </c>
      <c r="V2915">
        <v>12.28</v>
      </c>
      <c r="W2915" s="1">
        <v>43010</v>
      </c>
      <c r="X2915">
        <v>232</v>
      </c>
      <c r="Y2915" s="3">
        <v>44988</v>
      </c>
      <c r="AC2915" t="s">
        <v>142</v>
      </c>
      <c r="AH2915">
        <v>506059</v>
      </c>
      <c r="AI2915" t="s">
        <v>970</v>
      </c>
      <c r="AJ2915" t="s">
        <v>1686</v>
      </c>
      <c r="AK2915" t="s">
        <v>143</v>
      </c>
      <c r="AL2915" s="1">
        <v>43240</v>
      </c>
    </row>
    <row r="2916" spans="1:38" x14ac:dyDescent="0.25">
      <c r="A2916" t="s">
        <v>594</v>
      </c>
      <c r="B2916" s="1">
        <v>42995</v>
      </c>
      <c r="C2916">
        <v>1</v>
      </c>
      <c r="D2916">
        <v>118</v>
      </c>
      <c r="E2916">
        <v>244</v>
      </c>
      <c r="F2916" t="s">
        <v>1426</v>
      </c>
      <c r="G2916" t="s">
        <v>40</v>
      </c>
      <c r="H2916" t="s">
        <v>41</v>
      </c>
      <c r="I2916">
        <v>4</v>
      </c>
      <c r="J2916" t="s">
        <v>42</v>
      </c>
      <c r="K2916">
        <v>38</v>
      </c>
      <c r="L2916">
        <v>21.8</v>
      </c>
      <c r="M2916">
        <v>4.9000000000000004</v>
      </c>
      <c r="N2916">
        <v>1.07</v>
      </c>
      <c r="O2916">
        <v>6.4</v>
      </c>
      <c r="P2916">
        <v>1.4</v>
      </c>
      <c r="Q2916">
        <v>4.41</v>
      </c>
      <c r="R2916">
        <v>0.96</v>
      </c>
      <c r="S2916">
        <v>2.36</v>
      </c>
      <c r="T2916">
        <v>26</v>
      </c>
      <c r="U2916">
        <v>22.63</v>
      </c>
      <c r="V2916">
        <v>30.54</v>
      </c>
      <c r="W2916" s="1">
        <v>42957</v>
      </c>
      <c r="X2916">
        <v>242</v>
      </c>
      <c r="Y2916" t="s">
        <v>43</v>
      </c>
      <c r="Z2916" t="s">
        <v>1687</v>
      </c>
      <c r="AA2916" t="s">
        <v>1688</v>
      </c>
      <c r="AC2916" t="s">
        <v>49</v>
      </c>
      <c r="AH2916">
        <v>508071</v>
      </c>
      <c r="AI2916">
        <v>32</v>
      </c>
      <c r="AJ2916" s="2">
        <v>22221</v>
      </c>
      <c r="AK2916" t="s">
        <v>45</v>
      </c>
      <c r="AL2916" s="1">
        <v>42957</v>
      </c>
    </row>
    <row r="2917" spans="1:38" x14ac:dyDescent="0.25">
      <c r="A2917" t="s">
        <v>594</v>
      </c>
      <c r="B2917" s="1">
        <v>43059</v>
      </c>
      <c r="C2917">
        <v>2</v>
      </c>
      <c r="D2917">
        <v>118</v>
      </c>
      <c r="E2917">
        <v>244</v>
      </c>
      <c r="F2917" t="s">
        <v>1426</v>
      </c>
      <c r="G2917" t="s">
        <v>40</v>
      </c>
      <c r="H2917" t="s">
        <v>41</v>
      </c>
      <c r="I2917">
        <v>4</v>
      </c>
      <c r="J2917" t="s">
        <v>42</v>
      </c>
      <c r="K2917">
        <v>102</v>
      </c>
      <c r="L2917">
        <v>20.2</v>
      </c>
      <c r="M2917">
        <v>5.01</v>
      </c>
      <c r="N2917">
        <v>1.01</v>
      </c>
      <c r="O2917">
        <v>6.83</v>
      </c>
      <c r="P2917">
        <v>1.38</v>
      </c>
      <c r="Q2917">
        <v>4.4000000000000004</v>
      </c>
      <c r="R2917">
        <v>0.89</v>
      </c>
      <c r="S2917">
        <v>2.27</v>
      </c>
      <c r="T2917">
        <v>22</v>
      </c>
      <c r="U2917">
        <v>20.97</v>
      </c>
      <c r="V2917">
        <v>29.34</v>
      </c>
      <c r="W2917" s="1">
        <v>42957</v>
      </c>
      <c r="X2917">
        <v>242</v>
      </c>
      <c r="Y2917" t="s">
        <v>46</v>
      </c>
      <c r="Z2917" t="s">
        <v>1689</v>
      </c>
      <c r="AA2917" t="s">
        <v>1690</v>
      </c>
      <c r="AC2917" s="1">
        <v>43041</v>
      </c>
      <c r="AD2917">
        <v>1</v>
      </c>
      <c r="AE2917">
        <v>210</v>
      </c>
      <c r="AF2917" s="1">
        <v>43319</v>
      </c>
      <c r="AG2917">
        <v>362</v>
      </c>
      <c r="AH2917">
        <v>508071</v>
      </c>
      <c r="AI2917">
        <v>32</v>
      </c>
      <c r="AJ2917" s="2">
        <v>22221</v>
      </c>
      <c r="AK2917" t="s">
        <v>45</v>
      </c>
      <c r="AL2917" s="1">
        <v>42957</v>
      </c>
    </row>
    <row r="2918" spans="1:38" x14ac:dyDescent="0.25">
      <c r="A2918" t="s">
        <v>594</v>
      </c>
      <c r="B2918" s="1">
        <v>43122</v>
      </c>
      <c r="C2918">
        <v>3</v>
      </c>
      <c r="D2918">
        <v>118</v>
      </c>
      <c r="E2918">
        <v>244</v>
      </c>
      <c r="F2918" t="s">
        <v>1426</v>
      </c>
      <c r="G2918" t="s">
        <v>40</v>
      </c>
      <c r="H2918" t="s">
        <v>41</v>
      </c>
      <c r="I2918">
        <v>4</v>
      </c>
      <c r="J2918" t="s">
        <v>42</v>
      </c>
      <c r="K2918">
        <v>165</v>
      </c>
      <c r="L2918">
        <v>14.1</v>
      </c>
      <c r="M2918">
        <v>4.7699999999999996</v>
      </c>
      <c r="N2918">
        <v>0.67</v>
      </c>
      <c r="O2918">
        <v>6.51</v>
      </c>
      <c r="P2918">
        <v>0.92</v>
      </c>
      <c r="Q2918">
        <v>4.3600000000000003</v>
      </c>
      <c r="R2918">
        <v>0.61</v>
      </c>
      <c r="S2918">
        <v>1.53</v>
      </c>
      <c r="T2918">
        <v>25</v>
      </c>
      <c r="U2918">
        <v>14.64</v>
      </c>
      <c r="V2918">
        <v>19.850000000000001</v>
      </c>
      <c r="W2918" s="1">
        <v>42957</v>
      </c>
      <c r="X2918">
        <v>242</v>
      </c>
      <c r="Y2918" t="s">
        <v>47</v>
      </c>
      <c r="Z2918" t="s">
        <v>1687</v>
      </c>
      <c r="AA2918" t="s">
        <v>1688</v>
      </c>
      <c r="AC2918" s="1">
        <v>43041</v>
      </c>
      <c r="AD2918">
        <v>1</v>
      </c>
      <c r="AE2918">
        <v>153</v>
      </c>
      <c r="AF2918" s="1">
        <v>43319</v>
      </c>
      <c r="AG2918">
        <v>362</v>
      </c>
      <c r="AH2918">
        <v>508071</v>
      </c>
      <c r="AI2918">
        <v>32</v>
      </c>
      <c r="AJ2918" s="2">
        <v>22221</v>
      </c>
      <c r="AK2918" t="s">
        <v>45</v>
      </c>
      <c r="AL2918" s="1">
        <v>42957</v>
      </c>
    </row>
    <row r="2919" spans="1:38" x14ac:dyDescent="0.25">
      <c r="A2919" t="s">
        <v>594</v>
      </c>
      <c r="B2919" s="1">
        <v>43186</v>
      </c>
      <c r="C2919">
        <v>4</v>
      </c>
      <c r="D2919">
        <v>118</v>
      </c>
      <c r="E2919">
        <v>244</v>
      </c>
      <c r="F2919" t="s">
        <v>1426</v>
      </c>
      <c r="G2919" t="s">
        <v>40</v>
      </c>
      <c r="H2919" t="s">
        <v>41</v>
      </c>
      <c r="I2919">
        <v>4</v>
      </c>
      <c r="J2919" t="s">
        <v>42</v>
      </c>
      <c r="K2919">
        <v>229</v>
      </c>
      <c r="L2919">
        <v>11.7</v>
      </c>
      <c r="M2919">
        <v>4.78</v>
      </c>
      <c r="N2919">
        <v>0.56000000000000005</v>
      </c>
      <c r="O2919">
        <v>7.29</v>
      </c>
      <c r="P2919">
        <v>0.85</v>
      </c>
      <c r="Q2919">
        <v>5.08</v>
      </c>
      <c r="R2919">
        <v>0.59</v>
      </c>
      <c r="S2919">
        <v>1.45</v>
      </c>
      <c r="T2919">
        <v>18</v>
      </c>
      <c r="U2919">
        <v>12.14</v>
      </c>
      <c r="V2919">
        <v>18.18</v>
      </c>
      <c r="W2919" s="1">
        <v>42957</v>
      </c>
      <c r="X2919">
        <v>242</v>
      </c>
      <c r="Y2919" t="s">
        <v>48</v>
      </c>
      <c r="Z2919" t="s">
        <v>1687</v>
      </c>
      <c r="AA2919" t="s">
        <v>1688</v>
      </c>
      <c r="AC2919" t="s">
        <v>49</v>
      </c>
      <c r="AH2919">
        <v>508071</v>
      </c>
      <c r="AI2919">
        <v>32</v>
      </c>
      <c r="AJ2919" s="2">
        <v>22221</v>
      </c>
      <c r="AK2919" t="s">
        <v>50</v>
      </c>
      <c r="AL2919" s="1">
        <v>43245</v>
      </c>
    </row>
    <row r="2920" spans="1:38" x14ac:dyDescent="0.25">
      <c r="A2920" t="s">
        <v>129</v>
      </c>
      <c r="B2920" s="1">
        <v>42997</v>
      </c>
      <c r="C2920">
        <v>1</v>
      </c>
      <c r="D2920">
        <v>106</v>
      </c>
      <c r="E2920">
        <v>244</v>
      </c>
      <c r="F2920" t="s">
        <v>1426</v>
      </c>
      <c r="G2920" t="s">
        <v>69</v>
      </c>
      <c r="H2920" t="s">
        <v>70</v>
      </c>
      <c r="I2920">
        <v>3</v>
      </c>
      <c r="J2920">
        <v>2</v>
      </c>
      <c r="K2920">
        <v>44</v>
      </c>
      <c r="L2920">
        <v>20.8</v>
      </c>
      <c r="M2920">
        <v>5.28</v>
      </c>
      <c r="N2920">
        <v>1.1000000000000001</v>
      </c>
      <c r="O2920">
        <v>4.78</v>
      </c>
      <c r="P2920">
        <v>0.99</v>
      </c>
      <c r="Q2920">
        <v>4.12</v>
      </c>
      <c r="R2920">
        <v>0.86</v>
      </c>
      <c r="S2920">
        <v>1.85</v>
      </c>
      <c r="T2920">
        <v>39</v>
      </c>
      <c r="U2920">
        <v>21.59</v>
      </c>
      <c r="V2920">
        <v>24.38</v>
      </c>
      <c r="W2920" s="1">
        <v>42953</v>
      </c>
      <c r="X2920">
        <v>289</v>
      </c>
      <c r="Y2920" t="s">
        <v>43</v>
      </c>
      <c r="AC2920" t="s">
        <v>49</v>
      </c>
      <c r="AH2920" t="s">
        <v>1691</v>
      </c>
      <c r="AI2920" t="s">
        <v>184</v>
      </c>
      <c r="AJ2920" s="2">
        <v>13058</v>
      </c>
      <c r="AK2920" t="s">
        <v>45</v>
      </c>
      <c r="AL2920" s="1">
        <v>42953</v>
      </c>
    </row>
    <row r="2921" spans="1:38" x14ac:dyDescent="0.25">
      <c r="A2921" t="s">
        <v>129</v>
      </c>
      <c r="B2921" s="1">
        <v>43060</v>
      </c>
      <c r="C2921">
        <v>2</v>
      </c>
      <c r="D2921">
        <v>106</v>
      </c>
      <c r="E2921">
        <v>244</v>
      </c>
      <c r="F2921" t="s">
        <v>1426</v>
      </c>
      <c r="G2921" t="s">
        <v>69</v>
      </c>
      <c r="H2921" t="s">
        <v>70</v>
      </c>
      <c r="I2921">
        <v>3</v>
      </c>
      <c r="J2921">
        <v>2</v>
      </c>
      <c r="K2921">
        <v>107</v>
      </c>
      <c r="L2921">
        <v>16.2</v>
      </c>
      <c r="M2921">
        <v>5.3</v>
      </c>
      <c r="N2921">
        <v>0.86</v>
      </c>
      <c r="O2921">
        <v>5.45</v>
      </c>
      <c r="P2921">
        <v>0.88</v>
      </c>
      <c r="Q2921">
        <v>4.34</v>
      </c>
      <c r="R2921">
        <v>0.7</v>
      </c>
      <c r="S2921">
        <v>1.59</v>
      </c>
      <c r="T2921">
        <v>33</v>
      </c>
      <c r="U2921">
        <v>16.82</v>
      </c>
      <c r="V2921">
        <v>20.58</v>
      </c>
      <c r="W2921" s="1">
        <v>42953</v>
      </c>
      <c r="X2921">
        <v>289</v>
      </c>
      <c r="Y2921" t="s">
        <v>46</v>
      </c>
      <c r="AC2921" s="1">
        <v>43061</v>
      </c>
      <c r="AD2921">
        <v>1</v>
      </c>
      <c r="AE2921">
        <v>197</v>
      </c>
      <c r="AF2921" s="1">
        <v>43344</v>
      </c>
      <c r="AG2921">
        <v>391</v>
      </c>
      <c r="AH2921" t="s">
        <v>1691</v>
      </c>
      <c r="AI2921" t="s">
        <v>184</v>
      </c>
      <c r="AJ2921" s="2">
        <v>13058</v>
      </c>
      <c r="AK2921" t="s">
        <v>45</v>
      </c>
      <c r="AL2921" s="1">
        <v>42953</v>
      </c>
    </row>
    <row r="2922" spans="1:38" x14ac:dyDescent="0.25">
      <c r="A2922" t="s">
        <v>129</v>
      </c>
      <c r="B2922" s="1">
        <v>43156</v>
      </c>
      <c r="C2922">
        <v>3</v>
      </c>
      <c r="D2922">
        <v>106</v>
      </c>
      <c r="E2922">
        <v>244</v>
      </c>
      <c r="F2922" t="s">
        <v>1426</v>
      </c>
      <c r="G2922" t="s">
        <v>69</v>
      </c>
      <c r="H2922" t="s">
        <v>70</v>
      </c>
      <c r="I2922">
        <v>3</v>
      </c>
      <c r="J2922">
        <v>2</v>
      </c>
      <c r="K2922">
        <v>203</v>
      </c>
      <c r="L2922">
        <v>12.2</v>
      </c>
      <c r="M2922">
        <v>5.09</v>
      </c>
      <c r="N2922">
        <v>0.62</v>
      </c>
      <c r="O2922">
        <v>5.09</v>
      </c>
      <c r="P2922">
        <v>0.62</v>
      </c>
      <c r="Q2922">
        <v>4.71</v>
      </c>
      <c r="R2922">
        <v>0.56999999999999995</v>
      </c>
      <c r="S2922">
        <v>1.2</v>
      </c>
      <c r="U2922">
        <v>12.66</v>
      </c>
      <c r="V2922">
        <v>15.28</v>
      </c>
      <c r="W2922" s="1">
        <v>42953</v>
      </c>
      <c r="X2922">
        <v>289</v>
      </c>
      <c r="AI2922">
        <v>0</v>
      </c>
    </row>
    <row r="2923" spans="1:38" x14ac:dyDescent="0.25">
      <c r="A2923" t="s">
        <v>129</v>
      </c>
      <c r="B2923" s="1">
        <v>43229</v>
      </c>
      <c r="C2923">
        <v>4</v>
      </c>
      <c r="D2923">
        <v>106</v>
      </c>
      <c r="E2923">
        <v>244</v>
      </c>
      <c r="F2923" t="s">
        <v>1426</v>
      </c>
      <c r="G2923" t="s">
        <v>69</v>
      </c>
      <c r="H2923" t="s">
        <v>70</v>
      </c>
      <c r="I2923">
        <v>3</v>
      </c>
      <c r="J2923">
        <v>2</v>
      </c>
      <c r="K2923">
        <v>276</v>
      </c>
      <c r="L2923">
        <v>5.7</v>
      </c>
      <c r="M2923">
        <v>4.58</v>
      </c>
      <c r="N2923">
        <v>0.26</v>
      </c>
      <c r="O2923">
        <v>6.7</v>
      </c>
      <c r="P2923">
        <v>0.38</v>
      </c>
      <c r="Q2923">
        <v>5.3</v>
      </c>
      <c r="R2923">
        <v>0.3</v>
      </c>
      <c r="S2923">
        <v>0.68</v>
      </c>
      <c r="T2923">
        <v>219</v>
      </c>
      <c r="U2923">
        <v>5.92</v>
      </c>
      <c r="V2923">
        <v>8.52</v>
      </c>
      <c r="W2923" s="1">
        <v>42953</v>
      </c>
      <c r="X2923">
        <v>289</v>
      </c>
      <c r="Y2923" s="3">
        <v>45017</v>
      </c>
      <c r="AC2923" t="s">
        <v>142</v>
      </c>
      <c r="AH2923" t="s">
        <v>1691</v>
      </c>
      <c r="AI2923" t="s">
        <v>184</v>
      </c>
      <c r="AJ2923">
        <v>13058</v>
      </c>
      <c r="AK2923" t="s">
        <v>50</v>
      </c>
      <c r="AL2923" s="1">
        <v>43250</v>
      </c>
    </row>
    <row r="2924" spans="1:38" x14ac:dyDescent="0.25">
      <c r="A2924" t="s">
        <v>129</v>
      </c>
      <c r="B2924" s="1">
        <v>42997</v>
      </c>
      <c r="C2924">
        <v>1</v>
      </c>
      <c r="D2924">
        <v>199</v>
      </c>
      <c r="E2924">
        <v>244</v>
      </c>
      <c r="F2924" t="s">
        <v>1426</v>
      </c>
      <c r="G2924" t="s">
        <v>104</v>
      </c>
      <c r="H2924" t="s">
        <v>105</v>
      </c>
      <c r="I2924">
        <v>4</v>
      </c>
      <c r="J2924" t="s">
        <v>42</v>
      </c>
      <c r="K2924">
        <v>39</v>
      </c>
      <c r="L2924">
        <v>23.5</v>
      </c>
      <c r="M2924">
        <v>5.16</v>
      </c>
      <c r="N2924">
        <v>1.21</v>
      </c>
      <c r="O2924">
        <v>4.6500000000000004</v>
      </c>
      <c r="P2924">
        <v>1.0900000000000001</v>
      </c>
      <c r="Q2924">
        <v>3.94</v>
      </c>
      <c r="R2924">
        <v>0.93</v>
      </c>
      <c r="S2924">
        <v>2.02</v>
      </c>
      <c r="T2924">
        <v>13</v>
      </c>
      <c r="U2924">
        <v>24.39</v>
      </c>
      <c r="V2924">
        <v>26.88</v>
      </c>
      <c r="W2924" s="1">
        <v>42958</v>
      </c>
      <c r="X2924">
        <v>274</v>
      </c>
      <c r="Y2924" t="s">
        <v>43</v>
      </c>
      <c r="Z2924" t="s">
        <v>1692</v>
      </c>
      <c r="AA2924">
        <v>-1.2083333329999999</v>
      </c>
      <c r="AC2924" s="1">
        <v>43047</v>
      </c>
      <c r="AD2924">
        <v>1</v>
      </c>
      <c r="AE2924">
        <v>278</v>
      </c>
      <c r="AF2924" s="1">
        <v>43326</v>
      </c>
      <c r="AG2924">
        <v>368</v>
      </c>
      <c r="AH2924">
        <v>506059</v>
      </c>
      <c r="AI2924" t="s">
        <v>756</v>
      </c>
      <c r="AJ2924" t="s">
        <v>1693</v>
      </c>
      <c r="AK2924" t="s">
        <v>45</v>
      </c>
      <c r="AL2924" s="1">
        <v>42958</v>
      </c>
    </row>
    <row r="2925" spans="1:38" x14ac:dyDescent="0.25">
      <c r="A2925" t="s">
        <v>129</v>
      </c>
      <c r="B2925" s="1">
        <v>43156</v>
      </c>
      <c r="C2925">
        <v>3</v>
      </c>
      <c r="D2925">
        <v>199</v>
      </c>
      <c r="E2925">
        <v>244</v>
      </c>
      <c r="F2925" t="s">
        <v>1426</v>
      </c>
      <c r="G2925" t="s">
        <v>104</v>
      </c>
      <c r="H2925" t="s">
        <v>105</v>
      </c>
      <c r="I2925">
        <v>4</v>
      </c>
      <c r="J2925" t="s">
        <v>42</v>
      </c>
      <c r="K2925">
        <v>198</v>
      </c>
      <c r="L2925">
        <v>13.7</v>
      </c>
      <c r="M2925">
        <v>4.8</v>
      </c>
      <c r="N2925">
        <v>0.66</v>
      </c>
      <c r="O2925">
        <v>5.28</v>
      </c>
      <c r="P2925">
        <v>0.72</v>
      </c>
      <c r="Q2925">
        <v>4.51</v>
      </c>
      <c r="R2925">
        <v>0.62</v>
      </c>
      <c r="S2925">
        <v>1.34</v>
      </c>
      <c r="U2925">
        <v>14.22</v>
      </c>
      <c r="V2925">
        <v>17.309999999999999</v>
      </c>
      <c r="W2925" s="1">
        <v>42958</v>
      </c>
      <c r="X2925">
        <v>274</v>
      </c>
      <c r="Z2925" t="s">
        <v>1692</v>
      </c>
      <c r="AA2925">
        <v>-1.2083333329999999</v>
      </c>
      <c r="AI2925">
        <v>0</v>
      </c>
    </row>
    <row r="2926" spans="1:38" x14ac:dyDescent="0.25">
      <c r="A2926" t="s">
        <v>129</v>
      </c>
      <c r="B2926" s="1">
        <v>43060</v>
      </c>
      <c r="C2926">
        <v>2</v>
      </c>
      <c r="D2926">
        <v>199</v>
      </c>
      <c r="E2926">
        <v>244</v>
      </c>
      <c r="F2926" t="s">
        <v>1426</v>
      </c>
      <c r="G2926" t="s">
        <v>104</v>
      </c>
      <c r="H2926" t="s">
        <v>105</v>
      </c>
      <c r="I2926">
        <v>4</v>
      </c>
      <c r="J2926" t="s">
        <v>42</v>
      </c>
      <c r="K2926">
        <v>102</v>
      </c>
      <c r="L2926">
        <v>13</v>
      </c>
      <c r="M2926">
        <v>4.92</v>
      </c>
      <c r="N2926">
        <v>0.64</v>
      </c>
      <c r="O2926">
        <v>4.1900000000000004</v>
      </c>
      <c r="P2926">
        <v>0.54</v>
      </c>
      <c r="Q2926">
        <v>4.13</v>
      </c>
      <c r="R2926">
        <v>0.54</v>
      </c>
      <c r="S2926">
        <v>1.08</v>
      </c>
      <c r="T2926">
        <v>18</v>
      </c>
      <c r="U2926">
        <v>13.49</v>
      </c>
      <c r="V2926">
        <v>14.27</v>
      </c>
      <c r="W2926" s="1">
        <v>42958</v>
      </c>
      <c r="X2926">
        <v>274</v>
      </c>
      <c r="Y2926" t="s">
        <v>46</v>
      </c>
      <c r="Z2926" t="s">
        <v>1692</v>
      </c>
      <c r="AA2926">
        <f>-87/72</f>
        <v>-1.2083333333333333</v>
      </c>
      <c r="AC2926" s="1">
        <v>43047</v>
      </c>
      <c r="AD2926">
        <v>1</v>
      </c>
      <c r="AE2926">
        <v>181</v>
      </c>
      <c r="AF2926" s="1">
        <v>43328</v>
      </c>
      <c r="AG2926">
        <v>370</v>
      </c>
      <c r="AH2926">
        <v>506059</v>
      </c>
      <c r="AI2926" t="s">
        <v>756</v>
      </c>
      <c r="AJ2926" t="s">
        <v>1693</v>
      </c>
      <c r="AK2926" t="s">
        <v>45</v>
      </c>
      <c r="AL2926" s="1">
        <v>42958</v>
      </c>
    </row>
    <row r="2927" spans="1:38" x14ac:dyDescent="0.25">
      <c r="A2927" t="s">
        <v>129</v>
      </c>
      <c r="B2927" s="1">
        <v>43229</v>
      </c>
      <c r="C2927">
        <v>4</v>
      </c>
      <c r="D2927">
        <v>199</v>
      </c>
      <c r="E2927">
        <v>244</v>
      </c>
      <c r="F2927" t="s">
        <v>1426</v>
      </c>
      <c r="G2927" t="s">
        <v>104</v>
      </c>
      <c r="H2927" t="s">
        <v>105</v>
      </c>
      <c r="I2927">
        <v>4</v>
      </c>
      <c r="J2927" t="s">
        <v>42</v>
      </c>
      <c r="K2927">
        <v>271</v>
      </c>
      <c r="L2927">
        <v>1</v>
      </c>
      <c r="O2927">
        <v>6</v>
      </c>
      <c r="P2927">
        <v>0.06</v>
      </c>
      <c r="Q2927">
        <v>5</v>
      </c>
      <c r="R2927">
        <v>0.05</v>
      </c>
      <c r="S2927">
        <v>0.11</v>
      </c>
      <c r="U2927">
        <v>1.04</v>
      </c>
      <c r="V2927">
        <v>1.39</v>
      </c>
      <c r="W2927" s="1">
        <v>42958</v>
      </c>
      <c r="X2927" t="s">
        <v>1011</v>
      </c>
      <c r="Y2927" t="s">
        <v>47</v>
      </c>
      <c r="Z2927" t="s">
        <v>1692</v>
      </c>
      <c r="AA2927">
        <f>-87/72</f>
        <v>-1.2083333333333333</v>
      </c>
      <c r="AC2927" t="s">
        <v>49</v>
      </c>
      <c r="AH2927">
        <v>506059</v>
      </c>
      <c r="AI2927" t="s">
        <v>756</v>
      </c>
      <c r="AJ2927" t="s">
        <v>1693</v>
      </c>
      <c r="AK2927" t="s">
        <v>50</v>
      </c>
      <c r="AL2927" s="1">
        <v>43234</v>
      </c>
    </row>
    <row r="2928" spans="1:38" x14ac:dyDescent="0.25">
      <c r="A2928" t="s">
        <v>68</v>
      </c>
      <c r="B2928" s="1">
        <v>43018</v>
      </c>
      <c r="C2928">
        <v>1</v>
      </c>
      <c r="D2928">
        <v>79</v>
      </c>
      <c r="E2928">
        <v>244</v>
      </c>
      <c r="F2928" t="s">
        <v>1426</v>
      </c>
      <c r="G2928" t="s">
        <v>104</v>
      </c>
      <c r="H2928" t="s">
        <v>105</v>
      </c>
      <c r="I2928">
        <v>3</v>
      </c>
      <c r="J2928">
        <v>2</v>
      </c>
      <c r="K2928">
        <v>67</v>
      </c>
      <c r="L2928">
        <v>22.5</v>
      </c>
      <c r="M2928">
        <v>4.99</v>
      </c>
      <c r="N2928">
        <v>1.1200000000000001</v>
      </c>
      <c r="O2928">
        <v>5.56</v>
      </c>
      <c r="P2928">
        <v>1.25</v>
      </c>
      <c r="Q2928">
        <v>4.09</v>
      </c>
      <c r="R2928">
        <v>0.92</v>
      </c>
      <c r="S2928">
        <v>2.17</v>
      </c>
      <c r="T2928">
        <v>29</v>
      </c>
      <c r="U2928">
        <v>23.36</v>
      </c>
      <c r="V2928">
        <v>28.55</v>
      </c>
      <c r="W2928" s="1">
        <v>42951</v>
      </c>
      <c r="X2928">
        <v>276</v>
      </c>
      <c r="Y2928" t="s">
        <v>43</v>
      </c>
      <c r="Z2928" t="s">
        <v>1341</v>
      </c>
      <c r="AA2928" t="s">
        <v>1694</v>
      </c>
      <c r="AC2928" s="1">
        <v>43039</v>
      </c>
      <c r="AD2928">
        <v>1</v>
      </c>
      <c r="AE2928">
        <v>252</v>
      </c>
      <c r="AF2928" s="1">
        <v>43319</v>
      </c>
      <c r="AG2928">
        <v>368</v>
      </c>
      <c r="AH2928">
        <v>313512</v>
      </c>
      <c r="AI2928">
        <v>240</v>
      </c>
      <c r="AJ2928" t="s">
        <v>1695</v>
      </c>
      <c r="AK2928" t="s">
        <v>45</v>
      </c>
      <c r="AL2928" s="1">
        <v>42951</v>
      </c>
    </row>
    <row r="2929" spans="1:38" x14ac:dyDescent="0.25">
      <c r="A2929" t="s">
        <v>68</v>
      </c>
      <c r="B2929" s="1">
        <v>43073</v>
      </c>
      <c r="C2929">
        <v>2</v>
      </c>
      <c r="D2929">
        <v>79</v>
      </c>
      <c r="E2929">
        <v>244</v>
      </c>
      <c r="F2929" t="s">
        <v>1426</v>
      </c>
      <c r="G2929" t="s">
        <v>104</v>
      </c>
      <c r="H2929" t="s">
        <v>105</v>
      </c>
      <c r="I2929">
        <v>3</v>
      </c>
      <c r="J2929">
        <v>2</v>
      </c>
      <c r="K2929">
        <v>122</v>
      </c>
      <c r="L2929">
        <v>16.399999999999999</v>
      </c>
      <c r="M2929">
        <v>4.3</v>
      </c>
      <c r="N2929">
        <v>0.71</v>
      </c>
      <c r="O2929">
        <v>4.6399999999999997</v>
      </c>
      <c r="P2929">
        <v>0.76</v>
      </c>
      <c r="Q2929">
        <v>3.54</v>
      </c>
      <c r="R2929">
        <v>0.57999999999999996</v>
      </c>
      <c r="S2929">
        <v>1.34</v>
      </c>
      <c r="T2929">
        <v>25</v>
      </c>
      <c r="U2929">
        <v>17.02</v>
      </c>
      <c r="V2929">
        <v>18.239999999999998</v>
      </c>
      <c r="W2929" s="1">
        <v>42951</v>
      </c>
      <c r="X2929">
        <v>276</v>
      </c>
      <c r="Y2929" t="s">
        <v>46</v>
      </c>
      <c r="Z2929" t="s">
        <v>1341</v>
      </c>
      <c r="AA2929" t="s">
        <v>1694</v>
      </c>
      <c r="AC2929" s="1">
        <v>43039</v>
      </c>
      <c r="AD2929">
        <v>1</v>
      </c>
      <c r="AE2929">
        <v>244</v>
      </c>
      <c r="AF2929" s="1">
        <v>43319</v>
      </c>
      <c r="AG2929">
        <v>368</v>
      </c>
      <c r="AH2929">
        <v>313512</v>
      </c>
      <c r="AI2929">
        <v>240</v>
      </c>
      <c r="AJ2929" t="s">
        <v>1695</v>
      </c>
      <c r="AK2929" t="s">
        <v>45</v>
      </c>
      <c r="AL2929" s="1">
        <v>42951</v>
      </c>
    </row>
    <row r="2930" spans="1:38" x14ac:dyDescent="0.25">
      <c r="A2930" t="s">
        <v>68</v>
      </c>
      <c r="B2930" s="1">
        <v>43144</v>
      </c>
      <c r="C2930">
        <v>3</v>
      </c>
      <c r="D2930">
        <v>79</v>
      </c>
      <c r="E2930">
        <v>244</v>
      </c>
      <c r="F2930" t="s">
        <v>1426</v>
      </c>
      <c r="G2930" t="s">
        <v>104</v>
      </c>
      <c r="H2930" t="s">
        <v>105</v>
      </c>
      <c r="I2930">
        <v>3</v>
      </c>
      <c r="J2930">
        <v>2</v>
      </c>
      <c r="K2930">
        <v>193</v>
      </c>
      <c r="L2930">
        <v>11.9</v>
      </c>
      <c r="M2930">
        <v>4.55</v>
      </c>
      <c r="N2930">
        <v>0.54</v>
      </c>
      <c r="O2930">
        <v>6.36</v>
      </c>
      <c r="P2930">
        <v>0.76</v>
      </c>
      <c r="Q2930">
        <v>3.99</v>
      </c>
      <c r="R2930">
        <v>0.47</v>
      </c>
      <c r="S2930">
        <v>1.23</v>
      </c>
      <c r="T2930">
        <v>61</v>
      </c>
      <c r="U2930">
        <v>12.35</v>
      </c>
      <c r="V2930">
        <v>16.22</v>
      </c>
      <c r="W2930" s="1">
        <v>42951</v>
      </c>
      <c r="X2930">
        <v>276</v>
      </c>
      <c r="Y2930" t="s">
        <v>47</v>
      </c>
      <c r="Z2930" t="s">
        <v>1341</v>
      </c>
      <c r="AA2930" t="s">
        <v>1694</v>
      </c>
      <c r="AC2930" s="1">
        <v>43039</v>
      </c>
      <c r="AD2930">
        <v>1</v>
      </c>
      <c r="AE2930">
        <v>173</v>
      </c>
      <c r="AF2930" s="1">
        <v>43319</v>
      </c>
      <c r="AG2930">
        <v>368</v>
      </c>
      <c r="AH2930">
        <v>313512</v>
      </c>
      <c r="AI2930">
        <v>240</v>
      </c>
      <c r="AJ2930" t="s">
        <v>1695</v>
      </c>
      <c r="AK2930" t="s">
        <v>45</v>
      </c>
      <c r="AL2930" s="1">
        <v>42951</v>
      </c>
    </row>
    <row r="2931" spans="1:38" x14ac:dyDescent="0.25">
      <c r="A2931" t="s">
        <v>68</v>
      </c>
      <c r="B2931" s="1">
        <v>43219</v>
      </c>
      <c r="C2931">
        <v>4</v>
      </c>
      <c r="D2931">
        <v>79</v>
      </c>
      <c r="E2931">
        <v>244</v>
      </c>
      <c r="F2931" t="s">
        <v>1426</v>
      </c>
      <c r="G2931" t="s">
        <v>104</v>
      </c>
      <c r="H2931" t="s">
        <v>105</v>
      </c>
      <c r="I2931">
        <v>3</v>
      </c>
      <c r="J2931">
        <v>2</v>
      </c>
      <c r="K2931">
        <v>268</v>
      </c>
      <c r="L2931">
        <v>5</v>
      </c>
      <c r="M2931">
        <v>3.95</v>
      </c>
      <c r="N2931">
        <v>0.2</v>
      </c>
      <c r="O2931">
        <v>10.83</v>
      </c>
      <c r="P2931">
        <v>0.54</v>
      </c>
      <c r="Q2931">
        <v>6.53</v>
      </c>
      <c r="R2931">
        <v>0.33</v>
      </c>
      <c r="S2931">
        <v>0.87</v>
      </c>
      <c r="T2931">
        <v>489</v>
      </c>
      <c r="U2931">
        <v>5.19</v>
      </c>
      <c r="V2931">
        <v>10.56</v>
      </c>
      <c r="W2931" s="1">
        <v>42951</v>
      </c>
      <c r="X2931">
        <v>276</v>
      </c>
      <c r="Y2931" s="3">
        <v>45017</v>
      </c>
      <c r="Z2931" t="s">
        <v>1341</v>
      </c>
      <c r="AA2931" t="s">
        <v>1696</v>
      </c>
      <c r="AC2931" s="1">
        <v>43414</v>
      </c>
      <c r="AD2931">
        <v>3</v>
      </c>
      <c r="AE2931">
        <v>245</v>
      </c>
      <c r="AF2931" s="1">
        <v>43692</v>
      </c>
      <c r="AG2931">
        <v>741</v>
      </c>
      <c r="AH2931">
        <v>313512</v>
      </c>
      <c r="AI2931">
        <v>240</v>
      </c>
      <c r="AJ2931" t="s">
        <v>1695</v>
      </c>
      <c r="AK2931" t="s">
        <v>50</v>
      </c>
      <c r="AL2931" s="1">
        <v>43250</v>
      </c>
    </row>
    <row r="2932" spans="1:38" x14ac:dyDescent="0.25">
      <c r="A2932" t="s">
        <v>78</v>
      </c>
      <c r="B2932" s="1">
        <v>43012</v>
      </c>
      <c r="C2932">
        <v>1</v>
      </c>
      <c r="D2932">
        <v>134</v>
      </c>
      <c r="E2932">
        <v>245</v>
      </c>
      <c r="F2932" t="s">
        <v>1426</v>
      </c>
      <c r="G2932" t="s">
        <v>40</v>
      </c>
      <c r="H2932" t="s">
        <v>41</v>
      </c>
      <c r="I2932">
        <v>4</v>
      </c>
      <c r="J2932" t="s">
        <v>42</v>
      </c>
      <c r="K2932">
        <v>29</v>
      </c>
      <c r="L2932">
        <v>22.2</v>
      </c>
      <c r="M2932">
        <v>5.25</v>
      </c>
      <c r="N2932">
        <v>1.17</v>
      </c>
      <c r="O2932">
        <v>4.66</v>
      </c>
      <c r="P2932">
        <v>1.03</v>
      </c>
      <c r="Q2932">
        <v>3.89</v>
      </c>
      <c r="R2932">
        <v>0.86</v>
      </c>
      <c r="S2932">
        <v>1.9</v>
      </c>
      <c r="U2932">
        <v>23.04</v>
      </c>
      <c r="V2932">
        <v>25.26</v>
      </c>
      <c r="W2932" s="1">
        <v>42983</v>
      </c>
      <c r="X2932">
        <v>223</v>
      </c>
      <c r="AC2932" s="1">
        <v>43052</v>
      </c>
      <c r="AD2932">
        <v>1</v>
      </c>
      <c r="AE2932">
        <v>277</v>
      </c>
      <c r="AF2932" s="1">
        <v>43332</v>
      </c>
      <c r="AG2932">
        <v>349</v>
      </c>
      <c r="AH2932">
        <v>312005</v>
      </c>
      <c r="AI2932">
        <v>0</v>
      </c>
      <c r="AJ2932" t="s">
        <v>881</v>
      </c>
      <c r="AK2932" t="s">
        <v>45</v>
      </c>
      <c r="AL2932" s="1">
        <v>42983</v>
      </c>
    </row>
    <row r="2933" spans="1:38" x14ac:dyDescent="0.25">
      <c r="A2933" t="s">
        <v>78</v>
      </c>
      <c r="B2933" s="1">
        <v>43129</v>
      </c>
      <c r="C2933">
        <v>3</v>
      </c>
      <c r="D2933">
        <v>134</v>
      </c>
      <c r="E2933">
        <v>245</v>
      </c>
      <c r="F2933" t="s">
        <v>1426</v>
      </c>
      <c r="G2933" t="s">
        <v>40</v>
      </c>
      <c r="H2933" t="s">
        <v>41</v>
      </c>
      <c r="I2933">
        <v>4</v>
      </c>
      <c r="J2933" t="s">
        <v>42</v>
      </c>
      <c r="K2933">
        <v>146</v>
      </c>
      <c r="L2933">
        <v>17.100000000000001</v>
      </c>
      <c r="M2933">
        <v>5.1100000000000003</v>
      </c>
      <c r="N2933">
        <v>0.87</v>
      </c>
      <c r="O2933">
        <v>4.8600000000000003</v>
      </c>
      <c r="P2933">
        <v>0.83</v>
      </c>
      <c r="Q2933">
        <v>3.71</v>
      </c>
      <c r="R2933">
        <v>0.63</v>
      </c>
      <c r="S2933">
        <v>1.47</v>
      </c>
      <c r="T2933">
        <v>10</v>
      </c>
      <c r="U2933">
        <v>17.75</v>
      </c>
      <c r="V2933">
        <v>19.68</v>
      </c>
      <c r="W2933" s="1">
        <v>42983</v>
      </c>
      <c r="X2933">
        <v>223</v>
      </c>
      <c r="Y2933" t="s">
        <v>47</v>
      </c>
      <c r="AC2933" s="1">
        <v>43052</v>
      </c>
      <c r="AD2933">
        <v>1</v>
      </c>
      <c r="AE2933">
        <v>201</v>
      </c>
      <c r="AF2933" s="1">
        <v>43332</v>
      </c>
      <c r="AG2933">
        <v>349</v>
      </c>
      <c r="AH2933">
        <v>312005</v>
      </c>
      <c r="AI2933">
        <v>0</v>
      </c>
      <c r="AJ2933" t="s">
        <v>881</v>
      </c>
      <c r="AK2933" t="s">
        <v>45</v>
      </c>
      <c r="AL2933" s="1">
        <v>42983</v>
      </c>
    </row>
    <row r="2934" spans="1:38" x14ac:dyDescent="0.25">
      <c r="A2934" t="s">
        <v>78</v>
      </c>
      <c r="B2934" s="1">
        <v>43072</v>
      </c>
      <c r="C2934">
        <v>2</v>
      </c>
      <c r="D2934">
        <v>134</v>
      </c>
      <c r="E2934">
        <v>245</v>
      </c>
      <c r="F2934" t="s">
        <v>1426</v>
      </c>
      <c r="G2934" t="s">
        <v>40</v>
      </c>
      <c r="H2934" t="s">
        <v>41</v>
      </c>
      <c r="I2934">
        <v>5</v>
      </c>
      <c r="J2934" t="s">
        <v>42</v>
      </c>
      <c r="K2934">
        <v>89</v>
      </c>
      <c r="L2934">
        <v>15.5</v>
      </c>
      <c r="M2934">
        <v>5.05</v>
      </c>
      <c r="N2934">
        <v>0.78</v>
      </c>
      <c r="O2934">
        <v>5.27</v>
      </c>
      <c r="P2934">
        <v>0.82</v>
      </c>
      <c r="Q2934">
        <v>4.04</v>
      </c>
      <c r="R2934">
        <v>0.63</v>
      </c>
      <c r="S2934">
        <v>1.44</v>
      </c>
      <c r="T2934">
        <v>58</v>
      </c>
      <c r="U2934">
        <v>16.09</v>
      </c>
      <c r="V2934">
        <v>19.12</v>
      </c>
      <c r="W2934" s="1">
        <v>42983</v>
      </c>
      <c r="X2934">
        <v>196</v>
      </c>
      <c r="Y2934" t="s">
        <v>43</v>
      </c>
      <c r="Z2934" t="s">
        <v>1302</v>
      </c>
      <c r="AA2934" t="s">
        <v>1303</v>
      </c>
      <c r="AC2934" s="1">
        <v>43082</v>
      </c>
      <c r="AD2934">
        <v>2</v>
      </c>
      <c r="AE2934">
        <v>226</v>
      </c>
      <c r="AF2934" s="1">
        <v>43352</v>
      </c>
      <c r="AG2934">
        <v>344</v>
      </c>
      <c r="AH2934">
        <v>311013</v>
      </c>
      <c r="AI2934" t="s">
        <v>697</v>
      </c>
      <c r="AJ2934" s="2">
        <v>13667</v>
      </c>
      <c r="AK2934" t="s">
        <v>45</v>
      </c>
      <c r="AL2934" s="1">
        <v>43008</v>
      </c>
    </row>
    <row r="2935" spans="1:38" x14ac:dyDescent="0.25">
      <c r="A2935" t="s">
        <v>78</v>
      </c>
      <c r="B2935" s="1">
        <v>43193</v>
      </c>
      <c r="C2935">
        <v>4</v>
      </c>
      <c r="D2935">
        <v>134</v>
      </c>
      <c r="E2935">
        <v>245</v>
      </c>
      <c r="F2935" t="s">
        <v>1426</v>
      </c>
      <c r="G2935" t="s">
        <v>40</v>
      </c>
      <c r="H2935" t="s">
        <v>41</v>
      </c>
      <c r="I2935">
        <v>4</v>
      </c>
      <c r="J2935" t="s">
        <v>42</v>
      </c>
      <c r="K2935">
        <v>210</v>
      </c>
      <c r="L2935">
        <v>11.6</v>
      </c>
      <c r="M2935">
        <v>4.96</v>
      </c>
      <c r="N2935">
        <v>0.57999999999999996</v>
      </c>
      <c r="O2935">
        <v>5.52</v>
      </c>
      <c r="P2935">
        <v>0.64</v>
      </c>
      <c r="Q2935">
        <v>4.12</v>
      </c>
      <c r="R2935">
        <v>0.48</v>
      </c>
      <c r="S2935">
        <v>1.1200000000000001</v>
      </c>
      <c r="T2935">
        <v>27</v>
      </c>
      <c r="U2935">
        <v>12.04</v>
      </c>
      <c r="V2935">
        <v>14.7</v>
      </c>
      <c r="W2935" s="1">
        <v>42983</v>
      </c>
      <c r="X2935">
        <v>223</v>
      </c>
      <c r="Y2935" t="s">
        <v>48</v>
      </c>
      <c r="AC2935" s="1">
        <v>43052</v>
      </c>
      <c r="AD2935">
        <v>1</v>
      </c>
      <c r="AE2935">
        <v>137</v>
      </c>
      <c r="AF2935" s="1">
        <v>43332</v>
      </c>
      <c r="AG2935">
        <v>349</v>
      </c>
      <c r="AH2935">
        <v>312005</v>
      </c>
      <c r="AI2935">
        <v>0</v>
      </c>
      <c r="AJ2935" t="s">
        <v>881</v>
      </c>
      <c r="AK2935" t="s">
        <v>45</v>
      </c>
      <c r="AL2935" s="1">
        <v>42983</v>
      </c>
    </row>
    <row r="2936" spans="1:38" x14ac:dyDescent="0.25">
      <c r="A2936" t="s">
        <v>1153</v>
      </c>
      <c r="B2936" s="1">
        <v>43073</v>
      </c>
      <c r="C2936">
        <v>2</v>
      </c>
      <c r="D2936">
        <v>16</v>
      </c>
      <c r="E2936">
        <v>245</v>
      </c>
      <c r="F2936" t="s">
        <v>1426</v>
      </c>
      <c r="G2936" t="s">
        <v>40</v>
      </c>
      <c r="H2936" t="s">
        <v>41</v>
      </c>
      <c r="I2936">
        <v>8</v>
      </c>
      <c r="J2936" t="s">
        <v>42</v>
      </c>
      <c r="K2936">
        <v>79</v>
      </c>
      <c r="L2936">
        <v>16.7</v>
      </c>
      <c r="M2936">
        <v>4.93</v>
      </c>
      <c r="N2936">
        <v>0.82</v>
      </c>
      <c r="O2936">
        <v>5.57</v>
      </c>
      <c r="P2936">
        <v>0.93</v>
      </c>
      <c r="Q2936">
        <v>4.3099999999999996</v>
      </c>
      <c r="R2936">
        <v>0.72</v>
      </c>
      <c r="S2936">
        <v>1.65</v>
      </c>
      <c r="T2936">
        <v>5</v>
      </c>
      <c r="U2936">
        <v>17.329999999999998</v>
      </c>
      <c r="V2936">
        <v>21.49</v>
      </c>
      <c r="W2936" s="1">
        <v>42994</v>
      </c>
      <c r="X2936">
        <v>233</v>
      </c>
      <c r="Y2936" t="s">
        <v>46</v>
      </c>
      <c r="Z2936" t="s">
        <v>1697</v>
      </c>
      <c r="AA2936" t="s">
        <v>1698</v>
      </c>
      <c r="AB2936">
        <v>387</v>
      </c>
      <c r="AC2936" s="1">
        <v>43050</v>
      </c>
      <c r="AD2936">
        <v>1</v>
      </c>
      <c r="AE2936">
        <v>255</v>
      </c>
      <c r="AF2936" s="1">
        <v>43330</v>
      </c>
      <c r="AG2936">
        <v>336</v>
      </c>
      <c r="AH2936">
        <v>303029</v>
      </c>
      <c r="AI2936" t="s">
        <v>505</v>
      </c>
      <c r="AJ2936" s="2">
        <v>47178</v>
      </c>
      <c r="AK2936" t="s">
        <v>45</v>
      </c>
      <c r="AL2936" s="1">
        <v>42994</v>
      </c>
    </row>
    <row r="2937" spans="1:38" x14ac:dyDescent="0.25">
      <c r="A2937" t="s">
        <v>1153</v>
      </c>
      <c r="B2937" s="1">
        <v>43009</v>
      </c>
      <c r="C2937">
        <v>1</v>
      </c>
      <c r="D2937">
        <v>16</v>
      </c>
      <c r="E2937">
        <v>245</v>
      </c>
      <c r="F2937" t="s">
        <v>1426</v>
      </c>
      <c r="G2937" t="s">
        <v>40</v>
      </c>
      <c r="H2937" t="s">
        <v>41</v>
      </c>
      <c r="I2937">
        <v>8</v>
      </c>
      <c r="J2937" t="s">
        <v>42</v>
      </c>
      <c r="K2937">
        <v>15</v>
      </c>
      <c r="L2937">
        <v>17.399999999999999</v>
      </c>
      <c r="M2937">
        <v>4.93</v>
      </c>
      <c r="N2937">
        <v>0.86</v>
      </c>
      <c r="O2937">
        <v>4.7300000000000004</v>
      </c>
      <c r="P2937">
        <v>0.82</v>
      </c>
      <c r="Q2937">
        <v>3.95</v>
      </c>
      <c r="R2937">
        <v>0.69</v>
      </c>
      <c r="S2937">
        <v>1.51</v>
      </c>
      <c r="T2937">
        <v>43</v>
      </c>
      <c r="U2937">
        <v>18.059999999999999</v>
      </c>
      <c r="V2937">
        <v>20.079999999999998</v>
      </c>
      <c r="W2937" s="1">
        <v>42994</v>
      </c>
      <c r="X2937">
        <v>233</v>
      </c>
      <c r="Y2937" t="s">
        <v>43</v>
      </c>
      <c r="Z2937" t="s">
        <v>1697</v>
      </c>
      <c r="AA2937" t="s">
        <v>1698</v>
      </c>
      <c r="AB2937">
        <v>387</v>
      </c>
      <c r="AC2937" s="1">
        <v>43050</v>
      </c>
      <c r="AD2937">
        <v>1</v>
      </c>
      <c r="AE2937">
        <v>260</v>
      </c>
      <c r="AF2937" s="1">
        <v>43330</v>
      </c>
      <c r="AG2937">
        <v>336</v>
      </c>
      <c r="AH2937">
        <v>303029</v>
      </c>
      <c r="AI2937" t="s">
        <v>505</v>
      </c>
      <c r="AJ2937" s="2">
        <v>47178</v>
      </c>
      <c r="AK2937" t="s">
        <v>45</v>
      </c>
      <c r="AL2937" s="1">
        <v>42994</v>
      </c>
    </row>
    <row r="2938" spans="1:38" x14ac:dyDescent="0.25">
      <c r="A2938" t="s">
        <v>1153</v>
      </c>
      <c r="B2938" s="1">
        <v>43144</v>
      </c>
      <c r="C2938">
        <v>3</v>
      </c>
      <c r="D2938">
        <v>16</v>
      </c>
      <c r="E2938">
        <v>245</v>
      </c>
      <c r="F2938" t="s">
        <v>1426</v>
      </c>
      <c r="G2938" t="s">
        <v>40</v>
      </c>
      <c r="H2938" t="s">
        <v>41</v>
      </c>
      <c r="I2938">
        <v>8</v>
      </c>
      <c r="J2938" t="s">
        <v>42</v>
      </c>
      <c r="K2938">
        <v>150</v>
      </c>
      <c r="L2938">
        <v>11.7</v>
      </c>
      <c r="M2938">
        <v>4.91</v>
      </c>
      <c r="N2938">
        <v>0.56999999999999995</v>
      </c>
      <c r="O2938">
        <v>6.54</v>
      </c>
      <c r="P2938">
        <v>0.77</v>
      </c>
      <c r="Q2938">
        <v>4.24</v>
      </c>
      <c r="R2938">
        <v>0.5</v>
      </c>
      <c r="S2938">
        <v>1.26</v>
      </c>
      <c r="T2938">
        <v>129</v>
      </c>
      <c r="U2938">
        <v>12.14</v>
      </c>
      <c r="V2938">
        <v>16.510000000000002</v>
      </c>
      <c r="W2938" s="1">
        <v>42994</v>
      </c>
      <c r="X2938">
        <v>233</v>
      </c>
      <c r="Y2938" t="s">
        <v>47</v>
      </c>
      <c r="Z2938" t="s">
        <v>1697</v>
      </c>
      <c r="AA2938" t="s">
        <v>1698</v>
      </c>
      <c r="AB2938">
        <v>387</v>
      </c>
      <c r="AC2938" s="1">
        <v>43050</v>
      </c>
      <c r="AD2938">
        <v>1</v>
      </c>
      <c r="AE2938">
        <v>116</v>
      </c>
      <c r="AF2938" s="1">
        <v>43330</v>
      </c>
      <c r="AG2938">
        <v>336</v>
      </c>
      <c r="AH2938">
        <v>303029</v>
      </c>
      <c r="AI2938" t="s">
        <v>505</v>
      </c>
      <c r="AJ2938" s="2">
        <v>47178</v>
      </c>
      <c r="AK2938" t="s">
        <v>45</v>
      </c>
      <c r="AL2938" s="1">
        <v>42994</v>
      </c>
    </row>
    <row r="2939" spans="1:38" x14ac:dyDescent="0.25">
      <c r="A2939" t="s">
        <v>1153</v>
      </c>
      <c r="B2939" s="1">
        <v>43214</v>
      </c>
      <c r="C2939">
        <v>4</v>
      </c>
      <c r="D2939">
        <v>16</v>
      </c>
      <c r="E2939">
        <v>245</v>
      </c>
      <c r="F2939" t="s">
        <v>1426</v>
      </c>
      <c r="G2939" t="s">
        <v>40</v>
      </c>
      <c r="H2939" t="s">
        <v>41</v>
      </c>
      <c r="I2939">
        <v>8</v>
      </c>
      <c r="J2939" t="s">
        <v>42</v>
      </c>
      <c r="K2939">
        <v>220</v>
      </c>
      <c r="L2939">
        <v>5.8</v>
      </c>
      <c r="M2939">
        <v>4.1500000000000004</v>
      </c>
      <c r="N2939">
        <v>0.24</v>
      </c>
      <c r="O2939">
        <v>9.76</v>
      </c>
      <c r="P2939">
        <v>0.56999999999999995</v>
      </c>
      <c r="Q2939">
        <v>6.14</v>
      </c>
      <c r="R2939">
        <v>0.36</v>
      </c>
      <c r="S2939">
        <v>0.92</v>
      </c>
      <c r="T2939">
        <v>58</v>
      </c>
      <c r="U2939">
        <v>6.02</v>
      </c>
      <c r="V2939">
        <v>11.38</v>
      </c>
      <c r="W2939" s="1">
        <v>42994</v>
      </c>
      <c r="X2939">
        <v>233</v>
      </c>
      <c r="Y2939" t="s">
        <v>48</v>
      </c>
      <c r="Z2939" t="s">
        <v>1697</v>
      </c>
      <c r="AA2939" t="s">
        <v>1698</v>
      </c>
      <c r="AB2939">
        <v>387</v>
      </c>
      <c r="AC2939" t="s">
        <v>49</v>
      </c>
      <c r="AH2939">
        <v>303029</v>
      </c>
      <c r="AI2939" t="s">
        <v>505</v>
      </c>
      <c r="AJ2939" s="2">
        <v>47178</v>
      </c>
      <c r="AK2939" t="s">
        <v>50</v>
      </c>
      <c r="AL2939" s="1">
        <v>43237</v>
      </c>
    </row>
    <row r="2940" spans="1:38" x14ac:dyDescent="0.25">
      <c r="A2940" t="s">
        <v>40</v>
      </c>
      <c r="B2940" s="1">
        <v>44117</v>
      </c>
      <c r="C2940">
        <v>1</v>
      </c>
      <c r="D2940">
        <v>495</v>
      </c>
      <c r="E2940">
        <v>245</v>
      </c>
      <c r="F2940" t="s">
        <v>1426</v>
      </c>
      <c r="G2940" t="s">
        <v>69</v>
      </c>
      <c r="H2940" t="s">
        <v>70</v>
      </c>
      <c r="I2940">
        <v>2</v>
      </c>
      <c r="J2940">
        <v>1</v>
      </c>
      <c r="K2940">
        <v>26</v>
      </c>
      <c r="L2940">
        <v>18.5</v>
      </c>
      <c r="M2940">
        <v>5.26</v>
      </c>
      <c r="N2940">
        <v>0.97</v>
      </c>
      <c r="O2940">
        <v>5.56</v>
      </c>
      <c r="P2940">
        <v>1.03</v>
      </c>
      <c r="Q2940">
        <v>4.03</v>
      </c>
      <c r="R2940">
        <v>0.75</v>
      </c>
      <c r="S2940">
        <v>1.77</v>
      </c>
      <c r="T2940">
        <v>19</v>
      </c>
      <c r="U2940">
        <v>19.2</v>
      </c>
      <c r="V2940">
        <v>23.45</v>
      </c>
      <c r="W2940" s="1">
        <v>44091</v>
      </c>
      <c r="Y2940" t="s">
        <v>43</v>
      </c>
      <c r="Z2940" t="s">
        <v>1699</v>
      </c>
      <c r="AA2940" t="s">
        <v>1700</v>
      </c>
      <c r="AB2940">
        <v>255</v>
      </c>
      <c r="AC2940" s="1">
        <v>44136</v>
      </c>
      <c r="AD2940">
        <v>1</v>
      </c>
      <c r="AE2940">
        <v>211</v>
      </c>
      <c r="AF2940" s="1">
        <v>44415</v>
      </c>
      <c r="AG2940">
        <v>324</v>
      </c>
      <c r="AH2940" t="s">
        <v>1701</v>
      </c>
      <c r="AI2940">
        <v>403</v>
      </c>
      <c r="AJ2940" t="s">
        <v>1702</v>
      </c>
      <c r="AK2940" t="s">
        <v>45</v>
      </c>
      <c r="AL2940" s="1">
        <v>44091</v>
      </c>
    </row>
    <row r="2941" spans="1:38" x14ac:dyDescent="0.25">
      <c r="A2941" t="s">
        <v>40</v>
      </c>
      <c r="B2941" s="1">
        <v>44222</v>
      </c>
      <c r="C2941">
        <v>2</v>
      </c>
      <c r="D2941">
        <v>495</v>
      </c>
      <c r="E2941">
        <v>245</v>
      </c>
      <c r="F2941" t="s">
        <v>1426</v>
      </c>
      <c r="G2941" t="s">
        <v>69</v>
      </c>
      <c r="H2941" t="s">
        <v>70</v>
      </c>
      <c r="I2941">
        <v>2</v>
      </c>
      <c r="J2941">
        <v>1</v>
      </c>
      <c r="K2941">
        <v>131</v>
      </c>
      <c r="L2941">
        <v>12.4</v>
      </c>
      <c r="M2941">
        <v>4.99</v>
      </c>
      <c r="N2941">
        <v>0.62</v>
      </c>
      <c r="O2941">
        <v>5.9</v>
      </c>
      <c r="P2941">
        <v>0.73</v>
      </c>
      <c r="Q2941">
        <v>4.3600000000000003</v>
      </c>
      <c r="R2941">
        <v>0.54</v>
      </c>
      <c r="S2941">
        <v>1.27</v>
      </c>
      <c r="T2941">
        <v>32</v>
      </c>
      <c r="U2941">
        <v>12.87</v>
      </c>
      <c r="V2941">
        <v>16.489999999999998</v>
      </c>
      <c r="W2941" s="1">
        <v>44091</v>
      </c>
      <c r="Y2941" t="s">
        <v>46</v>
      </c>
      <c r="Z2941" t="s">
        <v>1699</v>
      </c>
      <c r="AA2941" t="s">
        <v>1700</v>
      </c>
      <c r="AB2941">
        <v>255</v>
      </c>
      <c r="AC2941" s="1">
        <v>44136</v>
      </c>
      <c r="AD2941">
        <v>1</v>
      </c>
      <c r="AE2941">
        <v>156</v>
      </c>
      <c r="AF2941" s="1">
        <v>44415</v>
      </c>
      <c r="AG2941">
        <v>324</v>
      </c>
      <c r="AH2941" t="s">
        <v>1701</v>
      </c>
      <c r="AI2941">
        <v>403</v>
      </c>
      <c r="AJ2941" t="s">
        <v>1702</v>
      </c>
      <c r="AK2941" t="s">
        <v>45</v>
      </c>
      <c r="AL2941" s="1">
        <v>44091</v>
      </c>
    </row>
    <row r="2942" spans="1:38" x14ac:dyDescent="0.25">
      <c r="A2942" t="s">
        <v>40</v>
      </c>
      <c r="B2942" s="1">
        <v>44280</v>
      </c>
      <c r="C2942">
        <v>3</v>
      </c>
      <c r="D2942">
        <v>495</v>
      </c>
      <c r="E2942">
        <v>245</v>
      </c>
      <c r="F2942" t="s">
        <v>1426</v>
      </c>
      <c r="G2942" t="s">
        <v>69</v>
      </c>
      <c r="H2942" t="s">
        <v>70</v>
      </c>
      <c r="I2942">
        <v>2</v>
      </c>
      <c r="J2942">
        <v>1</v>
      </c>
      <c r="K2942">
        <v>189</v>
      </c>
      <c r="L2942">
        <v>9.8000000000000007</v>
      </c>
      <c r="M2942">
        <v>4.87</v>
      </c>
      <c r="N2942">
        <v>0.48</v>
      </c>
      <c r="O2942">
        <v>6.89</v>
      </c>
      <c r="P2942">
        <v>0.68</v>
      </c>
      <c r="Q2942">
        <v>4.76</v>
      </c>
      <c r="R2942">
        <v>0.47</v>
      </c>
      <c r="S2942">
        <v>1.1399999999999999</v>
      </c>
      <c r="T2942">
        <v>28</v>
      </c>
      <c r="U2942">
        <v>10.17</v>
      </c>
      <c r="V2942">
        <v>14.65</v>
      </c>
      <c r="W2942" s="1">
        <v>44091</v>
      </c>
      <c r="Y2942" t="s">
        <v>47</v>
      </c>
      <c r="Z2942" t="s">
        <v>1699</v>
      </c>
      <c r="AA2942" t="s">
        <v>1700</v>
      </c>
      <c r="AB2942">
        <v>255</v>
      </c>
      <c r="AC2942" s="1">
        <v>44136</v>
      </c>
      <c r="AD2942">
        <v>1</v>
      </c>
      <c r="AE2942">
        <v>134</v>
      </c>
      <c r="AF2942" s="1">
        <v>44415</v>
      </c>
      <c r="AG2942">
        <v>324</v>
      </c>
      <c r="AH2942" t="s">
        <v>1701</v>
      </c>
      <c r="AI2942">
        <v>403</v>
      </c>
      <c r="AJ2942" t="s">
        <v>1702</v>
      </c>
      <c r="AK2942" t="s">
        <v>45</v>
      </c>
      <c r="AL2942" s="1">
        <v>44091</v>
      </c>
    </row>
    <row r="2943" spans="1:38" x14ac:dyDescent="0.25">
      <c r="A2943" t="s">
        <v>129</v>
      </c>
      <c r="B2943" s="1">
        <v>42997</v>
      </c>
      <c r="C2943">
        <v>1</v>
      </c>
      <c r="D2943">
        <v>164</v>
      </c>
      <c r="E2943">
        <v>246</v>
      </c>
      <c r="F2943" t="s">
        <v>1426</v>
      </c>
      <c r="G2943" t="s">
        <v>51</v>
      </c>
      <c r="H2943" t="s">
        <v>52</v>
      </c>
      <c r="I2943">
        <v>6</v>
      </c>
      <c r="J2943" t="s">
        <v>42</v>
      </c>
      <c r="K2943">
        <v>7</v>
      </c>
      <c r="L2943">
        <v>25.2</v>
      </c>
      <c r="M2943">
        <v>4.75</v>
      </c>
      <c r="N2943">
        <v>1.2</v>
      </c>
      <c r="O2943">
        <v>4.6100000000000003</v>
      </c>
      <c r="P2943">
        <v>1.1599999999999999</v>
      </c>
      <c r="Q2943">
        <v>4.17</v>
      </c>
      <c r="R2943">
        <v>1.05</v>
      </c>
      <c r="S2943">
        <v>2.21</v>
      </c>
      <c r="T2943">
        <v>50</v>
      </c>
      <c r="U2943">
        <v>26.16</v>
      </c>
      <c r="V2943">
        <v>29.11</v>
      </c>
      <c r="W2943" s="1">
        <v>42990</v>
      </c>
      <c r="X2943">
        <v>242</v>
      </c>
      <c r="Y2943" t="s">
        <v>43</v>
      </c>
      <c r="AC2943" s="1">
        <v>43045</v>
      </c>
      <c r="AD2943">
        <v>1</v>
      </c>
      <c r="AE2943">
        <v>282</v>
      </c>
      <c r="AF2943" s="1">
        <v>43330</v>
      </c>
      <c r="AG2943">
        <v>340</v>
      </c>
      <c r="AI2943" t="s">
        <v>605</v>
      </c>
      <c r="AJ2943" t="s">
        <v>1268</v>
      </c>
      <c r="AK2943" t="s">
        <v>45</v>
      </c>
      <c r="AL2943" s="1">
        <v>42990</v>
      </c>
    </row>
    <row r="2944" spans="1:38" x14ac:dyDescent="0.25">
      <c r="A2944" t="s">
        <v>129</v>
      </c>
      <c r="B2944" s="1">
        <v>43060</v>
      </c>
      <c r="C2944">
        <v>2</v>
      </c>
      <c r="D2944">
        <v>164</v>
      </c>
      <c r="E2944">
        <v>246</v>
      </c>
      <c r="F2944" t="s">
        <v>1426</v>
      </c>
      <c r="G2944" t="s">
        <v>51</v>
      </c>
      <c r="H2944" t="s">
        <v>52</v>
      </c>
      <c r="I2944">
        <v>7</v>
      </c>
      <c r="J2944" t="s">
        <v>42</v>
      </c>
      <c r="K2944">
        <v>70</v>
      </c>
      <c r="L2944">
        <v>20.100000000000001</v>
      </c>
      <c r="M2944">
        <v>4.79</v>
      </c>
      <c r="N2944">
        <v>0.96</v>
      </c>
      <c r="O2944">
        <v>5.23</v>
      </c>
      <c r="P2944">
        <v>1.05</v>
      </c>
      <c r="Q2944">
        <v>3.85</v>
      </c>
      <c r="R2944">
        <v>0.77</v>
      </c>
      <c r="S2944">
        <v>1.83</v>
      </c>
      <c r="T2944">
        <v>163</v>
      </c>
      <c r="U2944">
        <v>20.86</v>
      </c>
      <c r="V2944">
        <v>24.28</v>
      </c>
      <c r="W2944" s="1">
        <v>42990</v>
      </c>
      <c r="X2944">
        <v>242</v>
      </c>
      <c r="Y2944" s="3">
        <v>44958</v>
      </c>
      <c r="AC2944" s="1">
        <v>43068</v>
      </c>
      <c r="AD2944">
        <v>3</v>
      </c>
      <c r="AE2944">
        <v>206</v>
      </c>
      <c r="AF2944" s="1">
        <v>43353</v>
      </c>
      <c r="AG2944">
        <v>363</v>
      </c>
      <c r="AI2944" t="s">
        <v>605</v>
      </c>
      <c r="AJ2944" t="s">
        <v>1268</v>
      </c>
      <c r="AK2944" t="s">
        <v>45</v>
      </c>
      <c r="AL2944" s="1">
        <v>42990</v>
      </c>
    </row>
    <row r="2945" spans="1:38" x14ac:dyDescent="0.25">
      <c r="A2945" t="s">
        <v>129</v>
      </c>
      <c r="B2945" s="1">
        <v>43156</v>
      </c>
      <c r="C2945">
        <v>3</v>
      </c>
      <c r="D2945">
        <v>164</v>
      </c>
      <c r="E2945">
        <v>246</v>
      </c>
      <c r="F2945" t="s">
        <v>1426</v>
      </c>
      <c r="G2945" t="s">
        <v>51</v>
      </c>
      <c r="H2945" t="s">
        <v>52</v>
      </c>
      <c r="I2945">
        <v>7</v>
      </c>
      <c r="J2945" t="s">
        <v>42</v>
      </c>
      <c r="K2945">
        <v>166</v>
      </c>
      <c r="L2945">
        <v>13.9</v>
      </c>
      <c r="M2945">
        <v>4.6900000000000004</v>
      </c>
      <c r="N2945">
        <v>0.65</v>
      </c>
      <c r="O2945">
        <v>5.95</v>
      </c>
      <c r="P2945">
        <v>0.83</v>
      </c>
      <c r="Q2945">
        <v>4.54</v>
      </c>
      <c r="R2945">
        <v>0.63</v>
      </c>
      <c r="S2945">
        <v>1.46</v>
      </c>
      <c r="U2945">
        <v>14.43</v>
      </c>
      <c r="V2945">
        <v>18.82</v>
      </c>
      <c r="W2945" s="1">
        <v>42990</v>
      </c>
      <c r="X2945">
        <v>242</v>
      </c>
      <c r="AI2945">
        <v>0</v>
      </c>
    </row>
    <row r="2946" spans="1:38" x14ac:dyDescent="0.25">
      <c r="A2946" t="s">
        <v>129</v>
      </c>
      <c r="B2946" s="1">
        <v>43229</v>
      </c>
      <c r="C2946">
        <v>4</v>
      </c>
      <c r="D2946">
        <v>164</v>
      </c>
      <c r="E2946">
        <v>246</v>
      </c>
      <c r="F2946" t="s">
        <v>1426</v>
      </c>
      <c r="G2946" t="s">
        <v>51</v>
      </c>
      <c r="H2946" t="s">
        <v>52</v>
      </c>
      <c r="I2946">
        <v>7</v>
      </c>
      <c r="J2946" t="s">
        <v>42</v>
      </c>
      <c r="K2946">
        <v>239</v>
      </c>
      <c r="L2946">
        <v>8.5</v>
      </c>
      <c r="M2946">
        <v>4.13</v>
      </c>
      <c r="N2946">
        <v>0.35</v>
      </c>
      <c r="O2946">
        <v>8.59</v>
      </c>
      <c r="P2946">
        <v>0.73</v>
      </c>
      <c r="Q2946">
        <v>5.95</v>
      </c>
      <c r="R2946">
        <v>0.51</v>
      </c>
      <c r="S2946">
        <v>1.24</v>
      </c>
      <c r="T2946">
        <v>230</v>
      </c>
      <c r="U2946">
        <v>8.82</v>
      </c>
      <c r="V2946">
        <v>15.22</v>
      </c>
      <c r="W2946" s="1">
        <v>42990</v>
      </c>
      <c r="X2946">
        <v>242</v>
      </c>
      <c r="Y2946" s="3">
        <v>45018</v>
      </c>
      <c r="AC2946" t="s">
        <v>49</v>
      </c>
      <c r="AI2946" t="s">
        <v>605</v>
      </c>
      <c r="AJ2946" t="s">
        <v>1268</v>
      </c>
      <c r="AK2946" t="s">
        <v>50</v>
      </c>
      <c r="AL2946" s="1">
        <v>43234</v>
      </c>
    </row>
    <row r="2947" spans="1:38" x14ac:dyDescent="0.25">
      <c r="A2947" t="s">
        <v>1153</v>
      </c>
      <c r="B2947" s="1">
        <v>43009</v>
      </c>
      <c r="C2947">
        <v>1</v>
      </c>
      <c r="D2947">
        <v>143</v>
      </c>
      <c r="E2947">
        <v>246</v>
      </c>
      <c r="F2947" t="s">
        <v>1426</v>
      </c>
      <c r="G2947" t="s">
        <v>40</v>
      </c>
      <c r="H2947" t="s">
        <v>41</v>
      </c>
      <c r="I2947">
        <v>9</v>
      </c>
      <c r="J2947" t="s">
        <v>42</v>
      </c>
      <c r="K2947">
        <v>19</v>
      </c>
      <c r="L2947">
        <v>15.1</v>
      </c>
      <c r="M2947">
        <v>4.83</v>
      </c>
      <c r="N2947">
        <v>0.73</v>
      </c>
      <c r="O2947">
        <v>5.62</v>
      </c>
      <c r="P2947">
        <v>0.85</v>
      </c>
      <c r="Q2947">
        <v>4.3099999999999996</v>
      </c>
      <c r="R2947">
        <v>0.65</v>
      </c>
      <c r="S2947">
        <v>1.5</v>
      </c>
      <c r="T2947">
        <v>159</v>
      </c>
      <c r="U2947">
        <v>15.67</v>
      </c>
      <c r="V2947">
        <v>19.54</v>
      </c>
      <c r="W2947" s="1">
        <v>42990</v>
      </c>
      <c r="X2947">
        <v>237</v>
      </c>
      <c r="Y2947" s="3">
        <v>44927</v>
      </c>
      <c r="AC2947" s="1">
        <v>43044</v>
      </c>
      <c r="AD2947">
        <v>1</v>
      </c>
      <c r="AE2947">
        <v>255</v>
      </c>
      <c r="AF2947" s="1">
        <v>43325</v>
      </c>
      <c r="AG2947">
        <v>335</v>
      </c>
      <c r="AH2947">
        <v>303042</v>
      </c>
      <c r="AI2947" t="s">
        <v>1703</v>
      </c>
      <c r="AJ2947" t="s">
        <v>1704</v>
      </c>
      <c r="AK2947" t="s">
        <v>45</v>
      </c>
      <c r="AL2947" s="1">
        <v>42990</v>
      </c>
    </row>
    <row r="2948" spans="1:38" x14ac:dyDescent="0.25">
      <c r="A2948" t="s">
        <v>1153</v>
      </c>
      <c r="B2948" s="1">
        <v>43144</v>
      </c>
      <c r="C2948">
        <v>3</v>
      </c>
      <c r="D2948">
        <v>143</v>
      </c>
      <c r="E2948">
        <v>246</v>
      </c>
      <c r="F2948" t="s">
        <v>1426</v>
      </c>
      <c r="G2948" t="s">
        <v>40</v>
      </c>
      <c r="H2948" t="s">
        <v>41</v>
      </c>
      <c r="I2948">
        <v>9</v>
      </c>
      <c r="J2948" t="s">
        <v>42</v>
      </c>
      <c r="K2948">
        <v>154</v>
      </c>
      <c r="L2948">
        <v>9.5</v>
      </c>
      <c r="M2948">
        <v>5.0999999999999996</v>
      </c>
      <c r="N2948">
        <v>0.48</v>
      </c>
      <c r="O2948">
        <v>6.84</v>
      </c>
      <c r="P2948">
        <v>0.65</v>
      </c>
      <c r="Q2948">
        <v>4.42</v>
      </c>
      <c r="R2948">
        <v>0.42</v>
      </c>
      <c r="S2948">
        <v>1.07</v>
      </c>
      <c r="T2948">
        <v>449</v>
      </c>
      <c r="U2948">
        <v>9.86</v>
      </c>
      <c r="V2948">
        <v>13.82</v>
      </c>
      <c r="W2948" s="1">
        <v>42990</v>
      </c>
      <c r="X2948" t="s">
        <v>1705</v>
      </c>
      <c r="Y2948" s="3">
        <v>44987</v>
      </c>
      <c r="AC2948" s="1">
        <v>43044</v>
      </c>
      <c r="AD2948">
        <v>1</v>
      </c>
      <c r="AE2948">
        <v>111</v>
      </c>
      <c r="AF2948" s="1">
        <v>43325</v>
      </c>
      <c r="AG2948">
        <v>335</v>
      </c>
      <c r="AH2948">
        <v>303042</v>
      </c>
      <c r="AI2948" t="s">
        <v>1703</v>
      </c>
      <c r="AJ2948" t="s">
        <v>1704</v>
      </c>
      <c r="AK2948" t="s">
        <v>45</v>
      </c>
      <c r="AL2948" s="1">
        <v>42990</v>
      </c>
    </row>
    <row r="2949" spans="1:38" x14ac:dyDescent="0.25">
      <c r="A2949" t="s">
        <v>1153</v>
      </c>
      <c r="B2949" s="1">
        <v>43073</v>
      </c>
      <c r="C2949">
        <v>2</v>
      </c>
      <c r="D2949">
        <v>143</v>
      </c>
      <c r="E2949">
        <v>246</v>
      </c>
      <c r="F2949" t="s">
        <v>1426</v>
      </c>
      <c r="G2949" t="s">
        <v>40</v>
      </c>
      <c r="H2949" t="s">
        <v>41</v>
      </c>
      <c r="I2949">
        <v>9</v>
      </c>
      <c r="J2949" t="s">
        <v>42</v>
      </c>
      <c r="K2949">
        <v>83</v>
      </c>
      <c r="L2949">
        <v>9.9</v>
      </c>
      <c r="M2949">
        <v>4.88</v>
      </c>
      <c r="N2949">
        <v>0.48</v>
      </c>
      <c r="O2949">
        <v>6.08</v>
      </c>
      <c r="P2949">
        <v>0.6</v>
      </c>
      <c r="Q2949">
        <v>4.34</v>
      </c>
      <c r="R2949">
        <v>0.43</v>
      </c>
      <c r="S2949">
        <v>1.03</v>
      </c>
      <c r="T2949">
        <v>134</v>
      </c>
      <c r="U2949">
        <v>10.28</v>
      </c>
      <c r="V2949">
        <v>13.37</v>
      </c>
      <c r="W2949" s="1">
        <v>42990</v>
      </c>
      <c r="X2949">
        <v>237</v>
      </c>
      <c r="Y2949" s="3">
        <v>44958</v>
      </c>
      <c r="AC2949" s="1">
        <v>43044</v>
      </c>
      <c r="AD2949">
        <v>1</v>
      </c>
      <c r="AE2949">
        <v>250</v>
      </c>
      <c r="AF2949" s="1">
        <v>43325</v>
      </c>
      <c r="AG2949">
        <v>335</v>
      </c>
      <c r="AH2949">
        <v>303042</v>
      </c>
      <c r="AI2949" t="s">
        <v>1703</v>
      </c>
      <c r="AJ2949" t="s">
        <v>1704</v>
      </c>
      <c r="AK2949" t="s">
        <v>45</v>
      </c>
      <c r="AL2949" s="1">
        <v>42990</v>
      </c>
    </row>
    <row r="2950" spans="1:38" x14ac:dyDescent="0.25">
      <c r="A2950" t="s">
        <v>1153</v>
      </c>
      <c r="B2950" s="1">
        <v>43214</v>
      </c>
      <c r="C2950">
        <v>4</v>
      </c>
      <c r="D2950">
        <v>143</v>
      </c>
      <c r="E2950">
        <v>246</v>
      </c>
      <c r="F2950" t="s">
        <v>1426</v>
      </c>
      <c r="G2950" t="s">
        <v>40</v>
      </c>
      <c r="H2950" t="s">
        <v>41</v>
      </c>
      <c r="I2950">
        <v>9</v>
      </c>
      <c r="J2950" t="s">
        <v>42</v>
      </c>
      <c r="K2950">
        <v>224</v>
      </c>
      <c r="L2950">
        <v>6.3</v>
      </c>
      <c r="M2950">
        <v>4.54</v>
      </c>
      <c r="N2950">
        <v>0.28999999999999998</v>
      </c>
      <c r="O2950">
        <v>8.08</v>
      </c>
      <c r="P2950">
        <v>0.51</v>
      </c>
      <c r="Q2950">
        <v>5.63</v>
      </c>
      <c r="R2950">
        <v>0.35</v>
      </c>
      <c r="S2950">
        <v>0.86</v>
      </c>
      <c r="T2950">
        <v>179</v>
      </c>
      <c r="U2950">
        <v>6.54</v>
      </c>
      <c r="V2950">
        <v>10.68</v>
      </c>
      <c r="W2950" s="1">
        <v>42990</v>
      </c>
      <c r="X2950" t="s">
        <v>1705</v>
      </c>
      <c r="Y2950" s="3">
        <v>45019</v>
      </c>
      <c r="AC2950" t="s">
        <v>49</v>
      </c>
      <c r="AH2950">
        <v>303042</v>
      </c>
      <c r="AI2950" t="s">
        <v>1703</v>
      </c>
      <c r="AJ2950" t="s">
        <v>1704</v>
      </c>
      <c r="AK2950" t="s">
        <v>50</v>
      </c>
      <c r="AL2950" s="1">
        <v>43237</v>
      </c>
    </row>
    <row r="2951" spans="1:38" x14ac:dyDescent="0.25">
      <c r="A2951" t="s">
        <v>594</v>
      </c>
      <c r="B2951" s="1">
        <v>42995</v>
      </c>
      <c r="C2951">
        <v>1</v>
      </c>
      <c r="D2951">
        <v>508</v>
      </c>
      <c r="E2951">
        <v>247</v>
      </c>
      <c r="F2951" t="s">
        <v>1426</v>
      </c>
      <c r="G2951" t="s">
        <v>69</v>
      </c>
      <c r="H2951" t="s">
        <v>70</v>
      </c>
      <c r="I2951">
        <v>5</v>
      </c>
      <c r="J2951" t="s">
        <v>42</v>
      </c>
      <c r="K2951">
        <v>30</v>
      </c>
      <c r="L2951">
        <v>27</v>
      </c>
      <c r="M2951">
        <v>4.82</v>
      </c>
      <c r="N2951">
        <v>1.3</v>
      </c>
      <c r="O2951">
        <v>3.93</v>
      </c>
      <c r="P2951">
        <v>1.06</v>
      </c>
      <c r="Q2951">
        <v>3.86</v>
      </c>
      <c r="R2951">
        <v>1.04</v>
      </c>
      <c r="S2951">
        <v>2.1</v>
      </c>
      <c r="T2951">
        <v>19</v>
      </c>
      <c r="U2951">
        <v>28.03</v>
      </c>
      <c r="V2951">
        <v>28.26</v>
      </c>
      <c r="W2951" s="1">
        <v>42965</v>
      </c>
      <c r="X2951">
        <v>234</v>
      </c>
      <c r="Y2951" t="s">
        <v>43</v>
      </c>
      <c r="Z2951" t="s">
        <v>1706</v>
      </c>
      <c r="AA2951" t="s">
        <v>1707</v>
      </c>
      <c r="AC2951" t="s">
        <v>49</v>
      </c>
      <c r="AH2951">
        <v>107015</v>
      </c>
      <c r="AI2951" t="s">
        <v>1708</v>
      </c>
      <c r="AJ2951" t="s">
        <v>1709</v>
      </c>
      <c r="AK2951" t="s">
        <v>45</v>
      </c>
      <c r="AL2951" s="1">
        <v>42965</v>
      </c>
    </row>
    <row r="2952" spans="1:38" x14ac:dyDescent="0.25">
      <c r="A2952" t="s">
        <v>594</v>
      </c>
      <c r="B2952" s="1">
        <v>43059</v>
      </c>
      <c r="C2952">
        <v>2</v>
      </c>
      <c r="D2952">
        <v>508</v>
      </c>
      <c r="E2952">
        <v>247</v>
      </c>
      <c r="F2952" t="s">
        <v>1426</v>
      </c>
      <c r="G2952" t="s">
        <v>69</v>
      </c>
      <c r="H2952" t="s">
        <v>70</v>
      </c>
      <c r="I2952">
        <v>5</v>
      </c>
      <c r="J2952" t="s">
        <v>42</v>
      </c>
      <c r="K2952">
        <v>94</v>
      </c>
      <c r="L2952">
        <v>20.2</v>
      </c>
      <c r="M2952">
        <v>4.74</v>
      </c>
      <c r="N2952">
        <v>0.96</v>
      </c>
      <c r="O2952">
        <v>4.62</v>
      </c>
      <c r="P2952">
        <v>0.93</v>
      </c>
      <c r="Q2952">
        <v>4.0599999999999996</v>
      </c>
      <c r="R2952">
        <v>0.82</v>
      </c>
      <c r="S2952">
        <v>1.75</v>
      </c>
      <c r="T2952">
        <v>67</v>
      </c>
      <c r="U2952">
        <v>20.97</v>
      </c>
      <c r="V2952">
        <v>23.17</v>
      </c>
      <c r="W2952" s="1">
        <v>42965</v>
      </c>
      <c r="X2952">
        <v>234</v>
      </c>
      <c r="Y2952" t="s">
        <v>46</v>
      </c>
      <c r="AC2952" s="1">
        <v>43053</v>
      </c>
      <c r="AD2952">
        <v>1</v>
      </c>
      <c r="AE2952">
        <v>224</v>
      </c>
      <c r="AF2952" s="1">
        <v>43333</v>
      </c>
      <c r="AG2952">
        <v>368</v>
      </c>
      <c r="AH2952">
        <v>107015</v>
      </c>
      <c r="AI2952" t="s">
        <v>1708</v>
      </c>
      <c r="AJ2952" t="s">
        <v>1709</v>
      </c>
      <c r="AK2952" t="s">
        <v>45</v>
      </c>
      <c r="AL2952" s="1">
        <v>42965</v>
      </c>
    </row>
    <row r="2953" spans="1:38" x14ac:dyDescent="0.25">
      <c r="A2953" t="s">
        <v>594</v>
      </c>
      <c r="B2953" s="1">
        <v>43186</v>
      </c>
      <c r="C2953">
        <v>4</v>
      </c>
      <c r="D2953">
        <v>508</v>
      </c>
      <c r="E2953">
        <v>247</v>
      </c>
      <c r="F2953" t="s">
        <v>1426</v>
      </c>
      <c r="G2953" t="s">
        <v>69</v>
      </c>
      <c r="H2953" t="s">
        <v>70</v>
      </c>
      <c r="I2953">
        <v>5</v>
      </c>
      <c r="J2953" t="s">
        <v>42</v>
      </c>
      <c r="K2953">
        <v>221</v>
      </c>
      <c r="L2953">
        <v>16.3</v>
      </c>
      <c r="M2953">
        <v>4.66</v>
      </c>
      <c r="N2953">
        <v>0.76</v>
      </c>
      <c r="O2953">
        <v>6.23</v>
      </c>
      <c r="P2953">
        <v>1.02</v>
      </c>
      <c r="Q2953">
        <v>4.6100000000000003</v>
      </c>
      <c r="R2953">
        <v>0.75</v>
      </c>
      <c r="S2953">
        <v>1.77</v>
      </c>
      <c r="T2953">
        <v>587</v>
      </c>
      <c r="U2953">
        <v>16.920000000000002</v>
      </c>
      <c r="V2953">
        <v>22.73</v>
      </c>
      <c r="W2953" s="1">
        <v>42965</v>
      </c>
      <c r="X2953">
        <v>234</v>
      </c>
      <c r="Y2953" s="3">
        <v>45017</v>
      </c>
      <c r="Z2953" t="s">
        <v>1706</v>
      </c>
      <c r="AA2953" t="s">
        <v>1707</v>
      </c>
      <c r="AC2953" t="s">
        <v>49</v>
      </c>
      <c r="AH2953">
        <v>107015</v>
      </c>
      <c r="AI2953" t="s">
        <v>1708</v>
      </c>
      <c r="AJ2953" t="s">
        <v>1709</v>
      </c>
      <c r="AK2953" t="s">
        <v>50</v>
      </c>
      <c r="AL2953" s="1">
        <v>43245</v>
      </c>
    </row>
    <row r="2954" spans="1:38" x14ac:dyDescent="0.25">
      <c r="A2954" t="s">
        <v>594</v>
      </c>
      <c r="B2954" s="1">
        <v>43122</v>
      </c>
      <c r="C2954">
        <v>3</v>
      </c>
      <c r="D2954">
        <v>508</v>
      </c>
      <c r="E2954">
        <v>247</v>
      </c>
      <c r="F2954" t="s">
        <v>1426</v>
      </c>
      <c r="G2954" t="s">
        <v>69</v>
      </c>
      <c r="H2954" t="s">
        <v>70</v>
      </c>
      <c r="I2954">
        <v>5</v>
      </c>
      <c r="J2954" t="s">
        <v>42</v>
      </c>
      <c r="K2954">
        <v>157</v>
      </c>
      <c r="L2954">
        <v>15.2</v>
      </c>
      <c r="M2954">
        <v>4.7699999999999996</v>
      </c>
      <c r="N2954">
        <v>0.73</v>
      </c>
      <c r="O2954">
        <v>4.25</v>
      </c>
      <c r="P2954">
        <v>0.65</v>
      </c>
      <c r="Q2954">
        <v>3.98</v>
      </c>
      <c r="R2954">
        <v>0.6</v>
      </c>
      <c r="S2954">
        <v>1.25</v>
      </c>
      <c r="T2954">
        <v>59</v>
      </c>
      <c r="U2954">
        <v>15.78</v>
      </c>
      <c r="V2954">
        <v>16.690000000000001</v>
      </c>
      <c r="W2954" s="1">
        <v>42965</v>
      </c>
      <c r="X2954">
        <v>234</v>
      </c>
      <c r="Y2954" t="s">
        <v>47</v>
      </c>
      <c r="Z2954" t="s">
        <v>1706</v>
      </c>
      <c r="AA2954" t="s">
        <v>1707</v>
      </c>
      <c r="AC2954" s="1">
        <v>43053</v>
      </c>
      <c r="AD2954">
        <v>1</v>
      </c>
      <c r="AE2954">
        <v>167</v>
      </c>
      <c r="AF2954" s="1">
        <v>43333</v>
      </c>
      <c r="AG2954">
        <v>368</v>
      </c>
      <c r="AH2954">
        <v>107015</v>
      </c>
      <c r="AI2954" t="s">
        <v>1708</v>
      </c>
      <c r="AJ2954" t="s">
        <v>1709</v>
      </c>
      <c r="AK2954" t="s">
        <v>45</v>
      </c>
      <c r="AL2954" s="1">
        <v>42965</v>
      </c>
    </row>
    <row r="2955" spans="1:38" x14ac:dyDescent="0.25">
      <c r="A2955" t="s">
        <v>78</v>
      </c>
      <c r="B2955" s="1">
        <v>43012</v>
      </c>
      <c r="C2955">
        <v>1</v>
      </c>
      <c r="D2955">
        <v>23</v>
      </c>
      <c r="E2955">
        <v>247</v>
      </c>
      <c r="F2955" t="s">
        <v>1426</v>
      </c>
      <c r="G2955" t="s">
        <v>51</v>
      </c>
      <c r="H2955" t="s">
        <v>52</v>
      </c>
      <c r="I2955">
        <v>4</v>
      </c>
      <c r="J2955" t="s">
        <v>42</v>
      </c>
      <c r="K2955">
        <v>25</v>
      </c>
      <c r="L2955">
        <v>22.4</v>
      </c>
      <c r="M2955">
        <v>5.29</v>
      </c>
      <c r="N2955">
        <v>1.18</v>
      </c>
      <c r="O2955">
        <v>5.41</v>
      </c>
      <c r="P2955">
        <v>1.21</v>
      </c>
      <c r="Q2955">
        <v>3.99</v>
      </c>
      <c r="R2955">
        <v>0.89</v>
      </c>
      <c r="S2955">
        <v>2.11</v>
      </c>
      <c r="U2955">
        <v>23.25</v>
      </c>
      <c r="V2955">
        <v>27.8</v>
      </c>
      <c r="W2955" s="1">
        <v>42987</v>
      </c>
      <c r="X2955">
        <v>219</v>
      </c>
      <c r="Z2955">
        <f>-10/24</f>
        <v>-0.41666666666666669</v>
      </c>
      <c r="AA2955">
        <f>-48/63</f>
        <v>-0.76190476190476186</v>
      </c>
      <c r="AC2955" t="s">
        <v>49</v>
      </c>
      <c r="AI2955">
        <v>0</v>
      </c>
      <c r="AK2955" t="s">
        <v>45</v>
      </c>
      <c r="AL2955" s="1">
        <v>42987</v>
      </c>
    </row>
    <row r="2956" spans="1:38" x14ac:dyDescent="0.25">
      <c r="A2956" t="s">
        <v>78</v>
      </c>
      <c r="B2956" s="1">
        <v>43072</v>
      </c>
      <c r="C2956">
        <v>2</v>
      </c>
      <c r="D2956">
        <v>23</v>
      </c>
      <c r="E2956">
        <v>247</v>
      </c>
      <c r="F2956" t="s">
        <v>1426</v>
      </c>
      <c r="G2956" t="s">
        <v>51</v>
      </c>
      <c r="H2956" t="s">
        <v>52</v>
      </c>
      <c r="I2956">
        <v>4</v>
      </c>
      <c r="J2956" t="s">
        <v>42</v>
      </c>
      <c r="K2956">
        <v>85</v>
      </c>
      <c r="L2956">
        <v>18.399999999999999</v>
      </c>
      <c r="M2956">
        <v>5.3</v>
      </c>
      <c r="N2956">
        <v>0.98</v>
      </c>
      <c r="O2956">
        <v>5.87</v>
      </c>
      <c r="P2956">
        <v>1.08</v>
      </c>
      <c r="Q2956">
        <v>3.8</v>
      </c>
      <c r="R2956">
        <v>0.7</v>
      </c>
      <c r="S2956">
        <v>1.78</v>
      </c>
      <c r="T2956">
        <v>23</v>
      </c>
      <c r="U2956">
        <v>19.100000000000001</v>
      </c>
      <c r="V2956">
        <v>23.68</v>
      </c>
      <c r="W2956" s="1">
        <v>42987</v>
      </c>
      <c r="X2956">
        <v>219</v>
      </c>
      <c r="Y2956" t="s">
        <v>46</v>
      </c>
      <c r="Z2956">
        <f>-10/24</f>
        <v>-0.41666666666666669</v>
      </c>
      <c r="AA2956">
        <f>-48/63</f>
        <v>-0.76190476190476186</v>
      </c>
      <c r="AC2956" s="1">
        <v>43070</v>
      </c>
      <c r="AD2956">
        <v>1</v>
      </c>
      <c r="AE2956">
        <v>225</v>
      </c>
      <c r="AF2956" s="1">
        <v>43351</v>
      </c>
      <c r="AG2956">
        <v>364</v>
      </c>
      <c r="AI2956">
        <v>0</v>
      </c>
      <c r="AK2956" t="s">
        <v>45</v>
      </c>
      <c r="AL2956" s="1">
        <v>42987</v>
      </c>
    </row>
    <row r="2957" spans="1:38" x14ac:dyDescent="0.25">
      <c r="A2957" t="s">
        <v>78</v>
      </c>
      <c r="B2957" s="1">
        <v>43129</v>
      </c>
      <c r="C2957">
        <v>3</v>
      </c>
      <c r="D2957">
        <v>23</v>
      </c>
      <c r="E2957">
        <v>247</v>
      </c>
      <c r="F2957" t="s">
        <v>1426</v>
      </c>
      <c r="G2957" t="s">
        <v>51</v>
      </c>
      <c r="H2957" t="s">
        <v>52</v>
      </c>
      <c r="I2957">
        <v>4</v>
      </c>
      <c r="J2957" t="s">
        <v>42</v>
      </c>
      <c r="K2957">
        <v>142</v>
      </c>
      <c r="L2957">
        <v>13</v>
      </c>
      <c r="M2957">
        <v>5.15</v>
      </c>
      <c r="N2957">
        <v>0.67</v>
      </c>
      <c r="O2957">
        <v>4.6500000000000004</v>
      </c>
      <c r="P2957">
        <v>0.6</v>
      </c>
      <c r="Q2957">
        <v>3.91</v>
      </c>
      <c r="R2957">
        <v>0.51</v>
      </c>
      <c r="S2957">
        <v>1.1100000000000001</v>
      </c>
      <c r="T2957">
        <v>5</v>
      </c>
      <c r="U2957">
        <v>13.49</v>
      </c>
      <c r="V2957">
        <v>14.8</v>
      </c>
      <c r="W2957" s="1">
        <v>42987</v>
      </c>
      <c r="X2957">
        <v>219</v>
      </c>
      <c r="Y2957" t="s">
        <v>47</v>
      </c>
      <c r="Z2957">
        <f>-10/24</f>
        <v>-0.41666666666666669</v>
      </c>
      <c r="AA2957">
        <f>-48/63</f>
        <v>-0.76190476190476186</v>
      </c>
      <c r="AC2957" s="1">
        <v>43070</v>
      </c>
      <c r="AD2957">
        <v>1</v>
      </c>
      <c r="AE2957">
        <v>220</v>
      </c>
      <c r="AF2957" s="1">
        <v>43351</v>
      </c>
      <c r="AG2957">
        <v>364</v>
      </c>
      <c r="AI2957">
        <v>0</v>
      </c>
      <c r="AK2957" t="s">
        <v>45</v>
      </c>
      <c r="AL2957" s="1">
        <v>42987</v>
      </c>
    </row>
    <row r="2958" spans="1:38" x14ac:dyDescent="0.25">
      <c r="A2958" t="s">
        <v>78</v>
      </c>
      <c r="B2958" s="1">
        <v>43193</v>
      </c>
      <c r="C2958">
        <v>4</v>
      </c>
      <c r="D2958">
        <v>23</v>
      </c>
      <c r="E2958">
        <v>247</v>
      </c>
      <c r="F2958" t="s">
        <v>1426</v>
      </c>
      <c r="G2958" t="s">
        <v>51</v>
      </c>
      <c r="H2958" t="s">
        <v>52</v>
      </c>
      <c r="I2958">
        <v>4</v>
      </c>
      <c r="J2958" t="s">
        <v>42</v>
      </c>
      <c r="K2958">
        <v>206</v>
      </c>
      <c r="L2958">
        <v>10.1</v>
      </c>
      <c r="M2958">
        <v>4.9000000000000004</v>
      </c>
      <c r="N2958">
        <v>0.49</v>
      </c>
      <c r="O2958">
        <v>5.95</v>
      </c>
      <c r="P2958">
        <v>0.6</v>
      </c>
      <c r="Q2958">
        <v>4.7300000000000004</v>
      </c>
      <c r="R2958">
        <v>0.48</v>
      </c>
      <c r="S2958">
        <v>1.08</v>
      </c>
      <c r="T2958">
        <v>32</v>
      </c>
      <c r="U2958">
        <v>10.48</v>
      </c>
      <c r="V2958">
        <v>13.8</v>
      </c>
      <c r="W2958" s="1">
        <v>42987</v>
      </c>
      <c r="X2958">
        <v>219</v>
      </c>
      <c r="Y2958" t="s">
        <v>48</v>
      </c>
      <c r="Z2958">
        <f>-10/24</f>
        <v>-0.41666666666666669</v>
      </c>
      <c r="AA2958">
        <f>-48/63</f>
        <v>-0.76190476190476186</v>
      </c>
      <c r="AC2958" s="1">
        <v>43070</v>
      </c>
      <c r="AD2958">
        <v>1</v>
      </c>
      <c r="AE2958">
        <v>156</v>
      </c>
      <c r="AF2958" s="1">
        <v>43351</v>
      </c>
      <c r="AG2958">
        <v>364</v>
      </c>
      <c r="AI2958">
        <v>0</v>
      </c>
      <c r="AK2958" t="s">
        <v>45</v>
      </c>
      <c r="AL2958" s="1">
        <v>42987</v>
      </c>
    </row>
    <row r="2959" spans="1:38" x14ac:dyDescent="0.25">
      <c r="A2959" t="s">
        <v>1153</v>
      </c>
      <c r="B2959" s="1">
        <v>43073</v>
      </c>
      <c r="C2959">
        <v>2</v>
      </c>
      <c r="D2959">
        <v>39</v>
      </c>
      <c r="E2959">
        <v>248</v>
      </c>
      <c r="F2959" t="s">
        <v>1426</v>
      </c>
      <c r="G2959" t="s">
        <v>40</v>
      </c>
      <c r="H2959" t="s">
        <v>41</v>
      </c>
      <c r="I2959">
        <v>2</v>
      </c>
      <c r="J2959">
        <v>1</v>
      </c>
      <c r="K2959">
        <v>119</v>
      </c>
      <c r="L2959">
        <v>12.1</v>
      </c>
      <c r="M2959">
        <v>5.03</v>
      </c>
      <c r="N2959">
        <v>0.61</v>
      </c>
      <c r="O2959">
        <v>4.91</v>
      </c>
      <c r="P2959">
        <v>0.59</v>
      </c>
      <c r="Q2959">
        <v>4.37</v>
      </c>
      <c r="R2959">
        <v>0.53</v>
      </c>
      <c r="S2959">
        <v>1.1200000000000001</v>
      </c>
      <c r="T2959">
        <v>31</v>
      </c>
      <c r="U2959">
        <v>12.56</v>
      </c>
      <c r="V2959">
        <v>14.58</v>
      </c>
      <c r="W2959" s="1">
        <v>42954</v>
      </c>
      <c r="X2959">
        <v>273</v>
      </c>
      <c r="Y2959" t="s">
        <v>46</v>
      </c>
      <c r="Z2959" t="s">
        <v>1710</v>
      </c>
      <c r="AA2959" t="s">
        <v>1711</v>
      </c>
      <c r="AC2959" s="1">
        <v>43042</v>
      </c>
      <c r="AD2959">
        <v>1</v>
      </c>
      <c r="AE2959">
        <v>250</v>
      </c>
      <c r="AF2959" s="1">
        <v>43325</v>
      </c>
      <c r="AG2959">
        <v>371</v>
      </c>
      <c r="AH2959">
        <v>313047</v>
      </c>
      <c r="AI2959">
        <v>178</v>
      </c>
      <c r="AJ2959" s="2">
        <v>17838</v>
      </c>
      <c r="AK2959" t="s">
        <v>45</v>
      </c>
      <c r="AL2959" s="1">
        <v>42954</v>
      </c>
    </row>
    <row r="2960" spans="1:38" x14ac:dyDescent="0.25">
      <c r="A2960" t="s">
        <v>1153</v>
      </c>
      <c r="B2960" s="1">
        <v>43073</v>
      </c>
      <c r="C2960">
        <v>2</v>
      </c>
      <c r="D2960">
        <v>46</v>
      </c>
      <c r="E2960">
        <v>248</v>
      </c>
      <c r="F2960" t="s">
        <v>1426</v>
      </c>
      <c r="G2960" t="s">
        <v>40</v>
      </c>
      <c r="H2960" t="s">
        <v>41</v>
      </c>
      <c r="I2960">
        <v>2</v>
      </c>
      <c r="J2960">
        <v>1</v>
      </c>
      <c r="K2960">
        <v>105</v>
      </c>
      <c r="L2960">
        <v>10.3</v>
      </c>
      <c r="M2960">
        <v>4.88</v>
      </c>
      <c r="N2960">
        <v>0.5</v>
      </c>
      <c r="O2960">
        <v>5.98</v>
      </c>
      <c r="P2960">
        <v>0.62</v>
      </c>
      <c r="Q2960">
        <v>4.5599999999999996</v>
      </c>
      <c r="R2960">
        <v>0.47</v>
      </c>
      <c r="S2960">
        <v>1.0900000000000001</v>
      </c>
      <c r="T2960">
        <v>146</v>
      </c>
      <c r="U2960">
        <v>10.69</v>
      </c>
      <c r="V2960">
        <v>14.03</v>
      </c>
      <c r="W2960" s="1">
        <v>42968</v>
      </c>
      <c r="X2960">
        <v>253</v>
      </c>
      <c r="Y2960" s="3">
        <v>44959</v>
      </c>
      <c r="Z2960" t="s">
        <v>1712</v>
      </c>
      <c r="AA2960" t="s">
        <v>1713</v>
      </c>
      <c r="AC2960" s="1">
        <v>43056</v>
      </c>
      <c r="AD2960">
        <v>1</v>
      </c>
      <c r="AE2960">
        <v>259</v>
      </c>
      <c r="AF2960" s="1">
        <v>43334</v>
      </c>
      <c r="AG2960">
        <v>366</v>
      </c>
      <c r="AH2960">
        <v>308533</v>
      </c>
      <c r="AI2960">
        <v>11</v>
      </c>
      <c r="AJ2960" s="2">
        <v>17380</v>
      </c>
      <c r="AK2960" t="s">
        <v>45</v>
      </c>
      <c r="AL2960" s="1">
        <v>42968</v>
      </c>
    </row>
    <row r="2961" spans="1:38" x14ac:dyDescent="0.25">
      <c r="A2961" t="s">
        <v>1153</v>
      </c>
      <c r="B2961" s="1">
        <v>43009</v>
      </c>
      <c r="C2961">
        <v>1</v>
      </c>
      <c r="D2961">
        <v>46</v>
      </c>
      <c r="E2961">
        <v>248</v>
      </c>
      <c r="F2961" t="s">
        <v>1426</v>
      </c>
      <c r="G2961" t="s">
        <v>40</v>
      </c>
      <c r="H2961" t="s">
        <v>41</v>
      </c>
      <c r="I2961">
        <v>2</v>
      </c>
      <c r="J2961">
        <v>1</v>
      </c>
      <c r="K2961">
        <v>41</v>
      </c>
      <c r="L2961">
        <v>9.5</v>
      </c>
      <c r="M2961">
        <v>4.93</v>
      </c>
      <c r="N2961">
        <v>0.47</v>
      </c>
      <c r="O2961">
        <v>6</v>
      </c>
      <c r="P2961">
        <v>0.56999999999999995</v>
      </c>
      <c r="Q2961">
        <v>4.05</v>
      </c>
      <c r="R2961">
        <v>0.38</v>
      </c>
      <c r="S2961">
        <v>0.95</v>
      </c>
      <c r="T2961">
        <v>1200</v>
      </c>
      <c r="U2961">
        <v>9.86</v>
      </c>
      <c r="V2961">
        <v>12.52</v>
      </c>
      <c r="W2961" s="1">
        <v>42968</v>
      </c>
      <c r="X2961">
        <v>253</v>
      </c>
      <c r="Y2961" s="3">
        <v>44927</v>
      </c>
      <c r="Z2961" t="s">
        <v>1712</v>
      </c>
      <c r="AA2961" t="s">
        <v>1713</v>
      </c>
      <c r="AC2961" s="1">
        <v>43056</v>
      </c>
      <c r="AD2961">
        <v>1</v>
      </c>
      <c r="AE2961">
        <v>264</v>
      </c>
      <c r="AF2961" s="1">
        <v>43334</v>
      </c>
      <c r="AG2961">
        <v>366</v>
      </c>
      <c r="AH2961">
        <v>308533</v>
      </c>
      <c r="AI2961">
        <v>11</v>
      </c>
      <c r="AJ2961" s="2">
        <v>17380</v>
      </c>
      <c r="AK2961" t="s">
        <v>45</v>
      </c>
      <c r="AL2961" s="1">
        <v>42968</v>
      </c>
    </row>
    <row r="2962" spans="1:38" x14ac:dyDescent="0.25">
      <c r="A2962" t="s">
        <v>1153</v>
      </c>
      <c r="B2962" s="1">
        <v>43214</v>
      </c>
      <c r="C2962">
        <v>4</v>
      </c>
      <c r="D2962">
        <v>39</v>
      </c>
      <c r="E2962">
        <v>248</v>
      </c>
      <c r="F2962" t="s">
        <v>1426</v>
      </c>
      <c r="G2962" t="s">
        <v>40</v>
      </c>
      <c r="H2962" t="s">
        <v>41</v>
      </c>
      <c r="I2962">
        <v>2</v>
      </c>
      <c r="J2962">
        <v>1</v>
      </c>
      <c r="K2962">
        <v>260</v>
      </c>
      <c r="L2962">
        <v>7.7</v>
      </c>
      <c r="M2962">
        <v>4.67</v>
      </c>
      <c r="N2962">
        <v>0.36</v>
      </c>
      <c r="O2962">
        <v>7.75</v>
      </c>
      <c r="P2962">
        <v>0.6</v>
      </c>
      <c r="Q2962">
        <v>4.99</v>
      </c>
      <c r="R2962">
        <v>0.38</v>
      </c>
      <c r="S2962">
        <v>0.98</v>
      </c>
      <c r="T2962">
        <v>60</v>
      </c>
      <c r="U2962">
        <v>7.99</v>
      </c>
      <c r="V2962">
        <v>12.41</v>
      </c>
      <c r="W2962" s="1">
        <v>42954</v>
      </c>
      <c r="X2962">
        <v>273</v>
      </c>
      <c r="Y2962" t="s">
        <v>48</v>
      </c>
      <c r="Z2962" t="s">
        <v>1710</v>
      </c>
      <c r="AA2962" t="s">
        <v>1711</v>
      </c>
      <c r="AC2962" t="s">
        <v>49</v>
      </c>
      <c r="AH2962">
        <v>313047</v>
      </c>
      <c r="AI2962">
        <v>178</v>
      </c>
      <c r="AJ2962" s="2">
        <v>17838</v>
      </c>
      <c r="AK2962" t="s">
        <v>50</v>
      </c>
      <c r="AL2962" s="1">
        <v>43237</v>
      </c>
    </row>
    <row r="2963" spans="1:38" x14ac:dyDescent="0.25">
      <c r="A2963" t="s">
        <v>1153</v>
      </c>
      <c r="B2963" s="1">
        <v>43144</v>
      </c>
      <c r="C2963">
        <v>3</v>
      </c>
      <c r="D2963">
        <v>46</v>
      </c>
      <c r="E2963">
        <v>248</v>
      </c>
      <c r="F2963" t="s">
        <v>1426</v>
      </c>
      <c r="G2963" t="s">
        <v>40</v>
      </c>
      <c r="H2963" t="s">
        <v>41</v>
      </c>
      <c r="I2963">
        <v>2</v>
      </c>
      <c r="J2963">
        <v>1</v>
      </c>
      <c r="K2963">
        <v>176</v>
      </c>
      <c r="L2963">
        <v>7.7</v>
      </c>
      <c r="M2963">
        <v>4.74</v>
      </c>
      <c r="N2963">
        <v>0.36</v>
      </c>
      <c r="O2963">
        <v>7.17</v>
      </c>
      <c r="P2963">
        <v>0.55000000000000004</v>
      </c>
      <c r="Q2963">
        <v>5.0199999999999996</v>
      </c>
      <c r="R2963">
        <v>0.39</v>
      </c>
      <c r="S2963">
        <v>0.94</v>
      </c>
      <c r="T2963">
        <v>500</v>
      </c>
      <c r="U2963">
        <v>7.99</v>
      </c>
      <c r="V2963">
        <v>11.86</v>
      </c>
      <c r="W2963" s="1">
        <v>42968</v>
      </c>
      <c r="X2963">
        <v>253</v>
      </c>
      <c r="Y2963" s="3">
        <v>44988</v>
      </c>
      <c r="Z2963" t="s">
        <v>1712</v>
      </c>
      <c r="AA2963" t="s">
        <v>1713</v>
      </c>
      <c r="AC2963" s="1">
        <v>43056</v>
      </c>
      <c r="AD2963">
        <v>1</v>
      </c>
      <c r="AE2963">
        <v>120</v>
      </c>
      <c r="AF2963" s="1">
        <v>43334</v>
      </c>
      <c r="AG2963">
        <v>366</v>
      </c>
      <c r="AH2963">
        <v>308533</v>
      </c>
      <c r="AI2963">
        <v>11</v>
      </c>
      <c r="AJ2963" s="2">
        <v>17380</v>
      </c>
      <c r="AK2963" t="s">
        <v>45</v>
      </c>
      <c r="AL2963" s="1">
        <v>42968</v>
      </c>
    </row>
    <row r="2964" spans="1:38" x14ac:dyDescent="0.25">
      <c r="A2964" t="s">
        <v>1153</v>
      </c>
      <c r="B2964" s="1">
        <v>43144</v>
      </c>
      <c r="C2964">
        <v>3</v>
      </c>
      <c r="D2964">
        <v>39</v>
      </c>
      <c r="E2964">
        <v>248</v>
      </c>
      <c r="F2964" t="s">
        <v>1426</v>
      </c>
      <c r="G2964" t="s">
        <v>40</v>
      </c>
      <c r="H2964" t="s">
        <v>41</v>
      </c>
      <c r="I2964">
        <v>2</v>
      </c>
      <c r="J2964">
        <v>1</v>
      </c>
      <c r="K2964">
        <v>190</v>
      </c>
      <c r="L2964">
        <v>8.5</v>
      </c>
      <c r="M2964">
        <v>4.99</v>
      </c>
      <c r="N2964">
        <v>0.42</v>
      </c>
      <c r="O2964">
        <v>6.31</v>
      </c>
      <c r="P2964">
        <v>0.54</v>
      </c>
      <c r="Q2964">
        <v>4.38</v>
      </c>
      <c r="R2964">
        <v>0.37</v>
      </c>
      <c r="S2964">
        <v>0.91</v>
      </c>
      <c r="T2964">
        <v>27</v>
      </c>
      <c r="U2964">
        <v>8.82</v>
      </c>
      <c r="V2964">
        <v>11.8</v>
      </c>
      <c r="W2964" s="1">
        <v>42954</v>
      </c>
      <c r="X2964">
        <v>273</v>
      </c>
      <c r="Y2964" t="s">
        <v>47</v>
      </c>
      <c r="Z2964" t="s">
        <v>1710</v>
      </c>
      <c r="AA2964" t="s">
        <v>1711</v>
      </c>
      <c r="AC2964" s="1">
        <v>43042</v>
      </c>
      <c r="AD2964">
        <v>1</v>
      </c>
      <c r="AE2964">
        <v>111</v>
      </c>
      <c r="AF2964" s="1">
        <v>43325</v>
      </c>
      <c r="AG2964">
        <v>371</v>
      </c>
      <c r="AH2964">
        <v>313047</v>
      </c>
      <c r="AI2964">
        <v>178</v>
      </c>
      <c r="AJ2964" s="2">
        <v>17838</v>
      </c>
      <c r="AK2964" t="s">
        <v>45</v>
      </c>
      <c r="AL2964" s="1">
        <v>42954</v>
      </c>
    </row>
    <row r="2965" spans="1:38" x14ac:dyDescent="0.25">
      <c r="A2965" t="s">
        <v>1153</v>
      </c>
      <c r="B2965" s="1">
        <v>43009</v>
      </c>
      <c r="C2965">
        <v>1</v>
      </c>
      <c r="D2965">
        <v>39</v>
      </c>
      <c r="E2965">
        <v>248</v>
      </c>
      <c r="F2965" t="s">
        <v>1426</v>
      </c>
      <c r="G2965" t="s">
        <v>40</v>
      </c>
      <c r="H2965" t="s">
        <v>41</v>
      </c>
      <c r="I2965">
        <v>2</v>
      </c>
      <c r="J2965">
        <v>1</v>
      </c>
      <c r="K2965">
        <v>55</v>
      </c>
      <c r="L2965">
        <v>10.199999999999999</v>
      </c>
      <c r="M2965">
        <v>5</v>
      </c>
      <c r="N2965">
        <v>0.51</v>
      </c>
      <c r="O2965">
        <v>4.5999999999999996</v>
      </c>
      <c r="P2965">
        <v>0.47</v>
      </c>
      <c r="Q2965">
        <v>4.0199999999999996</v>
      </c>
      <c r="R2965">
        <v>0.41</v>
      </c>
      <c r="S2965">
        <v>0.88</v>
      </c>
      <c r="T2965">
        <v>54</v>
      </c>
      <c r="U2965">
        <v>10.59</v>
      </c>
      <c r="V2965">
        <v>11.68</v>
      </c>
      <c r="W2965" s="1">
        <v>42954</v>
      </c>
      <c r="X2965">
        <v>273</v>
      </c>
      <c r="Y2965" t="s">
        <v>43</v>
      </c>
      <c r="Z2965" t="s">
        <v>1710</v>
      </c>
      <c r="AA2965" t="s">
        <v>1711</v>
      </c>
      <c r="AC2965" s="1">
        <v>43042</v>
      </c>
      <c r="AD2965">
        <v>1</v>
      </c>
      <c r="AE2965">
        <v>255</v>
      </c>
      <c r="AF2965" s="1">
        <v>43325</v>
      </c>
      <c r="AG2965">
        <v>371</v>
      </c>
      <c r="AH2965">
        <v>313047</v>
      </c>
      <c r="AI2965">
        <v>178</v>
      </c>
      <c r="AJ2965" s="2">
        <v>17838</v>
      </c>
      <c r="AK2965" t="s">
        <v>45</v>
      </c>
      <c r="AL2965" s="1">
        <v>42954</v>
      </c>
    </row>
    <row r="2966" spans="1:38" x14ac:dyDescent="0.25">
      <c r="A2966" t="s">
        <v>1153</v>
      </c>
      <c r="B2966" s="1">
        <v>43214</v>
      </c>
      <c r="C2966">
        <v>4</v>
      </c>
      <c r="D2966">
        <v>46</v>
      </c>
      <c r="E2966">
        <v>248</v>
      </c>
      <c r="F2966" t="s">
        <v>1426</v>
      </c>
      <c r="G2966" t="s">
        <v>40</v>
      </c>
      <c r="H2966" t="s">
        <v>41</v>
      </c>
      <c r="I2966">
        <v>2</v>
      </c>
      <c r="J2966">
        <v>1</v>
      </c>
      <c r="K2966">
        <v>246</v>
      </c>
      <c r="L2966">
        <v>4.2</v>
      </c>
      <c r="M2966">
        <v>3.75</v>
      </c>
      <c r="N2966">
        <v>0.16</v>
      </c>
      <c r="O2966">
        <v>11.23</v>
      </c>
      <c r="P2966">
        <v>0.47</v>
      </c>
      <c r="Q2966">
        <v>6.83</v>
      </c>
      <c r="R2966">
        <v>0.28999999999999998</v>
      </c>
      <c r="S2966">
        <v>0.76</v>
      </c>
      <c r="T2966">
        <v>516</v>
      </c>
      <c r="U2966">
        <v>4.3600000000000003</v>
      </c>
      <c r="V2966">
        <v>9.17</v>
      </c>
      <c r="W2966" s="1">
        <v>42968</v>
      </c>
      <c r="X2966">
        <v>253</v>
      </c>
      <c r="Y2966" s="3">
        <v>45020</v>
      </c>
      <c r="Z2966" t="s">
        <v>1712</v>
      </c>
      <c r="AA2966" t="s">
        <v>1713</v>
      </c>
      <c r="AC2966" t="s">
        <v>49</v>
      </c>
      <c r="AH2966">
        <v>308533</v>
      </c>
      <c r="AI2966">
        <v>11</v>
      </c>
      <c r="AJ2966" s="2">
        <v>17380</v>
      </c>
      <c r="AK2966" t="s">
        <v>50</v>
      </c>
      <c r="AL2966" s="1">
        <v>43223</v>
      </c>
    </row>
    <row r="2967" spans="1:38" x14ac:dyDescent="0.25">
      <c r="A2967" t="s">
        <v>594</v>
      </c>
      <c r="B2967" s="1">
        <v>42995</v>
      </c>
      <c r="C2967">
        <v>1</v>
      </c>
      <c r="D2967">
        <v>488</v>
      </c>
      <c r="E2967">
        <v>249</v>
      </c>
      <c r="F2967" t="s">
        <v>1426</v>
      </c>
      <c r="G2967" t="s">
        <v>69</v>
      </c>
      <c r="H2967" t="s">
        <v>70</v>
      </c>
      <c r="I2967">
        <v>5</v>
      </c>
      <c r="J2967" t="s">
        <v>42</v>
      </c>
      <c r="K2967">
        <v>33</v>
      </c>
      <c r="L2967">
        <v>25.8</v>
      </c>
      <c r="M2967">
        <v>5.08</v>
      </c>
      <c r="N2967">
        <v>1.31</v>
      </c>
      <c r="O2967">
        <v>4.03</v>
      </c>
      <c r="P2967">
        <v>1.04</v>
      </c>
      <c r="Q2967">
        <v>3.57</v>
      </c>
      <c r="R2967">
        <v>0.92</v>
      </c>
      <c r="S2967">
        <v>1.96</v>
      </c>
      <c r="T2967">
        <v>33</v>
      </c>
      <c r="U2967">
        <v>26.78</v>
      </c>
      <c r="V2967">
        <v>26.8</v>
      </c>
      <c r="W2967" s="1">
        <v>42962</v>
      </c>
      <c r="X2967">
        <v>237</v>
      </c>
      <c r="Y2967" t="s">
        <v>43</v>
      </c>
      <c r="AC2967" t="s">
        <v>49</v>
      </c>
      <c r="AH2967">
        <v>106170</v>
      </c>
      <c r="AI2967">
        <v>562</v>
      </c>
      <c r="AJ2967" t="s">
        <v>1714</v>
      </c>
      <c r="AK2967" t="s">
        <v>45</v>
      </c>
      <c r="AL2967" s="1">
        <v>42962</v>
      </c>
    </row>
    <row r="2968" spans="1:38" x14ac:dyDescent="0.25">
      <c r="A2968" t="s">
        <v>594</v>
      </c>
      <c r="B2968" s="1">
        <v>43059</v>
      </c>
      <c r="C2968">
        <v>2</v>
      </c>
      <c r="D2968">
        <v>488</v>
      </c>
      <c r="E2968">
        <v>249</v>
      </c>
      <c r="F2968" t="s">
        <v>1426</v>
      </c>
      <c r="G2968" t="s">
        <v>69</v>
      </c>
      <c r="H2968" t="s">
        <v>70</v>
      </c>
      <c r="I2968">
        <v>5</v>
      </c>
      <c r="J2968" t="s">
        <v>42</v>
      </c>
      <c r="K2968">
        <v>97</v>
      </c>
      <c r="L2968">
        <v>19.8</v>
      </c>
      <c r="M2968">
        <v>5.14</v>
      </c>
      <c r="N2968">
        <v>1.02</v>
      </c>
      <c r="O2968">
        <v>4.42</v>
      </c>
      <c r="P2968">
        <v>0.88</v>
      </c>
      <c r="Q2968">
        <v>3.51</v>
      </c>
      <c r="R2968">
        <v>0.69</v>
      </c>
      <c r="S2968">
        <v>1.57</v>
      </c>
      <c r="T2968">
        <v>97</v>
      </c>
      <c r="U2968">
        <v>20.55</v>
      </c>
      <c r="V2968">
        <v>21.48</v>
      </c>
      <c r="W2968" s="1">
        <v>42962</v>
      </c>
      <c r="X2968">
        <v>237</v>
      </c>
      <c r="Y2968" t="s">
        <v>46</v>
      </c>
      <c r="AC2968" s="1">
        <v>43039</v>
      </c>
      <c r="AD2968">
        <v>1</v>
      </c>
      <c r="AE2968">
        <v>207</v>
      </c>
      <c r="AF2968" s="1">
        <v>43316</v>
      </c>
      <c r="AG2968">
        <v>354</v>
      </c>
      <c r="AH2968">
        <v>106170</v>
      </c>
      <c r="AI2968">
        <v>562</v>
      </c>
      <c r="AJ2968" t="s">
        <v>1714</v>
      </c>
      <c r="AK2968" t="s">
        <v>45</v>
      </c>
      <c r="AL2968" s="1">
        <v>42962</v>
      </c>
    </row>
    <row r="2969" spans="1:38" x14ac:dyDescent="0.25">
      <c r="A2969" t="s">
        <v>594</v>
      </c>
      <c r="B2969" s="1">
        <v>43186</v>
      </c>
      <c r="C2969">
        <v>4</v>
      </c>
      <c r="D2969">
        <v>488</v>
      </c>
      <c r="E2969">
        <v>249</v>
      </c>
      <c r="F2969" t="s">
        <v>1426</v>
      </c>
      <c r="G2969" t="s">
        <v>69</v>
      </c>
      <c r="H2969" t="s">
        <v>70</v>
      </c>
      <c r="I2969">
        <v>5</v>
      </c>
      <c r="J2969" t="s">
        <v>42</v>
      </c>
      <c r="K2969">
        <v>224</v>
      </c>
      <c r="L2969">
        <v>17</v>
      </c>
      <c r="M2969">
        <v>4.8899999999999997</v>
      </c>
      <c r="N2969">
        <v>0.83</v>
      </c>
      <c r="O2969">
        <v>5.35</v>
      </c>
      <c r="P2969">
        <v>0.91</v>
      </c>
      <c r="Q2969">
        <v>3.94</v>
      </c>
      <c r="R2969">
        <v>0.67</v>
      </c>
      <c r="S2969">
        <v>1.58</v>
      </c>
      <c r="T2969">
        <v>97</v>
      </c>
      <c r="U2969">
        <v>17.649999999999999</v>
      </c>
      <c r="V2969">
        <v>20.95</v>
      </c>
      <c r="W2969" s="1">
        <v>42962</v>
      </c>
      <c r="X2969">
        <v>237</v>
      </c>
      <c r="Y2969" t="s">
        <v>48</v>
      </c>
      <c r="AC2969" t="s">
        <v>49</v>
      </c>
      <c r="AH2969">
        <v>106170</v>
      </c>
      <c r="AI2969">
        <v>562</v>
      </c>
      <c r="AJ2969" t="s">
        <v>1714</v>
      </c>
      <c r="AK2969" t="s">
        <v>50</v>
      </c>
      <c r="AL2969" s="1">
        <v>43245</v>
      </c>
    </row>
    <row r="2970" spans="1:38" x14ac:dyDescent="0.25">
      <c r="A2970" t="s">
        <v>594</v>
      </c>
      <c r="B2970" s="1">
        <v>43122</v>
      </c>
      <c r="C2970">
        <v>3</v>
      </c>
      <c r="D2970">
        <v>488</v>
      </c>
      <c r="E2970">
        <v>249</v>
      </c>
      <c r="F2970" t="s">
        <v>1426</v>
      </c>
      <c r="G2970" t="s">
        <v>69</v>
      </c>
      <c r="H2970" t="s">
        <v>70</v>
      </c>
      <c r="I2970">
        <v>5</v>
      </c>
      <c r="J2970" t="s">
        <v>42</v>
      </c>
      <c r="K2970">
        <v>160</v>
      </c>
      <c r="L2970">
        <v>15.1</v>
      </c>
      <c r="M2970">
        <v>4.88</v>
      </c>
      <c r="N2970">
        <v>0.74</v>
      </c>
      <c r="O2970">
        <v>4.72</v>
      </c>
      <c r="P2970">
        <v>0.71</v>
      </c>
      <c r="Q2970">
        <v>3.5</v>
      </c>
      <c r="R2970">
        <v>0.53</v>
      </c>
      <c r="S2970">
        <v>1.24</v>
      </c>
      <c r="T2970">
        <v>88</v>
      </c>
      <c r="U2970">
        <v>15.67</v>
      </c>
      <c r="V2970">
        <v>16.89</v>
      </c>
      <c r="W2970" s="1">
        <v>42962</v>
      </c>
      <c r="X2970">
        <v>237</v>
      </c>
      <c r="Y2970" t="s">
        <v>47</v>
      </c>
      <c r="AC2970" s="1">
        <v>43073</v>
      </c>
      <c r="AD2970">
        <v>1</v>
      </c>
      <c r="AE2970">
        <v>187</v>
      </c>
      <c r="AF2970" s="1">
        <v>43353</v>
      </c>
      <c r="AG2970">
        <v>391</v>
      </c>
      <c r="AH2970">
        <v>106170</v>
      </c>
      <c r="AI2970">
        <v>562</v>
      </c>
      <c r="AJ2970" t="s">
        <v>1714</v>
      </c>
      <c r="AK2970" t="s">
        <v>45</v>
      </c>
      <c r="AL2970" s="1">
        <v>42962</v>
      </c>
    </row>
    <row r="2971" spans="1:38" x14ac:dyDescent="0.25">
      <c r="A2971" t="s">
        <v>594</v>
      </c>
      <c r="B2971" s="1">
        <v>43059</v>
      </c>
      <c r="C2971">
        <v>2</v>
      </c>
      <c r="D2971">
        <v>594</v>
      </c>
      <c r="E2971">
        <v>249</v>
      </c>
      <c r="F2971" t="s">
        <v>1426</v>
      </c>
      <c r="G2971" t="s">
        <v>69</v>
      </c>
      <c r="H2971" t="s">
        <v>70</v>
      </c>
      <c r="I2971">
        <v>5</v>
      </c>
      <c r="J2971" t="s">
        <v>42</v>
      </c>
      <c r="K2971">
        <v>66</v>
      </c>
      <c r="L2971">
        <v>24.6</v>
      </c>
      <c r="M2971">
        <v>5.09</v>
      </c>
      <c r="N2971">
        <v>1.25</v>
      </c>
      <c r="O2971">
        <v>4.49</v>
      </c>
      <c r="P2971">
        <v>1.1000000000000001</v>
      </c>
      <c r="Q2971">
        <v>3.56</v>
      </c>
      <c r="R2971">
        <v>0.88</v>
      </c>
      <c r="S2971">
        <v>1.98</v>
      </c>
      <c r="T2971">
        <v>36</v>
      </c>
      <c r="U2971">
        <v>25.53</v>
      </c>
      <c r="V2971">
        <v>26.93</v>
      </c>
      <c r="W2971" s="1">
        <v>42993</v>
      </c>
      <c r="X2971">
        <v>202</v>
      </c>
      <c r="Y2971" s="3">
        <v>44958</v>
      </c>
      <c r="AC2971" s="1">
        <v>43048</v>
      </c>
      <c r="AD2971">
        <v>1</v>
      </c>
      <c r="AE2971">
        <v>218</v>
      </c>
      <c r="AF2971" s="1">
        <v>43327</v>
      </c>
      <c r="AG2971">
        <v>334</v>
      </c>
      <c r="AH2971">
        <v>509047</v>
      </c>
      <c r="AI2971">
        <v>0</v>
      </c>
      <c r="AJ2971" t="s">
        <v>1715</v>
      </c>
      <c r="AK2971" t="s">
        <v>45</v>
      </c>
      <c r="AL2971" s="1">
        <v>42993</v>
      </c>
    </row>
    <row r="2972" spans="1:38" x14ac:dyDescent="0.25">
      <c r="A2972" t="s">
        <v>594</v>
      </c>
      <c r="B2972" s="1">
        <v>43122</v>
      </c>
      <c r="C2972">
        <v>3</v>
      </c>
      <c r="D2972">
        <v>594</v>
      </c>
      <c r="E2972">
        <v>249</v>
      </c>
      <c r="F2972" t="s">
        <v>1426</v>
      </c>
      <c r="G2972" t="s">
        <v>69</v>
      </c>
      <c r="H2972" t="s">
        <v>70</v>
      </c>
      <c r="I2972">
        <v>5</v>
      </c>
      <c r="J2972" t="s">
        <v>42</v>
      </c>
      <c r="K2972">
        <v>129</v>
      </c>
      <c r="L2972">
        <v>20.5</v>
      </c>
      <c r="M2972">
        <v>5.03</v>
      </c>
      <c r="N2972">
        <v>1.03</v>
      </c>
      <c r="O2972">
        <v>4.9400000000000004</v>
      </c>
      <c r="P2972">
        <v>1.01</v>
      </c>
      <c r="Q2972">
        <v>3.57</v>
      </c>
      <c r="R2972">
        <v>0.73</v>
      </c>
      <c r="S2972">
        <v>1.74</v>
      </c>
      <c r="T2972">
        <v>105</v>
      </c>
      <c r="U2972">
        <v>21.28</v>
      </c>
      <c r="V2972">
        <v>23.59</v>
      </c>
      <c r="W2972" s="1">
        <v>42993</v>
      </c>
      <c r="X2972">
        <v>202</v>
      </c>
      <c r="Y2972" s="3">
        <v>44986</v>
      </c>
      <c r="AC2972" s="1">
        <v>43104</v>
      </c>
      <c r="AD2972">
        <v>1</v>
      </c>
      <c r="AE2972">
        <v>221</v>
      </c>
      <c r="AF2972" s="1">
        <v>43387</v>
      </c>
      <c r="AG2972">
        <v>394</v>
      </c>
      <c r="AH2972">
        <v>509047</v>
      </c>
      <c r="AI2972">
        <v>0</v>
      </c>
      <c r="AJ2972" t="s">
        <v>1715</v>
      </c>
      <c r="AK2972" t="s">
        <v>45</v>
      </c>
      <c r="AL2972" s="1">
        <v>42993</v>
      </c>
    </row>
    <row r="2973" spans="1:38" x14ac:dyDescent="0.25">
      <c r="A2973" t="s">
        <v>594</v>
      </c>
      <c r="B2973" s="1">
        <v>43186</v>
      </c>
      <c r="C2973">
        <v>4</v>
      </c>
      <c r="D2973">
        <v>594</v>
      </c>
      <c r="E2973">
        <v>249</v>
      </c>
      <c r="F2973" t="s">
        <v>1426</v>
      </c>
      <c r="G2973" t="s">
        <v>69</v>
      </c>
      <c r="H2973" t="s">
        <v>70</v>
      </c>
      <c r="I2973">
        <v>5</v>
      </c>
      <c r="J2973" t="s">
        <v>42</v>
      </c>
      <c r="K2973">
        <v>193</v>
      </c>
      <c r="L2973">
        <v>18.8</v>
      </c>
      <c r="M2973">
        <v>4.9800000000000004</v>
      </c>
      <c r="N2973">
        <v>0.94</v>
      </c>
      <c r="O2973">
        <v>4.96</v>
      </c>
      <c r="P2973">
        <v>0.93</v>
      </c>
      <c r="Q2973">
        <v>4.12</v>
      </c>
      <c r="R2973">
        <v>0.77</v>
      </c>
      <c r="S2973">
        <v>1.71</v>
      </c>
      <c r="T2973">
        <v>97</v>
      </c>
      <c r="U2973">
        <v>19.510000000000002</v>
      </c>
      <c r="V2973">
        <v>22.43</v>
      </c>
      <c r="W2973" s="1">
        <v>42993</v>
      </c>
      <c r="X2973">
        <v>202</v>
      </c>
      <c r="Y2973" s="3">
        <v>45017</v>
      </c>
      <c r="AC2973" s="1">
        <v>43104</v>
      </c>
      <c r="AD2973">
        <v>1</v>
      </c>
      <c r="AE2973">
        <v>18</v>
      </c>
      <c r="AF2973" s="1">
        <v>43387</v>
      </c>
      <c r="AG2973">
        <v>394</v>
      </c>
      <c r="AH2973">
        <v>509047</v>
      </c>
      <c r="AI2973">
        <v>0</v>
      </c>
      <c r="AJ2973" t="s">
        <v>1715</v>
      </c>
      <c r="AK2973" t="s">
        <v>50</v>
      </c>
      <c r="AL2973" s="1">
        <v>43245</v>
      </c>
    </row>
    <row r="2974" spans="1:38" x14ac:dyDescent="0.25">
      <c r="A2974" t="s">
        <v>594</v>
      </c>
      <c r="B2974" s="1">
        <v>42995</v>
      </c>
      <c r="C2974">
        <v>1</v>
      </c>
      <c r="D2974">
        <v>594</v>
      </c>
      <c r="E2974">
        <v>249</v>
      </c>
      <c r="F2974" t="s">
        <v>1426</v>
      </c>
      <c r="G2974" t="s">
        <v>69</v>
      </c>
      <c r="H2974" t="s">
        <v>70</v>
      </c>
      <c r="I2974">
        <v>5</v>
      </c>
      <c r="J2974" t="s">
        <v>42</v>
      </c>
      <c r="K2974">
        <v>2</v>
      </c>
      <c r="L2974">
        <v>18</v>
      </c>
      <c r="M2974">
        <v>4.68</v>
      </c>
      <c r="N2974">
        <v>0.84</v>
      </c>
      <c r="O2974">
        <v>3.43</v>
      </c>
      <c r="P2974">
        <v>0.62</v>
      </c>
      <c r="Q2974">
        <v>4.7300000000000004</v>
      </c>
      <c r="R2974">
        <v>0.85</v>
      </c>
      <c r="S2974">
        <v>1.47</v>
      </c>
      <c r="T2974">
        <v>1160</v>
      </c>
      <c r="U2974">
        <v>18.68</v>
      </c>
      <c r="V2974">
        <v>18.91</v>
      </c>
      <c r="W2974" s="1">
        <v>42993</v>
      </c>
      <c r="X2974">
        <v>202</v>
      </c>
      <c r="AC2974" t="s">
        <v>49</v>
      </c>
      <c r="AH2974">
        <v>509047</v>
      </c>
      <c r="AI2974">
        <v>0</v>
      </c>
      <c r="AJ2974" t="s">
        <v>1715</v>
      </c>
      <c r="AK2974" t="s">
        <v>45</v>
      </c>
      <c r="AL2974" s="1">
        <v>42993</v>
      </c>
    </row>
    <row r="2975" spans="1:38" x14ac:dyDescent="0.25">
      <c r="A2975" t="s">
        <v>40</v>
      </c>
      <c r="B2975" s="1">
        <v>44117</v>
      </c>
      <c r="C2975">
        <v>1</v>
      </c>
      <c r="D2975">
        <v>276</v>
      </c>
      <c r="E2975">
        <v>249</v>
      </c>
      <c r="F2975" t="s">
        <v>1426</v>
      </c>
      <c r="G2975" t="s">
        <v>104</v>
      </c>
      <c r="H2975" t="s">
        <v>105</v>
      </c>
      <c r="I2975">
        <v>2</v>
      </c>
      <c r="J2975">
        <v>1</v>
      </c>
      <c r="K2975">
        <v>70</v>
      </c>
      <c r="L2975">
        <v>17.600000000000001</v>
      </c>
      <c r="M2975">
        <v>5.23</v>
      </c>
      <c r="N2975">
        <v>0.92</v>
      </c>
      <c r="O2975">
        <v>4.62</v>
      </c>
      <c r="P2975">
        <v>0.81</v>
      </c>
      <c r="Q2975">
        <v>4</v>
      </c>
      <c r="R2975">
        <v>0.7</v>
      </c>
      <c r="S2975">
        <v>1.52</v>
      </c>
      <c r="T2975">
        <v>380</v>
      </c>
      <c r="U2975">
        <v>18.27</v>
      </c>
      <c r="V2975">
        <v>20.079999999999998</v>
      </c>
      <c r="W2975" s="1">
        <v>44047</v>
      </c>
      <c r="Y2975" s="3">
        <v>44927</v>
      </c>
      <c r="Z2975" t="s">
        <v>1716</v>
      </c>
      <c r="AA2975">
        <f>-45/53</f>
        <v>-0.84905660377358494</v>
      </c>
      <c r="AB2975">
        <v>-129</v>
      </c>
      <c r="AC2975" s="1">
        <v>44165</v>
      </c>
      <c r="AD2975">
        <v>2</v>
      </c>
      <c r="AE2975">
        <v>243</v>
      </c>
      <c r="AF2975" s="1">
        <v>44447</v>
      </c>
      <c r="AG2975">
        <v>400</v>
      </c>
      <c r="AH2975">
        <v>516019</v>
      </c>
      <c r="AI2975">
        <v>190</v>
      </c>
      <c r="AJ2975" t="s">
        <v>1717</v>
      </c>
      <c r="AK2975" t="s">
        <v>45</v>
      </c>
      <c r="AL2975" s="1">
        <v>44047</v>
      </c>
    </row>
    <row r="2976" spans="1:38" x14ac:dyDescent="0.25">
      <c r="A2976" t="s">
        <v>40</v>
      </c>
      <c r="B2976" s="1">
        <v>44222</v>
      </c>
      <c r="C2976">
        <v>2</v>
      </c>
      <c r="D2976">
        <v>276</v>
      </c>
      <c r="E2976">
        <v>249</v>
      </c>
      <c r="F2976" t="s">
        <v>1426</v>
      </c>
      <c r="G2976" t="s">
        <v>104</v>
      </c>
      <c r="H2976" t="s">
        <v>105</v>
      </c>
      <c r="I2976">
        <v>2</v>
      </c>
      <c r="J2976">
        <v>1</v>
      </c>
      <c r="K2976">
        <v>175</v>
      </c>
      <c r="L2976">
        <v>11.2</v>
      </c>
      <c r="M2976">
        <v>5.0199999999999996</v>
      </c>
      <c r="N2976">
        <v>0.56000000000000005</v>
      </c>
      <c r="O2976">
        <v>4.4400000000000004</v>
      </c>
      <c r="P2976">
        <v>0.5</v>
      </c>
      <c r="Q2976">
        <v>4.16</v>
      </c>
      <c r="R2976">
        <v>0.47</v>
      </c>
      <c r="S2976">
        <v>0.96</v>
      </c>
      <c r="T2976">
        <v>204</v>
      </c>
      <c r="U2976">
        <v>11.63</v>
      </c>
      <c r="V2976">
        <v>12.77</v>
      </c>
      <c r="W2976" s="1">
        <v>44047</v>
      </c>
      <c r="Y2976" s="3">
        <v>44959</v>
      </c>
      <c r="Z2976" t="s">
        <v>1716</v>
      </c>
      <c r="AA2976">
        <f>-45/53</f>
        <v>-0.84905660377358494</v>
      </c>
      <c r="AB2976">
        <v>-129</v>
      </c>
      <c r="AC2976" s="1">
        <v>44165</v>
      </c>
      <c r="AD2976">
        <v>2</v>
      </c>
      <c r="AE2976">
        <v>188</v>
      </c>
      <c r="AF2976" s="1">
        <v>44447</v>
      </c>
      <c r="AG2976">
        <v>400</v>
      </c>
      <c r="AH2976">
        <v>516019</v>
      </c>
      <c r="AI2976">
        <v>190</v>
      </c>
      <c r="AJ2976" t="s">
        <v>1717</v>
      </c>
      <c r="AK2976" t="s">
        <v>45</v>
      </c>
      <c r="AL2976" s="1">
        <v>44047</v>
      </c>
    </row>
    <row r="2977" spans="1:38" x14ac:dyDescent="0.25">
      <c r="A2977" t="s">
        <v>40</v>
      </c>
      <c r="B2977" s="1">
        <v>44280</v>
      </c>
      <c r="C2977">
        <v>3</v>
      </c>
      <c r="D2977">
        <v>276</v>
      </c>
      <c r="E2977">
        <v>249</v>
      </c>
      <c r="F2977" t="s">
        <v>1426</v>
      </c>
      <c r="G2977" t="s">
        <v>104</v>
      </c>
      <c r="H2977" t="s">
        <v>105</v>
      </c>
      <c r="I2977">
        <v>2</v>
      </c>
      <c r="J2977">
        <v>1</v>
      </c>
      <c r="K2977">
        <v>233</v>
      </c>
      <c r="L2977">
        <v>8.1</v>
      </c>
      <c r="M2977">
        <v>4.8</v>
      </c>
      <c r="N2977">
        <v>0.39</v>
      </c>
      <c r="O2977">
        <v>4.7699999999999996</v>
      </c>
      <c r="P2977">
        <v>0.39</v>
      </c>
      <c r="Q2977">
        <v>4.2300000000000004</v>
      </c>
      <c r="R2977">
        <v>0.34</v>
      </c>
      <c r="S2977">
        <v>0.73</v>
      </c>
      <c r="T2977">
        <v>323</v>
      </c>
      <c r="U2977">
        <v>8.41</v>
      </c>
      <c r="V2977">
        <v>9.59</v>
      </c>
      <c r="W2977" s="1">
        <v>44047</v>
      </c>
      <c r="Y2977" s="3">
        <v>44988</v>
      </c>
      <c r="Z2977" t="s">
        <v>1716</v>
      </c>
      <c r="AA2977">
        <v>-0.84905660400000005</v>
      </c>
      <c r="AB2977">
        <v>-129</v>
      </c>
      <c r="AC2977" s="1">
        <v>44165</v>
      </c>
      <c r="AD2977">
        <v>2</v>
      </c>
      <c r="AE2977">
        <v>166</v>
      </c>
      <c r="AF2977" s="1">
        <v>44447</v>
      </c>
      <c r="AG2977">
        <v>400</v>
      </c>
      <c r="AH2977">
        <v>516019</v>
      </c>
      <c r="AI2977">
        <v>190</v>
      </c>
      <c r="AJ2977" t="s">
        <v>1717</v>
      </c>
      <c r="AK2977" t="s">
        <v>45</v>
      </c>
      <c r="AL2977" s="1">
        <v>44047</v>
      </c>
    </row>
    <row r="2978" spans="1:38" x14ac:dyDescent="0.25">
      <c r="A2978" t="s">
        <v>40</v>
      </c>
      <c r="B2978" s="1">
        <v>44117</v>
      </c>
      <c r="C2978">
        <v>1</v>
      </c>
      <c r="D2978">
        <v>87</v>
      </c>
      <c r="E2978">
        <v>250</v>
      </c>
      <c r="F2978" t="s">
        <v>1426</v>
      </c>
      <c r="G2978" t="s">
        <v>104</v>
      </c>
      <c r="H2978" t="s">
        <v>105</v>
      </c>
      <c r="I2978">
        <v>2</v>
      </c>
      <c r="J2978">
        <v>1</v>
      </c>
      <c r="K2978">
        <v>64</v>
      </c>
      <c r="L2978">
        <v>20.3</v>
      </c>
      <c r="M2978">
        <v>5.44</v>
      </c>
      <c r="N2978">
        <v>1.1000000000000001</v>
      </c>
      <c r="O2978">
        <v>4.4000000000000004</v>
      </c>
      <c r="P2978">
        <v>0.89</v>
      </c>
      <c r="Q2978">
        <v>4.04</v>
      </c>
      <c r="R2978">
        <v>0.82</v>
      </c>
      <c r="S2978">
        <v>1.71</v>
      </c>
      <c r="T2978">
        <v>26</v>
      </c>
      <c r="U2978">
        <v>21.07</v>
      </c>
      <c r="V2978">
        <v>22.7</v>
      </c>
      <c r="W2978" s="1">
        <v>44053</v>
      </c>
      <c r="Y2978" t="s">
        <v>43</v>
      </c>
      <c r="Z2978" t="s">
        <v>1718</v>
      </c>
      <c r="AA2978" t="s">
        <v>1719</v>
      </c>
      <c r="AB2978">
        <v>194</v>
      </c>
      <c r="AC2978" s="1">
        <v>44144</v>
      </c>
      <c r="AD2978">
        <v>1</v>
      </c>
      <c r="AE2978">
        <v>217</v>
      </c>
      <c r="AF2978" s="1">
        <v>44421</v>
      </c>
      <c r="AG2978">
        <v>368</v>
      </c>
      <c r="AH2978">
        <v>511026</v>
      </c>
      <c r="AI2978">
        <v>321</v>
      </c>
      <c r="AJ2978" t="s">
        <v>1720</v>
      </c>
      <c r="AK2978" t="s">
        <v>45</v>
      </c>
      <c r="AL2978" s="1">
        <v>44053</v>
      </c>
    </row>
    <row r="2979" spans="1:38" x14ac:dyDescent="0.25">
      <c r="A2979" t="s">
        <v>40</v>
      </c>
      <c r="B2979" s="1">
        <v>44222</v>
      </c>
      <c r="C2979">
        <v>2</v>
      </c>
      <c r="D2979">
        <v>87</v>
      </c>
      <c r="E2979">
        <v>250</v>
      </c>
      <c r="F2979" t="s">
        <v>1426</v>
      </c>
      <c r="G2979" t="s">
        <v>104</v>
      </c>
      <c r="H2979" t="s">
        <v>105</v>
      </c>
      <c r="I2979">
        <v>2</v>
      </c>
      <c r="J2979">
        <v>1</v>
      </c>
      <c r="K2979">
        <v>169</v>
      </c>
      <c r="L2979">
        <v>14.5</v>
      </c>
      <c r="M2979">
        <v>5.08</v>
      </c>
      <c r="N2979">
        <v>0.74</v>
      </c>
      <c r="O2979">
        <v>4.82</v>
      </c>
      <c r="P2979">
        <v>0.7</v>
      </c>
      <c r="Q2979">
        <v>4.1100000000000003</v>
      </c>
      <c r="R2979">
        <v>0.6</v>
      </c>
      <c r="S2979">
        <v>1.29</v>
      </c>
      <c r="T2979">
        <v>18</v>
      </c>
      <c r="U2979">
        <v>15.05</v>
      </c>
      <c r="V2979">
        <v>17.12</v>
      </c>
      <c r="W2979" s="1">
        <v>44053</v>
      </c>
      <c r="Y2979" t="s">
        <v>46</v>
      </c>
      <c r="Z2979" t="s">
        <v>1718</v>
      </c>
      <c r="AA2979" t="s">
        <v>1719</v>
      </c>
      <c r="AB2979">
        <v>194</v>
      </c>
      <c r="AC2979" s="1">
        <v>44201</v>
      </c>
      <c r="AD2979">
        <v>1</v>
      </c>
      <c r="AE2979">
        <v>221</v>
      </c>
      <c r="AF2979" s="1">
        <v>44480</v>
      </c>
      <c r="AG2979">
        <v>427</v>
      </c>
      <c r="AH2979">
        <v>511026</v>
      </c>
      <c r="AI2979">
        <v>321</v>
      </c>
      <c r="AJ2979" t="s">
        <v>1720</v>
      </c>
      <c r="AK2979" t="s">
        <v>45</v>
      </c>
      <c r="AL2979" s="1">
        <v>44053</v>
      </c>
    </row>
    <row r="2980" spans="1:38" x14ac:dyDescent="0.25">
      <c r="A2980" t="s">
        <v>40</v>
      </c>
      <c r="B2980" s="1">
        <v>44280</v>
      </c>
      <c r="C2980">
        <v>3</v>
      </c>
      <c r="D2980">
        <v>87</v>
      </c>
      <c r="E2980">
        <v>250</v>
      </c>
      <c r="F2980" t="s">
        <v>1426</v>
      </c>
      <c r="G2980" t="s">
        <v>104</v>
      </c>
      <c r="H2980" t="s">
        <v>105</v>
      </c>
      <c r="I2980">
        <v>2</v>
      </c>
      <c r="J2980">
        <v>1</v>
      </c>
      <c r="K2980">
        <v>227</v>
      </c>
      <c r="L2980">
        <v>10.6</v>
      </c>
      <c r="M2980">
        <v>4.9800000000000004</v>
      </c>
      <c r="N2980">
        <v>0.53</v>
      </c>
      <c r="O2980">
        <v>5.34</v>
      </c>
      <c r="P2980">
        <v>0.56999999999999995</v>
      </c>
      <c r="Q2980">
        <v>4.5999999999999996</v>
      </c>
      <c r="R2980">
        <v>0.49</v>
      </c>
      <c r="S2980">
        <v>1.05</v>
      </c>
      <c r="T2980">
        <v>341</v>
      </c>
      <c r="U2980">
        <v>11</v>
      </c>
      <c r="V2980">
        <v>13.63</v>
      </c>
      <c r="W2980" s="1">
        <v>44053</v>
      </c>
      <c r="Y2980" s="3">
        <v>44986</v>
      </c>
      <c r="Z2980" t="s">
        <v>1718</v>
      </c>
      <c r="AA2980" t="s">
        <v>1719</v>
      </c>
      <c r="AB2980">
        <v>194</v>
      </c>
      <c r="AC2980" s="1">
        <v>44201</v>
      </c>
      <c r="AD2980">
        <v>1</v>
      </c>
      <c r="AE2980">
        <v>199</v>
      </c>
      <c r="AF2980" s="1">
        <v>44480</v>
      </c>
      <c r="AG2980">
        <v>427</v>
      </c>
      <c r="AH2980">
        <v>511026</v>
      </c>
      <c r="AI2980">
        <v>321</v>
      </c>
      <c r="AJ2980" t="s">
        <v>1720</v>
      </c>
      <c r="AK2980" t="s">
        <v>45</v>
      </c>
      <c r="AL2980" s="1">
        <v>44053</v>
      </c>
    </row>
    <row r="2981" spans="1:38" x14ac:dyDescent="0.25">
      <c r="A2981" t="s">
        <v>38</v>
      </c>
      <c r="B2981" s="1">
        <v>43075</v>
      </c>
      <c r="C2981">
        <v>2</v>
      </c>
      <c r="D2981">
        <v>151</v>
      </c>
      <c r="E2981">
        <v>250</v>
      </c>
      <c r="F2981" t="s">
        <v>1426</v>
      </c>
      <c r="G2981" t="s">
        <v>104</v>
      </c>
      <c r="H2981" t="s">
        <v>105</v>
      </c>
      <c r="I2981">
        <v>2</v>
      </c>
      <c r="J2981">
        <v>1</v>
      </c>
      <c r="K2981">
        <v>52</v>
      </c>
      <c r="L2981">
        <v>15.9</v>
      </c>
      <c r="M2981">
        <v>5.17</v>
      </c>
      <c r="N2981">
        <v>0.82</v>
      </c>
      <c r="O2981">
        <v>4.25</v>
      </c>
      <c r="P2981">
        <v>0.68</v>
      </c>
      <c r="Q2981">
        <v>3.58</v>
      </c>
      <c r="R2981">
        <v>0.56999999999999995</v>
      </c>
      <c r="S2981">
        <v>1.24</v>
      </c>
      <c r="T2981">
        <v>23</v>
      </c>
      <c r="U2981">
        <v>16.5</v>
      </c>
      <c r="V2981">
        <v>17.03</v>
      </c>
      <c r="W2981" s="1">
        <v>43023</v>
      </c>
      <c r="X2981">
        <v>190</v>
      </c>
      <c r="Y2981" t="s">
        <v>43</v>
      </c>
      <c r="AC2981" s="1">
        <v>43067</v>
      </c>
      <c r="AD2981">
        <v>1</v>
      </c>
      <c r="AE2981">
        <v>232</v>
      </c>
      <c r="AF2981" s="1">
        <v>43347</v>
      </c>
      <c r="AG2981">
        <v>324</v>
      </c>
      <c r="AH2981" t="s">
        <v>378</v>
      </c>
      <c r="AI2981">
        <v>122</v>
      </c>
      <c r="AJ2981" t="s">
        <v>1721</v>
      </c>
      <c r="AK2981" t="s">
        <v>45</v>
      </c>
      <c r="AL2981" s="1">
        <v>43023</v>
      </c>
    </row>
    <row r="2982" spans="1:38" x14ac:dyDescent="0.25">
      <c r="A2982" t="s">
        <v>38</v>
      </c>
      <c r="B2982" s="1">
        <v>43146</v>
      </c>
      <c r="C2982">
        <v>3</v>
      </c>
      <c r="D2982">
        <v>151</v>
      </c>
      <c r="E2982">
        <v>250</v>
      </c>
      <c r="F2982" t="s">
        <v>1426</v>
      </c>
      <c r="G2982" t="s">
        <v>104</v>
      </c>
      <c r="H2982" t="s">
        <v>105</v>
      </c>
      <c r="I2982">
        <v>2</v>
      </c>
      <c r="J2982">
        <v>1</v>
      </c>
      <c r="K2982">
        <v>123</v>
      </c>
      <c r="L2982">
        <v>12.7</v>
      </c>
      <c r="M2982">
        <v>4.9800000000000004</v>
      </c>
      <c r="N2982">
        <v>0.63</v>
      </c>
      <c r="O2982">
        <v>5.22</v>
      </c>
      <c r="P2982">
        <v>0.66</v>
      </c>
      <c r="Q2982">
        <v>4.0999999999999996</v>
      </c>
      <c r="R2982">
        <v>0.52</v>
      </c>
      <c r="S2982">
        <v>1.18</v>
      </c>
      <c r="T2982">
        <v>16</v>
      </c>
      <c r="U2982">
        <v>13.18</v>
      </c>
      <c r="V2982">
        <v>15.55</v>
      </c>
      <c r="W2982" s="1">
        <v>43023</v>
      </c>
      <c r="X2982">
        <v>190</v>
      </c>
      <c r="Y2982" t="s">
        <v>46</v>
      </c>
      <c r="AC2982" s="1">
        <v>43067</v>
      </c>
      <c r="AD2982">
        <v>1</v>
      </c>
      <c r="AE2982">
        <v>196</v>
      </c>
      <c r="AF2982" s="1">
        <v>43347</v>
      </c>
      <c r="AG2982">
        <v>324</v>
      </c>
      <c r="AH2982" t="s">
        <v>378</v>
      </c>
      <c r="AI2982">
        <v>122</v>
      </c>
      <c r="AJ2982" t="s">
        <v>1721</v>
      </c>
      <c r="AK2982" t="s">
        <v>45</v>
      </c>
      <c r="AL2982" s="1">
        <v>43023</v>
      </c>
    </row>
    <row r="2983" spans="1:38" x14ac:dyDescent="0.25">
      <c r="A2983" t="s">
        <v>38</v>
      </c>
      <c r="B2983" s="1">
        <v>43200</v>
      </c>
      <c r="C2983">
        <v>4</v>
      </c>
      <c r="D2983">
        <v>151</v>
      </c>
      <c r="E2983">
        <v>250</v>
      </c>
      <c r="F2983" t="s">
        <v>1426</v>
      </c>
      <c r="G2983" t="s">
        <v>104</v>
      </c>
      <c r="H2983" t="s">
        <v>105</v>
      </c>
      <c r="I2983">
        <v>2</v>
      </c>
      <c r="J2983">
        <v>1</v>
      </c>
      <c r="K2983">
        <v>177</v>
      </c>
      <c r="L2983">
        <v>10.9</v>
      </c>
      <c r="M2983">
        <v>5.07</v>
      </c>
      <c r="N2983">
        <v>0.55000000000000004</v>
      </c>
      <c r="O2983">
        <v>5.78</v>
      </c>
      <c r="P2983">
        <v>0.63</v>
      </c>
      <c r="Q2983">
        <v>4.6100000000000003</v>
      </c>
      <c r="R2983">
        <v>0.5</v>
      </c>
      <c r="S2983">
        <v>1.1299999999999999</v>
      </c>
      <c r="T2983">
        <v>35</v>
      </c>
      <c r="U2983">
        <v>11.31</v>
      </c>
      <c r="V2983">
        <v>14.54</v>
      </c>
      <c r="W2983" s="1">
        <v>43023</v>
      </c>
      <c r="X2983">
        <v>190</v>
      </c>
      <c r="Y2983" t="s">
        <v>47</v>
      </c>
      <c r="AC2983" t="s">
        <v>142</v>
      </c>
      <c r="AH2983" t="s">
        <v>378</v>
      </c>
      <c r="AI2983">
        <v>122</v>
      </c>
      <c r="AJ2983" t="s">
        <v>1721</v>
      </c>
      <c r="AK2983" t="s">
        <v>143</v>
      </c>
      <c r="AL2983" s="1">
        <v>43261</v>
      </c>
    </row>
    <row r="2984" spans="1:38" x14ac:dyDescent="0.25">
      <c r="A2984" t="s">
        <v>68</v>
      </c>
      <c r="B2984" s="1">
        <v>43018</v>
      </c>
      <c r="C2984">
        <v>1</v>
      </c>
      <c r="D2984">
        <v>7</v>
      </c>
      <c r="E2984">
        <v>250</v>
      </c>
      <c r="F2984" t="s">
        <v>1426</v>
      </c>
      <c r="G2984" t="s">
        <v>104</v>
      </c>
      <c r="H2984" t="s">
        <v>105</v>
      </c>
      <c r="I2984">
        <v>3</v>
      </c>
      <c r="J2984">
        <v>2</v>
      </c>
      <c r="K2984">
        <v>69</v>
      </c>
      <c r="L2984">
        <v>20.8</v>
      </c>
      <c r="M2984">
        <v>4.8600000000000003</v>
      </c>
      <c r="N2984">
        <v>1.01</v>
      </c>
      <c r="O2984">
        <v>4.76</v>
      </c>
      <c r="P2984">
        <v>0.99</v>
      </c>
      <c r="Q2984">
        <v>3.19</v>
      </c>
      <c r="R2984">
        <v>0.66</v>
      </c>
      <c r="S2984">
        <v>1.65</v>
      </c>
      <c r="T2984">
        <v>16</v>
      </c>
      <c r="U2984">
        <v>21.59</v>
      </c>
      <c r="V2984">
        <v>22.9</v>
      </c>
      <c r="W2984" s="1">
        <v>42949</v>
      </c>
      <c r="X2984">
        <v>276</v>
      </c>
      <c r="Y2984" t="s">
        <v>43</v>
      </c>
      <c r="AC2984" s="1">
        <v>43056</v>
      </c>
      <c r="AD2984">
        <v>1</v>
      </c>
      <c r="AE2984">
        <v>268</v>
      </c>
      <c r="AF2984" s="1">
        <v>43335</v>
      </c>
      <c r="AG2984">
        <v>386</v>
      </c>
      <c r="AH2984">
        <v>313533</v>
      </c>
      <c r="AI2984">
        <v>436</v>
      </c>
      <c r="AJ2984" s="2">
        <v>16711</v>
      </c>
      <c r="AK2984" t="s">
        <v>45</v>
      </c>
      <c r="AL2984" s="1">
        <v>42949</v>
      </c>
    </row>
    <row r="2985" spans="1:38" x14ac:dyDescent="0.25">
      <c r="A2985" t="s">
        <v>68</v>
      </c>
      <c r="B2985" s="1">
        <v>43144</v>
      </c>
      <c r="C2985">
        <v>3</v>
      </c>
      <c r="D2985">
        <v>7</v>
      </c>
      <c r="E2985">
        <v>250</v>
      </c>
      <c r="F2985" t="s">
        <v>1426</v>
      </c>
      <c r="G2985" t="s">
        <v>104</v>
      </c>
      <c r="H2985" t="s">
        <v>105</v>
      </c>
      <c r="I2985">
        <v>3</v>
      </c>
      <c r="J2985">
        <v>2</v>
      </c>
      <c r="K2985">
        <v>195</v>
      </c>
      <c r="L2985">
        <v>13.8</v>
      </c>
      <c r="M2985">
        <v>4.5999999999999996</v>
      </c>
      <c r="N2985">
        <v>0.63</v>
      </c>
      <c r="O2985">
        <v>5.0199999999999996</v>
      </c>
      <c r="P2985">
        <v>0.69</v>
      </c>
      <c r="Q2985">
        <v>3.31</v>
      </c>
      <c r="R2985">
        <v>0.46</v>
      </c>
      <c r="S2985">
        <v>1.1499999999999999</v>
      </c>
      <c r="T2985">
        <v>51</v>
      </c>
      <c r="U2985">
        <v>14.32</v>
      </c>
      <c r="V2985">
        <v>15.78</v>
      </c>
      <c r="W2985" s="1">
        <v>42949</v>
      </c>
      <c r="X2985">
        <v>276</v>
      </c>
      <c r="Y2985" t="s">
        <v>47</v>
      </c>
      <c r="AC2985" s="1">
        <v>43056</v>
      </c>
      <c r="AD2985">
        <v>1</v>
      </c>
      <c r="AE2985">
        <v>189</v>
      </c>
      <c r="AF2985" s="1">
        <v>43335</v>
      </c>
      <c r="AG2985">
        <v>386</v>
      </c>
      <c r="AH2985">
        <v>313533</v>
      </c>
      <c r="AI2985">
        <v>436</v>
      </c>
      <c r="AJ2985" s="2">
        <v>16711</v>
      </c>
      <c r="AK2985" t="s">
        <v>45</v>
      </c>
      <c r="AL2985" s="1">
        <v>42949</v>
      </c>
    </row>
    <row r="2986" spans="1:38" x14ac:dyDescent="0.25">
      <c r="A2986" t="s">
        <v>68</v>
      </c>
      <c r="B2986" s="1">
        <v>43073</v>
      </c>
      <c r="C2986">
        <v>2</v>
      </c>
      <c r="D2986">
        <v>7</v>
      </c>
      <c r="E2986">
        <v>250</v>
      </c>
      <c r="F2986" t="s">
        <v>1426</v>
      </c>
      <c r="G2986" t="s">
        <v>104</v>
      </c>
      <c r="H2986" t="s">
        <v>105</v>
      </c>
      <c r="I2986">
        <v>3</v>
      </c>
      <c r="J2986">
        <v>2</v>
      </c>
      <c r="K2986">
        <v>124</v>
      </c>
      <c r="L2986">
        <v>14.3</v>
      </c>
      <c r="M2986">
        <v>5.07</v>
      </c>
      <c r="N2986">
        <v>0.73</v>
      </c>
      <c r="O2986">
        <v>4.54</v>
      </c>
      <c r="P2986">
        <v>0.65</v>
      </c>
      <c r="Q2986">
        <v>3.34</v>
      </c>
      <c r="R2986">
        <v>0.48</v>
      </c>
      <c r="S2986">
        <v>1.1299999999999999</v>
      </c>
      <c r="T2986">
        <v>8</v>
      </c>
      <c r="U2986">
        <v>14.84</v>
      </c>
      <c r="V2986">
        <v>15.56</v>
      </c>
      <c r="W2986" s="1">
        <v>42949</v>
      </c>
      <c r="X2986">
        <v>276</v>
      </c>
      <c r="Y2986" t="s">
        <v>46</v>
      </c>
      <c r="AC2986" s="1">
        <v>43056</v>
      </c>
      <c r="AD2986">
        <v>1</v>
      </c>
      <c r="AE2986">
        <v>260</v>
      </c>
      <c r="AF2986" s="1">
        <v>43335</v>
      </c>
      <c r="AG2986">
        <v>386</v>
      </c>
      <c r="AH2986">
        <v>313533</v>
      </c>
      <c r="AI2986">
        <v>436</v>
      </c>
      <c r="AJ2986" s="2">
        <v>16711</v>
      </c>
      <c r="AK2986" t="s">
        <v>45</v>
      </c>
      <c r="AL2986" s="1">
        <v>42949</v>
      </c>
    </row>
    <row r="2987" spans="1:38" x14ac:dyDescent="0.25">
      <c r="A2987" t="s">
        <v>68</v>
      </c>
      <c r="B2987" s="1">
        <v>43219</v>
      </c>
      <c r="C2987">
        <v>4</v>
      </c>
      <c r="D2987">
        <v>7</v>
      </c>
      <c r="E2987">
        <v>250</v>
      </c>
      <c r="F2987" t="s">
        <v>1426</v>
      </c>
      <c r="G2987" t="s">
        <v>104</v>
      </c>
      <c r="H2987" t="s">
        <v>105</v>
      </c>
      <c r="I2987">
        <v>3</v>
      </c>
      <c r="J2987">
        <v>2</v>
      </c>
      <c r="K2987">
        <v>270</v>
      </c>
      <c r="L2987">
        <v>7.6</v>
      </c>
      <c r="M2987">
        <v>4.5599999999999996</v>
      </c>
      <c r="N2987">
        <v>0.35</v>
      </c>
      <c r="O2987">
        <v>7.32</v>
      </c>
      <c r="P2987">
        <v>0.56000000000000005</v>
      </c>
      <c r="Q2987">
        <v>4.7300000000000004</v>
      </c>
      <c r="R2987">
        <v>0.36</v>
      </c>
      <c r="S2987">
        <v>0.92</v>
      </c>
      <c r="T2987">
        <v>97</v>
      </c>
      <c r="U2987">
        <v>7.89</v>
      </c>
      <c r="V2987">
        <v>11.74</v>
      </c>
      <c r="W2987" s="1">
        <v>42949</v>
      </c>
      <c r="X2987">
        <v>276</v>
      </c>
      <c r="Y2987" t="s">
        <v>48</v>
      </c>
      <c r="AC2987" s="1">
        <v>43412</v>
      </c>
      <c r="AD2987">
        <v>2</v>
      </c>
      <c r="AE2987">
        <v>244</v>
      </c>
      <c r="AF2987" s="1">
        <v>43691</v>
      </c>
      <c r="AG2987">
        <v>742</v>
      </c>
      <c r="AH2987">
        <v>313533</v>
      </c>
      <c r="AI2987">
        <v>436</v>
      </c>
      <c r="AJ2987" s="2">
        <v>16711</v>
      </c>
      <c r="AK2987" t="s">
        <v>50</v>
      </c>
      <c r="AL2987" s="1">
        <v>43250</v>
      </c>
    </row>
    <row r="2988" spans="1:38" x14ac:dyDescent="0.25">
      <c r="A2988" t="s">
        <v>123</v>
      </c>
      <c r="B2988" s="1">
        <v>43005</v>
      </c>
      <c r="C2988">
        <v>1</v>
      </c>
      <c r="D2988">
        <v>218</v>
      </c>
      <c r="E2988">
        <v>250</v>
      </c>
      <c r="F2988" t="s">
        <v>1426</v>
      </c>
      <c r="G2988" t="s">
        <v>69</v>
      </c>
      <c r="H2988" t="s">
        <v>70</v>
      </c>
      <c r="I2988">
        <v>2</v>
      </c>
      <c r="J2988">
        <v>1</v>
      </c>
      <c r="K2988">
        <v>49</v>
      </c>
      <c r="L2988">
        <v>18.3</v>
      </c>
      <c r="M2988">
        <v>5.26</v>
      </c>
      <c r="N2988">
        <v>0.96</v>
      </c>
      <c r="O2988">
        <v>5.12</v>
      </c>
      <c r="P2988">
        <v>0.94</v>
      </c>
      <c r="Q2988">
        <v>3.81</v>
      </c>
      <c r="R2988">
        <v>0.7</v>
      </c>
      <c r="S2988">
        <v>1.63</v>
      </c>
      <c r="T2988">
        <v>115</v>
      </c>
      <c r="U2988">
        <v>19</v>
      </c>
      <c r="V2988">
        <v>21.9</v>
      </c>
      <c r="W2988" s="1">
        <v>42956</v>
      </c>
      <c r="X2988">
        <v>255</v>
      </c>
      <c r="Y2988" t="s">
        <v>43</v>
      </c>
      <c r="AC2988" s="1">
        <v>43067</v>
      </c>
      <c r="AD2988">
        <v>2</v>
      </c>
      <c r="AE2988">
        <v>282</v>
      </c>
      <c r="AF2988" s="1">
        <v>43349</v>
      </c>
      <c r="AG2988">
        <v>393</v>
      </c>
      <c r="AH2988" t="s">
        <v>1583</v>
      </c>
      <c r="AI2988">
        <v>375</v>
      </c>
      <c r="AJ2988" t="s">
        <v>1722</v>
      </c>
      <c r="AK2988" t="s">
        <v>45</v>
      </c>
      <c r="AL2988" s="1">
        <v>42956</v>
      </c>
    </row>
    <row r="2989" spans="1:38" x14ac:dyDescent="0.25">
      <c r="A2989" t="s">
        <v>123</v>
      </c>
      <c r="B2989" s="1">
        <v>43074</v>
      </c>
      <c r="C2989">
        <v>2</v>
      </c>
      <c r="D2989">
        <v>218</v>
      </c>
      <c r="E2989">
        <v>250</v>
      </c>
      <c r="F2989" t="s">
        <v>1426</v>
      </c>
      <c r="G2989" t="s">
        <v>69</v>
      </c>
      <c r="H2989" t="s">
        <v>70</v>
      </c>
      <c r="I2989">
        <v>2</v>
      </c>
      <c r="J2989">
        <v>1</v>
      </c>
      <c r="K2989">
        <v>118</v>
      </c>
      <c r="L2989">
        <v>14.7</v>
      </c>
      <c r="M2989">
        <v>5.12</v>
      </c>
      <c r="N2989">
        <v>0.75</v>
      </c>
      <c r="O2989">
        <v>4.7300000000000004</v>
      </c>
      <c r="P2989">
        <v>0.7</v>
      </c>
      <c r="Q2989">
        <v>4.05</v>
      </c>
      <c r="R2989">
        <v>0.6</v>
      </c>
      <c r="S2989">
        <v>1.29</v>
      </c>
      <c r="T2989">
        <v>25</v>
      </c>
      <c r="U2989">
        <v>15.26</v>
      </c>
      <c r="V2989">
        <v>17.18</v>
      </c>
      <c r="W2989" s="1">
        <v>42956</v>
      </c>
      <c r="X2989">
        <v>255</v>
      </c>
      <c r="Y2989" t="s">
        <v>46</v>
      </c>
      <c r="AC2989" s="1">
        <v>43067</v>
      </c>
      <c r="AD2989">
        <v>2</v>
      </c>
      <c r="AE2989">
        <v>273</v>
      </c>
      <c r="AF2989" s="1">
        <v>43349</v>
      </c>
      <c r="AG2989">
        <v>393</v>
      </c>
      <c r="AH2989" t="s">
        <v>1583</v>
      </c>
      <c r="AI2989">
        <v>375</v>
      </c>
      <c r="AJ2989" t="s">
        <v>1722</v>
      </c>
      <c r="AK2989" t="s">
        <v>45</v>
      </c>
      <c r="AL2989" s="1">
        <v>42956</v>
      </c>
    </row>
    <row r="2990" spans="1:38" x14ac:dyDescent="0.25">
      <c r="A2990" t="s">
        <v>123</v>
      </c>
      <c r="B2990" s="1">
        <v>43136</v>
      </c>
      <c r="C2990">
        <v>3</v>
      </c>
      <c r="D2990">
        <v>218</v>
      </c>
      <c r="E2990">
        <v>250</v>
      </c>
      <c r="F2990" t="s">
        <v>1426</v>
      </c>
      <c r="G2990" t="s">
        <v>69</v>
      </c>
      <c r="H2990" t="s">
        <v>70</v>
      </c>
      <c r="I2990">
        <v>2</v>
      </c>
      <c r="J2990">
        <v>1</v>
      </c>
      <c r="K2990">
        <v>180</v>
      </c>
      <c r="L2990">
        <v>12.5</v>
      </c>
      <c r="M2990">
        <v>5.19</v>
      </c>
      <c r="N2990">
        <v>0.65</v>
      </c>
      <c r="O2990">
        <v>5.14</v>
      </c>
      <c r="P2990">
        <v>0.64</v>
      </c>
      <c r="Q2990">
        <v>3.7</v>
      </c>
      <c r="R2990">
        <v>0.46</v>
      </c>
      <c r="S2990">
        <v>1.1000000000000001</v>
      </c>
      <c r="T2990">
        <v>53</v>
      </c>
      <c r="U2990">
        <v>12.98</v>
      </c>
      <c r="V2990">
        <v>14.8</v>
      </c>
      <c r="W2990" s="1">
        <v>42956</v>
      </c>
      <c r="X2990">
        <v>255</v>
      </c>
      <c r="Y2990" t="s">
        <v>47</v>
      </c>
      <c r="AC2990" s="1">
        <v>43067</v>
      </c>
      <c r="AD2990">
        <v>2</v>
      </c>
      <c r="AE2990">
        <v>211</v>
      </c>
      <c r="AF2990" s="1">
        <v>43349</v>
      </c>
      <c r="AG2990">
        <v>393</v>
      </c>
      <c r="AH2990" t="s">
        <v>1583</v>
      </c>
      <c r="AI2990">
        <v>375</v>
      </c>
      <c r="AJ2990" t="s">
        <v>1722</v>
      </c>
      <c r="AK2990" t="s">
        <v>45</v>
      </c>
      <c r="AL2990" s="1">
        <v>42956</v>
      </c>
    </row>
    <row r="2991" spans="1:38" x14ac:dyDescent="0.25">
      <c r="A2991" t="s">
        <v>123</v>
      </c>
      <c r="B2991" s="1">
        <v>43198</v>
      </c>
      <c r="C2991">
        <v>4</v>
      </c>
      <c r="D2991">
        <v>218</v>
      </c>
      <c r="E2991">
        <v>250</v>
      </c>
      <c r="F2991" t="s">
        <v>1426</v>
      </c>
      <c r="G2991" t="s">
        <v>69</v>
      </c>
      <c r="H2991" t="s">
        <v>70</v>
      </c>
      <c r="I2991">
        <v>2</v>
      </c>
      <c r="J2991">
        <v>1</v>
      </c>
      <c r="K2991">
        <v>242</v>
      </c>
      <c r="L2991">
        <v>10</v>
      </c>
      <c r="M2991">
        <v>5.05</v>
      </c>
      <c r="N2991">
        <v>0.5</v>
      </c>
      <c r="O2991">
        <v>5.82</v>
      </c>
      <c r="P2991">
        <v>0.57999999999999996</v>
      </c>
      <c r="Q2991">
        <v>4.0999999999999996</v>
      </c>
      <c r="R2991">
        <v>0.41</v>
      </c>
      <c r="S2991">
        <v>0.99</v>
      </c>
      <c r="T2991">
        <v>39</v>
      </c>
      <c r="U2991">
        <v>10.38</v>
      </c>
      <c r="V2991">
        <v>13</v>
      </c>
      <c r="W2991" s="1">
        <v>42956</v>
      </c>
      <c r="X2991">
        <v>255</v>
      </c>
      <c r="Y2991" t="s">
        <v>48</v>
      </c>
      <c r="AC2991" t="s">
        <v>142</v>
      </c>
      <c r="AH2991" t="s">
        <v>1583</v>
      </c>
      <c r="AI2991">
        <v>375</v>
      </c>
      <c r="AJ2991" t="s">
        <v>1722</v>
      </c>
      <c r="AK2991" t="s">
        <v>143</v>
      </c>
      <c r="AL2991" s="1">
        <v>43210</v>
      </c>
    </row>
    <row r="2992" spans="1:38" x14ac:dyDescent="0.25">
      <c r="A2992" t="s">
        <v>129</v>
      </c>
      <c r="B2992" s="1">
        <v>43060</v>
      </c>
      <c r="C2992">
        <v>2</v>
      </c>
      <c r="D2992">
        <v>277</v>
      </c>
      <c r="E2992">
        <v>251</v>
      </c>
      <c r="F2992" t="s">
        <v>1426</v>
      </c>
      <c r="G2992" t="s">
        <v>104</v>
      </c>
      <c r="H2992" t="s">
        <v>105</v>
      </c>
      <c r="I2992">
        <v>2</v>
      </c>
      <c r="J2992">
        <v>1</v>
      </c>
      <c r="K2992">
        <v>71</v>
      </c>
      <c r="L2992">
        <v>20.100000000000001</v>
      </c>
      <c r="M2992">
        <v>5.09</v>
      </c>
      <c r="N2992">
        <v>1.02</v>
      </c>
      <c r="O2992">
        <v>4.38</v>
      </c>
      <c r="P2992">
        <v>0.88</v>
      </c>
      <c r="Q2992">
        <v>3.37</v>
      </c>
      <c r="R2992">
        <v>0.68</v>
      </c>
      <c r="S2992">
        <v>1.56</v>
      </c>
      <c r="T2992">
        <v>23</v>
      </c>
      <c r="U2992">
        <v>20.86</v>
      </c>
      <c r="V2992">
        <v>21.48</v>
      </c>
      <c r="W2992" s="1">
        <v>42989</v>
      </c>
      <c r="X2992">
        <v>253</v>
      </c>
      <c r="Y2992" s="3">
        <v>44958</v>
      </c>
      <c r="AC2992" s="1">
        <v>43041</v>
      </c>
      <c r="AD2992">
        <v>1</v>
      </c>
      <c r="AE2992">
        <v>172</v>
      </c>
      <c r="AF2992" s="1">
        <v>43319</v>
      </c>
      <c r="AG2992">
        <v>330</v>
      </c>
      <c r="AH2992">
        <v>510016</v>
      </c>
      <c r="AI2992" t="s">
        <v>1723</v>
      </c>
      <c r="AJ2992" t="s">
        <v>1724</v>
      </c>
      <c r="AK2992" t="s">
        <v>45</v>
      </c>
      <c r="AL2992" s="1">
        <v>42989</v>
      </c>
    </row>
    <row r="2993" spans="1:38" x14ac:dyDescent="0.25">
      <c r="A2993" t="s">
        <v>129</v>
      </c>
      <c r="B2993" s="1">
        <v>43156</v>
      </c>
      <c r="C2993">
        <v>3</v>
      </c>
      <c r="D2993">
        <v>277</v>
      </c>
      <c r="E2993">
        <v>251</v>
      </c>
      <c r="F2993" t="s">
        <v>1426</v>
      </c>
      <c r="G2993" t="s">
        <v>104</v>
      </c>
      <c r="H2993" t="s">
        <v>105</v>
      </c>
      <c r="I2993">
        <v>2</v>
      </c>
      <c r="J2993">
        <v>1</v>
      </c>
      <c r="K2993">
        <v>167</v>
      </c>
      <c r="L2993">
        <v>16</v>
      </c>
      <c r="M2993">
        <v>5.08</v>
      </c>
      <c r="N2993">
        <v>0.81</v>
      </c>
      <c r="O2993">
        <v>4.43</v>
      </c>
      <c r="P2993">
        <v>0.71</v>
      </c>
      <c r="Q2993">
        <v>3.7</v>
      </c>
      <c r="R2993">
        <v>0.59</v>
      </c>
      <c r="S2993">
        <v>1.3</v>
      </c>
      <c r="U2993">
        <v>16.61</v>
      </c>
      <c r="V2993">
        <v>17.579999999999998</v>
      </c>
      <c r="W2993" s="1">
        <v>42989</v>
      </c>
      <c r="X2993">
        <v>253</v>
      </c>
      <c r="AI2993">
        <v>0</v>
      </c>
    </row>
    <row r="2994" spans="1:38" x14ac:dyDescent="0.25">
      <c r="A2994" t="s">
        <v>129</v>
      </c>
      <c r="B2994" s="1">
        <v>42997</v>
      </c>
      <c r="C2994">
        <v>1</v>
      </c>
      <c r="D2994">
        <v>277</v>
      </c>
      <c r="E2994">
        <v>251</v>
      </c>
      <c r="F2994" t="s">
        <v>1426</v>
      </c>
      <c r="G2994" t="s">
        <v>104</v>
      </c>
      <c r="H2994" t="s">
        <v>105</v>
      </c>
      <c r="I2994">
        <v>2</v>
      </c>
      <c r="J2994">
        <v>1</v>
      </c>
      <c r="K2994">
        <v>8</v>
      </c>
      <c r="L2994">
        <v>12.9</v>
      </c>
      <c r="M2994">
        <v>4.79</v>
      </c>
      <c r="N2994">
        <v>0.62</v>
      </c>
      <c r="O2994">
        <v>6.22</v>
      </c>
      <c r="P2994">
        <v>0.8</v>
      </c>
      <c r="Q2994">
        <v>4.2699999999999996</v>
      </c>
      <c r="R2994">
        <v>0.55000000000000004</v>
      </c>
      <c r="S2994">
        <v>1.35</v>
      </c>
      <c r="T2994">
        <v>483</v>
      </c>
      <c r="U2994">
        <v>13.39</v>
      </c>
      <c r="V2994">
        <v>17.579999999999998</v>
      </c>
      <c r="W2994" s="1">
        <v>42989</v>
      </c>
      <c r="X2994">
        <v>253</v>
      </c>
      <c r="Y2994" s="3">
        <v>44927</v>
      </c>
      <c r="AC2994" s="1">
        <v>43041</v>
      </c>
      <c r="AD2994">
        <v>1</v>
      </c>
      <c r="AE2994">
        <v>270</v>
      </c>
      <c r="AF2994" s="1">
        <v>43318</v>
      </c>
      <c r="AG2994">
        <v>329</v>
      </c>
      <c r="AH2994">
        <v>510016</v>
      </c>
      <c r="AI2994" t="s">
        <v>1723</v>
      </c>
      <c r="AJ2994" t="s">
        <v>1724</v>
      </c>
      <c r="AK2994" t="s">
        <v>45</v>
      </c>
      <c r="AL2994" s="1">
        <v>42989</v>
      </c>
    </row>
    <row r="2995" spans="1:38" x14ac:dyDescent="0.25">
      <c r="A2995" t="s">
        <v>129</v>
      </c>
      <c r="B2995" s="1">
        <v>43229</v>
      </c>
      <c r="C2995">
        <v>4</v>
      </c>
      <c r="D2995">
        <v>277</v>
      </c>
      <c r="E2995">
        <v>251</v>
      </c>
      <c r="F2995" t="s">
        <v>1426</v>
      </c>
      <c r="G2995" t="s">
        <v>104</v>
      </c>
      <c r="H2995" t="s">
        <v>105</v>
      </c>
      <c r="I2995">
        <v>2</v>
      </c>
      <c r="J2995">
        <v>1</v>
      </c>
      <c r="K2995">
        <v>240</v>
      </c>
      <c r="L2995">
        <v>8.6999999999999993</v>
      </c>
      <c r="M2995">
        <v>4.74</v>
      </c>
      <c r="N2995">
        <v>0.41</v>
      </c>
      <c r="O2995">
        <v>6.8</v>
      </c>
      <c r="P2995">
        <v>0.59</v>
      </c>
      <c r="Q2995">
        <v>4.1500000000000004</v>
      </c>
      <c r="R2995">
        <v>0.36</v>
      </c>
      <c r="S2995">
        <v>0.95</v>
      </c>
      <c r="T2995">
        <v>38</v>
      </c>
      <c r="U2995">
        <v>9.0299999999999994</v>
      </c>
      <c r="V2995">
        <v>12.41</v>
      </c>
      <c r="W2995" s="1">
        <v>42989</v>
      </c>
      <c r="X2995">
        <v>253</v>
      </c>
      <c r="Y2995" s="3">
        <v>45017</v>
      </c>
      <c r="AC2995" t="s">
        <v>49</v>
      </c>
      <c r="AH2995">
        <v>510016</v>
      </c>
      <c r="AI2995" t="s">
        <v>1723</v>
      </c>
      <c r="AJ2995" t="s">
        <v>1724</v>
      </c>
      <c r="AK2995" t="s">
        <v>50</v>
      </c>
      <c r="AL2995" s="1">
        <v>43250</v>
      </c>
    </row>
    <row r="2996" spans="1:38" x14ac:dyDescent="0.25">
      <c r="A2996" t="s">
        <v>68</v>
      </c>
      <c r="B2996" s="1">
        <v>43018</v>
      </c>
      <c r="C2996">
        <v>1</v>
      </c>
      <c r="D2996">
        <v>464</v>
      </c>
      <c r="E2996">
        <v>251</v>
      </c>
      <c r="F2996" t="s">
        <v>1426</v>
      </c>
      <c r="G2996" t="s">
        <v>51</v>
      </c>
      <c r="H2996" t="s">
        <v>52</v>
      </c>
      <c r="I2996">
        <v>2</v>
      </c>
      <c r="J2996">
        <v>1</v>
      </c>
      <c r="K2996">
        <v>60</v>
      </c>
      <c r="L2996">
        <v>24</v>
      </c>
      <c r="M2996">
        <v>4.46</v>
      </c>
      <c r="N2996">
        <v>1.07</v>
      </c>
      <c r="O2996">
        <v>4.05</v>
      </c>
      <c r="P2996">
        <v>0.97</v>
      </c>
      <c r="Q2996">
        <v>3.31</v>
      </c>
      <c r="R2996">
        <v>0.79</v>
      </c>
      <c r="S2996">
        <v>1.77</v>
      </c>
      <c r="T2996">
        <v>13</v>
      </c>
      <c r="U2996">
        <v>24.91</v>
      </c>
      <c r="V2996">
        <v>24.48</v>
      </c>
      <c r="W2996" s="1">
        <v>42958</v>
      </c>
      <c r="X2996">
        <v>274</v>
      </c>
      <c r="Y2996" t="s">
        <v>43</v>
      </c>
      <c r="Z2996" t="s">
        <v>1725</v>
      </c>
      <c r="AA2996" t="s">
        <v>533</v>
      </c>
      <c r="AC2996" s="1">
        <v>43041</v>
      </c>
      <c r="AD2996">
        <v>1</v>
      </c>
      <c r="AE2996">
        <v>255</v>
      </c>
      <c r="AF2996" s="1">
        <v>43322</v>
      </c>
      <c r="AG2996">
        <v>364</v>
      </c>
      <c r="AH2996">
        <v>114525</v>
      </c>
      <c r="AI2996">
        <v>617</v>
      </c>
      <c r="AJ2996" t="s">
        <v>1726</v>
      </c>
      <c r="AK2996" t="s">
        <v>45</v>
      </c>
      <c r="AL2996" s="1">
        <v>42958</v>
      </c>
    </row>
    <row r="2997" spans="1:38" x14ac:dyDescent="0.25">
      <c r="A2997" t="s">
        <v>68</v>
      </c>
      <c r="B2997" s="1">
        <v>43073</v>
      </c>
      <c r="C2997">
        <v>2</v>
      </c>
      <c r="D2997">
        <v>464</v>
      </c>
      <c r="E2997">
        <v>251</v>
      </c>
      <c r="F2997" t="s">
        <v>1426</v>
      </c>
      <c r="G2997" t="s">
        <v>51</v>
      </c>
      <c r="H2997" t="s">
        <v>52</v>
      </c>
      <c r="I2997">
        <v>2</v>
      </c>
      <c r="J2997">
        <v>1</v>
      </c>
      <c r="K2997">
        <v>115</v>
      </c>
      <c r="L2997">
        <v>18.2</v>
      </c>
      <c r="M2997">
        <v>4.8899999999999997</v>
      </c>
      <c r="N2997">
        <v>0.89</v>
      </c>
      <c r="O2997">
        <v>4.7300000000000004</v>
      </c>
      <c r="P2997">
        <v>0.86</v>
      </c>
      <c r="Q2997">
        <v>3.57</v>
      </c>
      <c r="R2997">
        <v>0.65</v>
      </c>
      <c r="S2997">
        <v>1.51</v>
      </c>
      <c r="T2997">
        <v>31</v>
      </c>
      <c r="U2997">
        <v>18.89</v>
      </c>
      <c r="V2997">
        <v>20.5</v>
      </c>
      <c r="W2997" s="1">
        <v>42958</v>
      </c>
      <c r="X2997">
        <v>274</v>
      </c>
      <c r="Y2997" t="s">
        <v>46</v>
      </c>
      <c r="Z2997" t="s">
        <v>1725</v>
      </c>
      <c r="AA2997" t="s">
        <v>533</v>
      </c>
      <c r="AC2997" s="1">
        <v>43041</v>
      </c>
      <c r="AD2997">
        <v>1</v>
      </c>
      <c r="AE2997">
        <v>247</v>
      </c>
      <c r="AF2997" s="1">
        <v>43322</v>
      </c>
      <c r="AG2997">
        <v>364</v>
      </c>
      <c r="AH2997">
        <v>114525</v>
      </c>
      <c r="AI2997">
        <v>617</v>
      </c>
      <c r="AJ2997" t="s">
        <v>1726</v>
      </c>
      <c r="AK2997" t="s">
        <v>45</v>
      </c>
      <c r="AL2997" s="1">
        <v>42958</v>
      </c>
    </row>
    <row r="2998" spans="1:38" x14ac:dyDescent="0.25">
      <c r="A2998" t="s">
        <v>68</v>
      </c>
      <c r="B2998" s="1">
        <v>43144</v>
      </c>
      <c r="C2998">
        <v>3</v>
      </c>
      <c r="D2998">
        <v>464</v>
      </c>
      <c r="E2998">
        <v>251</v>
      </c>
      <c r="F2998" t="s">
        <v>1426</v>
      </c>
      <c r="G2998" t="s">
        <v>51</v>
      </c>
      <c r="H2998" t="s">
        <v>52</v>
      </c>
      <c r="I2998">
        <v>2</v>
      </c>
      <c r="J2998">
        <v>1</v>
      </c>
      <c r="K2998">
        <v>186</v>
      </c>
      <c r="L2998">
        <v>12.2</v>
      </c>
      <c r="M2998">
        <v>4.5999999999999996</v>
      </c>
      <c r="N2998">
        <v>0.56000000000000005</v>
      </c>
      <c r="O2998">
        <v>5.09</v>
      </c>
      <c r="P2998">
        <v>0.62</v>
      </c>
      <c r="Q2998">
        <v>3.66</v>
      </c>
      <c r="R2998">
        <v>0.45</v>
      </c>
      <c r="S2998">
        <v>1.07</v>
      </c>
      <c r="T2998">
        <v>38</v>
      </c>
      <c r="U2998">
        <v>12.66</v>
      </c>
      <c r="V2998">
        <v>14.39</v>
      </c>
      <c r="W2998" s="1">
        <v>42958</v>
      </c>
      <c r="X2998">
        <v>274</v>
      </c>
      <c r="Y2998" t="s">
        <v>47</v>
      </c>
      <c r="Z2998" t="s">
        <v>1725</v>
      </c>
      <c r="AA2998" t="s">
        <v>533</v>
      </c>
      <c r="AC2998" s="1">
        <v>43041</v>
      </c>
      <c r="AD2998">
        <v>1</v>
      </c>
      <c r="AE2998">
        <v>176</v>
      </c>
      <c r="AF2998" s="1">
        <v>43322</v>
      </c>
      <c r="AG2998">
        <v>364</v>
      </c>
      <c r="AH2998">
        <v>114525</v>
      </c>
      <c r="AI2998">
        <v>617</v>
      </c>
      <c r="AJ2998" t="s">
        <v>1726</v>
      </c>
      <c r="AK2998" t="s">
        <v>45</v>
      </c>
      <c r="AL2998" s="1">
        <v>42958</v>
      </c>
    </row>
    <row r="2999" spans="1:38" x14ac:dyDescent="0.25">
      <c r="A2999" t="s">
        <v>68</v>
      </c>
      <c r="B2999" s="1">
        <v>43219</v>
      </c>
      <c r="C2999">
        <v>4</v>
      </c>
      <c r="D2999">
        <v>464</v>
      </c>
      <c r="E2999">
        <v>251</v>
      </c>
      <c r="F2999" t="s">
        <v>1426</v>
      </c>
      <c r="G2999" t="s">
        <v>51</v>
      </c>
      <c r="H2999" t="s">
        <v>52</v>
      </c>
      <c r="I2999">
        <v>2</v>
      </c>
      <c r="J2999">
        <v>1</v>
      </c>
      <c r="K2999">
        <v>261</v>
      </c>
      <c r="L2999">
        <v>7.8</v>
      </c>
      <c r="M2999">
        <v>4.1100000000000003</v>
      </c>
      <c r="N2999">
        <v>0.32</v>
      </c>
      <c r="O2999">
        <v>8.0500000000000007</v>
      </c>
      <c r="P2999">
        <v>0.63</v>
      </c>
      <c r="Q2999">
        <v>5.41</v>
      </c>
      <c r="R2999">
        <v>0.42</v>
      </c>
      <c r="S2999">
        <v>1.05</v>
      </c>
      <c r="T2999">
        <v>108</v>
      </c>
      <c r="U2999">
        <v>8.1</v>
      </c>
      <c r="V2999">
        <v>13.11</v>
      </c>
      <c r="W2999" s="1">
        <v>42958</v>
      </c>
      <c r="X2999">
        <v>274</v>
      </c>
      <c r="Y2999" t="s">
        <v>48</v>
      </c>
      <c r="Z2999" t="s">
        <v>1727</v>
      </c>
      <c r="AA2999" t="s">
        <v>1728</v>
      </c>
      <c r="AB2999">
        <v>203</v>
      </c>
      <c r="AC2999" s="1">
        <v>43407</v>
      </c>
      <c r="AD2999">
        <v>2</v>
      </c>
      <c r="AE2999">
        <v>237</v>
      </c>
      <c r="AF2999" s="1">
        <v>43684</v>
      </c>
      <c r="AG2999">
        <v>726</v>
      </c>
      <c r="AH2999">
        <v>114525</v>
      </c>
      <c r="AI2999" t="s">
        <v>1729</v>
      </c>
      <c r="AJ2999" t="s">
        <v>1726</v>
      </c>
      <c r="AK2999" t="s">
        <v>50</v>
      </c>
      <c r="AL2999" s="1">
        <v>43250</v>
      </c>
    </row>
    <row r="3000" spans="1:38" x14ac:dyDescent="0.25">
      <c r="A3000" t="s">
        <v>68</v>
      </c>
      <c r="B3000" s="1">
        <v>43018</v>
      </c>
      <c r="C3000">
        <v>1</v>
      </c>
      <c r="D3000">
        <v>511</v>
      </c>
      <c r="E3000">
        <v>251</v>
      </c>
      <c r="F3000" t="s">
        <v>1426</v>
      </c>
      <c r="G3000" t="s">
        <v>69</v>
      </c>
      <c r="H3000" t="s">
        <v>70</v>
      </c>
      <c r="I3000">
        <v>3</v>
      </c>
      <c r="J3000">
        <v>2</v>
      </c>
      <c r="K3000">
        <v>62</v>
      </c>
      <c r="L3000">
        <v>22.9</v>
      </c>
      <c r="M3000">
        <v>4.38</v>
      </c>
      <c r="N3000">
        <v>1</v>
      </c>
      <c r="O3000">
        <v>4.62</v>
      </c>
      <c r="P3000">
        <v>1.06</v>
      </c>
      <c r="Q3000">
        <v>3.43</v>
      </c>
      <c r="R3000">
        <v>0.79</v>
      </c>
      <c r="S3000">
        <v>1.84</v>
      </c>
      <c r="T3000">
        <v>434</v>
      </c>
      <c r="U3000">
        <v>23.77</v>
      </c>
      <c r="V3000">
        <v>25.31</v>
      </c>
      <c r="W3000" s="1">
        <v>42956</v>
      </c>
      <c r="X3000">
        <v>276</v>
      </c>
      <c r="Y3000" s="3">
        <v>44927</v>
      </c>
      <c r="AC3000" s="1">
        <v>43047</v>
      </c>
      <c r="AD3000">
        <v>1</v>
      </c>
      <c r="AE3000">
        <v>260</v>
      </c>
      <c r="AF3000" s="1">
        <v>43327</v>
      </c>
      <c r="AG3000">
        <v>371</v>
      </c>
      <c r="AH3000">
        <v>113535</v>
      </c>
      <c r="AI3000" t="s">
        <v>1730</v>
      </c>
      <c r="AJ3000" s="2">
        <v>28430</v>
      </c>
      <c r="AK3000" t="s">
        <v>45</v>
      </c>
      <c r="AL3000" s="1">
        <v>42956</v>
      </c>
    </row>
    <row r="3001" spans="1:38" x14ac:dyDescent="0.25">
      <c r="A3001" t="s">
        <v>68</v>
      </c>
      <c r="B3001" s="1">
        <v>43073</v>
      </c>
      <c r="C3001">
        <v>2</v>
      </c>
      <c r="D3001">
        <v>511</v>
      </c>
      <c r="E3001">
        <v>251</v>
      </c>
      <c r="F3001" t="s">
        <v>1426</v>
      </c>
      <c r="G3001" t="s">
        <v>69</v>
      </c>
      <c r="H3001" t="s">
        <v>70</v>
      </c>
      <c r="I3001">
        <v>3</v>
      </c>
      <c r="J3001">
        <v>2</v>
      </c>
      <c r="K3001">
        <v>117</v>
      </c>
      <c r="L3001">
        <v>16.7</v>
      </c>
      <c r="M3001">
        <v>4.76</v>
      </c>
      <c r="N3001">
        <v>0.79</v>
      </c>
      <c r="O3001">
        <v>4.55</v>
      </c>
      <c r="P3001">
        <v>0.76</v>
      </c>
      <c r="Q3001">
        <v>3.47</v>
      </c>
      <c r="R3001">
        <v>0.57999999999999996</v>
      </c>
      <c r="S3001">
        <v>1.34</v>
      </c>
      <c r="T3001">
        <v>711</v>
      </c>
      <c r="U3001">
        <v>17.329999999999998</v>
      </c>
      <c r="V3001">
        <v>18.32</v>
      </c>
      <c r="W3001" s="1">
        <v>42956</v>
      </c>
      <c r="X3001">
        <v>276</v>
      </c>
      <c r="Y3001" s="3">
        <v>44959</v>
      </c>
      <c r="AC3001" s="1">
        <v>43047</v>
      </c>
      <c r="AD3001">
        <v>1</v>
      </c>
      <c r="AE3001">
        <v>252</v>
      </c>
      <c r="AF3001" s="1">
        <v>43327</v>
      </c>
      <c r="AG3001">
        <v>371</v>
      </c>
      <c r="AH3001">
        <v>113535</v>
      </c>
      <c r="AI3001" t="s">
        <v>1730</v>
      </c>
      <c r="AJ3001" s="2">
        <v>28430</v>
      </c>
      <c r="AK3001" t="s">
        <v>45</v>
      </c>
      <c r="AL3001" s="1">
        <v>42956</v>
      </c>
    </row>
    <row r="3002" spans="1:38" x14ac:dyDescent="0.25">
      <c r="A3002" t="s">
        <v>68</v>
      </c>
      <c r="B3002" s="1">
        <v>43144</v>
      </c>
      <c r="C3002">
        <v>3</v>
      </c>
      <c r="D3002">
        <v>511</v>
      </c>
      <c r="E3002">
        <v>251</v>
      </c>
      <c r="F3002" t="s">
        <v>1426</v>
      </c>
      <c r="G3002" t="s">
        <v>69</v>
      </c>
      <c r="H3002" t="s">
        <v>70</v>
      </c>
      <c r="I3002">
        <v>3</v>
      </c>
      <c r="J3002">
        <v>2</v>
      </c>
      <c r="K3002">
        <v>188</v>
      </c>
      <c r="L3002">
        <v>13.3</v>
      </c>
      <c r="M3002">
        <v>4.22</v>
      </c>
      <c r="N3002">
        <v>0.56000000000000005</v>
      </c>
      <c r="O3002">
        <v>5.16</v>
      </c>
      <c r="P3002">
        <v>0.69</v>
      </c>
      <c r="Q3002">
        <v>3.52</v>
      </c>
      <c r="R3002">
        <v>0.47</v>
      </c>
      <c r="S3002">
        <v>1.1499999999999999</v>
      </c>
      <c r="T3002">
        <v>598</v>
      </c>
      <c r="U3002">
        <v>13.81</v>
      </c>
      <c r="V3002">
        <v>15.72</v>
      </c>
      <c r="W3002" s="1">
        <v>42956</v>
      </c>
      <c r="X3002">
        <v>276</v>
      </c>
      <c r="Y3002" s="3">
        <v>44988</v>
      </c>
      <c r="AC3002" s="1">
        <v>43047</v>
      </c>
      <c r="AD3002">
        <v>1</v>
      </c>
      <c r="AE3002">
        <v>181</v>
      </c>
      <c r="AF3002" s="1">
        <v>43327</v>
      </c>
      <c r="AG3002">
        <v>371</v>
      </c>
      <c r="AH3002">
        <v>113535</v>
      </c>
      <c r="AI3002" t="s">
        <v>1730</v>
      </c>
      <c r="AJ3002" s="2">
        <v>28430</v>
      </c>
      <c r="AK3002" t="s">
        <v>45</v>
      </c>
      <c r="AL3002" s="1">
        <v>42956</v>
      </c>
    </row>
    <row r="3003" spans="1:38" x14ac:dyDescent="0.25">
      <c r="A3003" t="s">
        <v>68</v>
      </c>
      <c r="B3003" s="1">
        <v>43219</v>
      </c>
      <c r="C3003">
        <v>4</v>
      </c>
      <c r="D3003">
        <v>511</v>
      </c>
      <c r="E3003">
        <v>251</v>
      </c>
      <c r="F3003" t="s">
        <v>1426</v>
      </c>
      <c r="G3003" t="s">
        <v>69</v>
      </c>
      <c r="H3003" t="s">
        <v>70</v>
      </c>
      <c r="I3003">
        <v>3</v>
      </c>
      <c r="J3003">
        <v>2</v>
      </c>
      <c r="K3003">
        <v>263</v>
      </c>
      <c r="L3003">
        <v>7.8</v>
      </c>
      <c r="M3003">
        <v>4.24</v>
      </c>
      <c r="N3003">
        <v>0.33</v>
      </c>
      <c r="O3003">
        <v>8.56</v>
      </c>
      <c r="P3003">
        <v>0.67</v>
      </c>
      <c r="Q3003">
        <v>5.68</v>
      </c>
      <c r="R3003">
        <v>0.44</v>
      </c>
      <c r="S3003">
        <v>1.1100000000000001</v>
      </c>
      <c r="T3003">
        <v>4631</v>
      </c>
      <c r="U3003">
        <v>8.1</v>
      </c>
      <c r="V3003">
        <v>13.76</v>
      </c>
      <c r="W3003" s="1">
        <v>42956</v>
      </c>
      <c r="X3003">
        <v>276</v>
      </c>
      <c r="Y3003" s="3">
        <v>45020</v>
      </c>
      <c r="AC3003" s="1">
        <v>43407</v>
      </c>
      <c r="AD3003">
        <v>2</v>
      </c>
      <c r="AE3003">
        <v>239</v>
      </c>
      <c r="AF3003" s="1">
        <v>43686</v>
      </c>
      <c r="AG3003">
        <v>730</v>
      </c>
      <c r="AH3003">
        <v>113535</v>
      </c>
      <c r="AI3003" t="s">
        <v>1730</v>
      </c>
      <c r="AJ3003" s="2">
        <v>28430</v>
      </c>
      <c r="AK3003" t="s">
        <v>50</v>
      </c>
      <c r="AL3003" s="1">
        <v>43250</v>
      </c>
    </row>
    <row r="3004" spans="1:38" x14ac:dyDescent="0.25">
      <c r="A3004" t="s">
        <v>123</v>
      </c>
      <c r="B3004" s="1">
        <v>43005</v>
      </c>
      <c r="C3004">
        <v>1</v>
      </c>
      <c r="D3004">
        <v>290</v>
      </c>
      <c r="E3004">
        <v>252</v>
      </c>
      <c r="F3004" t="s">
        <v>1426</v>
      </c>
      <c r="G3004" t="s">
        <v>104</v>
      </c>
      <c r="H3004" t="s">
        <v>105</v>
      </c>
      <c r="I3004">
        <v>5</v>
      </c>
      <c r="J3004" t="s">
        <v>42</v>
      </c>
      <c r="K3004">
        <v>41</v>
      </c>
      <c r="L3004">
        <v>23.7</v>
      </c>
      <c r="M3004">
        <v>5.17</v>
      </c>
      <c r="N3004">
        <v>1.23</v>
      </c>
      <c r="O3004">
        <v>5.38</v>
      </c>
      <c r="P3004">
        <v>1.28</v>
      </c>
      <c r="Q3004">
        <v>3.41</v>
      </c>
      <c r="R3004">
        <v>0.81</v>
      </c>
      <c r="S3004">
        <v>2.08</v>
      </c>
      <c r="T3004">
        <v>30</v>
      </c>
      <c r="U3004">
        <v>24.6</v>
      </c>
      <c r="V3004">
        <v>28.43</v>
      </c>
      <c r="W3004" s="1">
        <v>42964</v>
      </c>
      <c r="X3004">
        <v>247</v>
      </c>
      <c r="Y3004" t="s">
        <v>43</v>
      </c>
      <c r="AC3004" s="1">
        <v>43048</v>
      </c>
      <c r="AD3004">
        <v>1</v>
      </c>
      <c r="AE3004">
        <v>259</v>
      </c>
      <c r="AF3004" s="1">
        <v>43326</v>
      </c>
      <c r="AG3004">
        <v>362</v>
      </c>
      <c r="AH3004" t="s">
        <v>1731</v>
      </c>
      <c r="AI3004" t="s">
        <v>1732</v>
      </c>
      <c r="AJ3004" t="s">
        <v>1733</v>
      </c>
      <c r="AK3004" t="s">
        <v>45</v>
      </c>
      <c r="AL3004" s="1">
        <v>42964</v>
      </c>
    </row>
    <row r="3005" spans="1:38" x14ac:dyDescent="0.25">
      <c r="A3005" t="s">
        <v>123</v>
      </c>
      <c r="B3005" s="1">
        <v>43074</v>
      </c>
      <c r="C3005">
        <v>2</v>
      </c>
      <c r="D3005">
        <v>290</v>
      </c>
      <c r="E3005">
        <v>252</v>
      </c>
      <c r="F3005" t="s">
        <v>1426</v>
      </c>
      <c r="G3005" t="s">
        <v>104</v>
      </c>
      <c r="H3005" t="s">
        <v>105</v>
      </c>
      <c r="I3005">
        <v>2</v>
      </c>
      <c r="J3005">
        <v>1</v>
      </c>
      <c r="K3005">
        <v>110</v>
      </c>
      <c r="L3005">
        <v>18.7</v>
      </c>
      <c r="M3005">
        <v>5.23</v>
      </c>
      <c r="N3005">
        <v>0.98</v>
      </c>
      <c r="O3005">
        <v>4.51</v>
      </c>
      <c r="P3005">
        <v>0.84</v>
      </c>
      <c r="Q3005">
        <v>4.17</v>
      </c>
      <c r="R3005">
        <v>0.78</v>
      </c>
      <c r="S3005">
        <v>1.62</v>
      </c>
      <c r="T3005">
        <v>22</v>
      </c>
      <c r="U3005">
        <v>19.41</v>
      </c>
      <c r="V3005">
        <v>21.34</v>
      </c>
      <c r="W3005" s="1">
        <v>42964</v>
      </c>
      <c r="X3005">
        <v>247</v>
      </c>
      <c r="Y3005" t="s">
        <v>46</v>
      </c>
      <c r="Z3005" t="s">
        <v>1734</v>
      </c>
      <c r="AA3005" t="s">
        <v>1735</v>
      </c>
      <c r="AC3005" s="1">
        <v>43050</v>
      </c>
      <c r="AD3005">
        <v>1</v>
      </c>
      <c r="AE3005">
        <v>253</v>
      </c>
      <c r="AF3005" s="1">
        <v>43329</v>
      </c>
      <c r="AG3005">
        <v>365</v>
      </c>
      <c r="AH3005" t="s">
        <v>1187</v>
      </c>
      <c r="AI3005">
        <v>577</v>
      </c>
      <c r="AJ3005" t="s">
        <v>1736</v>
      </c>
      <c r="AK3005" t="s">
        <v>45</v>
      </c>
      <c r="AL3005" s="1">
        <v>42964</v>
      </c>
    </row>
    <row r="3006" spans="1:38" x14ac:dyDescent="0.25">
      <c r="A3006" t="s">
        <v>123</v>
      </c>
      <c r="B3006" s="1">
        <v>43136</v>
      </c>
      <c r="C3006">
        <v>3</v>
      </c>
      <c r="D3006">
        <v>290</v>
      </c>
      <c r="E3006">
        <v>252</v>
      </c>
      <c r="F3006" t="s">
        <v>1426</v>
      </c>
      <c r="G3006" t="s">
        <v>104</v>
      </c>
      <c r="H3006" t="s">
        <v>105</v>
      </c>
      <c r="I3006">
        <v>2</v>
      </c>
      <c r="J3006">
        <v>1</v>
      </c>
      <c r="K3006">
        <v>172</v>
      </c>
      <c r="L3006">
        <v>12.8</v>
      </c>
      <c r="M3006">
        <v>4.5599999999999996</v>
      </c>
      <c r="N3006">
        <v>0.57999999999999996</v>
      </c>
      <c r="O3006">
        <v>5.39</v>
      </c>
      <c r="P3006">
        <v>0.69</v>
      </c>
      <c r="Q3006">
        <v>4.0599999999999996</v>
      </c>
      <c r="R3006">
        <v>0.52</v>
      </c>
      <c r="S3006">
        <v>1.21</v>
      </c>
      <c r="T3006">
        <v>245</v>
      </c>
      <c r="U3006">
        <v>13.29</v>
      </c>
      <c r="V3006">
        <v>15.95</v>
      </c>
      <c r="W3006" s="1">
        <v>42964</v>
      </c>
      <c r="X3006">
        <v>247</v>
      </c>
      <c r="Y3006" s="3">
        <v>44986</v>
      </c>
      <c r="Z3006" t="s">
        <v>1734</v>
      </c>
      <c r="AA3006" t="s">
        <v>1735</v>
      </c>
      <c r="AC3006" s="1">
        <v>43050</v>
      </c>
      <c r="AD3006">
        <v>1</v>
      </c>
      <c r="AE3006">
        <v>190</v>
      </c>
      <c r="AF3006" s="1">
        <v>43328</v>
      </c>
      <c r="AG3006">
        <v>364</v>
      </c>
      <c r="AH3006" t="s">
        <v>1187</v>
      </c>
      <c r="AI3006">
        <v>577</v>
      </c>
      <c r="AJ3006" t="s">
        <v>1736</v>
      </c>
      <c r="AK3006" t="s">
        <v>45</v>
      </c>
      <c r="AL3006" s="1">
        <v>42964</v>
      </c>
    </row>
    <row r="3007" spans="1:38" x14ac:dyDescent="0.25">
      <c r="A3007" t="s">
        <v>123</v>
      </c>
      <c r="B3007" s="1">
        <v>43198</v>
      </c>
      <c r="C3007">
        <v>4</v>
      </c>
      <c r="D3007">
        <v>290</v>
      </c>
      <c r="E3007">
        <v>252</v>
      </c>
      <c r="F3007" t="s">
        <v>1426</v>
      </c>
      <c r="G3007" t="s">
        <v>104</v>
      </c>
      <c r="H3007" t="s">
        <v>105</v>
      </c>
      <c r="I3007">
        <v>2</v>
      </c>
      <c r="J3007">
        <v>1</v>
      </c>
      <c r="K3007">
        <v>234</v>
      </c>
      <c r="L3007">
        <v>10.5</v>
      </c>
      <c r="M3007">
        <v>4.99</v>
      </c>
      <c r="N3007">
        <v>0.52</v>
      </c>
      <c r="O3007">
        <v>6</v>
      </c>
      <c r="P3007">
        <v>0.63</v>
      </c>
      <c r="Q3007">
        <v>4.6100000000000003</v>
      </c>
      <c r="R3007">
        <v>0.48</v>
      </c>
      <c r="S3007">
        <v>1.1100000000000001</v>
      </c>
      <c r="T3007">
        <v>83</v>
      </c>
      <c r="U3007">
        <v>10.9</v>
      </c>
      <c r="V3007">
        <v>14.28</v>
      </c>
      <c r="W3007" s="1">
        <v>42964</v>
      </c>
      <c r="X3007">
        <v>247</v>
      </c>
      <c r="Y3007" s="3">
        <v>45017</v>
      </c>
      <c r="Z3007" t="s">
        <v>1734</v>
      </c>
      <c r="AA3007" t="s">
        <v>1735</v>
      </c>
      <c r="AC3007" t="s">
        <v>49</v>
      </c>
      <c r="AH3007" t="s">
        <v>1187</v>
      </c>
      <c r="AI3007">
        <v>577</v>
      </c>
      <c r="AJ3007" t="s">
        <v>1736</v>
      </c>
      <c r="AK3007" t="s">
        <v>50</v>
      </c>
      <c r="AL3007" s="1">
        <v>43242</v>
      </c>
    </row>
    <row r="3008" spans="1:38" x14ac:dyDescent="0.25">
      <c r="A3008" t="s">
        <v>123</v>
      </c>
      <c r="B3008" s="1">
        <v>43074</v>
      </c>
      <c r="C3008">
        <v>2</v>
      </c>
      <c r="D3008">
        <v>143</v>
      </c>
      <c r="E3008">
        <v>252</v>
      </c>
      <c r="F3008" t="s">
        <v>1426</v>
      </c>
      <c r="G3008" t="s">
        <v>69</v>
      </c>
      <c r="H3008" t="s">
        <v>70</v>
      </c>
      <c r="I3008">
        <v>3</v>
      </c>
      <c r="J3008">
        <v>2</v>
      </c>
      <c r="K3008">
        <v>65</v>
      </c>
      <c r="L3008">
        <v>20.9</v>
      </c>
      <c r="M3008">
        <v>5.23</v>
      </c>
      <c r="N3008">
        <v>1.0900000000000001</v>
      </c>
      <c r="O3008">
        <v>3.93</v>
      </c>
      <c r="P3008">
        <v>0.82</v>
      </c>
      <c r="Q3008">
        <v>3.67</v>
      </c>
      <c r="R3008">
        <v>0.77</v>
      </c>
      <c r="S3008">
        <v>1.59</v>
      </c>
      <c r="T3008">
        <v>9</v>
      </c>
      <c r="U3008">
        <v>21.69</v>
      </c>
      <c r="V3008">
        <v>21.61</v>
      </c>
      <c r="W3008" s="1">
        <v>43009</v>
      </c>
      <c r="X3008">
        <v>199</v>
      </c>
      <c r="Y3008" t="s">
        <v>43</v>
      </c>
      <c r="Z3008" t="s">
        <v>1737</v>
      </c>
      <c r="AA3008" t="s">
        <v>1738</v>
      </c>
      <c r="AC3008" s="1">
        <v>43063</v>
      </c>
      <c r="AD3008">
        <v>1</v>
      </c>
      <c r="AE3008">
        <v>270</v>
      </c>
      <c r="AF3008" s="1">
        <v>43346</v>
      </c>
      <c r="AG3008">
        <v>337</v>
      </c>
      <c r="AI3008">
        <v>0</v>
      </c>
      <c r="AK3008" t="s">
        <v>45</v>
      </c>
      <c r="AL3008" s="1">
        <v>43009</v>
      </c>
    </row>
    <row r="3009" spans="1:38" x14ac:dyDescent="0.25">
      <c r="A3009" t="s">
        <v>123</v>
      </c>
      <c r="B3009" s="1">
        <v>43198</v>
      </c>
      <c r="C3009">
        <v>4</v>
      </c>
      <c r="D3009">
        <v>143</v>
      </c>
      <c r="E3009">
        <v>252</v>
      </c>
      <c r="F3009" t="s">
        <v>1426</v>
      </c>
      <c r="G3009" t="s">
        <v>69</v>
      </c>
      <c r="H3009" t="s">
        <v>70</v>
      </c>
      <c r="I3009">
        <v>3</v>
      </c>
      <c r="J3009">
        <v>2</v>
      </c>
      <c r="K3009">
        <v>189</v>
      </c>
      <c r="L3009">
        <v>14.7</v>
      </c>
      <c r="M3009">
        <v>4.91</v>
      </c>
      <c r="N3009">
        <v>0.72</v>
      </c>
      <c r="O3009">
        <v>5.7</v>
      </c>
      <c r="P3009">
        <v>0.84</v>
      </c>
      <c r="Q3009">
        <v>4.83</v>
      </c>
      <c r="R3009">
        <v>0.71</v>
      </c>
      <c r="S3009">
        <v>1.55</v>
      </c>
      <c r="T3009">
        <v>23</v>
      </c>
      <c r="U3009">
        <v>15.26</v>
      </c>
      <c r="V3009">
        <v>19.75</v>
      </c>
      <c r="W3009" s="1">
        <v>43009</v>
      </c>
      <c r="X3009">
        <v>199</v>
      </c>
      <c r="Y3009" t="s">
        <v>47</v>
      </c>
      <c r="Z3009" t="s">
        <v>1737</v>
      </c>
      <c r="AA3009" t="s">
        <v>1738</v>
      </c>
      <c r="AC3009" s="1">
        <v>43081</v>
      </c>
      <c r="AD3009">
        <v>1</v>
      </c>
      <c r="AF3009" s="1">
        <v>43363</v>
      </c>
      <c r="AG3009">
        <v>354</v>
      </c>
      <c r="AI3009">
        <v>0</v>
      </c>
      <c r="AK3009" t="s">
        <v>50</v>
      </c>
      <c r="AL3009" s="1">
        <v>43230</v>
      </c>
    </row>
    <row r="3010" spans="1:38" x14ac:dyDescent="0.25">
      <c r="A3010" t="s">
        <v>123</v>
      </c>
      <c r="B3010" s="1">
        <v>43136</v>
      </c>
      <c r="C3010">
        <v>3</v>
      </c>
      <c r="D3010">
        <v>143</v>
      </c>
      <c r="E3010">
        <v>252</v>
      </c>
      <c r="F3010" t="s">
        <v>1426</v>
      </c>
      <c r="G3010" t="s">
        <v>104</v>
      </c>
      <c r="H3010" t="s">
        <v>105</v>
      </c>
      <c r="I3010">
        <v>5</v>
      </c>
      <c r="J3010" t="s">
        <v>42</v>
      </c>
      <c r="K3010">
        <v>151</v>
      </c>
      <c r="L3010">
        <v>15.8</v>
      </c>
      <c r="M3010">
        <v>4.97</v>
      </c>
      <c r="N3010">
        <v>0.79</v>
      </c>
      <c r="O3010">
        <v>5.48</v>
      </c>
      <c r="P3010">
        <v>0.87</v>
      </c>
      <c r="Q3010">
        <v>3.63</v>
      </c>
      <c r="R3010">
        <v>0.56999999999999995</v>
      </c>
      <c r="S3010">
        <v>1.44</v>
      </c>
      <c r="T3010">
        <v>30</v>
      </c>
      <c r="U3010">
        <v>16.399999999999999</v>
      </c>
      <c r="V3010">
        <v>19.39</v>
      </c>
      <c r="W3010" s="1">
        <v>42985</v>
      </c>
      <c r="X3010">
        <v>226</v>
      </c>
      <c r="Y3010" t="s">
        <v>47</v>
      </c>
      <c r="AC3010" s="1">
        <v>43061</v>
      </c>
      <c r="AD3010">
        <v>1</v>
      </c>
      <c r="AE3010">
        <v>201</v>
      </c>
      <c r="AF3010" s="1">
        <v>43339</v>
      </c>
      <c r="AG3010">
        <v>354</v>
      </c>
      <c r="AH3010" t="s">
        <v>1739</v>
      </c>
      <c r="AI3010" t="s">
        <v>1740</v>
      </c>
      <c r="AJ3010" t="s">
        <v>1741</v>
      </c>
      <c r="AK3010" t="s">
        <v>45</v>
      </c>
      <c r="AL3010" s="1">
        <v>42985</v>
      </c>
    </row>
    <row r="3011" spans="1:38" x14ac:dyDescent="0.25">
      <c r="A3011" t="s">
        <v>78</v>
      </c>
      <c r="B3011" s="1">
        <v>43012</v>
      </c>
      <c r="C3011">
        <v>1</v>
      </c>
      <c r="D3011">
        <v>83</v>
      </c>
      <c r="E3011">
        <v>252</v>
      </c>
      <c r="F3011" t="s">
        <v>1426</v>
      </c>
      <c r="G3011" t="s">
        <v>40</v>
      </c>
      <c r="H3011" t="s">
        <v>41</v>
      </c>
      <c r="I3011">
        <v>4</v>
      </c>
      <c r="J3011" t="s">
        <v>42</v>
      </c>
      <c r="K3011">
        <v>31</v>
      </c>
      <c r="L3011">
        <v>24.9</v>
      </c>
      <c r="M3011">
        <v>5.26</v>
      </c>
      <c r="N3011">
        <v>1.31</v>
      </c>
      <c r="O3011">
        <v>6.15</v>
      </c>
      <c r="P3011">
        <v>1.53</v>
      </c>
      <c r="Q3011">
        <v>3.67</v>
      </c>
      <c r="R3011">
        <v>0.91</v>
      </c>
      <c r="S3011">
        <v>2.4500000000000002</v>
      </c>
      <c r="U3011">
        <v>25.85</v>
      </c>
      <c r="V3011">
        <v>32.630000000000003</v>
      </c>
      <c r="W3011" s="1">
        <v>42981</v>
      </c>
      <c r="X3011">
        <v>225</v>
      </c>
      <c r="Z3011" t="s">
        <v>1514</v>
      </c>
      <c r="AA3011" t="s">
        <v>1515</v>
      </c>
      <c r="AC3011" t="s">
        <v>49</v>
      </c>
      <c r="AH3011">
        <v>308080</v>
      </c>
      <c r="AI3011" t="s">
        <v>315</v>
      </c>
      <c r="AJ3011" s="3">
        <v>45142</v>
      </c>
      <c r="AK3011" t="s">
        <v>45</v>
      </c>
      <c r="AL3011" s="1">
        <v>42981</v>
      </c>
    </row>
    <row r="3012" spans="1:38" x14ac:dyDescent="0.25">
      <c r="A3012" t="s">
        <v>78</v>
      </c>
      <c r="B3012" s="1">
        <v>43072</v>
      </c>
      <c r="C3012">
        <v>2</v>
      </c>
      <c r="D3012">
        <v>83</v>
      </c>
      <c r="E3012">
        <v>252</v>
      </c>
      <c r="F3012" t="s">
        <v>1426</v>
      </c>
      <c r="G3012" t="s">
        <v>40</v>
      </c>
      <c r="H3012" t="s">
        <v>41</v>
      </c>
      <c r="I3012">
        <v>3</v>
      </c>
      <c r="J3012">
        <v>2</v>
      </c>
      <c r="K3012">
        <v>91</v>
      </c>
      <c r="L3012">
        <v>19.5</v>
      </c>
      <c r="M3012">
        <v>5.0199999999999996</v>
      </c>
      <c r="N3012">
        <v>0.98</v>
      </c>
      <c r="O3012">
        <v>4.83</v>
      </c>
      <c r="P3012">
        <v>0.94</v>
      </c>
      <c r="Q3012">
        <v>3.8</v>
      </c>
      <c r="R3012">
        <v>0.74</v>
      </c>
      <c r="S3012">
        <v>1.68</v>
      </c>
      <c r="T3012">
        <v>13</v>
      </c>
      <c r="U3012">
        <v>20.239999999999998</v>
      </c>
      <c r="V3012">
        <v>22.52</v>
      </c>
      <c r="W3012" s="1">
        <v>42981</v>
      </c>
      <c r="X3012">
        <v>223</v>
      </c>
      <c r="Y3012" t="s">
        <v>46</v>
      </c>
      <c r="Z3012" t="s">
        <v>804</v>
      </c>
      <c r="AA3012" t="s">
        <v>805</v>
      </c>
      <c r="AC3012" s="1">
        <v>43078</v>
      </c>
      <c r="AD3012">
        <v>2</v>
      </c>
      <c r="AE3012">
        <v>232</v>
      </c>
      <c r="AF3012" s="1">
        <v>43358</v>
      </c>
      <c r="AG3012">
        <v>375</v>
      </c>
      <c r="AH3012">
        <v>307055</v>
      </c>
      <c r="AI3012" t="s">
        <v>455</v>
      </c>
      <c r="AJ3012" s="2">
        <v>16742</v>
      </c>
      <c r="AK3012" t="s">
        <v>45</v>
      </c>
      <c r="AL3012" s="1">
        <v>42983</v>
      </c>
    </row>
    <row r="3013" spans="1:38" x14ac:dyDescent="0.25">
      <c r="A3013" t="s">
        <v>78</v>
      </c>
      <c r="B3013" s="1">
        <v>43129</v>
      </c>
      <c r="C3013">
        <v>3</v>
      </c>
      <c r="D3013">
        <v>83</v>
      </c>
      <c r="E3013">
        <v>252</v>
      </c>
      <c r="F3013" t="s">
        <v>1426</v>
      </c>
      <c r="G3013" t="s">
        <v>40</v>
      </c>
      <c r="H3013" t="s">
        <v>41</v>
      </c>
      <c r="I3013">
        <v>4</v>
      </c>
      <c r="J3013" t="s">
        <v>42</v>
      </c>
      <c r="K3013">
        <v>148</v>
      </c>
      <c r="L3013">
        <v>15.2</v>
      </c>
      <c r="M3013">
        <v>5.01</v>
      </c>
      <c r="N3013">
        <v>0.76</v>
      </c>
      <c r="O3013">
        <v>5.91</v>
      </c>
      <c r="P3013">
        <v>0.9</v>
      </c>
      <c r="Q3013">
        <v>3.91</v>
      </c>
      <c r="R3013">
        <v>0.59</v>
      </c>
      <c r="S3013">
        <v>1.49</v>
      </c>
      <c r="T3013">
        <v>6</v>
      </c>
      <c r="U3013">
        <v>15.78</v>
      </c>
      <c r="V3013">
        <v>19.75</v>
      </c>
      <c r="W3013" s="1">
        <v>42981</v>
      </c>
      <c r="X3013">
        <v>225</v>
      </c>
      <c r="Y3013" s="3">
        <v>44986</v>
      </c>
      <c r="Z3013" t="s">
        <v>1514</v>
      </c>
      <c r="AA3013" t="s">
        <v>1515</v>
      </c>
      <c r="AC3013" s="1">
        <v>43066</v>
      </c>
      <c r="AD3013">
        <v>1</v>
      </c>
      <c r="AE3013">
        <v>215</v>
      </c>
      <c r="AF3013" s="1">
        <v>43346</v>
      </c>
      <c r="AG3013">
        <v>365</v>
      </c>
      <c r="AH3013">
        <v>308080</v>
      </c>
      <c r="AI3013" t="s">
        <v>315</v>
      </c>
      <c r="AJ3013" s="3">
        <v>45142</v>
      </c>
      <c r="AK3013" t="s">
        <v>45</v>
      </c>
      <c r="AL3013" s="1">
        <v>42981</v>
      </c>
    </row>
    <row r="3014" spans="1:38" x14ac:dyDescent="0.25">
      <c r="A3014" t="s">
        <v>78</v>
      </c>
      <c r="B3014" s="1">
        <v>43193</v>
      </c>
      <c r="C3014">
        <v>4</v>
      </c>
      <c r="D3014">
        <v>83</v>
      </c>
      <c r="E3014">
        <v>252</v>
      </c>
      <c r="F3014" t="s">
        <v>1426</v>
      </c>
      <c r="G3014" t="s">
        <v>40</v>
      </c>
      <c r="H3014" t="s">
        <v>41</v>
      </c>
      <c r="I3014">
        <v>4</v>
      </c>
      <c r="J3014" t="s">
        <v>42</v>
      </c>
      <c r="K3014">
        <v>212</v>
      </c>
      <c r="L3014">
        <v>12</v>
      </c>
      <c r="M3014">
        <v>4.84</v>
      </c>
      <c r="N3014">
        <v>0.57999999999999996</v>
      </c>
      <c r="O3014">
        <v>7.34</v>
      </c>
      <c r="P3014">
        <v>0.88</v>
      </c>
      <c r="Q3014">
        <v>4.74</v>
      </c>
      <c r="R3014">
        <v>0.56999999999999995</v>
      </c>
      <c r="S3014">
        <v>1.45</v>
      </c>
      <c r="T3014">
        <v>20</v>
      </c>
      <c r="U3014">
        <v>12.46</v>
      </c>
      <c r="V3014">
        <v>18.489999999999998</v>
      </c>
      <c r="W3014" s="1">
        <v>42981</v>
      </c>
      <c r="X3014">
        <v>225</v>
      </c>
      <c r="Y3014" s="3">
        <v>45017</v>
      </c>
      <c r="Z3014" t="s">
        <v>1514</v>
      </c>
      <c r="AA3014" t="s">
        <v>1515</v>
      </c>
      <c r="AC3014" s="1">
        <v>43066</v>
      </c>
      <c r="AD3014">
        <v>1</v>
      </c>
      <c r="AE3014">
        <v>151</v>
      </c>
      <c r="AF3014" s="1">
        <v>43346</v>
      </c>
      <c r="AG3014">
        <v>365</v>
      </c>
      <c r="AH3014">
        <v>308080</v>
      </c>
      <c r="AI3014" t="s">
        <v>315</v>
      </c>
      <c r="AJ3014" s="3">
        <v>45142</v>
      </c>
      <c r="AK3014" t="s">
        <v>45</v>
      </c>
      <c r="AL3014" s="1">
        <v>42981</v>
      </c>
    </row>
    <row r="3015" spans="1:38" x14ac:dyDescent="0.25">
      <c r="A3015" t="s">
        <v>40</v>
      </c>
      <c r="B3015" s="1">
        <v>44117</v>
      </c>
      <c r="C3015">
        <v>1</v>
      </c>
      <c r="D3015">
        <v>34</v>
      </c>
      <c r="E3015">
        <v>252</v>
      </c>
      <c r="F3015" t="s">
        <v>1426</v>
      </c>
      <c r="G3015" t="s">
        <v>69</v>
      </c>
      <c r="H3015" t="s">
        <v>70</v>
      </c>
      <c r="I3015">
        <v>8</v>
      </c>
      <c r="J3015" t="s">
        <v>42</v>
      </c>
      <c r="K3015">
        <v>55</v>
      </c>
      <c r="L3015">
        <v>26.7</v>
      </c>
      <c r="M3015">
        <v>5.01</v>
      </c>
      <c r="N3015">
        <v>1.34</v>
      </c>
      <c r="O3015">
        <v>4.5999999999999996</v>
      </c>
      <c r="P3015">
        <v>1.23</v>
      </c>
      <c r="Q3015">
        <v>4.53</v>
      </c>
      <c r="R3015">
        <v>1.21</v>
      </c>
      <c r="S3015">
        <v>2.44</v>
      </c>
      <c r="T3015">
        <v>5</v>
      </c>
      <c r="U3015">
        <v>27.71</v>
      </c>
      <c r="V3015">
        <v>31.57</v>
      </c>
      <c r="W3015" s="1">
        <v>44062</v>
      </c>
      <c r="Y3015" t="s">
        <v>43</v>
      </c>
      <c r="Z3015" t="s">
        <v>1742</v>
      </c>
      <c r="AA3015" t="s">
        <v>1743</v>
      </c>
      <c r="AB3015">
        <v>398</v>
      </c>
      <c r="AC3015" s="1">
        <v>44144</v>
      </c>
      <c r="AD3015">
        <v>1</v>
      </c>
      <c r="AE3015">
        <v>220</v>
      </c>
      <c r="AF3015" s="1">
        <v>44424</v>
      </c>
      <c r="AG3015">
        <v>362</v>
      </c>
      <c r="AH3015">
        <v>104191</v>
      </c>
      <c r="AI3015">
        <v>0</v>
      </c>
      <c r="AJ3015" t="s">
        <v>1744</v>
      </c>
      <c r="AK3015" t="s">
        <v>45</v>
      </c>
      <c r="AL3015" s="1">
        <v>44062</v>
      </c>
    </row>
    <row r="3016" spans="1:38" x14ac:dyDescent="0.25">
      <c r="A3016" t="s">
        <v>40</v>
      </c>
      <c r="B3016" s="1">
        <v>44222</v>
      </c>
      <c r="C3016">
        <v>2</v>
      </c>
      <c r="D3016">
        <v>34</v>
      </c>
      <c r="E3016">
        <v>252</v>
      </c>
      <c r="F3016" t="s">
        <v>1426</v>
      </c>
      <c r="G3016" t="s">
        <v>69</v>
      </c>
      <c r="H3016" t="s">
        <v>70</v>
      </c>
      <c r="I3016">
        <v>8</v>
      </c>
      <c r="J3016" t="s">
        <v>42</v>
      </c>
      <c r="K3016">
        <v>160</v>
      </c>
      <c r="L3016">
        <v>20.399999999999999</v>
      </c>
      <c r="M3016">
        <v>4.87</v>
      </c>
      <c r="N3016">
        <v>0.99</v>
      </c>
      <c r="O3016">
        <v>5.53</v>
      </c>
      <c r="P3016">
        <v>1.1299999999999999</v>
      </c>
      <c r="Q3016">
        <v>4.76</v>
      </c>
      <c r="R3016">
        <v>0.97</v>
      </c>
      <c r="S3016">
        <v>2.1</v>
      </c>
      <c r="T3016">
        <v>8</v>
      </c>
      <c r="U3016">
        <v>21.18</v>
      </c>
      <c r="V3016">
        <v>26.84</v>
      </c>
      <c r="W3016" s="1">
        <v>44062</v>
      </c>
      <c r="Y3016" t="s">
        <v>46</v>
      </c>
      <c r="Z3016" t="s">
        <v>1742</v>
      </c>
      <c r="AA3016" t="s">
        <v>1743</v>
      </c>
      <c r="AB3016">
        <v>398</v>
      </c>
      <c r="AC3016" s="1">
        <v>44144</v>
      </c>
      <c r="AD3016">
        <v>1</v>
      </c>
      <c r="AE3016">
        <v>165</v>
      </c>
      <c r="AF3016" s="1">
        <v>44424</v>
      </c>
      <c r="AG3016">
        <v>362</v>
      </c>
      <c r="AH3016">
        <v>104191</v>
      </c>
      <c r="AI3016">
        <v>0</v>
      </c>
      <c r="AJ3016" t="s">
        <v>1744</v>
      </c>
      <c r="AK3016" t="s">
        <v>45</v>
      </c>
      <c r="AL3016" s="1">
        <v>44062</v>
      </c>
    </row>
    <row r="3017" spans="1:38" x14ac:dyDescent="0.25">
      <c r="A3017" t="s">
        <v>40</v>
      </c>
      <c r="B3017" s="1">
        <v>44280</v>
      </c>
      <c r="C3017">
        <v>3</v>
      </c>
      <c r="D3017">
        <v>34</v>
      </c>
      <c r="E3017">
        <v>252</v>
      </c>
      <c r="F3017" t="s">
        <v>1426</v>
      </c>
      <c r="G3017" t="s">
        <v>69</v>
      </c>
      <c r="H3017" t="s">
        <v>70</v>
      </c>
      <c r="I3017">
        <v>8</v>
      </c>
      <c r="J3017" t="s">
        <v>42</v>
      </c>
      <c r="K3017">
        <v>218</v>
      </c>
      <c r="L3017">
        <v>17.399999999999999</v>
      </c>
      <c r="M3017">
        <v>4.8</v>
      </c>
      <c r="N3017">
        <v>0.84</v>
      </c>
      <c r="O3017">
        <v>5.93</v>
      </c>
      <c r="P3017">
        <v>1.03</v>
      </c>
      <c r="Q3017">
        <v>5.51</v>
      </c>
      <c r="R3017">
        <v>0.96</v>
      </c>
      <c r="S3017">
        <v>1.99</v>
      </c>
      <c r="T3017">
        <v>81</v>
      </c>
      <c r="U3017">
        <v>18.059999999999999</v>
      </c>
      <c r="V3017">
        <v>24.71</v>
      </c>
      <c r="W3017" s="1">
        <v>44062</v>
      </c>
      <c r="Y3017" t="s">
        <v>47</v>
      </c>
      <c r="Z3017" t="s">
        <v>1742</v>
      </c>
      <c r="AA3017" t="s">
        <v>1743</v>
      </c>
      <c r="AB3017">
        <v>398</v>
      </c>
      <c r="AC3017" s="1">
        <v>44144</v>
      </c>
      <c r="AD3017">
        <v>1</v>
      </c>
      <c r="AE3017">
        <v>143</v>
      </c>
      <c r="AF3017" s="1">
        <v>44424</v>
      </c>
      <c r="AG3017">
        <v>362</v>
      </c>
      <c r="AH3017">
        <v>104191</v>
      </c>
      <c r="AI3017">
        <v>0</v>
      </c>
      <c r="AJ3017" t="s">
        <v>1744</v>
      </c>
      <c r="AK3017" t="s">
        <v>45</v>
      </c>
      <c r="AL3017" s="1">
        <v>44062</v>
      </c>
    </row>
    <row r="3018" spans="1:38" x14ac:dyDescent="0.25">
      <c r="A3018" t="s">
        <v>594</v>
      </c>
      <c r="B3018" s="1">
        <v>43059</v>
      </c>
      <c r="C3018">
        <v>2</v>
      </c>
      <c r="D3018">
        <v>47</v>
      </c>
      <c r="E3018">
        <v>252</v>
      </c>
      <c r="F3018" t="s">
        <v>1426</v>
      </c>
      <c r="G3018" t="s">
        <v>69</v>
      </c>
      <c r="H3018" t="s">
        <v>70</v>
      </c>
      <c r="I3018">
        <v>4</v>
      </c>
      <c r="J3018" t="s">
        <v>42</v>
      </c>
      <c r="K3018">
        <v>60</v>
      </c>
      <c r="L3018">
        <v>25</v>
      </c>
      <c r="M3018">
        <v>5.09</v>
      </c>
      <c r="N3018">
        <v>1.27</v>
      </c>
      <c r="O3018">
        <v>3.85</v>
      </c>
      <c r="P3018">
        <v>0.96</v>
      </c>
      <c r="Q3018">
        <v>3.42</v>
      </c>
      <c r="R3018">
        <v>0.86</v>
      </c>
      <c r="S3018">
        <v>1.82</v>
      </c>
      <c r="T3018">
        <v>24</v>
      </c>
      <c r="U3018">
        <v>25.95</v>
      </c>
      <c r="V3018">
        <v>25.14</v>
      </c>
      <c r="W3018" s="1">
        <v>42999</v>
      </c>
      <c r="X3018">
        <v>200</v>
      </c>
      <c r="Y3018" t="s">
        <v>43</v>
      </c>
      <c r="AC3018" s="1">
        <v>43062</v>
      </c>
      <c r="AD3018">
        <v>2</v>
      </c>
      <c r="AE3018">
        <v>234</v>
      </c>
      <c r="AF3018" s="1">
        <v>43343</v>
      </c>
      <c r="AG3018">
        <v>344</v>
      </c>
      <c r="AH3018">
        <v>105038</v>
      </c>
      <c r="AI3018" t="s">
        <v>1216</v>
      </c>
      <c r="AJ3018" t="s">
        <v>1745</v>
      </c>
      <c r="AK3018" t="s">
        <v>45</v>
      </c>
      <c r="AL3018" s="1">
        <v>42999</v>
      </c>
    </row>
    <row r="3019" spans="1:38" x14ac:dyDescent="0.25">
      <c r="A3019" t="s">
        <v>594</v>
      </c>
      <c r="B3019" s="1">
        <v>43186</v>
      </c>
      <c r="C3019">
        <v>4</v>
      </c>
      <c r="D3019">
        <v>47</v>
      </c>
      <c r="E3019">
        <v>252</v>
      </c>
      <c r="F3019" t="s">
        <v>1426</v>
      </c>
      <c r="G3019" t="s">
        <v>69</v>
      </c>
      <c r="H3019" t="s">
        <v>70</v>
      </c>
      <c r="I3019">
        <v>4</v>
      </c>
      <c r="J3019" t="s">
        <v>42</v>
      </c>
      <c r="K3019">
        <v>187</v>
      </c>
      <c r="L3019">
        <v>19.600000000000001</v>
      </c>
      <c r="M3019">
        <v>4.92</v>
      </c>
      <c r="N3019">
        <v>0.96</v>
      </c>
      <c r="O3019">
        <v>5.25</v>
      </c>
      <c r="P3019">
        <v>1.03</v>
      </c>
      <c r="Q3019">
        <v>4.03</v>
      </c>
      <c r="R3019">
        <v>0.79</v>
      </c>
      <c r="S3019">
        <v>1.82</v>
      </c>
      <c r="T3019">
        <v>35</v>
      </c>
      <c r="U3019">
        <v>20.34</v>
      </c>
      <c r="V3019">
        <v>24.04</v>
      </c>
      <c r="W3019" s="1">
        <v>42999</v>
      </c>
      <c r="X3019">
        <v>200</v>
      </c>
      <c r="Y3019" t="s">
        <v>47</v>
      </c>
      <c r="AC3019" t="s">
        <v>49</v>
      </c>
      <c r="AH3019">
        <v>105038</v>
      </c>
      <c r="AI3019" t="s">
        <v>1216</v>
      </c>
      <c r="AJ3019" t="s">
        <v>1745</v>
      </c>
      <c r="AK3019" t="s">
        <v>50</v>
      </c>
      <c r="AL3019" s="1">
        <v>43245</v>
      </c>
    </row>
    <row r="3020" spans="1:38" x14ac:dyDescent="0.25">
      <c r="A3020" t="s">
        <v>594</v>
      </c>
      <c r="B3020" s="1">
        <v>43122</v>
      </c>
      <c r="C3020">
        <v>3</v>
      </c>
      <c r="D3020">
        <v>47</v>
      </c>
      <c r="E3020">
        <v>252</v>
      </c>
      <c r="F3020" t="s">
        <v>1426</v>
      </c>
      <c r="G3020" t="s">
        <v>69</v>
      </c>
      <c r="H3020" t="s">
        <v>70</v>
      </c>
      <c r="I3020">
        <v>4</v>
      </c>
      <c r="J3020" t="s">
        <v>42</v>
      </c>
      <c r="K3020">
        <v>123</v>
      </c>
      <c r="L3020">
        <v>19.600000000000001</v>
      </c>
      <c r="M3020">
        <v>4.7699999999999996</v>
      </c>
      <c r="N3020">
        <v>0.93</v>
      </c>
      <c r="O3020">
        <v>4.7699999999999996</v>
      </c>
      <c r="P3020">
        <v>0.93</v>
      </c>
      <c r="Q3020">
        <v>3.42</v>
      </c>
      <c r="R3020">
        <v>0.67</v>
      </c>
      <c r="S3020">
        <v>1.61</v>
      </c>
      <c r="T3020">
        <v>73</v>
      </c>
      <c r="U3020">
        <v>20.34</v>
      </c>
      <c r="V3020">
        <v>21.9</v>
      </c>
      <c r="W3020" s="1">
        <v>42999</v>
      </c>
      <c r="X3020">
        <v>200</v>
      </c>
      <c r="Y3020" t="s">
        <v>46</v>
      </c>
      <c r="AC3020" s="1">
        <v>43062</v>
      </c>
      <c r="AD3020">
        <v>2</v>
      </c>
      <c r="AE3020">
        <v>177</v>
      </c>
      <c r="AF3020" s="1">
        <v>43343</v>
      </c>
      <c r="AG3020">
        <v>344</v>
      </c>
      <c r="AH3020">
        <v>105038</v>
      </c>
      <c r="AI3020" t="s">
        <v>1216</v>
      </c>
      <c r="AJ3020" t="s">
        <v>1745</v>
      </c>
      <c r="AK3020" t="s">
        <v>45</v>
      </c>
      <c r="AL3020" s="1">
        <v>42999</v>
      </c>
    </row>
    <row r="3021" spans="1:38" x14ac:dyDescent="0.25">
      <c r="A3021" t="s">
        <v>129</v>
      </c>
      <c r="B3021" s="1">
        <v>42997</v>
      </c>
      <c r="C3021">
        <v>1</v>
      </c>
      <c r="D3021">
        <v>71</v>
      </c>
      <c r="E3021">
        <v>253</v>
      </c>
      <c r="F3021" t="s">
        <v>1426</v>
      </c>
      <c r="G3021" t="s">
        <v>40</v>
      </c>
      <c r="H3021" t="s">
        <v>41</v>
      </c>
      <c r="I3021">
        <v>8</v>
      </c>
      <c r="J3021" t="s">
        <v>42</v>
      </c>
      <c r="K3021">
        <v>30</v>
      </c>
      <c r="L3021">
        <v>29.5</v>
      </c>
      <c r="M3021">
        <v>5.12</v>
      </c>
      <c r="N3021">
        <v>1.51</v>
      </c>
      <c r="O3021">
        <v>3.92</v>
      </c>
      <c r="P3021">
        <v>1.1599999999999999</v>
      </c>
      <c r="Q3021">
        <v>3.59</v>
      </c>
      <c r="R3021">
        <v>1.06</v>
      </c>
      <c r="S3021">
        <v>2.2200000000000002</v>
      </c>
      <c r="T3021">
        <v>11</v>
      </c>
      <c r="U3021">
        <v>30.62</v>
      </c>
      <c r="V3021">
        <v>30.34</v>
      </c>
      <c r="W3021" s="1">
        <v>42967</v>
      </c>
      <c r="X3021">
        <v>273</v>
      </c>
      <c r="Y3021" t="s">
        <v>43</v>
      </c>
      <c r="Z3021" t="s">
        <v>1746</v>
      </c>
      <c r="AA3021" t="s">
        <v>1747</v>
      </c>
      <c r="AC3021" s="1">
        <v>43046</v>
      </c>
      <c r="AD3021">
        <v>1</v>
      </c>
      <c r="AE3021">
        <v>280</v>
      </c>
      <c r="AF3021" s="1">
        <v>43328</v>
      </c>
      <c r="AG3021">
        <v>361</v>
      </c>
      <c r="AI3021">
        <v>0</v>
      </c>
      <c r="AK3021" t="s">
        <v>45</v>
      </c>
      <c r="AL3021" s="1">
        <v>42967</v>
      </c>
    </row>
    <row r="3022" spans="1:38" x14ac:dyDescent="0.25">
      <c r="A3022" t="s">
        <v>129</v>
      </c>
      <c r="B3022" s="1">
        <v>43156</v>
      </c>
      <c r="C3022">
        <v>3</v>
      </c>
      <c r="D3022">
        <v>71</v>
      </c>
      <c r="E3022">
        <v>253</v>
      </c>
      <c r="F3022" t="s">
        <v>1426</v>
      </c>
      <c r="G3022" t="s">
        <v>40</v>
      </c>
      <c r="H3022" t="s">
        <v>41</v>
      </c>
      <c r="I3022">
        <v>8</v>
      </c>
      <c r="J3022" t="s">
        <v>42</v>
      </c>
      <c r="K3022">
        <v>189</v>
      </c>
      <c r="L3022">
        <v>20.2</v>
      </c>
      <c r="M3022">
        <v>4.82</v>
      </c>
      <c r="N3022">
        <v>0.97</v>
      </c>
      <c r="O3022">
        <v>3.52</v>
      </c>
      <c r="P3022">
        <v>0.71</v>
      </c>
      <c r="Q3022">
        <v>3.66</v>
      </c>
      <c r="R3022">
        <v>0.74</v>
      </c>
      <c r="S3022">
        <v>1.45</v>
      </c>
      <c r="U3022">
        <v>20.97</v>
      </c>
      <c r="V3022">
        <v>19.82</v>
      </c>
      <c r="W3022" s="1">
        <v>42967</v>
      </c>
      <c r="X3022">
        <v>273</v>
      </c>
      <c r="Z3022" t="s">
        <v>1746</v>
      </c>
      <c r="AA3022" t="s">
        <v>1747</v>
      </c>
      <c r="AI3022">
        <v>0</v>
      </c>
    </row>
    <row r="3023" spans="1:38" x14ac:dyDescent="0.25">
      <c r="A3023" t="s">
        <v>129</v>
      </c>
      <c r="B3023" s="1">
        <v>43060</v>
      </c>
      <c r="C3023">
        <v>2</v>
      </c>
      <c r="D3023">
        <v>71</v>
      </c>
      <c r="E3023">
        <v>253</v>
      </c>
      <c r="F3023" t="s">
        <v>1426</v>
      </c>
      <c r="G3023" t="s">
        <v>40</v>
      </c>
      <c r="H3023" t="s">
        <v>41</v>
      </c>
      <c r="I3023">
        <v>8</v>
      </c>
      <c r="J3023" t="s">
        <v>42</v>
      </c>
      <c r="K3023">
        <v>93</v>
      </c>
      <c r="L3023">
        <v>19.600000000000001</v>
      </c>
      <c r="M3023">
        <v>4.96</v>
      </c>
      <c r="N3023">
        <v>0.97</v>
      </c>
      <c r="O3023">
        <v>3.64</v>
      </c>
      <c r="P3023">
        <v>0.71</v>
      </c>
      <c r="Q3023">
        <v>3.54</v>
      </c>
      <c r="R3023">
        <v>0.69</v>
      </c>
      <c r="S3023">
        <v>1.41</v>
      </c>
      <c r="T3023">
        <v>65</v>
      </c>
      <c r="U3023">
        <v>20.34</v>
      </c>
      <c r="V3023">
        <v>19.29</v>
      </c>
      <c r="W3023" s="1">
        <v>42967</v>
      </c>
      <c r="X3023">
        <v>273</v>
      </c>
      <c r="Y3023" t="s">
        <v>46</v>
      </c>
      <c r="Z3023" t="s">
        <v>1746</v>
      </c>
      <c r="AA3023" t="s">
        <v>1747</v>
      </c>
      <c r="AC3023" s="1">
        <v>43046</v>
      </c>
      <c r="AD3023">
        <v>1</v>
      </c>
      <c r="AE3023">
        <v>181</v>
      </c>
      <c r="AF3023" s="1">
        <v>43328</v>
      </c>
      <c r="AG3023">
        <v>361</v>
      </c>
      <c r="AI3023">
        <v>0</v>
      </c>
      <c r="AK3023" t="s">
        <v>45</v>
      </c>
      <c r="AL3023" s="1">
        <v>42967</v>
      </c>
    </row>
    <row r="3024" spans="1:38" x14ac:dyDescent="0.25">
      <c r="A3024" t="s">
        <v>129</v>
      </c>
      <c r="B3024" s="1">
        <v>43229</v>
      </c>
      <c r="C3024">
        <v>4</v>
      </c>
      <c r="D3024">
        <v>71</v>
      </c>
      <c r="E3024">
        <v>253</v>
      </c>
      <c r="F3024" t="s">
        <v>1426</v>
      </c>
      <c r="G3024" t="s">
        <v>40</v>
      </c>
      <c r="H3024" t="s">
        <v>41</v>
      </c>
      <c r="I3024">
        <v>8</v>
      </c>
      <c r="J3024" t="s">
        <v>42</v>
      </c>
      <c r="K3024">
        <v>262</v>
      </c>
      <c r="L3024">
        <v>8.1</v>
      </c>
      <c r="M3024">
        <v>4.28</v>
      </c>
      <c r="N3024">
        <v>0.35</v>
      </c>
      <c r="O3024">
        <v>6.33</v>
      </c>
      <c r="P3024">
        <v>0.51</v>
      </c>
      <c r="Q3024">
        <v>4.5</v>
      </c>
      <c r="R3024">
        <v>0.36</v>
      </c>
      <c r="S3024">
        <v>0.88</v>
      </c>
      <c r="T3024">
        <v>369</v>
      </c>
      <c r="U3024">
        <v>8.41</v>
      </c>
      <c r="V3024">
        <v>11.24</v>
      </c>
      <c r="W3024" s="1">
        <v>42967</v>
      </c>
      <c r="X3024">
        <v>273</v>
      </c>
      <c r="Y3024" s="3">
        <v>45017</v>
      </c>
      <c r="Z3024" t="s">
        <v>1746</v>
      </c>
      <c r="AA3024" t="s">
        <v>1747</v>
      </c>
      <c r="AC3024" t="s">
        <v>49</v>
      </c>
      <c r="AI3024">
        <v>0</v>
      </c>
      <c r="AK3024" t="s">
        <v>50</v>
      </c>
      <c r="AL3024" s="1">
        <v>43242</v>
      </c>
    </row>
    <row r="3025" spans="1:38" x14ac:dyDescent="0.25">
      <c r="A3025" t="s">
        <v>129</v>
      </c>
      <c r="B3025" s="1">
        <v>43060</v>
      </c>
      <c r="C3025">
        <v>2</v>
      </c>
      <c r="D3025">
        <v>59</v>
      </c>
      <c r="E3025">
        <v>254</v>
      </c>
      <c r="F3025" t="s">
        <v>1426</v>
      </c>
      <c r="G3025" t="s">
        <v>40</v>
      </c>
      <c r="H3025" t="s">
        <v>41</v>
      </c>
      <c r="I3025">
        <v>3</v>
      </c>
      <c r="J3025">
        <v>2</v>
      </c>
      <c r="K3025">
        <v>33</v>
      </c>
      <c r="L3025">
        <v>21.3</v>
      </c>
      <c r="M3025">
        <v>5.28</v>
      </c>
      <c r="N3025">
        <v>1.1200000000000001</v>
      </c>
      <c r="O3025">
        <v>4.2</v>
      </c>
      <c r="P3025">
        <v>0.89</v>
      </c>
      <c r="Q3025">
        <v>3.85</v>
      </c>
      <c r="R3025">
        <v>0.82</v>
      </c>
      <c r="S3025">
        <v>1.71</v>
      </c>
      <c r="T3025">
        <v>12</v>
      </c>
      <c r="U3025">
        <v>22.11</v>
      </c>
      <c r="V3025">
        <v>22.97</v>
      </c>
      <c r="W3025" s="1">
        <v>43027</v>
      </c>
      <c r="X3025">
        <v>215</v>
      </c>
      <c r="Y3025" t="s">
        <v>43</v>
      </c>
      <c r="Z3025" t="s">
        <v>1304</v>
      </c>
      <c r="AA3025" t="s">
        <v>1748</v>
      </c>
      <c r="AB3025">
        <v>-46</v>
      </c>
      <c r="AC3025" s="1">
        <v>43073</v>
      </c>
      <c r="AD3025">
        <v>3</v>
      </c>
      <c r="AE3025">
        <v>208</v>
      </c>
      <c r="AF3025" s="1">
        <v>43355</v>
      </c>
      <c r="AG3025">
        <v>328</v>
      </c>
      <c r="AI3025" t="s">
        <v>1749</v>
      </c>
      <c r="AJ3025" t="s">
        <v>1750</v>
      </c>
      <c r="AK3025" t="s">
        <v>45</v>
      </c>
      <c r="AL3025" s="1">
        <v>43027</v>
      </c>
    </row>
    <row r="3026" spans="1:38" x14ac:dyDescent="0.25">
      <c r="A3026" t="s">
        <v>129</v>
      </c>
      <c r="B3026" s="1">
        <v>43229</v>
      </c>
      <c r="C3026">
        <v>4</v>
      </c>
      <c r="D3026">
        <v>59</v>
      </c>
      <c r="E3026">
        <v>254</v>
      </c>
      <c r="F3026" t="s">
        <v>1426</v>
      </c>
      <c r="G3026" t="s">
        <v>40</v>
      </c>
      <c r="H3026" t="s">
        <v>41</v>
      </c>
      <c r="I3026">
        <v>3</v>
      </c>
      <c r="J3026">
        <v>2</v>
      </c>
      <c r="K3026">
        <v>202</v>
      </c>
      <c r="L3026">
        <v>9.9</v>
      </c>
      <c r="M3026">
        <v>4.75</v>
      </c>
      <c r="N3026">
        <v>0.47</v>
      </c>
      <c r="O3026">
        <v>6.91</v>
      </c>
      <c r="P3026">
        <v>0.68</v>
      </c>
      <c r="Q3026">
        <v>4.79</v>
      </c>
      <c r="R3026">
        <v>0.47</v>
      </c>
      <c r="S3026">
        <v>1.1599999999999999</v>
      </c>
      <c r="T3026">
        <v>125</v>
      </c>
      <c r="U3026">
        <v>10.28</v>
      </c>
      <c r="V3026">
        <v>14.67</v>
      </c>
      <c r="W3026" s="1">
        <v>43027</v>
      </c>
      <c r="X3026">
        <v>215</v>
      </c>
      <c r="Y3026" t="s">
        <v>47</v>
      </c>
      <c r="Z3026" t="s">
        <v>1304</v>
      </c>
      <c r="AA3026" t="s">
        <v>1748</v>
      </c>
      <c r="AB3026">
        <v>-46</v>
      </c>
      <c r="AC3026" t="s">
        <v>49</v>
      </c>
      <c r="AI3026" t="s">
        <v>1749</v>
      </c>
      <c r="AJ3026" t="s">
        <v>1750</v>
      </c>
      <c r="AK3026" t="s">
        <v>50</v>
      </c>
      <c r="AL3026" s="1">
        <v>43251</v>
      </c>
    </row>
    <row r="3027" spans="1:38" x14ac:dyDescent="0.25">
      <c r="A3027" t="s">
        <v>129</v>
      </c>
      <c r="B3027" s="1">
        <v>43156</v>
      </c>
      <c r="C3027">
        <v>3</v>
      </c>
      <c r="D3027">
        <v>59</v>
      </c>
      <c r="E3027">
        <v>254</v>
      </c>
      <c r="F3027" t="s">
        <v>1426</v>
      </c>
      <c r="G3027" t="s">
        <v>40</v>
      </c>
      <c r="H3027" t="s">
        <v>41</v>
      </c>
      <c r="I3027">
        <v>3</v>
      </c>
      <c r="J3027">
        <v>2</v>
      </c>
      <c r="K3027">
        <v>129</v>
      </c>
      <c r="L3027">
        <v>12.6</v>
      </c>
      <c r="M3027">
        <v>5.19</v>
      </c>
      <c r="N3027">
        <v>0.65</v>
      </c>
      <c r="O3027">
        <v>2.08</v>
      </c>
      <c r="P3027">
        <v>0.26</v>
      </c>
      <c r="Q3027">
        <v>4.07</v>
      </c>
      <c r="R3027">
        <v>0.51</v>
      </c>
      <c r="S3027">
        <v>0.77</v>
      </c>
      <c r="U3027">
        <v>13.08</v>
      </c>
      <c r="V3027">
        <v>10.43</v>
      </c>
      <c r="W3027" s="1">
        <v>43027</v>
      </c>
      <c r="X3027">
        <v>215</v>
      </c>
      <c r="Z3027" t="s">
        <v>1304</v>
      </c>
      <c r="AA3027" t="s">
        <v>1748</v>
      </c>
      <c r="AB3027">
        <v>-46</v>
      </c>
      <c r="AI3027">
        <v>0</v>
      </c>
    </row>
    <row r="3028" spans="1:38" x14ac:dyDescent="0.25">
      <c r="A3028" t="s">
        <v>594</v>
      </c>
      <c r="B3028" s="1">
        <v>42995</v>
      </c>
      <c r="C3028">
        <v>1</v>
      </c>
      <c r="D3028">
        <v>492</v>
      </c>
      <c r="E3028">
        <v>254</v>
      </c>
      <c r="F3028" t="s">
        <v>1426</v>
      </c>
      <c r="G3028" t="s">
        <v>69</v>
      </c>
      <c r="H3028" t="s">
        <v>70</v>
      </c>
      <c r="I3028">
        <v>2</v>
      </c>
      <c r="J3028">
        <v>1</v>
      </c>
      <c r="K3028">
        <v>42</v>
      </c>
      <c r="L3028">
        <v>23.3</v>
      </c>
      <c r="M3028">
        <v>5.16</v>
      </c>
      <c r="N3028">
        <v>1.2</v>
      </c>
      <c r="O3028">
        <v>4.58</v>
      </c>
      <c r="P3028">
        <v>1.07</v>
      </c>
      <c r="Q3028">
        <v>3.75</v>
      </c>
      <c r="R3028">
        <v>0.87</v>
      </c>
      <c r="S3028">
        <v>1.94</v>
      </c>
      <c r="T3028">
        <v>37</v>
      </c>
      <c r="U3028">
        <v>24.19</v>
      </c>
      <c r="V3028">
        <v>26.13</v>
      </c>
      <c r="W3028" s="1">
        <v>42953</v>
      </c>
      <c r="X3028">
        <v>246</v>
      </c>
      <c r="Y3028" t="s">
        <v>43</v>
      </c>
      <c r="Z3028" t="s">
        <v>1751</v>
      </c>
      <c r="AA3028" t="s">
        <v>1752</v>
      </c>
      <c r="AC3028" t="s">
        <v>49</v>
      </c>
      <c r="AH3028">
        <v>113129</v>
      </c>
      <c r="AI3028">
        <v>186</v>
      </c>
      <c r="AJ3028" s="2">
        <v>42644</v>
      </c>
      <c r="AK3028" t="s">
        <v>45</v>
      </c>
      <c r="AL3028" s="1">
        <v>42953</v>
      </c>
    </row>
    <row r="3029" spans="1:38" x14ac:dyDescent="0.25">
      <c r="A3029" t="s">
        <v>594</v>
      </c>
      <c r="B3029" s="1">
        <v>43059</v>
      </c>
      <c r="C3029">
        <v>2</v>
      </c>
      <c r="D3029">
        <v>492</v>
      </c>
      <c r="E3029">
        <v>254</v>
      </c>
      <c r="F3029" t="s">
        <v>1426</v>
      </c>
      <c r="G3029" t="s">
        <v>69</v>
      </c>
      <c r="H3029" t="s">
        <v>70</v>
      </c>
      <c r="I3029">
        <v>2</v>
      </c>
      <c r="J3029">
        <v>1</v>
      </c>
      <c r="K3029">
        <v>106</v>
      </c>
      <c r="L3029">
        <v>16</v>
      </c>
      <c r="M3029">
        <v>5.1100000000000003</v>
      </c>
      <c r="N3029">
        <v>0.82</v>
      </c>
      <c r="O3029">
        <v>4.2699999999999996</v>
      </c>
      <c r="P3029">
        <v>0.68</v>
      </c>
      <c r="Q3029">
        <v>3.9</v>
      </c>
      <c r="R3029">
        <v>0.62</v>
      </c>
      <c r="S3029">
        <v>1.31</v>
      </c>
      <c r="T3029">
        <v>17</v>
      </c>
      <c r="U3029">
        <v>16.61</v>
      </c>
      <c r="V3029">
        <v>17.43</v>
      </c>
      <c r="W3029" s="1">
        <v>42953</v>
      </c>
      <c r="X3029">
        <v>246</v>
      </c>
      <c r="Y3029" t="s">
        <v>46</v>
      </c>
      <c r="Z3029" t="s">
        <v>1753</v>
      </c>
      <c r="AA3029" t="s">
        <v>1754</v>
      </c>
      <c r="AC3029" s="1">
        <v>43054</v>
      </c>
      <c r="AD3029">
        <v>1</v>
      </c>
      <c r="AE3029">
        <v>223</v>
      </c>
      <c r="AF3029" s="1">
        <v>43332</v>
      </c>
      <c r="AG3029">
        <v>379</v>
      </c>
      <c r="AH3029">
        <v>113129</v>
      </c>
      <c r="AI3029">
        <v>186</v>
      </c>
      <c r="AJ3029" s="2">
        <v>42644</v>
      </c>
      <c r="AK3029" t="s">
        <v>45</v>
      </c>
      <c r="AL3029" s="1">
        <v>42953</v>
      </c>
    </row>
    <row r="3030" spans="1:38" x14ac:dyDescent="0.25">
      <c r="A3030" t="s">
        <v>594</v>
      </c>
      <c r="B3030" s="1">
        <v>43186</v>
      </c>
      <c r="C3030">
        <v>4</v>
      </c>
      <c r="D3030">
        <v>492</v>
      </c>
      <c r="E3030">
        <v>254</v>
      </c>
      <c r="F3030" t="s">
        <v>1426</v>
      </c>
      <c r="G3030" t="s">
        <v>69</v>
      </c>
      <c r="H3030" t="s">
        <v>70</v>
      </c>
      <c r="I3030">
        <v>2</v>
      </c>
      <c r="J3030">
        <v>1</v>
      </c>
      <c r="K3030">
        <v>233</v>
      </c>
      <c r="L3030">
        <v>12.8</v>
      </c>
      <c r="M3030">
        <v>4.95</v>
      </c>
      <c r="N3030">
        <v>0.63</v>
      </c>
      <c r="O3030">
        <v>5.22</v>
      </c>
      <c r="P3030">
        <v>0.67</v>
      </c>
      <c r="Q3030">
        <v>4.4400000000000004</v>
      </c>
      <c r="R3030">
        <v>0.56999999999999995</v>
      </c>
      <c r="S3030">
        <v>1.24</v>
      </c>
      <c r="T3030">
        <v>16</v>
      </c>
      <c r="U3030">
        <v>13.29</v>
      </c>
      <c r="V3030">
        <v>16.07</v>
      </c>
      <c r="W3030" s="1">
        <v>42953</v>
      </c>
      <c r="X3030">
        <v>246</v>
      </c>
      <c r="Y3030" t="s">
        <v>48</v>
      </c>
      <c r="Z3030" t="s">
        <v>1751</v>
      </c>
      <c r="AA3030" t="s">
        <v>1752</v>
      </c>
      <c r="AC3030" t="s">
        <v>49</v>
      </c>
      <c r="AH3030">
        <v>113129</v>
      </c>
      <c r="AI3030">
        <v>186</v>
      </c>
      <c r="AJ3030" s="2">
        <v>42644</v>
      </c>
      <c r="AK3030" t="s">
        <v>50</v>
      </c>
      <c r="AL3030" s="1">
        <v>43245</v>
      </c>
    </row>
    <row r="3031" spans="1:38" x14ac:dyDescent="0.25">
      <c r="A3031" t="s">
        <v>594</v>
      </c>
      <c r="B3031" s="1">
        <v>43122</v>
      </c>
      <c r="C3031">
        <v>3</v>
      </c>
      <c r="D3031">
        <v>492</v>
      </c>
      <c r="E3031">
        <v>254</v>
      </c>
      <c r="F3031" t="s">
        <v>1426</v>
      </c>
      <c r="G3031" t="s">
        <v>69</v>
      </c>
      <c r="H3031" t="s">
        <v>70</v>
      </c>
      <c r="I3031">
        <v>2</v>
      </c>
      <c r="J3031">
        <v>1</v>
      </c>
      <c r="K3031">
        <v>169</v>
      </c>
      <c r="L3031">
        <v>11.6</v>
      </c>
      <c r="M3031">
        <v>4.82</v>
      </c>
      <c r="N3031">
        <v>0.56000000000000005</v>
      </c>
      <c r="O3031">
        <v>4.53</v>
      </c>
      <c r="P3031">
        <v>0.53</v>
      </c>
      <c r="Q3031">
        <v>3.98</v>
      </c>
      <c r="R3031">
        <v>0.46</v>
      </c>
      <c r="S3031">
        <v>0.99</v>
      </c>
      <c r="T3031">
        <v>33</v>
      </c>
      <c r="U3031">
        <v>12.04</v>
      </c>
      <c r="V3031">
        <v>13.18</v>
      </c>
      <c r="W3031" s="1">
        <v>42953</v>
      </c>
      <c r="X3031">
        <v>246</v>
      </c>
      <c r="Y3031" t="s">
        <v>47</v>
      </c>
      <c r="Z3031" t="s">
        <v>1751</v>
      </c>
      <c r="AA3031" t="s">
        <v>1752</v>
      </c>
      <c r="AC3031" s="1">
        <v>43054</v>
      </c>
      <c r="AD3031">
        <v>1</v>
      </c>
      <c r="AE3031">
        <v>166</v>
      </c>
      <c r="AF3031" s="1">
        <v>43332</v>
      </c>
      <c r="AG3031">
        <v>379</v>
      </c>
      <c r="AH3031">
        <v>113129</v>
      </c>
      <c r="AI3031">
        <v>186</v>
      </c>
      <c r="AJ3031" s="2">
        <v>42644</v>
      </c>
      <c r="AK3031" t="s">
        <v>45</v>
      </c>
      <c r="AL3031" s="1">
        <v>42953</v>
      </c>
    </row>
    <row r="3032" spans="1:38" x14ac:dyDescent="0.25">
      <c r="A3032" t="s">
        <v>123</v>
      </c>
      <c r="B3032" s="1">
        <v>43074</v>
      </c>
      <c r="C3032">
        <v>2</v>
      </c>
      <c r="D3032">
        <v>383</v>
      </c>
      <c r="E3032">
        <v>254</v>
      </c>
      <c r="F3032" t="s">
        <v>1426</v>
      </c>
      <c r="G3032" t="s">
        <v>69</v>
      </c>
      <c r="H3032" t="s">
        <v>70</v>
      </c>
      <c r="I3032">
        <v>2</v>
      </c>
      <c r="J3032">
        <v>1</v>
      </c>
      <c r="K3032">
        <v>79</v>
      </c>
      <c r="L3032">
        <v>16</v>
      </c>
      <c r="M3032">
        <v>5.08</v>
      </c>
      <c r="N3032">
        <v>0.81</v>
      </c>
      <c r="O3032">
        <v>4.16</v>
      </c>
      <c r="P3032">
        <v>0.67</v>
      </c>
      <c r="Q3032">
        <v>3.78</v>
      </c>
      <c r="R3032">
        <v>0.6</v>
      </c>
      <c r="S3032">
        <v>1.27</v>
      </c>
      <c r="T3032">
        <v>34</v>
      </c>
      <c r="U3032">
        <v>16.61</v>
      </c>
      <c r="V3032">
        <v>17.149999999999999</v>
      </c>
      <c r="W3032" s="1">
        <v>42995</v>
      </c>
      <c r="X3032">
        <v>137</v>
      </c>
      <c r="AC3032" s="1">
        <v>43046</v>
      </c>
      <c r="AD3032">
        <v>1</v>
      </c>
      <c r="AE3032">
        <v>252</v>
      </c>
      <c r="AF3032" s="1">
        <v>43328</v>
      </c>
      <c r="AG3032">
        <v>333</v>
      </c>
      <c r="AH3032" t="s">
        <v>1448</v>
      </c>
      <c r="AI3032">
        <v>21</v>
      </c>
      <c r="AJ3032" t="s">
        <v>1294</v>
      </c>
      <c r="AK3032" t="s">
        <v>45</v>
      </c>
      <c r="AL3032" s="1">
        <v>42995</v>
      </c>
    </row>
    <row r="3033" spans="1:38" x14ac:dyDescent="0.25">
      <c r="A3033" t="s">
        <v>123</v>
      </c>
      <c r="B3033" s="1">
        <v>43136</v>
      </c>
      <c r="C3033">
        <v>3</v>
      </c>
      <c r="D3033">
        <v>383</v>
      </c>
      <c r="E3033">
        <v>254</v>
      </c>
      <c r="F3033" t="s">
        <v>1426</v>
      </c>
      <c r="G3033" t="s">
        <v>69</v>
      </c>
      <c r="H3033" t="s">
        <v>70</v>
      </c>
      <c r="I3033">
        <v>2</v>
      </c>
      <c r="J3033">
        <v>1</v>
      </c>
      <c r="K3033">
        <v>141</v>
      </c>
      <c r="L3033">
        <v>11.9</v>
      </c>
      <c r="M3033">
        <v>5.14</v>
      </c>
      <c r="N3033">
        <v>0.61</v>
      </c>
      <c r="O3033">
        <v>5.0999999999999996</v>
      </c>
      <c r="P3033">
        <v>0.61</v>
      </c>
      <c r="Q3033">
        <v>3.81</v>
      </c>
      <c r="R3033">
        <v>0.45</v>
      </c>
      <c r="S3033">
        <v>1.06</v>
      </c>
      <c r="T3033">
        <v>57</v>
      </c>
      <c r="U3033">
        <v>12.35</v>
      </c>
      <c r="V3033">
        <v>14.19</v>
      </c>
      <c r="W3033" s="1">
        <v>42995</v>
      </c>
      <c r="X3033">
        <v>137</v>
      </c>
      <c r="Y3033" t="s">
        <v>46</v>
      </c>
      <c r="AC3033" s="1">
        <v>43046</v>
      </c>
      <c r="AD3033">
        <v>1</v>
      </c>
      <c r="AE3033">
        <v>190</v>
      </c>
      <c r="AF3033" s="1">
        <v>43328</v>
      </c>
      <c r="AG3033">
        <v>333</v>
      </c>
      <c r="AH3033" t="s">
        <v>1448</v>
      </c>
      <c r="AI3033">
        <v>21</v>
      </c>
      <c r="AJ3033" t="s">
        <v>1294</v>
      </c>
      <c r="AK3033" t="s">
        <v>45</v>
      </c>
      <c r="AL3033" s="1">
        <v>42995</v>
      </c>
    </row>
    <row r="3034" spans="1:38" x14ac:dyDescent="0.25">
      <c r="A3034" t="s">
        <v>123</v>
      </c>
      <c r="B3034" s="1">
        <v>43198</v>
      </c>
      <c r="C3034">
        <v>4</v>
      </c>
      <c r="D3034">
        <v>383</v>
      </c>
      <c r="E3034">
        <v>254</v>
      </c>
      <c r="F3034" t="s">
        <v>1426</v>
      </c>
      <c r="G3034" t="s">
        <v>69</v>
      </c>
      <c r="H3034" t="s">
        <v>70</v>
      </c>
      <c r="I3034">
        <v>2</v>
      </c>
      <c r="J3034">
        <v>1</v>
      </c>
      <c r="K3034">
        <v>203</v>
      </c>
      <c r="L3034">
        <v>9.5</v>
      </c>
      <c r="M3034">
        <v>4.7300000000000004</v>
      </c>
      <c r="N3034">
        <v>0.45</v>
      </c>
      <c r="O3034">
        <v>6.04</v>
      </c>
      <c r="P3034">
        <v>0.56999999999999995</v>
      </c>
      <c r="Q3034">
        <v>4.88</v>
      </c>
      <c r="R3034">
        <v>0.46</v>
      </c>
      <c r="S3034">
        <v>1.04</v>
      </c>
      <c r="T3034">
        <v>190</v>
      </c>
      <c r="U3034">
        <v>9.86</v>
      </c>
      <c r="V3034">
        <v>13.11</v>
      </c>
      <c r="W3034" s="1">
        <v>42995</v>
      </c>
      <c r="X3034">
        <v>137</v>
      </c>
      <c r="Y3034" s="3">
        <v>44986</v>
      </c>
      <c r="AC3034" t="s">
        <v>49</v>
      </c>
      <c r="AH3034" t="s">
        <v>1448</v>
      </c>
      <c r="AI3034">
        <v>21</v>
      </c>
      <c r="AJ3034" t="s">
        <v>1294</v>
      </c>
      <c r="AK3034" t="s">
        <v>50</v>
      </c>
      <c r="AL3034" s="1">
        <v>43230</v>
      </c>
    </row>
    <row r="3035" spans="1:38" x14ac:dyDescent="0.25">
      <c r="A3035" t="s">
        <v>284</v>
      </c>
      <c r="B3035" s="1">
        <v>44230</v>
      </c>
      <c r="C3035">
        <v>3</v>
      </c>
      <c r="D3035">
        <v>408</v>
      </c>
      <c r="E3035">
        <v>255</v>
      </c>
      <c r="F3035" t="s">
        <v>1426</v>
      </c>
      <c r="G3035" t="s">
        <v>64</v>
      </c>
      <c r="H3035" t="s">
        <v>64</v>
      </c>
      <c r="I3035">
        <v>3</v>
      </c>
      <c r="J3035">
        <v>2</v>
      </c>
      <c r="K3035">
        <v>124</v>
      </c>
      <c r="L3035">
        <v>20</v>
      </c>
      <c r="M3035">
        <v>4.7699999999999996</v>
      </c>
      <c r="N3035">
        <v>0.95</v>
      </c>
      <c r="O3035">
        <v>5.0199999999999996</v>
      </c>
      <c r="P3035">
        <v>1</v>
      </c>
      <c r="Q3035">
        <v>4.1900000000000004</v>
      </c>
      <c r="R3035">
        <v>0.84</v>
      </c>
      <c r="S3035">
        <v>1.84</v>
      </c>
      <c r="T3035">
        <v>450</v>
      </c>
      <c r="U3035">
        <v>20.76</v>
      </c>
      <c r="V3035">
        <v>24.18</v>
      </c>
      <c r="W3035" s="1">
        <v>44106</v>
      </c>
    </row>
    <row r="3036" spans="1:38" x14ac:dyDescent="0.25">
      <c r="A3036" t="s">
        <v>284</v>
      </c>
      <c r="B3036" s="1">
        <v>44298</v>
      </c>
      <c r="C3036">
        <v>4</v>
      </c>
      <c r="D3036">
        <v>408</v>
      </c>
      <c r="E3036">
        <v>255</v>
      </c>
      <c r="F3036" t="s">
        <v>1426</v>
      </c>
      <c r="G3036" t="s">
        <v>64</v>
      </c>
      <c r="H3036" t="s">
        <v>64</v>
      </c>
      <c r="I3036">
        <v>3</v>
      </c>
      <c r="J3036">
        <v>2</v>
      </c>
      <c r="K3036">
        <v>192</v>
      </c>
      <c r="L3036">
        <v>20</v>
      </c>
      <c r="M3036">
        <v>4.7699999999999996</v>
      </c>
      <c r="N3036">
        <v>0.95</v>
      </c>
      <c r="O3036">
        <v>5.0199999999999996</v>
      </c>
      <c r="P3036">
        <v>1</v>
      </c>
      <c r="Q3036">
        <v>4.1900000000000004</v>
      </c>
      <c r="R3036">
        <v>0.84</v>
      </c>
      <c r="S3036">
        <v>1.84</v>
      </c>
      <c r="T3036">
        <v>450</v>
      </c>
      <c r="U3036">
        <v>20.76</v>
      </c>
      <c r="V3036">
        <v>24.18</v>
      </c>
      <c r="W3036" s="1">
        <v>44106</v>
      </c>
    </row>
    <row r="3037" spans="1:38" x14ac:dyDescent="0.25">
      <c r="A3037" t="s">
        <v>284</v>
      </c>
      <c r="B3037" s="1">
        <v>44111</v>
      </c>
      <c r="C3037">
        <v>1</v>
      </c>
      <c r="D3037">
        <v>408</v>
      </c>
      <c r="E3037">
        <v>255</v>
      </c>
      <c r="F3037" t="s">
        <v>1426</v>
      </c>
      <c r="G3037" t="s">
        <v>64</v>
      </c>
      <c r="H3037" t="s">
        <v>64</v>
      </c>
      <c r="I3037">
        <v>3</v>
      </c>
      <c r="J3037">
        <v>2</v>
      </c>
      <c r="K3037">
        <v>5</v>
      </c>
      <c r="L3037">
        <v>17.600000000000001</v>
      </c>
      <c r="M3037">
        <v>4.63</v>
      </c>
      <c r="N3037">
        <v>0.81</v>
      </c>
      <c r="O3037">
        <v>5.1100000000000003</v>
      </c>
      <c r="P3037">
        <v>0.9</v>
      </c>
      <c r="Q3037">
        <v>4.3099999999999996</v>
      </c>
      <c r="R3037">
        <v>0.76</v>
      </c>
      <c r="S3037">
        <v>1.66</v>
      </c>
      <c r="T3037">
        <v>401</v>
      </c>
      <c r="U3037">
        <v>18.27</v>
      </c>
      <c r="V3037">
        <v>21.63</v>
      </c>
      <c r="W3037" s="1">
        <v>44106</v>
      </c>
    </row>
    <row r="3038" spans="1:38" x14ac:dyDescent="0.25">
      <c r="A3038" t="s">
        <v>284</v>
      </c>
      <c r="B3038" s="1">
        <v>44166</v>
      </c>
      <c r="C3038">
        <v>2</v>
      </c>
      <c r="D3038">
        <v>408</v>
      </c>
      <c r="E3038">
        <v>255</v>
      </c>
      <c r="F3038" t="s">
        <v>1426</v>
      </c>
      <c r="G3038" t="s">
        <v>64</v>
      </c>
      <c r="H3038" t="s">
        <v>64</v>
      </c>
      <c r="I3038">
        <v>3</v>
      </c>
      <c r="J3038">
        <v>2</v>
      </c>
      <c r="K3038">
        <v>60</v>
      </c>
      <c r="L3038">
        <v>19</v>
      </c>
      <c r="M3038">
        <v>4.8600000000000003</v>
      </c>
      <c r="N3038">
        <v>0.92</v>
      </c>
      <c r="O3038">
        <v>4.4000000000000004</v>
      </c>
      <c r="P3038">
        <v>0.8</v>
      </c>
      <c r="Q3038">
        <v>3.9</v>
      </c>
      <c r="R3038">
        <v>0.7</v>
      </c>
      <c r="S3038">
        <v>1.6</v>
      </c>
      <c r="T3038">
        <v>158</v>
      </c>
      <c r="U3038">
        <v>19.72</v>
      </c>
      <c r="V3038">
        <v>20.329999999999998</v>
      </c>
      <c r="W3038" s="1">
        <v>44106</v>
      </c>
      <c r="Z3038">
        <v>179</v>
      </c>
      <c r="AA3038">
        <v>153</v>
      </c>
    </row>
    <row r="3039" spans="1:38" x14ac:dyDescent="0.25">
      <c r="A3039" t="s">
        <v>123</v>
      </c>
      <c r="B3039" s="1">
        <v>43074</v>
      </c>
      <c r="C3039">
        <v>2</v>
      </c>
      <c r="D3039">
        <v>373</v>
      </c>
      <c r="E3039">
        <v>257</v>
      </c>
      <c r="F3039" t="s">
        <v>1426</v>
      </c>
      <c r="G3039" t="s">
        <v>69</v>
      </c>
      <c r="H3039" t="s">
        <v>70</v>
      </c>
      <c r="I3039">
        <v>3</v>
      </c>
      <c r="J3039">
        <v>2</v>
      </c>
      <c r="K3039">
        <v>114</v>
      </c>
      <c r="L3039">
        <v>19</v>
      </c>
      <c r="M3039">
        <v>4.93</v>
      </c>
      <c r="N3039">
        <v>0.94</v>
      </c>
      <c r="O3039">
        <v>4.7699999999999996</v>
      </c>
      <c r="P3039">
        <v>0.91</v>
      </c>
      <c r="Q3039">
        <v>4.41</v>
      </c>
      <c r="R3039">
        <v>0.84</v>
      </c>
      <c r="S3039">
        <v>1.74</v>
      </c>
      <c r="T3039">
        <v>195</v>
      </c>
      <c r="U3039">
        <v>19.72</v>
      </c>
      <c r="V3039">
        <v>22.75</v>
      </c>
      <c r="W3039" s="1">
        <v>42960</v>
      </c>
      <c r="X3039">
        <v>251</v>
      </c>
      <c r="Y3039" s="3">
        <v>44958</v>
      </c>
      <c r="AC3039" s="1">
        <v>43059</v>
      </c>
      <c r="AD3039">
        <v>1</v>
      </c>
      <c r="AE3039">
        <v>261</v>
      </c>
      <c r="AF3039" s="1">
        <v>43337</v>
      </c>
      <c r="AG3039">
        <v>377</v>
      </c>
      <c r="AH3039" t="s">
        <v>1022</v>
      </c>
      <c r="AI3039">
        <v>244</v>
      </c>
      <c r="AJ3039" t="s">
        <v>1755</v>
      </c>
      <c r="AK3039" t="s">
        <v>45</v>
      </c>
      <c r="AL3039" s="1">
        <v>42960</v>
      </c>
    </row>
    <row r="3040" spans="1:38" x14ac:dyDescent="0.25">
      <c r="A3040" t="s">
        <v>123</v>
      </c>
      <c r="B3040" s="1">
        <v>43005</v>
      </c>
      <c r="C3040">
        <v>1</v>
      </c>
      <c r="D3040">
        <v>373</v>
      </c>
      <c r="E3040">
        <v>257</v>
      </c>
      <c r="F3040" t="s">
        <v>1426</v>
      </c>
      <c r="G3040" t="s">
        <v>69</v>
      </c>
      <c r="H3040" t="s">
        <v>70</v>
      </c>
      <c r="I3040">
        <v>3</v>
      </c>
      <c r="J3040">
        <v>2</v>
      </c>
      <c r="K3040">
        <v>45</v>
      </c>
      <c r="L3040">
        <v>19.399999999999999</v>
      </c>
      <c r="M3040">
        <v>5.28</v>
      </c>
      <c r="N3040">
        <v>1.02</v>
      </c>
      <c r="O3040">
        <v>4.5999999999999996</v>
      </c>
      <c r="P3040">
        <v>0.89</v>
      </c>
      <c r="Q3040">
        <v>4.03</v>
      </c>
      <c r="R3040">
        <v>0.78</v>
      </c>
      <c r="S3040">
        <v>1.67</v>
      </c>
      <c r="T3040">
        <v>6</v>
      </c>
      <c r="U3040">
        <v>20.14</v>
      </c>
      <c r="V3040">
        <v>22.16</v>
      </c>
      <c r="W3040" s="1">
        <v>42960</v>
      </c>
      <c r="X3040">
        <v>251</v>
      </c>
      <c r="Y3040" t="s">
        <v>43</v>
      </c>
      <c r="AC3040" s="1">
        <v>43059</v>
      </c>
      <c r="AD3040">
        <v>1</v>
      </c>
      <c r="AE3040">
        <v>270</v>
      </c>
      <c r="AF3040" s="1">
        <v>43337</v>
      </c>
      <c r="AG3040">
        <v>377</v>
      </c>
      <c r="AH3040" t="s">
        <v>1022</v>
      </c>
      <c r="AI3040">
        <v>244</v>
      </c>
      <c r="AJ3040" t="s">
        <v>1755</v>
      </c>
      <c r="AK3040" t="s">
        <v>45</v>
      </c>
      <c r="AL3040" s="1">
        <v>42960</v>
      </c>
    </row>
    <row r="3041" spans="1:38" x14ac:dyDescent="0.25">
      <c r="A3041" t="s">
        <v>123</v>
      </c>
      <c r="B3041" s="1">
        <v>43198</v>
      </c>
      <c r="C3041">
        <v>4</v>
      </c>
      <c r="D3041">
        <v>373</v>
      </c>
      <c r="E3041">
        <v>257</v>
      </c>
      <c r="F3041" t="s">
        <v>1426</v>
      </c>
      <c r="G3041" t="s">
        <v>69</v>
      </c>
      <c r="H3041" t="s">
        <v>70</v>
      </c>
      <c r="I3041">
        <v>3</v>
      </c>
      <c r="J3041">
        <v>2</v>
      </c>
      <c r="K3041">
        <v>238</v>
      </c>
      <c r="L3041">
        <v>11.9</v>
      </c>
      <c r="M3041">
        <v>4.6399999999999997</v>
      </c>
      <c r="N3041">
        <v>0.55000000000000004</v>
      </c>
      <c r="O3041">
        <v>6.65</v>
      </c>
      <c r="P3041">
        <v>0.79</v>
      </c>
      <c r="Q3041">
        <v>5.78</v>
      </c>
      <c r="R3041">
        <v>0.69</v>
      </c>
      <c r="S3041">
        <v>1.48</v>
      </c>
      <c r="T3041">
        <v>417</v>
      </c>
      <c r="U3041">
        <v>12.35</v>
      </c>
      <c r="V3041">
        <v>18.22</v>
      </c>
      <c r="W3041" s="1">
        <v>42960</v>
      </c>
      <c r="X3041">
        <v>251</v>
      </c>
      <c r="Y3041" s="3">
        <v>45019</v>
      </c>
      <c r="AC3041" t="s">
        <v>49</v>
      </c>
      <c r="AH3041" t="s">
        <v>1022</v>
      </c>
      <c r="AI3041">
        <v>244</v>
      </c>
      <c r="AJ3041" t="s">
        <v>1755</v>
      </c>
      <c r="AK3041" t="s">
        <v>50</v>
      </c>
      <c r="AL3041" s="1">
        <v>43242</v>
      </c>
    </row>
    <row r="3042" spans="1:38" x14ac:dyDescent="0.25">
      <c r="A3042" t="s">
        <v>123</v>
      </c>
      <c r="B3042" s="1">
        <v>43136</v>
      </c>
      <c r="C3042">
        <v>3</v>
      </c>
      <c r="D3042">
        <v>373</v>
      </c>
      <c r="E3042">
        <v>257</v>
      </c>
      <c r="F3042" t="s">
        <v>1426</v>
      </c>
      <c r="G3042" t="s">
        <v>69</v>
      </c>
      <c r="H3042" t="s">
        <v>70</v>
      </c>
      <c r="I3042">
        <v>3</v>
      </c>
      <c r="J3042">
        <v>2</v>
      </c>
      <c r="K3042">
        <v>168</v>
      </c>
      <c r="L3042">
        <v>9.9</v>
      </c>
      <c r="M3042">
        <v>4.8600000000000003</v>
      </c>
      <c r="N3042">
        <v>0.48</v>
      </c>
      <c r="O3042">
        <v>6.46</v>
      </c>
      <c r="P3042">
        <v>0.64</v>
      </c>
      <c r="Q3042">
        <v>4.24</v>
      </c>
      <c r="R3042">
        <v>0.42</v>
      </c>
      <c r="S3042">
        <v>1.06</v>
      </c>
      <c r="T3042">
        <v>7</v>
      </c>
      <c r="U3042">
        <v>10.28</v>
      </c>
      <c r="V3042">
        <v>13.8</v>
      </c>
      <c r="W3042" s="1">
        <v>42968</v>
      </c>
      <c r="X3042">
        <v>251</v>
      </c>
      <c r="Y3042" t="s">
        <v>47</v>
      </c>
      <c r="Z3042" t="s">
        <v>1201</v>
      </c>
      <c r="AA3042" t="s">
        <v>1202</v>
      </c>
      <c r="AC3042" s="1">
        <v>43058</v>
      </c>
      <c r="AD3042">
        <v>1</v>
      </c>
      <c r="AE3042">
        <v>199</v>
      </c>
      <c r="AF3042" s="1">
        <v>43337</v>
      </c>
      <c r="AG3042">
        <v>369</v>
      </c>
      <c r="AH3042" t="s">
        <v>1203</v>
      </c>
      <c r="AI3042" t="s">
        <v>1204</v>
      </c>
      <c r="AJ3042" t="s">
        <v>1205</v>
      </c>
      <c r="AK3042" t="s">
        <v>45</v>
      </c>
      <c r="AL3042" s="1">
        <v>42968</v>
      </c>
    </row>
    <row r="3043" spans="1:38" x14ac:dyDescent="0.25">
      <c r="A3043" t="s">
        <v>284</v>
      </c>
      <c r="B3043" s="1">
        <v>44111</v>
      </c>
      <c r="C3043">
        <v>1</v>
      </c>
      <c r="D3043">
        <v>653</v>
      </c>
      <c r="E3043">
        <v>258</v>
      </c>
      <c r="F3043" t="s">
        <v>1426</v>
      </c>
      <c r="G3043" t="s">
        <v>285</v>
      </c>
      <c r="H3043" t="s">
        <v>64</v>
      </c>
      <c r="I3043">
        <v>2</v>
      </c>
      <c r="J3043">
        <v>1</v>
      </c>
      <c r="K3043">
        <v>49</v>
      </c>
      <c r="L3043">
        <v>19.399999999999999</v>
      </c>
      <c r="M3043">
        <v>5.09</v>
      </c>
      <c r="N3043">
        <v>0.99</v>
      </c>
      <c r="O3043">
        <v>4.37</v>
      </c>
      <c r="P3043">
        <v>0.85</v>
      </c>
      <c r="Q3043">
        <v>3.15</v>
      </c>
      <c r="R3043">
        <v>0.61</v>
      </c>
      <c r="S3043">
        <v>1.46</v>
      </c>
      <c r="T3043">
        <v>121</v>
      </c>
      <c r="U3043">
        <v>20.14</v>
      </c>
      <c r="V3043">
        <v>20.38</v>
      </c>
      <c r="W3043" s="1">
        <v>44062</v>
      </c>
    </row>
    <row r="3044" spans="1:38" x14ac:dyDescent="0.25">
      <c r="A3044" t="s">
        <v>284</v>
      </c>
      <c r="B3044" s="1">
        <v>44298</v>
      </c>
      <c r="C3044">
        <v>4</v>
      </c>
      <c r="D3044">
        <v>653</v>
      </c>
      <c r="E3044">
        <v>258</v>
      </c>
      <c r="F3044" t="s">
        <v>1426</v>
      </c>
      <c r="G3044" t="s">
        <v>285</v>
      </c>
      <c r="H3044" t="s">
        <v>64</v>
      </c>
      <c r="I3044">
        <v>2</v>
      </c>
      <c r="J3044">
        <v>1</v>
      </c>
      <c r="K3044">
        <v>236</v>
      </c>
      <c r="L3044">
        <v>14</v>
      </c>
      <c r="M3044">
        <v>4.59</v>
      </c>
      <c r="N3044">
        <v>0.64</v>
      </c>
      <c r="O3044">
        <v>5.44</v>
      </c>
      <c r="P3044">
        <v>0.76</v>
      </c>
      <c r="Q3044">
        <v>4.33</v>
      </c>
      <c r="R3044">
        <v>0.61</v>
      </c>
      <c r="S3044">
        <v>1.37</v>
      </c>
      <c r="T3044">
        <v>333</v>
      </c>
      <c r="U3044">
        <v>14.53</v>
      </c>
      <c r="V3044">
        <v>17.809999999999999</v>
      </c>
      <c r="W3044" s="1">
        <v>44062</v>
      </c>
    </row>
    <row r="3045" spans="1:38" x14ac:dyDescent="0.25">
      <c r="A3045" t="s">
        <v>284</v>
      </c>
      <c r="B3045" s="1">
        <v>44230</v>
      </c>
      <c r="C3045">
        <v>3</v>
      </c>
      <c r="D3045">
        <v>653</v>
      </c>
      <c r="E3045">
        <v>258</v>
      </c>
      <c r="F3045" t="s">
        <v>1426</v>
      </c>
      <c r="G3045" t="s">
        <v>285</v>
      </c>
      <c r="H3045" t="s">
        <v>64</v>
      </c>
      <c r="I3045">
        <v>2</v>
      </c>
      <c r="J3045">
        <v>1</v>
      </c>
      <c r="K3045">
        <v>168</v>
      </c>
      <c r="L3045">
        <v>14.2</v>
      </c>
      <c r="M3045">
        <v>4.8899999999999997</v>
      </c>
      <c r="N3045">
        <v>0.69</v>
      </c>
      <c r="O3045">
        <v>5.23</v>
      </c>
      <c r="P3045">
        <v>0.74</v>
      </c>
      <c r="Q3045">
        <v>3.71</v>
      </c>
      <c r="R3045">
        <v>0.53</v>
      </c>
      <c r="S3045">
        <v>1.27</v>
      </c>
      <c r="T3045">
        <v>230</v>
      </c>
      <c r="U3045">
        <v>14.74</v>
      </c>
      <c r="V3045">
        <v>17.04</v>
      </c>
      <c r="W3045" s="1">
        <v>44062</v>
      </c>
    </row>
    <row r="3046" spans="1:38" x14ac:dyDescent="0.25">
      <c r="A3046" t="s">
        <v>284</v>
      </c>
      <c r="B3046" s="1">
        <v>44166</v>
      </c>
      <c r="C3046">
        <v>2</v>
      </c>
      <c r="D3046">
        <v>653</v>
      </c>
      <c r="E3046">
        <v>258</v>
      </c>
      <c r="F3046" t="s">
        <v>1426</v>
      </c>
      <c r="G3046" t="s">
        <v>285</v>
      </c>
      <c r="H3046" t="s">
        <v>64</v>
      </c>
      <c r="I3046">
        <v>2</v>
      </c>
      <c r="J3046">
        <v>1</v>
      </c>
      <c r="K3046">
        <v>104</v>
      </c>
      <c r="L3046">
        <v>11</v>
      </c>
      <c r="M3046">
        <v>4.7300000000000004</v>
      </c>
      <c r="N3046">
        <v>0.52</v>
      </c>
      <c r="O3046">
        <v>5</v>
      </c>
      <c r="P3046">
        <v>0.5</v>
      </c>
      <c r="Q3046">
        <v>3.5</v>
      </c>
      <c r="R3046">
        <v>0.4</v>
      </c>
      <c r="S3046">
        <v>0.9</v>
      </c>
      <c r="T3046">
        <v>265</v>
      </c>
      <c r="U3046">
        <v>11.42</v>
      </c>
      <c r="V3046">
        <v>12.19</v>
      </c>
      <c r="W3046" s="1">
        <v>44062</v>
      </c>
      <c r="Z3046">
        <v>83</v>
      </c>
      <c r="AA3046">
        <v>118</v>
      </c>
    </row>
    <row r="3047" spans="1:38" x14ac:dyDescent="0.25">
      <c r="A3047" t="s">
        <v>594</v>
      </c>
      <c r="B3047" s="1">
        <v>42995</v>
      </c>
      <c r="C3047">
        <v>1</v>
      </c>
      <c r="D3047">
        <v>348</v>
      </c>
      <c r="E3047">
        <v>258</v>
      </c>
      <c r="F3047" t="s">
        <v>1426</v>
      </c>
      <c r="G3047" t="s">
        <v>69</v>
      </c>
      <c r="H3047" t="s">
        <v>70</v>
      </c>
      <c r="I3047">
        <v>4</v>
      </c>
      <c r="J3047" t="s">
        <v>42</v>
      </c>
      <c r="K3047">
        <v>32</v>
      </c>
      <c r="L3047">
        <v>25.6</v>
      </c>
      <c r="M3047">
        <v>5.16</v>
      </c>
      <c r="N3047">
        <v>1.32</v>
      </c>
      <c r="O3047">
        <v>5.59</v>
      </c>
      <c r="P3047">
        <v>1.43</v>
      </c>
      <c r="Q3047">
        <v>3.81</v>
      </c>
      <c r="R3047">
        <v>0.98</v>
      </c>
      <c r="S3047">
        <v>2.41</v>
      </c>
      <c r="T3047">
        <v>42</v>
      </c>
      <c r="U3047">
        <v>26.57</v>
      </c>
      <c r="V3047">
        <v>32.08</v>
      </c>
      <c r="W3047" s="1">
        <v>42963</v>
      </c>
      <c r="X3047">
        <v>236</v>
      </c>
      <c r="Y3047" t="s">
        <v>43</v>
      </c>
      <c r="Z3047" t="s">
        <v>1735</v>
      </c>
      <c r="AA3047" t="s">
        <v>1756</v>
      </c>
      <c r="AC3047" t="s">
        <v>49</v>
      </c>
      <c r="AH3047" t="s">
        <v>1757</v>
      </c>
      <c r="AI3047">
        <v>0</v>
      </c>
      <c r="AJ3047" t="s">
        <v>1758</v>
      </c>
      <c r="AK3047" t="s">
        <v>45</v>
      </c>
      <c r="AL3047" s="1">
        <v>42963</v>
      </c>
    </row>
    <row r="3048" spans="1:38" x14ac:dyDescent="0.25">
      <c r="A3048" t="s">
        <v>594</v>
      </c>
      <c r="B3048" s="1">
        <v>43059</v>
      </c>
      <c r="C3048">
        <v>2</v>
      </c>
      <c r="D3048">
        <v>348</v>
      </c>
      <c r="E3048">
        <v>258</v>
      </c>
      <c r="F3048" t="s">
        <v>1426</v>
      </c>
      <c r="G3048" t="s">
        <v>69</v>
      </c>
      <c r="H3048" t="s">
        <v>70</v>
      </c>
      <c r="I3048">
        <v>4</v>
      </c>
      <c r="J3048" t="s">
        <v>42</v>
      </c>
      <c r="K3048">
        <v>96</v>
      </c>
      <c r="L3048">
        <v>24.1</v>
      </c>
      <c r="M3048">
        <v>5.25</v>
      </c>
      <c r="N3048">
        <v>1.27</v>
      </c>
      <c r="O3048">
        <v>5.52</v>
      </c>
      <c r="P3048">
        <v>1.33</v>
      </c>
      <c r="Q3048">
        <v>3.74</v>
      </c>
      <c r="R3048">
        <v>0.9</v>
      </c>
      <c r="S3048">
        <v>2.23</v>
      </c>
      <c r="T3048">
        <v>37</v>
      </c>
      <c r="U3048">
        <v>25.02</v>
      </c>
      <c r="V3048">
        <v>29.83</v>
      </c>
      <c r="W3048" s="1">
        <v>42963</v>
      </c>
      <c r="X3048">
        <v>236</v>
      </c>
      <c r="Y3048" t="s">
        <v>46</v>
      </c>
      <c r="Z3048" t="s">
        <v>1759</v>
      </c>
      <c r="AA3048" t="s">
        <v>1760</v>
      </c>
      <c r="AC3048" s="1">
        <v>43044</v>
      </c>
      <c r="AD3048">
        <v>1</v>
      </c>
      <c r="AE3048">
        <v>215</v>
      </c>
      <c r="AF3048" s="1">
        <v>43324</v>
      </c>
      <c r="AG3048">
        <v>361</v>
      </c>
      <c r="AH3048" t="s">
        <v>1757</v>
      </c>
      <c r="AI3048">
        <v>0</v>
      </c>
      <c r="AJ3048" t="s">
        <v>1758</v>
      </c>
      <c r="AK3048" t="s">
        <v>45</v>
      </c>
      <c r="AL3048" s="1">
        <v>42963</v>
      </c>
    </row>
    <row r="3049" spans="1:38" x14ac:dyDescent="0.25">
      <c r="A3049" t="s">
        <v>594</v>
      </c>
      <c r="B3049" s="1">
        <v>43186</v>
      </c>
      <c r="C3049">
        <v>4</v>
      </c>
      <c r="D3049">
        <v>348</v>
      </c>
      <c r="E3049">
        <v>258</v>
      </c>
      <c r="F3049" t="s">
        <v>1426</v>
      </c>
      <c r="G3049" t="s">
        <v>69</v>
      </c>
      <c r="H3049" t="s">
        <v>70</v>
      </c>
      <c r="I3049">
        <v>4</v>
      </c>
      <c r="J3049" t="s">
        <v>42</v>
      </c>
      <c r="K3049">
        <v>223</v>
      </c>
      <c r="L3049">
        <v>19.2</v>
      </c>
      <c r="M3049">
        <v>4.76</v>
      </c>
      <c r="N3049">
        <v>0.91</v>
      </c>
      <c r="O3049">
        <v>5.89</v>
      </c>
      <c r="P3049">
        <v>1.1299999999999999</v>
      </c>
      <c r="Q3049">
        <v>4.01</v>
      </c>
      <c r="R3049">
        <v>0.77</v>
      </c>
      <c r="S3049">
        <v>1.9</v>
      </c>
      <c r="T3049">
        <v>82</v>
      </c>
      <c r="U3049">
        <v>19.93</v>
      </c>
      <c r="V3049">
        <v>25.04</v>
      </c>
      <c r="W3049" s="1">
        <v>42963</v>
      </c>
      <c r="X3049" t="s">
        <v>1761</v>
      </c>
      <c r="Y3049" t="s">
        <v>48</v>
      </c>
      <c r="Z3049" t="s">
        <v>1735</v>
      </c>
      <c r="AA3049" t="s">
        <v>1756</v>
      </c>
      <c r="AC3049" t="s">
        <v>49</v>
      </c>
      <c r="AH3049" t="s">
        <v>1757</v>
      </c>
      <c r="AI3049">
        <v>0</v>
      </c>
      <c r="AJ3049" t="s">
        <v>1758</v>
      </c>
      <c r="AK3049" t="s">
        <v>50</v>
      </c>
      <c r="AL3049" s="1">
        <v>43245</v>
      </c>
    </row>
    <row r="3050" spans="1:38" x14ac:dyDescent="0.25">
      <c r="A3050" t="s">
        <v>594</v>
      </c>
      <c r="B3050" s="1">
        <v>43122</v>
      </c>
      <c r="C3050">
        <v>3</v>
      </c>
      <c r="D3050">
        <v>348</v>
      </c>
      <c r="E3050">
        <v>258</v>
      </c>
      <c r="F3050" t="s">
        <v>1426</v>
      </c>
      <c r="G3050" t="s">
        <v>69</v>
      </c>
      <c r="H3050" t="s">
        <v>70</v>
      </c>
      <c r="I3050">
        <v>4</v>
      </c>
      <c r="J3050" t="s">
        <v>42</v>
      </c>
      <c r="K3050">
        <v>159</v>
      </c>
      <c r="L3050">
        <v>21.2</v>
      </c>
      <c r="M3050">
        <v>5.0599999999999996</v>
      </c>
      <c r="N3050">
        <v>1.07</v>
      </c>
      <c r="O3050">
        <v>5.12</v>
      </c>
      <c r="P3050">
        <v>1.0900000000000001</v>
      </c>
      <c r="Q3050">
        <v>3.53</v>
      </c>
      <c r="R3050">
        <v>0.75</v>
      </c>
      <c r="S3050">
        <v>1.83</v>
      </c>
      <c r="T3050">
        <v>31</v>
      </c>
      <c r="U3050">
        <v>22.01</v>
      </c>
      <c r="V3050">
        <v>24.93</v>
      </c>
      <c r="W3050" s="1">
        <v>42963</v>
      </c>
      <c r="X3050">
        <v>236</v>
      </c>
      <c r="Y3050" t="s">
        <v>47</v>
      </c>
      <c r="Z3050" t="s">
        <v>1735</v>
      </c>
      <c r="AA3050" t="s">
        <v>1756</v>
      </c>
      <c r="AC3050" s="1">
        <v>43044</v>
      </c>
      <c r="AD3050">
        <v>1</v>
      </c>
      <c r="AE3050">
        <v>158</v>
      </c>
      <c r="AF3050" s="1">
        <v>43324</v>
      </c>
      <c r="AG3050">
        <v>361</v>
      </c>
      <c r="AH3050" t="s">
        <v>1757</v>
      </c>
      <c r="AI3050">
        <v>0</v>
      </c>
      <c r="AJ3050" t="s">
        <v>1758</v>
      </c>
      <c r="AK3050" t="s">
        <v>45</v>
      </c>
      <c r="AL3050" s="1">
        <v>42963</v>
      </c>
    </row>
    <row r="3051" spans="1:38" x14ac:dyDescent="0.25">
      <c r="A3051" t="s">
        <v>123</v>
      </c>
      <c r="B3051" s="1">
        <v>43005</v>
      </c>
      <c r="C3051">
        <v>1</v>
      </c>
      <c r="D3051">
        <v>99</v>
      </c>
      <c r="E3051">
        <v>259</v>
      </c>
      <c r="F3051" t="s">
        <v>1426</v>
      </c>
      <c r="G3051" t="s">
        <v>69</v>
      </c>
      <c r="H3051" t="s">
        <v>70</v>
      </c>
      <c r="I3051">
        <v>3</v>
      </c>
      <c r="J3051">
        <v>2</v>
      </c>
      <c r="K3051">
        <v>35</v>
      </c>
      <c r="L3051">
        <v>27.1</v>
      </c>
      <c r="M3051">
        <v>4.99</v>
      </c>
      <c r="N3051">
        <v>1.35</v>
      </c>
      <c r="O3051">
        <v>5.05</v>
      </c>
      <c r="P3051">
        <v>1.37</v>
      </c>
      <c r="Q3051">
        <v>3.94</v>
      </c>
      <c r="R3051">
        <v>1.07</v>
      </c>
      <c r="S3051">
        <v>2.44</v>
      </c>
      <c r="T3051">
        <v>12</v>
      </c>
      <c r="U3051">
        <v>28.13</v>
      </c>
      <c r="V3051">
        <v>32.4</v>
      </c>
      <c r="W3051" s="1">
        <v>42970</v>
      </c>
      <c r="X3051">
        <v>241</v>
      </c>
      <c r="Y3051" t="s">
        <v>43</v>
      </c>
      <c r="Z3051" t="s">
        <v>362</v>
      </c>
      <c r="AA3051" t="s">
        <v>1762</v>
      </c>
      <c r="AC3051" s="1">
        <v>43052</v>
      </c>
      <c r="AD3051">
        <v>1</v>
      </c>
      <c r="AE3051">
        <v>264</v>
      </c>
      <c r="AF3051" s="1">
        <v>43331</v>
      </c>
      <c r="AG3051">
        <v>361</v>
      </c>
      <c r="AH3051" t="s">
        <v>1763</v>
      </c>
      <c r="AI3051">
        <v>575</v>
      </c>
      <c r="AJ3051" t="s">
        <v>1764</v>
      </c>
      <c r="AK3051" t="s">
        <v>45</v>
      </c>
      <c r="AL3051" s="1">
        <v>42970</v>
      </c>
    </row>
    <row r="3052" spans="1:38" x14ac:dyDescent="0.25">
      <c r="A3052" t="s">
        <v>123</v>
      </c>
      <c r="B3052" s="1">
        <v>43074</v>
      </c>
      <c r="C3052">
        <v>2</v>
      </c>
      <c r="D3052">
        <v>99</v>
      </c>
      <c r="E3052">
        <v>259</v>
      </c>
      <c r="F3052" t="s">
        <v>1426</v>
      </c>
      <c r="G3052" t="s">
        <v>69</v>
      </c>
      <c r="H3052" t="s">
        <v>70</v>
      </c>
      <c r="I3052">
        <v>3</v>
      </c>
      <c r="J3052">
        <v>2</v>
      </c>
      <c r="K3052">
        <v>104</v>
      </c>
      <c r="L3052">
        <v>15.6</v>
      </c>
      <c r="M3052">
        <v>4.83</v>
      </c>
      <c r="N3052">
        <v>0.75</v>
      </c>
      <c r="O3052">
        <v>5.31</v>
      </c>
      <c r="P3052">
        <v>0.83</v>
      </c>
      <c r="Q3052">
        <v>4.3</v>
      </c>
      <c r="R3052">
        <v>0.67</v>
      </c>
      <c r="S3052">
        <v>1.5</v>
      </c>
      <c r="T3052">
        <v>19</v>
      </c>
      <c r="U3052">
        <v>16.190000000000001</v>
      </c>
      <c r="V3052">
        <v>19.57</v>
      </c>
      <c r="W3052" s="1">
        <v>42970</v>
      </c>
      <c r="X3052">
        <v>241</v>
      </c>
      <c r="Y3052" t="s">
        <v>46</v>
      </c>
      <c r="Z3052" t="s">
        <v>362</v>
      </c>
      <c r="AA3052" t="s">
        <v>1762</v>
      </c>
      <c r="AC3052" s="1">
        <v>43052</v>
      </c>
      <c r="AD3052">
        <v>1</v>
      </c>
      <c r="AE3052">
        <v>255</v>
      </c>
      <c r="AF3052" s="1">
        <v>43331</v>
      </c>
      <c r="AG3052">
        <v>361</v>
      </c>
      <c r="AH3052" t="s">
        <v>1763</v>
      </c>
      <c r="AI3052">
        <v>575</v>
      </c>
      <c r="AJ3052" t="s">
        <v>1764</v>
      </c>
      <c r="AK3052" t="s">
        <v>45</v>
      </c>
      <c r="AL3052" s="1">
        <v>42970</v>
      </c>
    </row>
    <row r="3053" spans="1:38" x14ac:dyDescent="0.25">
      <c r="A3053" t="s">
        <v>123</v>
      </c>
      <c r="B3053" s="1">
        <v>43136</v>
      </c>
      <c r="C3053">
        <v>3</v>
      </c>
      <c r="D3053">
        <v>99</v>
      </c>
      <c r="E3053">
        <v>259</v>
      </c>
      <c r="F3053" t="s">
        <v>1426</v>
      </c>
      <c r="G3053" t="s">
        <v>69</v>
      </c>
      <c r="H3053" t="s">
        <v>70</v>
      </c>
      <c r="I3053">
        <v>3</v>
      </c>
      <c r="J3053">
        <v>2</v>
      </c>
      <c r="K3053">
        <v>166</v>
      </c>
      <c r="L3053">
        <v>13.8</v>
      </c>
      <c r="M3053">
        <v>4.82</v>
      </c>
      <c r="N3053">
        <v>0.67</v>
      </c>
      <c r="O3053">
        <v>6.18</v>
      </c>
      <c r="P3053">
        <v>0.85</v>
      </c>
      <c r="Q3053">
        <v>4.3600000000000003</v>
      </c>
      <c r="R3053">
        <v>0.6</v>
      </c>
      <c r="S3053">
        <v>1.45</v>
      </c>
      <c r="T3053">
        <v>22</v>
      </c>
      <c r="U3053">
        <v>14.32</v>
      </c>
      <c r="V3053">
        <v>18.82</v>
      </c>
      <c r="W3053" s="1">
        <v>42970</v>
      </c>
      <c r="X3053">
        <v>241</v>
      </c>
      <c r="Y3053" t="s">
        <v>47</v>
      </c>
      <c r="Z3053" t="s">
        <v>362</v>
      </c>
      <c r="AA3053" t="s">
        <v>1762</v>
      </c>
      <c r="AC3053" s="1">
        <v>43052</v>
      </c>
      <c r="AD3053">
        <v>1</v>
      </c>
      <c r="AE3053">
        <v>193</v>
      </c>
      <c r="AF3053" s="1">
        <v>43331</v>
      </c>
      <c r="AG3053">
        <v>361</v>
      </c>
      <c r="AH3053" t="s">
        <v>1763</v>
      </c>
      <c r="AI3053">
        <v>575</v>
      </c>
      <c r="AJ3053" t="s">
        <v>1764</v>
      </c>
      <c r="AK3053" t="s">
        <v>45</v>
      </c>
      <c r="AL3053" s="1">
        <v>42970</v>
      </c>
    </row>
    <row r="3054" spans="1:38" x14ac:dyDescent="0.25">
      <c r="A3054" t="s">
        <v>123</v>
      </c>
      <c r="B3054" s="1">
        <v>43198</v>
      </c>
      <c r="C3054">
        <v>4</v>
      </c>
      <c r="D3054">
        <v>99</v>
      </c>
      <c r="E3054">
        <v>259</v>
      </c>
      <c r="F3054" t="s">
        <v>1426</v>
      </c>
      <c r="G3054" t="s">
        <v>69</v>
      </c>
      <c r="H3054" t="s">
        <v>70</v>
      </c>
      <c r="I3054">
        <v>3</v>
      </c>
      <c r="J3054">
        <v>2</v>
      </c>
      <c r="K3054">
        <v>228</v>
      </c>
      <c r="L3054">
        <v>9</v>
      </c>
      <c r="M3054">
        <v>4.49</v>
      </c>
      <c r="N3054">
        <v>0.4</v>
      </c>
      <c r="O3054">
        <v>7.85</v>
      </c>
      <c r="P3054">
        <v>0.71</v>
      </c>
      <c r="Q3054">
        <v>5.69</v>
      </c>
      <c r="R3054">
        <v>0.51</v>
      </c>
      <c r="S3054">
        <v>1.22</v>
      </c>
      <c r="T3054">
        <v>62</v>
      </c>
      <c r="U3054">
        <v>9.34</v>
      </c>
      <c r="V3054">
        <v>15.1</v>
      </c>
      <c r="W3054" s="1">
        <v>42970</v>
      </c>
      <c r="X3054">
        <v>241</v>
      </c>
      <c r="Y3054" t="s">
        <v>48</v>
      </c>
      <c r="Z3054" t="s">
        <v>362</v>
      </c>
      <c r="AA3054" t="s">
        <v>1762</v>
      </c>
      <c r="AC3054" t="s">
        <v>49</v>
      </c>
      <c r="AH3054" t="s">
        <v>1763</v>
      </c>
      <c r="AI3054">
        <v>575</v>
      </c>
      <c r="AJ3054" t="s">
        <v>1764</v>
      </c>
      <c r="AK3054" t="s">
        <v>50</v>
      </c>
      <c r="AL3054" s="1">
        <v>43242</v>
      </c>
    </row>
    <row r="3055" spans="1:38" x14ac:dyDescent="0.25">
      <c r="A3055" t="s">
        <v>68</v>
      </c>
      <c r="B3055" s="1">
        <v>43018</v>
      </c>
      <c r="C3055">
        <v>1</v>
      </c>
      <c r="D3055">
        <v>432</v>
      </c>
      <c r="E3055">
        <v>260</v>
      </c>
      <c r="F3055" t="s">
        <v>1426</v>
      </c>
      <c r="G3055" t="s">
        <v>69</v>
      </c>
      <c r="H3055" t="s">
        <v>70</v>
      </c>
      <c r="I3055">
        <v>5</v>
      </c>
      <c r="J3055" t="s">
        <v>42</v>
      </c>
      <c r="K3055">
        <v>33</v>
      </c>
      <c r="L3055">
        <v>31.9</v>
      </c>
      <c r="M3055">
        <v>4.7</v>
      </c>
      <c r="N3055">
        <v>1.5</v>
      </c>
      <c r="O3055">
        <v>3.13</v>
      </c>
      <c r="P3055">
        <v>1</v>
      </c>
      <c r="Q3055">
        <v>3.33</v>
      </c>
      <c r="R3055">
        <v>1.06</v>
      </c>
      <c r="S3055">
        <v>2.06</v>
      </c>
      <c r="T3055">
        <v>274</v>
      </c>
      <c r="U3055">
        <v>33.11</v>
      </c>
      <c r="V3055">
        <v>28.98</v>
      </c>
      <c r="W3055" s="1">
        <v>42985</v>
      </c>
      <c r="X3055">
        <v>247</v>
      </c>
      <c r="Y3055" s="3">
        <v>44927</v>
      </c>
      <c r="Z3055" t="s">
        <v>1765</v>
      </c>
      <c r="AA3055" t="s">
        <v>222</v>
      </c>
      <c r="AB3055">
        <v>0</v>
      </c>
      <c r="AC3055" s="1">
        <v>43032</v>
      </c>
      <c r="AD3055">
        <v>1</v>
      </c>
      <c r="AE3055">
        <v>249</v>
      </c>
      <c r="AF3055" s="1">
        <v>43316</v>
      </c>
      <c r="AG3055">
        <v>331</v>
      </c>
      <c r="AH3055">
        <v>111522</v>
      </c>
      <c r="AI3055" t="s">
        <v>1572</v>
      </c>
      <c r="AJ3055" t="s">
        <v>1766</v>
      </c>
      <c r="AK3055" t="s">
        <v>45</v>
      </c>
      <c r="AL3055" s="1">
        <v>42985</v>
      </c>
    </row>
    <row r="3056" spans="1:38" x14ac:dyDescent="0.25">
      <c r="A3056" t="s">
        <v>68</v>
      </c>
      <c r="B3056" s="1">
        <v>43073</v>
      </c>
      <c r="C3056">
        <v>2</v>
      </c>
      <c r="D3056">
        <v>432</v>
      </c>
      <c r="E3056">
        <v>260</v>
      </c>
      <c r="F3056" t="s">
        <v>1426</v>
      </c>
      <c r="G3056" t="s">
        <v>69</v>
      </c>
      <c r="H3056" t="s">
        <v>70</v>
      </c>
      <c r="I3056">
        <v>5</v>
      </c>
      <c r="J3056" t="s">
        <v>42</v>
      </c>
      <c r="K3056">
        <v>88</v>
      </c>
      <c r="L3056">
        <v>22.6</v>
      </c>
      <c r="M3056">
        <v>4.68</v>
      </c>
      <c r="N3056">
        <v>1.06</v>
      </c>
      <c r="O3056">
        <v>3.2</v>
      </c>
      <c r="P3056">
        <v>0.72</v>
      </c>
      <c r="Q3056">
        <v>3.25</v>
      </c>
      <c r="R3056">
        <v>0.73</v>
      </c>
      <c r="S3056">
        <v>1.46</v>
      </c>
      <c r="T3056">
        <v>391</v>
      </c>
      <c r="U3056">
        <v>23.46</v>
      </c>
      <c r="V3056">
        <v>20.52</v>
      </c>
      <c r="W3056" s="1">
        <v>42985</v>
      </c>
      <c r="X3056">
        <v>247</v>
      </c>
      <c r="Y3056" s="3">
        <v>44959</v>
      </c>
      <c r="Z3056" t="s">
        <v>1765</v>
      </c>
      <c r="AA3056" t="s">
        <v>222</v>
      </c>
      <c r="AB3056">
        <v>0</v>
      </c>
      <c r="AC3056" s="1">
        <v>43032</v>
      </c>
      <c r="AD3056">
        <v>1</v>
      </c>
      <c r="AE3056">
        <v>241</v>
      </c>
      <c r="AF3056" s="1">
        <v>43316</v>
      </c>
      <c r="AG3056">
        <v>331</v>
      </c>
      <c r="AH3056">
        <v>111522</v>
      </c>
      <c r="AI3056" t="s">
        <v>1572</v>
      </c>
      <c r="AJ3056" t="s">
        <v>1766</v>
      </c>
      <c r="AK3056" t="s">
        <v>45</v>
      </c>
      <c r="AL3056" s="1">
        <v>42985</v>
      </c>
    </row>
    <row r="3057" spans="1:38" x14ac:dyDescent="0.25">
      <c r="A3057" t="s">
        <v>68</v>
      </c>
      <c r="B3057" s="1">
        <v>43144</v>
      </c>
      <c r="C3057">
        <v>3</v>
      </c>
      <c r="D3057">
        <v>432</v>
      </c>
      <c r="E3057">
        <v>260</v>
      </c>
      <c r="F3057" t="s">
        <v>1426</v>
      </c>
      <c r="G3057" t="s">
        <v>69</v>
      </c>
      <c r="H3057" t="s">
        <v>70</v>
      </c>
      <c r="I3057">
        <v>5</v>
      </c>
      <c r="J3057" t="s">
        <v>42</v>
      </c>
      <c r="K3057">
        <v>159</v>
      </c>
      <c r="L3057">
        <v>16.600000000000001</v>
      </c>
      <c r="M3057">
        <v>4.8899999999999997</v>
      </c>
      <c r="N3057">
        <v>0.81</v>
      </c>
      <c r="O3057">
        <v>4.59</v>
      </c>
      <c r="P3057">
        <v>0.76</v>
      </c>
      <c r="Q3057">
        <v>3.74</v>
      </c>
      <c r="R3057">
        <v>0.62</v>
      </c>
      <c r="S3057">
        <v>1.38</v>
      </c>
      <c r="T3057">
        <v>235</v>
      </c>
      <c r="U3057">
        <v>17.23</v>
      </c>
      <c r="V3057">
        <v>18.59</v>
      </c>
      <c r="W3057" s="1">
        <v>42985</v>
      </c>
      <c r="X3057">
        <v>247</v>
      </c>
      <c r="Y3057" s="3">
        <v>44988</v>
      </c>
      <c r="Z3057" t="s">
        <v>1765</v>
      </c>
      <c r="AA3057" t="s">
        <v>222</v>
      </c>
      <c r="AB3057">
        <v>0</v>
      </c>
      <c r="AC3057" s="1">
        <v>43032</v>
      </c>
      <c r="AD3057">
        <v>1</v>
      </c>
      <c r="AE3057">
        <v>170</v>
      </c>
      <c r="AF3057" s="1">
        <v>43316</v>
      </c>
      <c r="AG3057">
        <v>331</v>
      </c>
      <c r="AH3057">
        <v>111522</v>
      </c>
      <c r="AI3057" t="s">
        <v>1572</v>
      </c>
      <c r="AJ3057" t="s">
        <v>1766</v>
      </c>
      <c r="AK3057" t="s">
        <v>45</v>
      </c>
      <c r="AL3057" s="1">
        <v>42985</v>
      </c>
    </row>
    <row r="3058" spans="1:38" x14ac:dyDescent="0.25">
      <c r="A3058" t="s">
        <v>68</v>
      </c>
      <c r="B3058" s="1">
        <v>43219</v>
      </c>
      <c r="C3058">
        <v>4</v>
      </c>
      <c r="D3058">
        <v>432</v>
      </c>
      <c r="E3058">
        <v>260</v>
      </c>
      <c r="F3058" t="s">
        <v>1426</v>
      </c>
      <c r="G3058" t="s">
        <v>69</v>
      </c>
      <c r="H3058" t="s">
        <v>70</v>
      </c>
      <c r="I3058">
        <v>5</v>
      </c>
      <c r="J3058" t="s">
        <v>42</v>
      </c>
      <c r="K3058">
        <v>234</v>
      </c>
      <c r="L3058">
        <v>10.5</v>
      </c>
      <c r="M3058">
        <v>4.6100000000000003</v>
      </c>
      <c r="N3058">
        <v>0.48</v>
      </c>
      <c r="O3058">
        <v>6.35</v>
      </c>
      <c r="P3058">
        <v>0.67</v>
      </c>
      <c r="Q3058">
        <v>5.03</v>
      </c>
      <c r="R3058">
        <v>0.53</v>
      </c>
      <c r="S3058">
        <v>1.19</v>
      </c>
      <c r="T3058">
        <v>169</v>
      </c>
      <c r="U3058">
        <v>10.9</v>
      </c>
      <c r="V3058">
        <v>15.15</v>
      </c>
      <c r="W3058" s="1">
        <v>42985</v>
      </c>
      <c r="X3058">
        <v>247</v>
      </c>
      <c r="Y3058" s="3">
        <v>45020</v>
      </c>
      <c r="Z3058" t="s">
        <v>1765</v>
      </c>
      <c r="AA3058" t="s">
        <v>1767</v>
      </c>
      <c r="AB3058">
        <v>97</v>
      </c>
      <c r="AC3058" s="1">
        <v>43420</v>
      </c>
      <c r="AD3058">
        <v>3</v>
      </c>
      <c r="AE3058">
        <v>253</v>
      </c>
      <c r="AF3058" s="1">
        <v>43700</v>
      </c>
      <c r="AG3058">
        <v>715</v>
      </c>
      <c r="AH3058">
        <v>111522</v>
      </c>
      <c r="AI3058" t="s">
        <v>1572</v>
      </c>
      <c r="AJ3058" t="s">
        <v>1766</v>
      </c>
      <c r="AK3058" t="s">
        <v>50</v>
      </c>
      <c r="AL3058" s="1">
        <v>43250</v>
      </c>
    </row>
    <row r="3059" spans="1:38" x14ac:dyDescent="0.25">
      <c r="A3059" t="s">
        <v>129</v>
      </c>
      <c r="B3059" s="1">
        <v>42997</v>
      </c>
      <c r="C3059">
        <v>1</v>
      </c>
      <c r="D3059">
        <v>318</v>
      </c>
      <c r="E3059">
        <v>260</v>
      </c>
      <c r="F3059" t="s">
        <v>1426</v>
      </c>
      <c r="G3059" t="s">
        <v>104</v>
      </c>
      <c r="H3059" t="s">
        <v>105</v>
      </c>
      <c r="I3059">
        <v>2</v>
      </c>
      <c r="J3059">
        <v>1</v>
      </c>
      <c r="K3059">
        <v>38</v>
      </c>
      <c r="L3059">
        <v>18.399999999999999</v>
      </c>
      <c r="M3059">
        <v>5.28</v>
      </c>
      <c r="N3059">
        <v>0.97</v>
      </c>
      <c r="O3059">
        <v>5.1100000000000003</v>
      </c>
      <c r="P3059">
        <v>0.94</v>
      </c>
      <c r="Q3059">
        <v>4.07</v>
      </c>
      <c r="R3059">
        <v>0.75</v>
      </c>
      <c r="S3059">
        <v>1.69</v>
      </c>
      <c r="T3059">
        <v>47</v>
      </c>
      <c r="U3059">
        <v>19.100000000000001</v>
      </c>
      <c r="V3059">
        <v>22.3</v>
      </c>
      <c r="W3059" s="1">
        <v>42959</v>
      </c>
      <c r="X3059">
        <v>283</v>
      </c>
      <c r="Y3059" t="s">
        <v>43</v>
      </c>
      <c r="Z3059" t="s">
        <v>1768</v>
      </c>
      <c r="AA3059" t="s">
        <v>1769</v>
      </c>
      <c r="AC3059" s="1">
        <v>43038</v>
      </c>
      <c r="AD3059">
        <v>1</v>
      </c>
      <c r="AE3059">
        <v>270</v>
      </c>
      <c r="AF3059" s="1">
        <v>43318</v>
      </c>
      <c r="AG3059">
        <v>359</v>
      </c>
      <c r="AH3059">
        <v>508077</v>
      </c>
      <c r="AI3059">
        <v>182</v>
      </c>
      <c r="AJ3059" t="s">
        <v>1770</v>
      </c>
      <c r="AK3059" t="s">
        <v>45</v>
      </c>
      <c r="AL3059" s="1">
        <v>42959</v>
      </c>
    </row>
    <row r="3060" spans="1:38" x14ac:dyDescent="0.25">
      <c r="A3060" t="s">
        <v>129</v>
      </c>
      <c r="B3060" s="1">
        <v>43156</v>
      </c>
      <c r="C3060">
        <v>3</v>
      </c>
      <c r="D3060">
        <v>318</v>
      </c>
      <c r="E3060">
        <v>260</v>
      </c>
      <c r="F3060" t="s">
        <v>1426</v>
      </c>
      <c r="G3060" t="s">
        <v>104</v>
      </c>
      <c r="H3060" t="s">
        <v>105</v>
      </c>
      <c r="I3060">
        <v>2</v>
      </c>
      <c r="J3060">
        <v>1</v>
      </c>
      <c r="K3060">
        <v>197</v>
      </c>
      <c r="L3060">
        <v>13.7</v>
      </c>
      <c r="M3060">
        <v>4.9800000000000004</v>
      </c>
      <c r="N3060">
        <v>0.68</v>
      </c>
      <c r="O3060">
        <v>5.23</v>
      </c>
      <c r="P3060">
        <v>0.72</v>
      </c>
      <c r="Q3060">
        <v>4.6399999999999997</v>
      </c>
      <c r="R3060">
        <v>0.64</v>
      </c>
      <c r="S3060">
        <v>1.35</v>
      </c>
      <c r="U3060">
        <v>14.22</v>
      </c>
      <c r="V3060">
        <v>17.46</v>
      </c>
      <c r="W3060" s="1">
        <v>42959</v>
      </c>
      <c r="X3060">
        <v>283</v>
      </c>
      <c r="Z3060" t="s">
        <v>1768</v>
      </c>
      <c r="AA3060" t="s">
        <v>1769</v>
      </c>
      <c r="AI3060">
        <v>0</v>
      </c>
    </row>
    <row r="3061" spans="1:38" x14ac:dyDescent="0.25">
      <c r="A3061" t="s">
        <v>129</v>
      </c>
      <c r="B3061" s="1">
        <v>43060</v>
      </c>
      <c r="C3061">
        <v>2</v>
      </c>
      <c r="D3061">
        <v>318</v>
      </c>
      <c r="E3061">
        <v>260</v>
      </c>
      <c r="F3061" t="s">
        <v>1426</v>
      </c>
      <c r="G3061" t="s">
        <v>104</v>
      </c>
      <c r="H3061" t="s">
        <v>105</v>
      </c>
      <c r="I3061">
        <v>2</v>
      </c>
      <c r="J3061">
        <v>1</v>
      </c>
      <c r="K3061">
        <v>101</v>
      </c>
      <c r="L3061">
        <v>13.9</v>
      </c>
      <c r="M3061">
        <v>5.08</v>
      </c>
      <c r="N3061">
        <v>0.71</v>
      </c>
      <c r="O3061">
        <v>5.03</v>
      </c>
      <c r="P3061">
        <v>0.7</v>
      </c>
      <c r="Q3061">
        <v>4.3</v>
      </c>
      <c r="R3061">
        <v>0.6</v>
      </c>
      <c r="S3061">
        <v>1.3</v>
      </c>
      <c r="T3061">
        <v>24</v>
      </c>
      <c r="U3061">
        <v>14.43</v>
      </c>
      <c r="V3061">
        <v>16.96</v>
      </c>
      <c r="W3061" s="1">
        <v>42959</v>
      </c>
      <c r="X3061">
        <v>283</v>
      </c>
      <c r="Y3061" t="s">
        <v>46</v>
      </c>
      <c r="Z3061" t="s">
        <v>1768</v>
      </c>
      <c r="AA3061" t="s">
        <v>1769</v>
      </c>
      <c r="AC3061" s="1">
        <v>43038</v>
      </c>
      <c r="AD3061">
        <v>1</v>
      </c>
      <c r="AE3061">
        <v>171</v>
      </c>
      <c r="AF3061" s="1">
        <v>43318</v>
      </c>
      <c r="AG3061">
        <v>359</v>
      </c>
      <c r="AH3061">
        <v>508077</v>
      </c>
      <c r="AI3061">
        <v>182</v>
      </c>
      <c r="AJ3061" t="s">
        <v>1770</v>
      </c>
      <c r="AK3061" t="s">
        <v>45</v>
      </c>
      <c r="AL3061" s="1">
        <v>42959</v>
      </c>
    </row>
    <row r="3062" spans="1:38" x14ac:dyDescent="0.25">
      <c r="A3062" t="s">
        <v>129</v>
      </c>
      <c r="B3062" s="1">
        <v>43229</v>
      </c>
      <c r="C3062">
        <v>4</v>
      </c>
      <c r="D3062">
        <v>318</v>
      </c>
      <c r="E3062">
        <v>260</v>
      </c>
      <c r="F3062" t="s">
        <v>1426</v>
      </c>
      <c r="G3062" t="s">
        <v>104</v>
      </c>
      <c r="H3062" t="s">
        <v>105</v>
      </c>
      <c r="I3062">
        <v>2</v>
      </c>
      <c r="J3062">
        <v>1</v>
      </c>
      <c r="K3062">
        <v>270</v>
      </c>
      <c r="L3062">
        <v>8.8000000000000007</v>
      </c>
      <c r="M3062">
        <v>4.8099999999999996</v>
      </c>
      <c r="N3062">
        <v>0.42</v>
      </c>
      <c r="O3062">
        <v>6.83</v>
      </c>
      <c r="P3062">
        <v>0.6</v>
      </c>
      <c r="Q3062">
        <v>5.5</v>
      </c>
      <c r="R3062">
        <v>0.48</v>
      </c>
      <c r="S3062">
        <v>1.0900000000000001</v>
      </c>
      <c r="T3062">
        <v>35</v>
      </c>
      <c r="U3062">
        <v>9.1300000000000008</v>
      </c>
      <c r="V3062">
        <v>13.45</v>
      </c>
      <c r="W3062" s="1">
        <v>42959</v>
      </c>
      <c r="X3062">
        <v>283</v>
      </c>
      <c r="Y3062" t="s">
        <v>48</v>
      </c>
      <c r="Z3062" t="s">
        <v>1768</v>
      </c>
      <c r="AA3062" t="s">
        <v>1769</v>
      </c>
      <c r="AC3062" t="s">
        <v>49</v>
      </c>
      <c r="AH3062">
        <v>508077</v>
      </c>
      <c r="AI3062">
        <v>182</v>
      </c>
      <c r="AJ3062" t="s">
        <v>1770</v>
      </c>
      <c r="AK3062" t="s">
        <v>50</v>
      </c>
      <c r="AL3062" s="1">
        <v>43251</v>
      </c>
    </row>
    <row r="3063" spans="1:38" x14ac:dyDescent="0.25">
      <c r="A3063" t="s">
        <v>40</v>
      </c>
      <c r="B3063" s="1">
        <v>44117</v>
      </c>
      <c r="C3063">
        <v>1</v>
      </c>
      <c r="D3063">
        <v>278</v>
      </c>
      <c r="E3063">
        <v>260</v>
      </c>
      <c r="F3063" t="s">
        <v>1426</v>
      </c>
      <c r="G3063" t="s">
        <v>69</v>
      </c>
      <c r="H3063" t="s">
        <v>70</v>
      </c>
      <c r="I3063">
        <v>3</v>
      </c>
      <c r="J3063">
        <v>2</v>
      </c>
      <c r="K3063">
        <v>66</v>
      </c>
      <c r="L3063">
        <v>25.7</v>
      </c>
      <c r="M3063">
        <v>5.19</v>
      </c>
      <c r="N3063">
        <v>1.33</v>
      </c>
      <c r="O3063">
        <v>4.32</v>
      </c>
      <c r="P3063">
        <v>1.1100000000000001</v>
      </c>
      <c r="Q3063">
        <v>3.71</v>
      </c>
      <c r="R3063">
        <v>0.95</v>
      </c>
      <c r="S3063">
        <v>2.06</v>
      </c>
      <c r="T3063">
        <v>33</v>
      </c>
      <c r="U3063">
        <v>26.68</v>
      </c>
      <c r="V3063">
        <v>27.87</v>
      </c>
      <c r="W3063" s="1">
        <v>44051</v>
      </c>
      <c r="Y3063" t="s">
        <v>43</v>
      </c>
      <c r="Z3063" t="s">
        <v>1771</v>
      </c>
      <c r="AA3063">
        <f>-109/62</f>
        <v>-1.7580645161290323</v>
      </c>
      <c r="AB3063">
        <v>39</v>
      </c>
      <c r="AC3063" s="1">
        <v>44133</v>
      </c>
      <c r="AD3063">
        <v>1</v>
      </c>
      <c r="AE3063">
        <v>207</v>
      </c>
      <c r="AF3063" s="1">
        <v>44411</v>
      </c>
      <c r="AG3063">
        <v>360</v>
      </c>
      <c r="AH3063">
        <v>512050</v>
      </c>
      <c r="AI3063">
        <v>509</v>
      </c>
      <c r="AJ3063" s="2">
        <v>14519</v>
      </c>
      <c r="AK3063" t="s">
        <v>45</v>
      </c>
      <c r="AL3063" s="1">
        <v>44051</v>
      </c>
    </row>
    <row r="3064" spans="1:38" x14ac:dyDescent="0.25">
      <c r="A3064" t="s">
        <v>40</v>
      </c>
      <c r="B3064" s="1">
        <v>44222</v>
      </c>
      <c r="C3064">
        <v>2</v>
      </c>
      <c r="D3064">
        <v>278</v>
      </c>
      <c r="E3064">
        <v>260</v>
      </c>
      <c r="F3064" t="s">
        <v>1426</v>
      </c>
      <c r="G3064" t="s">
        <v>69</v>
      </c>
      <c r="H3064" t="s">
        <v>70</v>
      </c>
      <c r="I3064">
        <v>3</v>
      </c>
      <c r="J3064">
        <v>2</v>
      </c>
      <c r="K3064">
        <v>171</v>
      </c>
      <c r="L3064">
        <v>17.3</v>
      </c>
      <c r="M3064">
        <v>4.9400000000000004</v>
      </c>
      <c r="N3064">
        <v>0.85</v>
      </c>
      <c r="O3064">
        <v>4.57</v>
      </c>
      <c r="P3064">
        <v>0.79</v>
      </c>
      <c r="Q3064">
        <v>4.08</v>
      </c>
      <c r="R3064">
        <v>0.71</v>
      </c>
      <c r="S3064">
        <v>1.5</v>
      </c>
      <c r="T3064">
        <v>31</v>
      </c>
      <c r="U3064">
        <v>17.96</v>
      </c>
      <c r="V3064">
        <v>19.82</v>
      </c>
      <c r="W3064" s="1">
        <v>44051</v>
      </c>
      <c r="Y3064" t="s">
        <v>46</v>
      </c>
      <c r="Z3064" t="s">
        <v>1771</v>
      </c>
      <c r="AA3064">
        <f>-109/62</f>
        <v>-1.7580645161290323</v>
      </c>
      <c r="AB3064">
        <v>39</v>
      </c>
      <c r="AC3064" s="1">
        <v>44133</v>
      </c>
      <c r="AD3064">
        <v>1</v>
      </c>
      <c r="AE3064">
        <v>152</v>
      </c>
      <c r="AF3064" s="1">
        <v>44411</v>
      </c>
      <c r="AG3064">
        <v>360</v>
      </c>
      <c r="AH3064">
        <v>512050</v>
      </c>
      <c r="AI3064">
        <v>509</v>
      </c>
      <c r="AJ3064" s="2">
        <v>14519</v>
      </c>
      <c r="AK3064" t="s">
        <v>45</v>
      </c>
      <c r="AL3064" s="1">
        <v>44051</v>
      </c>
    </row>
    <row r="3065" spans="1:38" x14ac:dyDescent="0.25">
      <c r="A3065" t="s">
        <v>40</v>
      </c>
      <c r="B3065" s="1">
        <v>44280</v>
      </c>
      <c r="C3065">
        <v>3</v>
      </c>
      <c r="D3065">
        <v>278</v>
      </c>
      <c r="E3065">
        <v>260</v>
      </c>
      <c r="F3065" t="s">
        <v>1426</v>
      </c>
      <c r="G3065" t="s">
        <v>69</v>
      </c>
      <c r="H3065" t="s">
        <v>70</v>
      </c>
      <c r="I3065">
        <v>3</v>
      </c>
      <c r="J3065">
        <v>2</v>
      </c>
      <c r="K3065">
        <v>229</v>
      </c>
      <c r="L3065">
        <v>10.8</v>
      </c>
      <c r="M3065">
        <v>4.8099999999999996</v>
      </c>
      <c r="N3065">
        <v>0.52</v>
      </c>
      <c r="O3065">
        <v>5.49</v>
      </c>
      <c r="P3065">
        <v>0.59</v>
      </c>
      <c r="Q3065">
        <v>4.93</v>
      </c>
      <c r="R3065">
        <v>0.53</v>
      </c>
      <c r="S3065">
        <v>1.1299999999999999</v>
      </c>
      <c r="T3065">
        <v>151</v>
      </c>
      <c r="U3065">
        <v>11.21</v>
      </c>
      <c r="V3065">
        <v>14.23</v>
      </c>
      <c r="W3065" s="1">
        <v>44051</v>
      </c>
      <c r="Y3065" s="3">
        <v>44986</v>
      </c>
      <c r="Z3065" t="s">
        <v>1771</v>
      </c>
      <c r="AA3065">
        <v>-1.7580645159999999</v>
      </c>
      <c r="AB3065">
        <v>39</v>
      </c>
      <c r="AC3065" s="1">
        <v>44133</v>
      </c>
      <c r="AD3065">
        <v>1</v>
      </c>
      <c r="AE3065">
        <v>130</v>
      </c>
      <c r="AF3065" s="1">
        <v>44411</v>
      </c>
      <c r="AG3065">
        <v>360</v>
      </c>
      <c r="AH3065">
        <v>512050</v>
      </c>
      <c r="AI3065">
        <v>509</v>
      </c>
      <c r="AJ3065" s="2">
        <v>14519</v>
      </c>
      <c r="AK3065" t="s">
        <v>45</v>
      </c>
      <c r="AL3065" s="1">
        <v>44051</v>
      </c>
    </row>
    <row r="3066" spans="1:38" x14ac:dyDescent="0.25">
      <c r="A3066" t="s">
        <v>1153</v>
      </c>
      <c r="B3066" s="1">
        <v>43073</v>
      </c>
      <c r="C3066">
        <v>2</v>
      </c>
      <c r="D3066">
        <v>24</v>
      </c>
      <c r="E3066">
        <v>261</v>
      </c>
      <c r="F3066" t="s">
        <v>1426</v>
      </c>
      <c r="G3066" t="s">
        <v>40</v>
      </c>
      <c r="H3066" t="s">
        <v>41</v>
      </c>
      <c r="I3066">
        <v>11</v>
      </c>
      <c r="J3066" t="s">
        <v>42</v>
      </c>
      <c r="K3066">
        <v>69</v>
      </c>
      <c r="L3066">
        <v>13.9</v>
      </c>
      <c r="M3066">
        <v>5.0199999999999996</v>
      </c>
      <c r="N3066">
        <v>0.7</v>
      </c>
      <c r="O3066">
        <v>5.8</v>
      </c>
      <c r="P3066">
        <v>0.81</v>
      </c>
      <c r="Q3066">
        <v>4.3600000000000003</v>
      </c>
      <c r="R3066">
        <v>0.61</v>
      </c>
      <c r="S3066">
        <v>1.41</v>
      </c>
      <c r="T3066">
        <v>14</v>
      </c>
      <c r="U3066">
        <v>14.43</v>
      </c>
      <c r="V3066">
        <v>18.420000000000002</v>
      </c>
      <c r="W3066" s="1">
        <v>43004</v>
      </c>
      <c r="X3066">
        <v>223</v>
      </c>
      <c r="Y3066" t="s">
        <v>46</v>
      </c>
      <c r="AC3066" s="1">
        <v>43049</v>
      </c>
      <c r="AD3066">
        <v>1</v>
      </c>
      <c r="AE3066">
        <v>249</v>
      </c>
      <c r="AF3066" s="1">
        <v>43324</v>
      </c>
      <c r="AG3066">
        <v>320</v>
      </c>
      <c r="AH3066">
        <v>301025</v>
      </c>
      <c r="AI3066" t="s">
        <v>133</v>
      </c>
      <c r="AJ3066" s="2">
        <v>17227</v>
      </c>
      <c r="AK3066" t="s">
        <v>45</v>
      </c>
      <c r="AL3066" s="1">
        <v>43004</v>
      </c>
    </row>
    <row r="3067" spans="1:38" x14ac:dyDescent="0.25">
      <c r="A3067" t="s">
        <v>1153</v>
      </c>
      <c r="B3067" s="1">
        <v>43009</v>
      </c>
      <c r="C3067">
        <v>1</v>
      </c>
      <c r="D3067">
        <v>24</v>
      </c>
      <c r="E3067">
        <v>261</v>
      </c>
      <c r="F3067" t="s">
        <v>1426</v>
      </c>
      <c r="G3067" t="s">
        <v>40</v>
      </c>
      <c r="H3067" t="s">
        <v>41</v>
      </c>
      <c r="I3067">
        <v>11</v>
      </c>
      <c r="J3067" t="s">
        <v>42</v>
      </c>
      <c r="K3067">
        <v>5</v>
      </c>
      <c r="L3067">
        <v>12.9</v>
      </c>
      <c r="M3067">
        <v>4.84</v>
      </c>
      <c r="N3067">
        <v>0.62</v>
      </c>
      <c r="O3067">
        <v>4.8</v>
      </c>
      <c r="P3067">
        <v>0.62</v>
      </c>
      <c r="Q3067">
        <v>4.72</v>
      </c>
      <c r="R3067">
        <v>0.61</v>
      </c>
      <c r="S3067">
        <v>1.23</v>
      </c>
      <c r="T3067">
        <v>38</v>
      </c>
      <c r="U3067">
        <v>13.39</v>
      </c>
      <c r="V3067">
        <v>15.76</v>
      </c>
      <c r="W3067" s="1">
        <v>43004</v>
      </c>
      <c r="X3067">
        <v>223</v>
      </c>
      <c r="Y3067" t="s">
        <v>43</v>
      </c>
      <c r="AC3067" s="1">
        <v>43049</v>
      </c>
      <c r="AD3067">
        <v>1</v>
      </c>
      <c r="AE3067">
        <v>254</v>
      </c>
      <c r="AF3067" s="1">
        <v>43324</v>
      </c>
      <c r="AG3067">
        <v>320</v>
      </c>
      <c r="AH3067">
        <v>301025</v>
      </c>
      <c r="AI3067" t="s">
        <v>133</v>
      </c>
      <c r="AJ3067" s="2">
        <v>17227</v>
      </c>
      <c r="AK3067" t="s">
        <v>45</v>
      </c>
      <c r="AL3067" s="1">
        <v>43004</v>
      </c>
    </row>
    <row r="3068" spans="1:38" x14ac:dyDescent="0.25">
      <c r="A3068" t="s">
        <v>1153</v>
      </c>
      <c r="B3068" s="1">
        <v>43144</v>
      </c>
      <c r="C3068">
        <v>3</v>
      </c>
      <c r="D3068">
        <v>24</v>
      </c>
      <c r="E3068">
        <v>261</v>
      </c>
      <c r="F3068" t="s">
        <v>1426</v>
      </c>
      <c r="G3068" t="s">
        <v>40</v>
      </c>
      <c r="H3068" t="s">
        <v>41</v>
      </c>
      <c r="I3068">
        <v>11</v>
      </c>
      <c r="J3068" t="s">
        <v>42</v>
      </c>
      <c r="K3068">
        <v>140</v>
      </c>
      <c r="L3068">
        <v>11.1</v>
      </c>
      <c r="M3068">
        <v>4.87</v>
      </c>
      <c r="N3068">
        <v>0.54</v>
      </c>
      <c r="O3068">
        <v>6.08</v>
      </c>
      <c r="P3068">
        <v>0.67</v>
      </c>
      <c r="Q3068">
        <v>4.4000000000000004</v>
      </c>
      <c r="R3068">
        <v>0.49</v>
      </c>
      <c r="S3068">
        <v>1.1599999999999999</v>
      </c>
      <c r="T3068">
        <v>226</v>
      </c>
      <c r="U3068">
        <v>11.52</v>
      </c>
      <c r="V3068">
        <v>15.02</v>
      </c>
      <c r="W3068" s="1">
        <v>43004</v>
      </c>
      <c r="X3068">
        <v>223</v>
      </c>
      <c r="Y3068" s="3">
        <v>44986</v>
      </c>
      <c r="AC3068" s="1">
        <v>43091</v>
      </c>
      <c r="AD3068">
        <v>2</v>
      </c>
      <c r="AE3068">
        <v>160</v>
      </c>
      <c r="AF3068" s="1">
        <v>43374</v>
      </c>
      <c r="AG3068">
        <v>370</v>
      </c>
      <c r="AH3068">
        <v>301025</v>
      </c>
      <c r="AI3068" t="s">
        <v>133</v>
      </c>
      <c r="AJ3068" s="2">
        <v>17227</v>
      </c>
      <c r="AK3068" t="s">
        <v>45</v>
      </c>
      <c r="AL3068" s="1">
        <v>43004</v>
      </c>
    </row>
    <row r="3069" spans="1:38" x14ac:dyDescent="0.25">
      <c r="A3069" t="s">
        <v>1153</v>
      </c>
      <c r="B3069" s="1">
        <v>43214</v>
      </c>
      <c r="C3069">
        <v>4</v>
      </c>
      <c r="D3069">
        <v>24</v>
      </c>
      <c r="E3069">
        <v>261</v>
      </c>
      <c r="F3069" t="s">
        <v>1426</v>
      </c>
      <c r="G3069" t="s">
        <v>40</v>
      </c>
      <c r="H3069" t="s">
        <v>41</v>
      </c>
      <c r="I3069">
        <v>11</v>
      </c>
      <c r="J3069" t="s">
        <v>42</v>
      </c>
      <c r="K3069">
        <v>210</v>
      </c>
      <c r="L3069">
        <v>5.8</v>
      </c>
      <c r="M3069">
        <v>4.47</v>
      </c>
      <c r="N3069">
        <v>0.26</v>
      </c>
      <c r="O3069">
        <v>7.68</v>
      </c>
      <c r="P3069">
        <v>0.45</v>
      </c>
      <c r="Q3069">
        <v>5.33</v>
      </c>
      <c r="R3069">
        <v>0.31</v>
      </c>
      <c r="S3069">
        <v>0.75</v>
      </c>
      <c r="T3069">
        <v>215</v>
      </c>
      <c r="U3069">
        <v>6.02</v>
      </c>
      <c r="V3069">
        <v>9.5</v>
      </c>
      <c r="W3069" s="1">
        <v>43004</v>
      </c>
      <c r="X3069">
        <v>223</v>
      </c>
      <c r="Y3069" s="3">
        <v>45018</v>
      </c>
      <c r="AC3069" s="1">
        <v>43091</v>
      </c>
      <c r="AD3069">
        <v>2</v>
      </c>
      <c r="AE3069">
        <v>7</v>
      </c>
      <c r="AF3069" s="1">
        <v>43374</v>
      </c>
      <c r="AH3069">
        <v>301025</v>
      </c>
      <c r="AI3069" t="s">
        <v>133</v>
      </c>
      <c r="AJ3069" s="2">
        <v>17227</v>
      </c>
      <c r="AK3069" t="s">
        <v>143</v>
      </c>
      <c r="AL3069" s="1">
        <v>43236</v>
      </c>
    </row>
    <row r="3070" spans="1:38" x14ac:dyDescent="0.25">
      <c r="A3070" t="s">
        <v>40</v>
      </c>
      <c r="B3070" s="1">
        <v>44117</v>
      </c>
      <c r="C3070">
        <v>1</v>
      </c>
      <c r="D3070">
        <v>268</v>
      </c>
      <c r="E3070">
        <v>263</v>
      </c>
      <c r="F3070" t="s">
        <v>1426</v>
      </c>
      <c r="G3070" t="s">
        <v>69</v>
      </c>
      <c r="H3070" t="s">
        <v>70</v>
      </c>
      <c r="I3070">
        <v>2</v>
      </c>
      <c r="J3070">
        <v>1</v>
      </c>
      <c r="K3070">
        <v>35</v>
      </c>
      <c r="L3070">
        <v>20.3</v>
      </c>
      <c r="M3070">
        <v>5.17</v>
      </c>
      <c r="N3070">
        <v>1.05</v>
      </c>
      <c r="O3070">
        <v>4.83</v>
      </c>
      <c r="P3070">
        <v>0.98</v>
      </c>
      <c r="Q3070">
        <v>4.24</v>
      </c>
      <c r="R3070">
        <v>0.86</v>
      </c>
      <c r="S3070">
        <v>1.84</v>
      </c>
      <c r="T3070">
        <v>28</v>
      </c>
      <c r="U3070">
        <v>21.07</v>
      </c>
      <c r="V3070">
        <v>24.12</v>
      </c>
      <c r="W3070" s="1">
        <v>44082</v>
      </c>
      <c r="Y3070" t="s">
        <v>43</v>
      </c>
      <c r="Z3070" t="s">
        <v>1772</v>
      </c>
      <c r="AA3070" t="s">
        <v>1773</v>
      </c>
      <c r="AB3070">
        <v>332</v>
      </c>
      <c r="AC3070" s="1">
        <v>44157</v>
      </c>
      <c r="AD3070">
        <v>2</v>
      </c>
      <c r="AE3070">
        <v>231</v>
      </c>
      <c r="AF3070" s="1">
        <v>44435</v>
      </c>
      <c r="AG3070">
        <v>353</v>
      </c>
      <c r="AH3070">
        <v>516069</v>
      </c>
      <c r="AI3070" t="s">
        <v>1774</v>
      </c>
      <c r="AJ3070" s="2">
        <v>46692</v>
      </c>
      <c r="AK3070" t="s">
        <v>45</v>
      </c>
      <c r="AL3070" s="1">
        <v>44082</v>
      </c>
    </row>
    <row r="3071" spans="1:38" x14ac:dyDescent="0.25">
      <c r="A3071" t="s">
        <v>40</v>
      </c>
      <c r="B3071" s="1">
        <v>44222</v>
      </c>
      <c r="C3071">
        <v>2</v>
      </c>
      <c r="D3071">
        <v>268</v>
      </c>
      <c r="E3071">
        <v>263</v>
      </c>
      <c r="F3071" t="s">
        <v>1426</v>
      </c>
      <c r="G3071" t="s">
        <v>69</v>
      </c>
      <c r="H3071" t="s">
        <v>70</v>
      </c>
      <c r="I3071">
        <v>2</v>
      </c>
      <c r="J3071">
        <v>1</v>
      </c>
      <c r="K3071">
        <v>140</v>
      </c>
      <c r="L3071">
        <v>14.1</v>
      </c>
      <c r="M3071">
        <v>4.95</v>
      </c>
      <c r="N3071">
        <v>0.7</v>
      </c>
      <c r="O3071">
        <v>5.4</v>
      </c>
      <c r="P3071">
        <v>0.76</v>
      </c>
      <c r="Q3071">
        <v>4.1100000000000003</v>
      </c>
      <c r="R3071">
        <v>0.57999999999999996</v>
      </c>
      <c r="S3071">
        <v>1.34</v>
      </c>
      <c r="T3071">
        <v>10</v>
      </c>
      <c r="U3071">
        <v>14.64</v>
      </c>
      <c r="V3071">
        <v>17.62</v>
      </c>
      <c r="W3071" s="1">
        <v>44082</v>
      </c>
      <c r="Y3071" t="s">
        <v>46</v>
      </c>
      <c r="Z3071" t="s">
        <v>1772</v>
      </c>
      <c r="AA3071" t="s">
        <v>1773</v>
      </c>
      <c r="AB3071">
        <v>332</v>
      </c>
      <c r="AC3071" s="1">
        <v>44179</v>
      </c>
      <c r="AD3071">
        <v>2</v>
      </c>
      <c r="AE3071">
        <v>202</v>
      </c>
      <c r="AF3071" s="1">
        <v>44461</v>
      </c>
      <c r="AG3071">
        <v>379</v>
      </c>
      <c r="AH3071">
        <v>516069</v>
      </c>
      <c r="AI3071" t="s">
        <v>1774</v>
      </c>
      <c r="AJ3071" s="2">
        <v>46692</v>
      </c>
      <c r="AK3071" t="s">
        <v>45</v>
      </c>
      <c r="AL3071" s="1">
        <v>44082</v>
      </c>
    </row>
    <row r="3072" spans="1:38" x14ac:dyDescent="0.25">
      <c r="A3072" t="s">
        <v>40</v>
      </c>
      <c r="B3072" s="1">
        <v>44280</v>
      </c>
      <c r="C3072">
        <v>3</v>
      </c>
      <c r="D3072">
        <v>268</v>
      </c>
      <c r="E3072">
        <v>263</v>
      </c>
      <c r="F3072" t="s">
        <v>1426</v>
      </c>
      <c r="G3072" t="s">
        <v>69</v>
      </c>
      <c r="H3072" t="s">
        <v>70</v>
      </c>
      <c r="I3072">
        <v>2</v>
      </c>
      <c r="J3072">
        <v>1</v>
      </c>
      <c r="K3072">
        <v>198</v>
      </c>
      <c r="L3072">
        <v>13.1</v>
      </c>
      <c r="M3072">
        <v>4.99</v>
      </c>
      <c r="N3072">
        <v>0.65</v>
      </c>
      <c r="O3072">
        <v>5.58</v>
      </c>
      <c r="P3072">
        <v>0.73</v>
      </c>
      <c r="Q3072">
        <v>4.47</v>
      </c>
      <c r="R3072">
        <v>0.59</v>
      </c>
      <c r="S3072">
        <v>1.32</v>
      </c>
      <c r="T3072">
        <v>7</v>
      </c>
      <c r="U3072">
        <v>13.6</v>
      </c>
      <c r="V3072">
        <v>17.05</v>
      </c>
      <c r="W3072" s="1">
        <v>44082</v>
      </c>
      <c r="Y3072" t="s">
        <v>47</v>
      </c>
      <c r="Z3072" t="s">
        <v>1772</v>
      </c>
      <c r="AA3072" t="s">
        <v>1773</v>
      </c>
      <c r="AB3072">
        <v>332</v>
      </c>
      <c r="AC3072" s="1">
        <v>44179</v>
      </c>
      <c r="AD3072">
        <v>2</v>
      </c>
      <c r="AE3072">
        <v>180</v>
      </c>
      <c r="AF3072" s="1">
        <v>44461</v>
      </c>
      <c r="AG3072">
        <v>379</v>
      </c>
      <c r="AH3072">
        <v>516069</v>
      </c>
      <c r="AI3072" t="s">
        <v>1774</v>
      </c>
      <c r="AJ3072" s="2">
        <v>46692</v>
      </c>
      <c r="AK3072" t="s">
        <v>45</v>
      </c>
      <c r="AL3072" s="1">
        <v>44082</v>
      </c>
    </row>
    <row r="3073" spans="1:38" x14ac:dyDescent="0.25">
      <c r="A3073" t="s">
        <v>594</v>
      </c>
      <c r="B3073" s="1">
        <v>42995</v>
      </c>
      <c r="C3073">
        <v>1</v>
      </c>
      <c r="D3073">
        <v>336</v>
      </c>
      <c r="E3073">
        <v>263</v>
      </c>
      <c r="F3073" t="s">
        <v>1426</v>
      </c>
      <c r="G3073" t="s">
        <v>69</v>
      </c>
      <c r="H3073" t="s">
        <v>70</v>
      </c>
      <c r="I3073">
        <v>9</v>
      </c>
      <c r="J3073" t="s">
        <v>42</v>
      </c>
      <c r="K3073">
        <v>28</v>
      </c>
      <c r="L3073">
        <v>30.4</v>
      </c>
      <c r="M3073">
        <v>4.88</v>
      </c>
      <c r="N3073">
        <v>1.48</v>
      </c>
      <c r="O3073">
        <v>4.6100000000000003</v>
      </c>
      <c r="P3073">
        <v>1.4</v>
      </c>
      <c r="Q3073">
        <v>3.79</v>
      </c>
      <c r="R3073">
        <v>1.1499999999999999</v>
      </c>
      <c r="S3073">
        <v>2.5499999999999998</v>
      </c>
      <c r="T3073">
        <v>57</v>
      </c>
      <c r="U3073">
        <v>31.56</v>
      </c>
      <c r="V3073">
        <v>34.26</v>
      </c>
      <c r="W3073" s="1">
        <v>42967</v>
      </c>
      <c r="X3073">
        <v>232</v>
      </c>
      <c r="Y3073" t="s">
        <v>43</v>
      </c>
      <c r="AC3073" t="s">
        <v>49</v>
      </c>
      <c r="AH3073">
        <v>103179</v>
      </c>
      <c r="AI3073" t="s">
        <v>1775</v>
      </c>
      <c r="AJ3073" t="s">
        <v>1776</v>
      </c>
      <c r="AK3073" t="s">
        <v>45</v>
      </c>
      <c r="AL3073" s="1">
        <v>42967</v>
      </c>
    </row>
    <row r="3074" spans="1:38" x14ac:dyDescent="0.25">
      <c r="A3074" t="s">
        <v>594</v>
      </c>
      <c r="B3074" s="1">
        <v>43059</v>
      </c>
      <c r="C3074">
        <v>2</v>
      </c>
      <c r="D3074">
        <v>336</v>
      </c>
      <c r="E3074">
        <v>263</v>
      </c>
      <c r="F3074" t="s">
        <v>1426</v>
      </c>
      <c r="G3074" t="s">
        <v>69</v>
      </c>
      <c r="H3074" t="s">
        <v>70</v>
      </c>
      <c r="I3074">
        <v>9</v>
      </c>
      <c r="J3074" t="s">
        <v>42</v>
      </c>
      <c r="K3074">
        <v>92</v>
      </c>
      <c r="L3074">
        <v>25.3</v>
      </c>
      <c r="M3074">
        <v>4.9800000000000004</v>
      </c>
      <c r="N3074">
        <v>1.26</v>
      </c>
      <c r="O3074">
        <v>4.7300000000000004</v>
      </c>
      <c r="P3074">
        <v>1.2</v>
      </c>
      <c r="Q3074">
        <v>3.66</v>
      </c>
      <c r="R3074">
        <v>0.93</v>
      </c>
      <c r="S3074">
        <v>2.12</v>
      </c>
      <c r="T3074">
        <v>85</v>
      </c>
      <c r="U3074">
        <v>26.26</v>
      </c>
      <c r="V3074">
        <v>28.75</v>
      </c>
      <c r="W3074" s="1">
        <v>42967</v>
      </c>
      <c r="X3074">
        <v>232</v>
      </c>
      <c r="Y3074" t="s">
        <v>46</v>
      </c>
      <c r="AC3074" s="1">
        <v>43068</v>
      </c>
      <c r="AD3074">
        <v>1</v>
      </c>
      <c r="AE3074">
        <v>242</v>
      </c>
      <c r="AF3074" s="1">
        <v>43351</v>
      </c>
      <c r="AG3074">
        <v>384</v>
      </c>
      <c r="AH3074">
        <v>103179</v>
      </c>
      <c r="AI3074" t="s">
        <v>1775</v>
      </c>
      <c r="AJ3074" t="s">
        <v>1776</v>
      </c>
      <c r="AK3074" t="s">
        <v>45</v>
      </c>
      <c r="AL3074" s="1">
        <v>42967</v>
      </c>
    </row>
    <row r="3075" spans="1:38" x14ac:dyDescent="0.25">
      <c r="A3075" t="s">
        <v>594</v>
      </c>
      <c r="B3075" s="1">
        <v>43186</v>
      </c>
      <c r="C3075">
        <v>4</v>
      </c>
      <c r="D3075">
        <v>336</v>
      </c>
      <c r="E3075">
        <v>263</v>
      </c>
      <c r="F3075" t="s">
        <v>1426</v>
      </c>
      <c r="G3075" t="s">
        <v>69</v>
      </c>
      <c r="H3075" t="s">
        <v>70</v>
      </c>
      <c r="I3075">
        <v>9</v>
      </c>
      <c r="J3075" t="s">
        <v>42</v>
      </c>
      <c r="K3075">
        <v>219</v>
      </c>
      <c r="L3075">
        <v>18.600000000000001</v>
      </c>
      <c r="M3075">
        <v>4.75</v>
      </c>
      <c r="N3075">
        <v>0.88</v>
      </c>
      <c r="O3075">
        <v>5.67</v>
      </c>
      <c r="P3075">
        <v>1.05</v>
      </c>
      <c r="Q3075">
        <v>4.33</v>
      </c>
      <c r="R3075">
        <v>0.81</v>
      </c>
      <c r="S3075">
        <v>1.86</v>
      </c>
      <c r="T3075">
        <v>148</v>
      </c>
      <c r="U3075">
        <v>19.309999999999999</v>
      </c>
      <c r="V3075">
        <v>24.17</v>
      </c>
      <c r="W3075" s="1">
        <v>42967</v>
      </c>
      <c r="X3075">
        <v>232</v>
      </c>
      <c r="Y3075" s="3">
        <v>45017</v>
      </c>
      <c r="AC3075" t="s">
        <v>49</v>
      </c>
      <c r="AH3075">
        <v>103179</v>
      </c>
      <c r="AI3075" t="s">
        <v>1775</v>
      </c>
      <c r="AJ3075" t="s">
        <v>1776</v>
      </c>
      <c r="AK3075" t="s">
        <v>50</v>
      </c>
      <c r="AL3075" s="1">
        <v>43245</v>
      </c>
    </row>
    <row r="3076" spans="1:38" x14ac:dyDescent="0.25">
      <c r="A3076" t="s">
        <v>594</v>
      </c>
      <c r="B3076" s="1">
        <v>43122</v>
      </c>
      <c r="C3076">
        <v>3</v>
      </c>
      <c r="D3076">
        <v>336</v>
      </c>
      <c r="E3076">
        <v>263</v>
      </c>
      <c r="F3076" t="s">
        <v>1426</v>
      </c>
      <c r="G3076" t="s">
        <v>69</v>
      </c>
      <c r="H3076" t="s">
        <v>70</v>
      </c>
      <c r="I3076">
        <v>9</v>
      </c>
      <c r="J3076" t="s">
        <v>42</v>
      </c>
      <c r="K3076">
        <v>155</v>
      </c>
      <c r="L3076">
        <v>19.2</v>
      </c>
      <c r="M3076">
        <v>4.66</v>
      </c>
      <c r="N3076">
        <v>0.89</v>
      </c>
      <c r="O3076">
        <v>4.37</v>
      </c>
      <c r="P3076">
        <v>0.84</v>
      </c>
      <c r="Q3076">
        <v>3.62</v>
      </c>
      <c r="R3076">
        <v>0.7</v>
      </c>
      <c r="S3076">
        <v>1.53</v>
      </c>
      <c r="T3076">
        <v>207</v>
      </c>
      <c r="U3076">
        <v>19.93</v>
      </c>
      <c r="V3076">
        <v>20.89</v>
      </c>
      <c r="W3076" s="1">
        <v>42967</v>
      </c>
      <c r="X3076">
        <v>232</v>
      </c>
      <c r="Y3076" s="3">
        <v>44986</v>
      </c>
      <c r="AC3076" s="1">
        <v>43068</v>
      </c>
      <c r="AD3076">
        <v>1</v>
      </c>
      <c r="AE3076">
        <v>186</v>
      </c>
      <c r="AF3076" s="1">
        <v>43352</v>
      </c>
      <c r="AG3076">
        <v>385</v>
      </c>
      <c r="AH3076">
        <v>103179</v>
      </c>
      <c r="AI3076" t="s">
        <v>1775</v>
      </c>
      <c r="AJ3076" t="s">
        <v>1776</v>
      </c>
      <c r="AK3076" t="s">
        <v>45</v>
      </c>
      <c r="AL3076" s="1">
        <v>42967</v>
      </c>
    </row>
    <row r="3077" spans="1:38" x14ac:dyDescent="0.25">
      <c r="A3077" t="s">
        <v>129</v>
      </c>
      <c r="B3077" s="1">
        <v>42997</v>
      </c>
      <c r="C3077">
        <v>1</v>
      </c>
      <c r="D3077">
        <v>160</v>
      </c>
      <c r="E3077">
        <v>264</v>
      </c>
      <c r="F3077" t="s">
        <v>1426</v>
      </c>
      <c r="G3077" t="s">
        <v>104</v>
      </c>
      <c r="H3077" t="s">
        <v>105</v>
      </c>
      <c r="I3077">
        <v>2</v>
      </c>
      <c r="J3077">
        <v>1</v>
      </c>
      <c r="K3077">
        <v>33</v>
      </c>
      <c r="L3077">
        <v>14.7</v>
      </c>
      <c r="M3077">
        <v>5.34</v>
      </c>
      <c r="N3077">
        <v>0.78</v>
      </c>
      <c r="O3077">
        <v>5.0999999999999996</v>
      </c>
      <c r="P3077">
        <v>0.75</v>
      </c>
      <c r="Q3077">
        <v>3.47</v>
      </c>
      <c r="R3077">
        <v>0.51</v>
      </c>
      <c r="S3077">
        <v>1.26</v>
      </c>
      <c r="T3077">
        <v>59</v>
      </c>
      <c r="U3077">
        <v>15.26</v>
      </c>
      <c r="V3077">
        <v>17.14</v>
      </c>
      <c r="W3077" s="1">
        <v>42964</v>
      </c>
      <c r="X3077">
        <v>278</v>
      </c>
      <c r="Y3077" t="s">
        <v>43</v>
      </c>
      <c r="AC3077" t="s">
        <v>49</v>
      </c>
      <c r="AI3077">
        <v>18</v>
      </c>
      <c r="AJ3077" s="2">
        <v>23712</v>
      </c>
      <c r="AK3077" t="s">
        <v>45</v>
      </c>
      <c r="AL3077" s="1">
        <v>42964</v>
      </c>
    </row>
    <row r="3078" spans="1:38" x14ac:dyDescent="0.25">
      <c r="A3078" t="s">
        <v>129</v>
      </c>
      <c r="B3078" s="1">
        <v>43060</v>
      </c>
      <c r="C3078">
        <v>2</v>
      </c>
      <c r="D3078">
        <v>160</v>
      </c>
      <c r="E3078">
        <v>264</v>
      </c>
      <c r="F3078" t="s">
        <v>1426</v>
      </c>
      <c r="G3078" t="s">
        <v>104</v>
      </c>
      <c r="H3078" t="s">
        <v>105</v>
      </c>
      <c r="I3078">
        <v>2</v>
      </c>
      <c r="J3078">
        <v>1</v>
      </c>
      <c r="K3078">
        <v>96</v>
      </c>
      <c r="L3078">
        <v>14.1</v>
      </c>
      <c r="M3078">
        <v>5.0599999999999996</v>
      </c>
      <c r="N3078">
        <v>0.71</v>
      </c>
      <c r="O3078">
        <v>4.97</v>
      </c>
      <c r="P3078">
        <v>0.7</v>
      </c>
      <c r="Q3078">
        <v>3.92</v>
      </c>
      <c r="R3078">
        <v>0.55000000000000004</v>
      </c>
      <c r="S3078">
        <v>1.25</v>
      </c>
      <c r="T3078">
        <v>37</v>
      </c>
      <c r="U3078">
        <v>14.64</v>
      </c>
      <c r="V3078">
        <v>16.649999999999999</v>
      </c>
      <c r="W3078" s="1">
        <v>42964</v>
      </c>
      <c r="X3078">
        <v>278</v>
      </c>
      <c r="Y3078" t="s">
        <v>46</v>
      </c>
      <c r="AC3078" s="1">
        <v>43057</v>
      </c>
      <c r="AD3078">
        <v>1</v>
      </c>
      <c r="AE3078">
        <v>189</v>
      </c>
      <c r="AF3078" s="1">
        <v>43336</v>
      </c>
      <c r="AG3078">
        <v>372</v>
      </c>
      <c r="AI3078">
        <v>18</v>
      </c>
      <c r="AJ3078" s="2">
        <v>23712</v>
      </c>
      <c r="AK3078" t="s">
        <v>45</v>
      </c>
      <c r="AL3078" s="1">
        <v>42964</v>
      </c>
    </row>
    <row r="3079" spans="1:38" x14ac:dyDescent="0.25">
      <c r="A3079" t="s">
        <v>129</v>
      </c>
      <c r="B3079" s="1">
        <v>43156</v>
      </c>
      <c r="C3079">
        <v>3</v>
      </c>
      <c r="D3079">
        <v>160</v>
      </c>
      <c r="E3079">
        <v>264</v>
      </c>
      <c r="F3079" t="s">
        <v>1426</v>
      </c>
      <c r="G3079" t="s">
        <v>104</v>
      </c>
      <c r="H3079" t="s">
        <v>105</v>
      </c>
      <c r="I3079">
        <v>2</v>
      </c>
      <c r="J3079">
        <v>1</v>
      </c>
      <c r="K3079">
        <v>192</v>
      </c>
      <c r="L3079">
        <v>10.8</v>
      </c>
      <c r="M3079">
        <v>4.9800000000000004</v>
      </c>
      <c r="N3079">
        <v>0.54</v>
      </c>
      <c r="O3079">
        <v>5.49</v>
      </c>
      <c r="P3079">
        <v>0.59</v>
      </c>
      <c r="Q3079">
        <v>4.3099999999999996</v>
      </c>
      <c r="R3079">
        <v>0.47</v>
      </c>
      <c r="S3079">
        <v>1.06</v>
      </c>
      <c r="U3079">
        <v>11.21</v>
      </c>
      <c r="V3079">
        <v>13.79</v>
      </c>
      <c r="W3079" s="1">
        <v>42964</v>
      </c>
      <c r="X3079">
        <v>278</v>
      </c>
      <c r="AI3079">
        <v>0</v>
      </c>
    </row>
    <row r="3080" spans="1:38" x14ac:dyDescent="0.25">
      <c r="A3080" t="s">
        <v>129</v>
      </c>
      <c r="B3080" s="1">
        <v>43229</v>
      </c>
      <c r="C3080">
        <v>4</v>
      </c>
      <c r="D3080">
        <v>160</v>
      </c>
      <c r="E3080">
        <v>264</v>
      </c>
      <c r="F3080" t="s">
        <v>1426</v>
      </c>
      <c r="G3080" t="s">
        <v>104</v>
      </c>
      <c r="H3080" t="s">
        <v>105</v>
      </c>
      <c r="I3080">
        <v>2</v>
      </c>
      <c r="J3080">
        <v>1</v>
      </c>
      <c r="K3080">
        <v>265</v>
      </c>
      <c r="L3080">
        <v>6.9</v>
      </c>
      <c r="M3080">
        <v>4.6900000000000004</v>
      </c>
      <c r="N3080">
        <v>0.32</v>
      </c>
      <c r="O3080">
        <v>7.18</v>
      </c>
      <c r="P3080">
        <v>0.5</v>
      </c>
      <c r="Q3080">
        <v>5.08</v>
      </c>
      <c r="R3080">
        <v>0.35</v>
      </c>
      <c r="S3080">
        <v>0.85</v>
      </c>
      <c r="T3080">
        <v>98</v>
      </c>
      <c r="U3080">
        <v>7.16</v>
      </c>
      <c r="V3080">
        <v>10.72</v>
      </c>
      <c r="W3080" s="1">
        <v>42964</v>
      </c>
      <c r="X3080">
        <v>278</v>
      </c>
      <c r="Y3080" t="s">
        <v>48</v>
      </c>
      <c r="AC3080" t="s">
        <v>49</v>
      </c>
      <c r="AI3080">
        <v>18</v>
      </c>
      <c r="AJ3080">
        <v>23712</v>
      </c>
      <c r="AK3080" t="s">
        <v>50</v>
      </c>
      <c r="AL3080" s="1">
        <v>43250</v>
      </c>
    </row>
    <row r="3081" spans="1:38" x14ac:dyDescent="0.25">
      <c r="A3081" t="s">
        <v>129</v>
      </c>
      <c r="B3081" s="1">
        <v>43060</v>
      </c>
      <c r="C3081">
        <v>2</v>
      </c>
      <c r="D3081">
        <v>218</v>
      </c>
      <c r="E3081">
        <v>265</v>
      </c>
      <c r="F3081" t="s">
        <v>1426</v>
      </c>
      <c r="G3081" t="s">
        <v>104</v>
      </c>
      <c r="H3081" t="s">
        <v>105</v>
      </c>
      <c r="I3081">
        <v>3</v>
      </c>
      <c r="J3081">
        <v>2</v>
      </c>
      <c r="K3081">
        <v>55</v>
      </c>
      <c r="L3081">
        <v>17.100000000000001</v>
      </c>
      <c r="M3081">
        <v>5</v>
      </c>
      <c r="N3081">
        <v>0.86</v>
      </c>
      <c r="O3081">
        <v>5.51</v>
      </c>
      <c r="P3081">
        <v>0.94</v>
      </c>
      <c r="Q3081">
        <v>4.0599999999999996</v>
      </c>
      <c r="R3081">
        <v>0.69</v>
      </c>
      <c r="S3081">
        <v>1.64</v>
      </c>
      <c r="T3081">
        <v>25</v>
      </c>
      <c r="U3081">
        <v>17.75</v>
      </c>
      <c r="V3081">
        <v>21.5</v>
      </c>
      <c r="W3081" s="1">
        <v>43005</v>
      </c>
      <c r="X3081">
        <v>237</v>
      </c>
      <c r="Y3081" t="s">
        <v>43</v>
      </c>
      <c r="Z3081" t="s">
        <v>1777</v>
      </c>
      <c r="AA3081" t="s">
        <v>1778</v>
      </c>
      <c r="AC3081" t="s">
        <v>49</v>
      </c>
      <c r="AH3081">
        <v>506063</v>
      </c>
      <c r="AI3081">
        <v>198</v>
      </c>
      <c r="AJ3081" t="s">
        <v>1779</v>
      </c>
      <c r="AK3081" t="s">
        <v>45</v>
      </c>
      <c r="AL3081" s="1">
        <v>43005</v>
      </c>
    </row>
    <row r="3082" spans="1:38" x14ac:dyDescent="0.25">
      <c r="A3082" t="s">
        <v>129</v>
      </c>
      <c r="B3082" s="1">
        <v>43156</v>
      </c>
      <c r="C3082">
        <v>3</v>
      </c>
      <c r="D3082">
        <v>218</v>
      </c>
      <c r="E3082">
        <v>265</v>
      </c>
      <c r="F3082" t="s">
        <v>1426</v>
      </c>
      <c r="G3082" t="s">
        <v>104</v>
      </c>
      <c r="H3082" t="s">
        <v>105</v>
      </c>
      <c r="I3082">
        <v>3</v>
      </c>
      <c r="J3082">
        <v>2</v>
      </c>
      <c r="K3082">
        <v>151</v>
      </c>
      <c r="L3082">
        <v>16.100000000000001</v>
      </c>
      <c r="M3082">
        <v>4.9000000000000004</v>
      </c>
      <c r="N3082">
        <v>0.79</v>
      </c>
      <c r="O3082">
        <v>5.18</v>
      </c>
      <c r="P3082">
        <v>0.83</v>
      </c>
      <c r="Q3082">
        <v>4.4000000000000004</v>
      </c>
      <c r="R3082">
        <v>0.71</v>
      </c>
      <c r="S3082">
        <v>1.54</v>
      </c>
      <c r="U3082">
        <v>16.71</v>
      </c>
      <c r="V3082">
        <v>20</v>
      </c>
      <c r="W3082" s="1">
        <v>43005</v>
      </c>
      <c r="X3082">
        <v>237</v>
      </c>
      <c r="Z3082" t="s">
        <v>1777</v>
      </c>
      <c r="AA3082" t="s">
        <v>1778</v>
      </c>
      <c r="AI3082">
        <v>0</v>
      </c>
    </row>
    <row r="3083" spans="1:38" x14ac:dyDescent="0.25">
      <c r="A3083" t="s">
        <v>129</v>
      </c>
      <c r="B3083" s="1">
        <v>43229</v>
      </c>
      <c r="C3083">
        <v>4</v>
      </c>
      <c r="D3083">
        <v>218</v>
      </c>
      <c r="E3083">
        <v>265</v>
      </c>
      <c r="F3083" t="s">
        <v>1426</v>
      </c>
      <c r="G3083" t="s">
        <v>104</v>
      </c>
      <c r="H3083" t="s">
        <v>105</v>
      </c>
      <c r="I3083">
        <v>3</v>
      </c>
      <c r="J3083">
        <v>2</v>
      </c>
      <c r="K3083">
        <v>224</v>
      </c>
      <c r="L3083">
        <v>11.3</v>
      </c>
      <c r="M3083">
        <v>4.79</v>
      </c>
      <c r="N3083">
        <v>0.54</v>
      </c>
      <c r="O3083">
        <v>6.46</v>
      </c>
      <c r="P3083">
        <v>0.73</v>
      </c>
      <c r="Q3083">
        <v>5.18</v>
      </c>
      <c r="R3083">
        <v>0.59</v>
      </c>
      <c r="S3083">
        <v>1.32</v>
      </c>
      <c r="T3083">
        <v>28</v>
      </c>
      <c r="U3083">
        <v>11.73</v>
      </c>
      <c r="V3083">
        <v>16.57</v>
      </c>
      <c r="W3083" s="1">
        <v>43005</v>
      </c>
      <c r="X3083">
        <v>237</v>
      </c>
      <c r="Y3083" t="s">
        <v>47</v>
      </c>
      <c r="Z3083" t="s">
        <v>1777</v>
      </c>
      <c r="AA3083" t="s">
        <v>1778</v>
      </c>
      <c r="AC3083" t="s">
        <v>49</v>
      </c>
      <c r="AH3083">
        <v>506063</v>
      </c>
      <c r="AI3083" t="s">
        <v>665</v>
      </c>
      <c r="AJ3083" t="s">
        <v>1779</v>
      </c>
      <c r="AK3083" t="s">
        <v>50</v>
      </c>
      <c r="AL3083" s="1">
        <v>43251</v>
      </c>
    </row>
    <row r="3084" spans="1:38" x14ac:dyDescent="0.25">
      <c r="A3084" t="s">
        <v>123</v>
      </c>
      <c r="B3084" s="1">
        <v>43074</v>
      </c>
      <c r="C3084">
        <v>2</v>
      </c>
      <c r="D3084">
        <v>108</v>
      </c>
      <c r="E3084">
        <v>266</v>
      </c>
      <c r="F3084" t="s">
        <v>1426</v>
      </c>
      <c r="G3084" t="s">
        <v>51</v>
      </c>
      <c r="H3084" t="s">
        <v>52</v>
      </c>
      <c r="I3084">
        <v>6</v>
      </c>
      <c r="J3084" t="s">
        <v>42</v>
      </c>
      <c r="K3084">
        <v>82</v>
      </c>
      <c r="L3084">
        <v>24.5</v>
      </c>
      <c r="M3084">
        <v>5.0599999999999996</v>
      </c>
      <c r="N3084">
        <v>1.24</v>
      </c>
      <c r="O3084">
        <v>4.91</v>
      </c>
      <c r="P3084">
        <v>1.2</v>
      </c>
      <c r="Q3084">
        <v>3.67</v>
      </c>
      <c r="R3084">
        <v>0.9</v>
      </c>
      <c r="S3084">
        <v>2.1</v>
      </c>
      <c r="T3084">
        <v>66</v>
      </c>
      <c r="U3084">
        <v>25.43</v>
      </c>
      <c r="V3084">
        <v>28.31</v>
      </c>
      <c r="W3084" s="1">
        <v>42992</v>
      </c>
      <c r="X3084">
        <v>219</v>
      </c>
      <c r="Y3084" t="s">
        <v>46</v>
      </c>
      <c r="AC3084" s="1">
        <v>43059</v>
      </c>
      <c r="AD3084">
        <v>1</v>
      </c>
      <c r="AE3084">
        <v>261</v>
      </c>
      <c r="AF3084" s="1">
        <v>43337</v>
      </c>
      <c r="AG3084">
        <v>345</v>
      </c>
      <c r="AH3084">
        <v>105038</v>
      </c>
      <c r="AI3084">
        <v>0</v>
      </c>
      <c r="AK3084" t="s">
        <v>45</v>
      </c>
      <c r="AL3084" s="1">
        <v>42992</v>
      </c>
    </row>
    <row r="3085" spans="1:38" x14ac:dyDescent="0.25">
      <c r="A3085" t="s">
        <v>123</v>
      </c>
      <c r="B3085" s="1">
        <v>43005</v>
      </c>
      <c r="C3085">
        <v>1</v>
      </c>
      <c r="D3085">
        <v>108</v>
      </c>
      <c r="E3085">
        <v>266</v>
      </c>
      <c r="F3085" t="s">
        <v>1426</v>
      </c>
      <c r="G3085" t="s">
        <v>69</v>
      </c>
      <c r="H3085" t="s">
        <v>70</v>
      </c>
      <c r="I3085">
        <v>2</v>
      </c>
      <c r="J3085">
        <v>1</v>
      </c>
      <c r="K3085">
        <v>38</v>
      </c>
      <c r="L3085">
        <v>20.2</v>
      </c>
      <c r="M3085">
        <v>5.55</v>
      </c>
      <c r="N3085">
        <v>1.1200000000000001</v>
      </c>
      <c r="O3085">
        <v>4.32</v>
      </c>
      <c r="P3085">
        <v>0.87</v>
      </c>
      <c r="Q3085">
        <v>3.76</v>
      </c>
      <c r="R3085">
        <v>0.76</v>
      </c>
      <c r="S3085">
        <v>1.63</v>
      </c>
      <c r="T3085">
        <v>104</v>
      </c>
      <c r="U3085">
        <v>20.97</v>
      </c>
      <c r="V3085">
        <v>21.98</v>
      </c>
      <c r="W3085" s="1">
        <v>42967</v>
      </c>
      <c r="X3085">
        <v>244</v>
      </c>
      <c r="Y3085" t="s">
        <v>43</v>
      </c>
      <c r="AC3085" s="1">
        <v>43045</v>
      </c>
      <c r="AD3085">
        <v>1</v>
      </c>
      <c r="AE3085">
        <v>253</v>
      </c>
      <c r="AF3085" s="1">
        <v>43320</v>
      </c>
      <c r="AG3085">
        <v>353</v>
      </c>
      <c r="AH3085" t="s">
        <v>1780</v>
      </c>
      <c r="AI3085">
        <v>623</v>
      </c>
      <c r="AJ3085" t="s">
        <v>1781</v>
      </c>
      <c r="AK3085" t="s">
        <v>45</v>
      </c>
      <c r="AL3085" s="1">
        <v>42967</v>
      </c>
    </row>
    <row r="3086" spans="1:38" x14ac:dyDescent="0.25">
      <c r="A3086" t="s">
        <v>123</v>
      </c>
      <c r="B3086" s="1">
        <v>43198</v>
      </c>
      <c r="C3086">
        <v>4</v>
      </c>
      <c r="D3086">
        <v>108</v>
      </c>
      <c r="E3086">
        <v>266</v>
      </c>
      <c r="F3086" t="s">
        <v>1426</v>
      </c>
      <c r="G3086" t="s">
        <v>69</v>
      </c>
      <c r="H3086" t="s">
        <v>70</v>
      </c>
      <c r="I3086">
        <v>2</v>
      </c>
      <c r="J3086">
        <v>1</v>
      </c>
      <c r="K3086">
        <v>231</v>
      </c>
      <c r="L3086">
        <v>12.4</v>
      </c>
      <c r="M3086">
        <v>5.23</v>
      </c>
      <c r="N3086">
        <v>0.65</v>
      </c>
      <c r="O3086">
        <v>5.49</v>
      </c>
      <c r="P3086">
        <v>0.68</v>
      </c>
      <c r="Q3086">
        <v>4.92</v>
      </c>
      <c r="R3086">
        <v>0.61</v>
      </c>
      <c r="S3086">
        <v>1.29</v>
      </c>
      <c r="T3086">
        <v>324</v>
      </c>
      <c r="U3086">
        <v>12.87</v>
      </c>
      <c r="V3086">
        <v>16.38</v>
      </c>
      <c r="W3086" s="1">
        <v>42967</v>
      </c>
      <c r="X3086">
        <v>244</v>
      </c>
      <c r="Y3086" s="3">
        <v>45019</v>
      </c>
      <c r="AC3086" s="1">
        <v>43045</v>
      </c>
      <c r="AD3086">
        <v>1</v>
      </c>
      <c r="AF3086" s="1">
        <v>43320</v>
      </c>
      <c r="AH3086" t="s">
        <v>1780</v>
      </c>
      <c r="AI3086">
        <v>623</v>
      </c>
      <c r="AJ3086" t="s">
        <v>1781</v>
      </c>
      <c r="AK3086" t="s">
        <v>143</v>
      </c>
      <c r="AL3086" s="1">
        <v>43224</v>
      </c>
    </row>
    <row r="3087" spans="1:38" x14ac:dyDescent="0.25">
      <c r="A3087" t="s">
        <v>123</v>
      </c>
      <c r="B3087" s="1">
        <v>43136</v>
      </c>
      <c r="C3087">
        <v>3</v>
      </c>
      <c r="D3087">
        <v>108</v>
      </c>
      <c r="E3087">
        <v>266</v>
      </c>
      <c r="F3087" t="s">
        <v>1426</v>
      </c>
      <c r="G3087" t="s">
        <v>69</v>
      </c>
      <c r="H3087" t="s">
        <v>70</v>
      </c>
      <c r="I3087">
        <v>2</v>
      </c>
      <c r="J3087">
        <v>1</v>
      </c>
      <c r="K3087">
        <v>169</v>
      </c>
      <c r="L3087">
        <v>13.6</v>
      </c>
      <c r="M3087">
        <v>5.44</v>
      </c>
      <c r="N3087">
        <v>0.74</v>
      </c>
      <c r="O3087">
        <v>4.6500000000000004</v>
      </c>
      <c r="P3087">
        <v>0.63</v>
      </c>
      <c r="Q3087">
        <v>3.82</v>
      </c>
      <c r="R3087">
        <v>0.52</v>
      </c>
      <c r="S3087">
        <v>1.1499999999999999</v>
      </c>
      <c r="T3087">
        <v>209</v>
      </c>
      <c r="U3087">
        <v>14.12</v>
      </c>
      <c r="V3087">
        <v>15.41</v>
      </c>
      <c r="W3087" s="1">
        <v>42967</v>
      </c>
      <c r="X3087">
        <v>244</v>
      </c>
      <c r="Y3087" s="3">
        <v>44987</v>
      </c>
      <c r="AC3087" s="1">
        <v>43045</v>
      </c>
      <c r="AD3087">
        <v>1</v>
      </c>
      <c r="AE3087">
        <v>182</v>
      </c>
      <c r="AF3087" s="1">
        <v>43320</v>
      </c>
      <c r="AG3087">
        <v>353</v>
      </c>
      <c r="AH3087" t="s">
        <v>1780</v>
      </c>
      <c r="AI3087">
        <v>623</v>
      </c>
      <c r="AJ3087" t="s">
        <v>1781</v>
      </c>
      <c r="AK3087" t="s">
        <v>45</v>
      </c>
      <c r="AL3087" s="1">
        <v>42967</v>
      </c>
    </row>
    <row r="3088" spans="1:38" x14ac:dyDescent="0.25">
      <c r="A3088" t="s">
        <v>68</v>
      </c>
      <c r="B3088" s="1">
        <v>43018</v>
      </c>
      <c r="C3088">
        <v>1</v>
      </c>
      <c r="D3088">
        <v>515</v>
      </c>
      <c r="E3088">
        <v>266</v>
      </c>
      <c r="F3088" t="s">
        <v>1426</v>
      </c>
      <c r="G3088" t="s">
        <v>69</v>
      </c>
      <c r="H3088" t="s">
        <v>70</v>
      </c>
      <c r="I3088">
        <v>3</v>
      </c>
      <c r="J3088">
        <v>2</v>
      </c>
      <c r="K3088">
        <v>50</v>
      </c>
      <c r="L3088">
        <v>28.3</v>
      </c>
      <c r="M3088">
        <v>4.53</v>
      </c>
      <c r="N3088">
        <v>1.28</v>
      </c>
      <c r="O3088">
        <v>3.82</v>
      </c>
      <c r="P3088">
        <v>1.08</v>
      </c>
      <c r="Q3088">
        <v>3.27</v>
      </c>
      <c r="R3088">
        <v>0.93</v>
      </c>
      <c r="S3088">
        <v>2.0099999999999998</v>
      </c>
      <c r="T3088">
        <v>439</v>
      </c>
      <c r="U3088">
        <v>29.38</v>
      </c>
      <c r="V3088">
        <v>28.05</v>
      </c>
      <c r="W3088" s="1">
        <v>42968</v>
      </c>
      <c r="X3088">
        <v>264</v>
      </c>
      <c r="Y3088" s="3">
        <v>44927</v>
      </c>
      <c r="AC3088" s="1">
        <v>43036</v>
      </c>
      <c r="AD3088">
        <v>1</v>
      </c>
      <c r="AE3088">
        <v>251</v>
      </c>
      <c r="AF3088" s="1">
        <v>43318</v>
      </c>
      <c r="AG3088">
        <v>350</v>
      </c>
      <c r="AH3088">
        <v>109544</v>
      </c>
      <c r="AI3088">
        <v>191</v>
      </c>
      <c r="AJ3088" s="2">
        <v>45231</v>
      </c>
      <c r="AK3088" t="s">
        <v>45</v>
      </c>
      <c r="AL3088" s="1">
        <v>42968</v>
      </c>
    </row>
    <row r="3089" spans="1:38" x14ac:dyDescent="0.25">
      <c r="A3089" t="s">
        <v>68</v>
      </c>
      <c r="B3089" s="1">
        <v>43073</v>
      </c>
      <c r="C3089">
        <v>2</v>
      </c>
      <c r="D3089">
        <v>515</v>
      </c>
      <c r="E3089">
        <v>266</v>
      </c>
      <c r="F3089" t="s">
        <v>1426</v>
      </c>
      <c r="G3089" t="s">
        <v>69</v>
      </c>
      <c r="H3089" t="s">
        <v>70</v>
      </c>
      <c r="I3089">
        <v>3</v>
      </c>
      <c r="J3089">
        <v>2</v>
      </c>
      <c r="K3089">
        <v>105</v>
      </c>
      <c r="L3089">
        <v>20.7</v>
      </c>
      <c r="M3089">
        <v>4.8899999999999997</v>
      </c>
      <c r="N3089">
        <v>1.01</v>
      </c>
      <c r="O3089">
        <v>3.7</v>
      </c>
      <c r="P3089">
        <v>0.77</v>
      </c>
      <c r="Q3089">
        <v>3.39</v>
      </c>
      <c r="R3089">
        <v>0.7</v>
      </c>
      <c r="S3089">
        <v>1.47</v>
      </c>
      <c r="T3089">
        <v>292</v>
      </c>
      <c r="U3089">
        <v>21.49</v>
      </c>
      <c r="V3089">
        <v>20.41</v>
      </c>
      <c r="W3089" s="1">
        <v>42968</v>
      </c>
      <c r="X3089">
        <v>264</v>
      </c>
      <c r="Y3089" s="3">
        <v>44959</v>
      </c>
      <c r="AC3089" s="1">
        <v>43036</v>
      </c>
      <c r="AD3089">
        <v>1</v>
      </c>
      <c r="AE3089">
        <v>243</v>
      </c>
      <c r="AF3089" s="1">
        <v>43318</v>
      </c>
      <c r="AG3089">
        <v>350</v>
      </c>
      <c r="AH3089">
        <v>109544</v>
      </c>
      <c r="AI3089">
        <v>191</v>
      </c>
      <c r="AJ3089" s="2">
        <v>45231</v>
      </c>
      <c r="AK3089" t="s">
        <v>45</v>
      </c>
      <c r="AL3089" s="1">
        <v>42968</v>
      </c>
    </row>
    <row r="3090" spans="1:38" x14ac:dyDescent="0.25">
      <c r="A3090" t="s">
        <v>68</v>
      </c>
      <c r="B3090" s="1">
        <v>43144</v>
      </c>
      <c r="C3090">
        <v>3</v>
      </c>
      <c r="D3090">
        <v>515</v>
      </c>
      <c r="E3090">
        <v>266</v>
      </c>
      <c r="F3090" t="s">
        <v>1426</v>
      </c>
      <c r="G3090" t="s">
        <v>69</v>
      </c>
      <c r="H3090" t="s">
        <v>70</v>
      </c>
      <c r="I3090">
        <v>3</v>
      </c>
      <c r="J3090">
        <v>2</v>
      </c>
      <c r="K3090">
        <v>176</v>
      </c>
      <c r="L3090">
        <v>14.6</v>
      </c>
      <c r="M3090">
        <v>4.88</v>
      </c>
      <c r="N3090">
        <v>0.71</v>
      </c>
      <c r="O3090">
        <v>5.08</v>
      </c>
      <c r="P3090">
        <v>0.74</v>
      </c>
      <c r="Q3090">
        <v>3.78</v>
      </c>
      <c r="R3090">
        <v>0.55000000000000004</v>
      </c>
      <c r="S3090">
        <v>1.29</v>
      </c>
      <c r="T3090">
        <v>1688</v>
      </c>
      <c r="U3090">
        <v>15.15</v>
      </c>
      <c r="V3090">
        <v>17.28</v>
      </c>
      <c r="W3090" s="1">
        <v>42968</v>
      </c>
      <c r="X3090">
        <v>264</v>
      </c>
      <c r="Y3090" s="3">
        <v>44988</v>
      </c>
      <c r="AC3090" s="1">
        <v>43036</v>
      </c>
      <c r="AD3090">
        <v>1</v>
      </c>
      <c r="AE3090">
        <v>172</v>
      </c>
      <c r="AF3090" s="1">
        <v>43318</v>
      </c>
      <c r="AG3090">
        <v>350</v>
      </c>
      <c r="AH3090">
        <v>109544</v>
      </c>
      <c r="AI3090">
        <v>191</v>
      </c>
      <c r="AJ3090" s="2">
        <v>45231</v>
      </c>
      <c r="AK3090" t="s">
        <v>45</v>
      </c>
      <c r="AL3090" s="1">
        <v>42968</v>
      </c>
    </row>
    <row r="3091" spans="1:38" x14ac:dyDescent="0.25">
      <c r="A3091" t="s">
        <v>68</v>
      </c>
      <c r="B3091" s="1">
        <v>43219</v>
      </c>
      <c r="C3091">
        <v>4</v>
      </c>
      <c r="D3091">
        <v>515</v>
      </c>
      <c r="E3091">
        <v>266</v>
      </c>
      <c r="F3091" t="s">
        <v>1426</v>
      </c>
      <c r="G3091" t="s">
        <v>69</v>
      </c>
      <c r="H3091" t="s">
        <v>70</v>
      </c>
      <c r="I3091">
        <v>3</v>
      </c>
      <c r="J3091">
        <v>2</v>
      </c>
      <c r="K3091">
        <v>251</v>
      </c>
      <c r="L3091">
        <v>10.5</v>
      </c>
      <c r="M3091">
        <v>4.76</v>
      </c>
      <c r="N3091">
        <v>0.5</v>
      </c>
      <c r="O3091">
        <v>6.43</v>
      </c>
      <c r="P3091">
        <v>0.68</v>
      </c>
      <c r="Q3091">
        <v>4.8</v>
      </c>
      <c r="R3091">
        <v>0.5</v>
      </c>
      <c r="S3091">
        <v>1.18</v>
      </c>
      <c r="T3091">
        <v>121</v>
      </c>
      <c r="U3091">
        <v>10.9</v>
      </c>
      <c r="V3091">
        <v>15.06</v>
      </c>
      <c r="W3091" s="1">
        <v>42968</v>
      </c>
      <c r="X3091">
        <v>264</v>
      </c>
      <c r="Y3091" s="3">
        <v>45019</v>
      </c>
      <c r="AC3091" s="1">
        <v>43409</v>
      </c>
      <c r="AD3091">
        <v>2</v>
      </c>
      <c r="AE3091">
        <v>244</v>
      </c>
      <c r="AF3091" s="1">
        <v>43691</v>
      </c>
      <c r="AG3091">
        <v>723</v>
      </c>
      <c r="AH3091">
        <v>109544</v>
      </c>
      <c r="AI3091">
        <v>191</v>
      </c>
      <c r="AJ3091" s="2">
        <v>45231</v>
      </c>
      <c r="AK3091" t="s">
        <v>50</v>
      </c>
      <c r="AL3091" s="1">
        <v>43250</v>
      </c>
    </row>
    <row r="3092" spans="1:38" x14ac:dyDescent="0.25">
      <c r="A3092" t="s">
        <v>68</v>
      </c>
      <c r="B3092" s="1">
        <v>43018</v>
      </c>
      <c r="C3092">
        <v>1</v>
      </c>
      <c r="D3092">
        <v>1</v>
      </c>
      <c r="E3092">
        <v>266</v>
      </c>
      <c r="F3092" t="s">
        <v>1426</v>
      </c>
      <c r="G3092" t="s">
        <v>104</v>
      </c>
      <c r="H3092" t="s">
        <v>105</v>
      </c>
      <c r="I3092">
        <v>3</v>
      </c>
      <c r="J3092">
        <v>2</v>
      </c>
      <c r="K3092">
        <v>40</v>
      </c>
      <c r="L3092">
        <v>18.399999999999999</v>
      </c>
      <c r="M3092">
        <v>4.82</v>
      </c>
      <c r="N3092">
        <v>0.89</v>
      </c>
      <c r="O3092">
        <v>4.68</v>
      </c>
      <c r="P3092">
        <v>0.86</v>
      </c>
      <c r="Q3092">
        <v>3.5</v>
      </c>
      <c r="R3092">
        <v>0.64</v>
      </c>
      <c r="S3092">
        <v>1.51</v>
      </c>
      <c r="U3092">
        <v>19.100000000000001</v>
      </c>
      <c r="V3092">
        <v>20.48</v>
      </c>
      <c r="W3092" s="1">
        <v>42978</v>
      </c>
      <c r="X3092">
        <v>254</v>
      </c>
      <c r="Y3092" s="3">
        <v>44927</v>
      </c>
      <c r="Z3092" t="s">
        <v>1782</v>
      </c>
      <c r="AA3092" t="s">
        <v>1783</v>
      </c>
      <c r="AC3092" s="1">
        <v>43035</v>
      </c>
      <c r="AD3092">
        <v>1</v>
      </c>
      <c r="AE3092">
        <v>246</v>
      </c>
      <c r="AF3092" s="1">
        <v>43313</v>
      </c>
      <c r="AG3092">
        <v>335</v>
      </c>
      <c r="AH3092">
        <v>313510</v>
      </c>
      <c r="AI3092" t="s">
        <v>770</v>
      </c>
      <c r="AJ3092" s="2">
        <v>14885</v>
      </c>
      <c r="AK3092" t="s">
        <v>45</v>
      </c>
      <c r="AL3092" s="1">
        <v>42978</v>
      </c>
    </row>
    <row r="3093" spans="1:38" x14ac:dyDescent="0.25">
      <c r="A3093" t="s">
        <v>68</v>
      </c>
      <c r="B3093" s="1">
        <v>43073</v>
      </c>
      <c r="C3093">
        <v>2</v>
      </c>
      <c r="D3093">
        <v>1</v>
      </c>
      <c r="E3093">
        <v>266</v>
      </c>
      <c r="F3093" t="s">
        <v>1426</v>
      </c>
      <c r="G3093" t="s">
        <v>104</v>
      </c>
      <c r="H3093" t="s">
        <v>105</v>
      </c>
      <c r="I3093">
        <v>3</v>
      </c>
      <c r="J3093">
        <v>2</v>
      </c>
      <c r="K3093">
        <v>95</v>
      </c>
      <c r="L3093">
        <v>17.2</v>
      </c>
      <c r="M3093">
        <v>4.01</v>
      </c>
      <c r="N3093">
        <v>0.69</v>
      </c>
      <c r="O3093">
        <v>4.45</v>
      </c>
      <c r="P3093">
        <v>0.77</v>
      </c>
      <c r="Q3093">
        <v>2.9</v>
      </c>
      <c r="R3093">
        <v>0.5</v>
      </c>
      <c r="S3093">
        <v>1.26</v>
      </c>
      <c r="T3093">
        <v>30</v>
      </c>
      <c r="U3093">
        <v>17.850000000000001</v>
      </c>
      <c r="V3093">
        <v>17.989999999999998</v>
      </c>
      <c r="W3093" s="1">
        <v>42978</v>
      </c>
      <c r="X3093">
        <v>254</v>
      </c>
      <c r="Y3093" s="3">
        <v>44958</v>
      </c>
      <c r="Z3093" t="s">
        <v>1782</v>
      </c>
      <c r="AA3093" t="s">
        <v>1783</v>
      </c>
      <c r="AC3093" s="1">
        <v>43035</v>
      </c>
      <c r="AD3093">
        <v>1</v>
      </c>
      <c r="AE3093">
        <v>238</v>
      </c>
      <c r="AF3093" s="1">
        <v>43313</v>
      </c>
      <c r="AG3093">
        <v>335</v>
      </c>
      <c r="AH3093">
        <v>313510</v>
      </c>
      <c r="AI3093" t="s">
        <v>770</v>
      </c>
      <c r="AJ3093" s="2">
        <v>14885</v>
      </c>
      <c r="AK3093" t="s">
        <v>45</v>
      </c>
      <c r="AL3093" s="1">
        <v>42978</v>
      </c>
    </row>
    <row r="3094" spans="1:38" x14ac:dyDescent="0.25">
      <c r="A3094" t="s">
        <v>68</v>
      </c>
      <c r="B3094" s="1">
        <v>43144</v>
      </c>
      <c r="C3094">
        <v>3</v>
      </c>
      <c r="D3094">
        <v>1</v>
      </c>
      <c r="E3094">
        <v>266</v>
      </c>
      <c r="F3094" t="s">
        <v>1426</v>
      </c>
      <c r="G3094" t="s">
        <v>104</v>
      </c>
      <c r="H3094" t="s">
        <v>105</v>
      </c>
      <c r="I3094">
        <v>3</v>
      </c>
      <c r="J3094">
        <v>2</v>
      </c>
      <c r="K3094">
        <v>166</v>
      </c>
      <c r="L3094">
        <v>13.1</v>
      </c>
      <c r="M3094">
        <v>4.82</v>
      </c>
      <c r="N3094">
        <v>0.63</v>
      </c>
      <c r="O3094">
        <v>5.2</v>
      </c>
      <c r="P3094">
        <v>0.68</v>
      </c>
      <c r="Q3094">
        <v>3.55</v>
      </c>
      <c r="R3094">
        <v>0.47</v>
      </c>
      <c r="S3094">
        <v>1.1499999999999999</v>
      </c>
      <c r="T3094">
        <v>37</v>
      </c>
      <c r="U3094">
        <v>13.6</v>
      </c>
      <c r="V3094">
        <v>15.54</v>
      </c>
      <c r="W3094" s="1">
        <v>42978</v>
      </c>
      <c r="X3094">
        <v>254</v>
      </c>
      <c r="Y3094" s="3">
        <v>44986</v>
      </c>
      <c r="Z3094" t="s">
        <v>1782</v>
      </c>
      <c r="AA3094" t="s">
        <v>1783</v>
      </c>
      <c r="AC3094" s="1">
        <v>43035</v>
      </c>
      <c r="AD3094">
        <v>1</v>
      </c>
      <c r="AE3094">
        <v>167</v>
      </c>
      <c r="AF3094" s="1">
        <v>43313</v>
      </c>
      <c r="AG3094">
        <v>335</v>
      </c>
      <c r="AH3094">
        <v>313510</v>
      </c>
      <c r="AI3094" t="s">
        <v>770</v>
      </c>
      <c r="AJ3094" s="2">
        <v>14885</v>
      </c>
      <c r="AK3094" t="s">
        <v>45</v>
      </c>
      <c r="AL3094" s="1">
        <v>42978</v>
      </c>
    </row>
    <row r="3095" spans="1:38" x14ac:dyDescent="0.25">
      <c r="A3095" t="s">
        <v>68</v>
      </c>
      <c r="B3095" s="1">
        <v>43219</v>
      </c>
      <c r="C3095">
        <v>4</v>
      </c>
      <c r="D3095">
        <v>1</v>
      </c>
      <c r="E3095">
        <v>266</v>
      </c>
      <c r="F3095" t="s">
        <v>1426</v>
      </c>
      <c r="G3095" t="s">
        <v>104</v>
      </c>
      <c r="H3095" t="s">
        <v>105</v>
      </c>
      <c r="I3095">
        <v>3</v>
      </c>
      <c r="J3095">
        <v>2</v>
      </c>
      <c r="K3095">
        <v>241</v>
      </c>
      <c r="L3095">
        <v>6.3</v>
      </c>
      <c r="M3095">
        <v>3.99</v>
      </c>
      <c r="N3095">
        <v>0.25</v>
      </c>
      <c r="O3095">
        <v>7.48</v>
      </c>
      <c r="P3095">
        <v>0.47</v>
      </c>
      <c r="Q3095">
        <v>4.55</v>
      </c>
      <c r="R3095">
        <v>0.28999999999999998</v>
      </c>
      <c r="S3095">
        <v>0.76</v>
      </c>
      <c r="T3095">
        <v>360</v>
      </c>
      <c r="U3095">
        <v>6.54</v>
      </c>
      <c r="V3095">
        <v>9.74</v>
      </c>
      <c r="W3095" s="1">
        <v>42978</v>
      </c>
      <c r="X3095">
        <v>254</v>
      </c>
      <c r="Y3095" s="3">
        <v>45018</v>
      </c>
      <c r="Z3095" t="s">
        <v>1784</v>
      </c>
      <c r="AA3095" t="s">
        <v>1783</v>
      </c>
      <c r="AB3095">
        <v>101</v>
      </c>
      <c r="AC3095" s="1">
        <v>43422</v>
      </c>
      <c r="AD3095">
        <v>3</v>
      </c>
      <c r="AE3095">
        <v>254</v>
      </c>
      <c r="AF3095" s="1">
        <v>43701</v>
      </c>
      <c r="AG3095">
        <v>723</v>
      </c>
      <c r="AH3095">
        <v>313510</v>
      </c>
      <c r="AI3095" t="s">
        <v>770</v>
      </c>
      <c r="AJ3095" s="2">
        <v>14885</v>
      </c>
      <c r="AK3095" t="s">
        <v>50</v>
      </c>
      <c r="AL3095" s="1">
        <v>43250</v>
      </c>
    </row>
    <row r="3096" spans="1:38" x14ac:dyDescent="0.25">
      <c r="A3096" t="s">
        <v>594</v>
      </c>
      <c r="B3096" s="1">
        <v>42995</v>
      </c>
      <c r="C3096">
        <v>1</v>
      </c>
      <c r="D3096">
        <v>554</v>
      </c>
      <c r="E3096">
        <v>267</v>
      </c>
      <c r="F3096" t="s">
        <v>1426</v>
      </c>
      <c r="G3096" t="s">
        <v>104</v>
      </c>
      <c r="H3096" t="s">
        <v>105</v>
      </c>
      <c r="I3096">
        <v>9</v>
      </c>
      <c r="J3096" t="s">
        <v>42</v>
      </c>
      <c r="K3096">
        <v>46</v>
      </c>
      <c r="L3096">
        <v>30.7</v>
      </c>
      <c r="M3096">
        <v>5.04</v>
      </c>
      <c r="N3096">
        <v>1.55</v>
      </c>
      <c r="O3096">
        <v>4.09</v>
      </c>
      <c r="P3096">
        <v>1.26</v>
      </c>
      <c r="Q3096">
        <v>3.26</v>
      </c>
      <c r="R3096">
        <v>1</v>
      </c>
      <c r="S3096">
        <v>2.2599999999999998</v>
      </c>
      <c r="T3096">
        <v>62</v>
      </c>
      <c r="U3096">
        <v>31.87</v>
      </c>
      <c r="V3096">
        <v>31.47</v>
      </c>
      <c r="W3096" s="1">
        <v>42949</v>
      </c>
      <c r="X3096">
        <v>250</v>
      </c>
      <c r="Y3096" t="s">
        <v>43</v>
      </c>
      <c r="AC3096" t="s">
        <v>49</v>
      </c>
      <c r="AH3096">
        <v>302010</v>
      </c>
      <c r="AI3096">
        <v>0</v>
      </c>
      <c r="AJ3096" t="s">
        <v>1785</v>
      </c>
      <c r="AK3096" t="s">
        <v>45</v>
      </c>
      <c r="AL3096" s="1">
        <v>42949</v>
      </c>
    </row>
    <row r="3097" spans="1:38" x14ac:dyDescent="0.25">
      <c r="A3097" t="s">
        <v>594</v>
      </c>
      <c r="B3097" s="1">
        <v>43059</v>
      </c>
      <c r="C3097">
        <v>2</v>
      </c>
      <c r="D3097">
        <v>554</v>
      </c>
      <c r="E3097">
        <v>267</v>
      </c>
      <c r="F3097" t="s">
        <v>1426</v>
      </c>
      <c r="G3097" t="s">
        <v>104</v>
      </c>
      <c r="H3097" t="s">
        <v>105</v>
      </c>
      <c r="I3097">
        <v>9</v>
      </c>
      <c r="J3097" t="s">
        <v>42</v>
      </c>
      <c r="K3097">
        <v>110</v>
      </c>
      <c r="L3097">
        <v>28.8</v>
      </c>
      <c r="M3097">
        <v>4.95</v>
      </c>
      <c r="N3097">
        <v>1.43</v>
      </c>
      <c r="O3097">
        <v>4.22</v>
      </c>
      <c r="P3097">
        <v>1.22</v>
      </c>
      <c r="Q3097">
        <v>3.14</v>
      </c>
      <c r="R3097">
        <v>0.9</v>
      </c>
      <c r="S3097">
        <v>2.12</v>
      </c>
      <c r="T3097">
        <v>54</v>
      </c>
      <c r="U3097">
        <v>29.89</v>
      </c>
      <c r="V3097">
        <v>29.72</v>
      </c>
      <c r="W3097" s="1">
        <v>42949</v>
      </c>
      <c r="X3097">
        <v>250</v>
      </c>
      <c r="Y3097" t="s">
        <v>46</v>
      </c>
      <c r="AC3097" s="1">
        <v>43045</v>
      </c>
      <c r="AD3097">
        <v>1</v>
      </c>
      <c r="AE3097">
        <v>214</v>
      </c>
      <c r="AF3097" s="1">
        <v>43323</v>
      </c>
      <c r="AG3097">
        <v>374</v>
      </c>
      <c r="AH3097">
        <v>302010</v>
      </c>
      <c r="AI3097">
        <v>0</v>
      </c>
      <c r="AJ3097" t="s">
        <v>1785</v>
      </c>
      <c r="AK3097" t="s">
        <v>45</v>
      </c>
      <c r="AL3097" s="1">
        <v>42949</v>
      </c>
    </row>
    <row r="3098" spans="1:38" x14ac:dyDescent="0.25">
      <c r="A3098" t="s">
        <v>594</v>
      </c>
      <c r="B3098" s="1">
        <v>43186</v>
      </c>
      <c r="C3098">
        <v>4</v>
      </c>
      <c r="D3098">
        <v>554</v>
      </c>
      <c r="E3098">
        <v>267</v>
      </c>
      <c r="F3098" t="s">
        <v>1426</v>
      </c>
      <c r="G3098" t="s">
        <v>104</v>
      </c>
      <c r="H3098" t="s">
        <v>105</v>
      </c>
      <c r="I3098">
        <v>9</v>
      </c>
      <c r="J3098" t="s">
        <v>42</v>
      </c>
      <c r="K3098">
        <v>237</v>
      </c>
      <c r="L3098">
        <v>21</v>
      </c>
      <c r="M3098">
        <v>4.93</v>
      </c>
      <c r="N3098">
        <v>1.04</v>
      </c>
      <c r="O3098">
        <v>4.99</v>
      </c>
      <c r="P3098">
        <v>1.05</v>
      </c>
      <c r="Q3098">
        <v>3.57</v>
      </c>
      <c r="R3098">
        <v>0.75</v>
      </c>
      <c r="S3098">
        <v>1.8</v>
      </c>
      <c r="T3098">
        <v>145</v>
      </c>
      <c r="U3098">
        <v>21.8</v>
      </c>
      <c r="V3098">
        <v>24.38</v>
      </c>
      <c r="W3098" s="1">
        <v>42949</v>
      </c>
      <c r="X3098">
        <v>250</v>
      </c>
      <c r="Y3098" s="3">
        <v>45017</v>
      </c>
      <c r="AC3098" t="s">
        <v>49</v>
      </c>
      <c r="AH3098">
        <v>302010</v>
      </c>
      <c r="AI3098">
        <v>0</v>
      </c>
      <c r="AJ3098" t="s">
        <v>1785</v>
      </c>
      <c r="AK3098" t="s">
        <v>50</v>
      </c>
      <c r="AL3098" s="1">
        <v>43245</v>
      </c>
    </row>
    <row r="3099" spans="1:38" x14ac:dyDescent="0.25">
      <c r="A3099" t="s">
        <v>594</v>
      </c>
      <c r="B3099" s="1">
        <v>43122</v>
      </c>
      <c r="C3099">
        <v>3</v>
      </c>
      <c r="D3099">
        <v>554</v>
      </c>
      <c r="E3099">
        <v>267</v>
      </c>
      <c r="F3099" t="s">
        <v>1426</v>
      </c>
      <c r="G3099" t="s">
        <v>104</v>
      </c>
      <c r="H3099" t="s">
        <v>105</v>
      </c>
      <c r="I3099">
        <v>9</v>
      </c>
      <c r="J3099" t="s">
        <v>42</v>
      </c>
      <c r="K3099">
        <v>173</v>
      </c>
      <c r="L3099">
        <v>22.6</v>
      </c>
      <c r="M3099">
        <v>4.83</v>
      </c>
      <c r="N3099">
        <v>1.0900000000000001</v>
      </c>
      <c r="O3099">
        <v>4.3099999999999996</v>
      </c>
      <c r="P3099">
        <v>0.97</v>
      </c>
      <c r="Q3099">
        <v>3.09</v>
      </c>
      <c r="R3099">
        <v>0.7</v>
      </c>
      <c r="S3099">
        <v>1.67</v>
      </c>
      <c r="T3099">
        <v>153</v>
      </c>
      <c r="U3099">
        <v>23.46</v>
      </c>
      <c r="V3099">
        <v>23.43</v>
      </c>
      <c r="W3099" s="1">
        <v>42949</v>
      </c>
      <c r="X3099">
        <v>250</v>
      </c>
      <c r="Y3099" s="3">
        <v>44986</v>
      </c>
      <c r="AC3099" s="1">
        <v>43045</v>
      </c>
      <c r="AD3099">
        <v>1</v>
      </c>
      <c r="AE3099">
        <v>157</v>
      </c>
      <c r="AF3099" s="1">
        <v>43323</v>
      </c>
      <c r="AG3099">
        <v>374</v>
      </c>
      <c r="AH3099">
        <v>302010</v>
      </c>
      <c r="AI3099">
        <v>0</v>
      </c>
      <c r="AJ3099" t="s">
        <v>1785</v>
      </c>
      <c r="AK3099" t="s">
        <v>45</v>
      </c>
      <c r="AL3099" s="1">
        <v>42949</v>
      </c>
    </row>
    <row r="3100" spans="1:38" x14ac:dyDescent="0.25">
      <c r="A3100" t="s">
        <v>594</v>
      </c>
      <c r="B3100" s="1">
        <v>42995</v>
      </c>
      <c r="C3100">
        <v>1</v>
      </c>
      <c r="D3100">
        <v>582</v>
      </c>
      <c r="E3100">
        <v>267</v>
      </c>
      <c r="F3100" t="s">
        <v>1426</v>
      </c>
      <c r="G3100" t="s">
        <v>51</v>
      </c>
      <c r="H3100" t="s">
        <v>52</v>
      </c>
      <c r="I3100">
        <v>3</v>
      </c>
      <c r="J3100">
        <v>2</v>
      </c>
      <c r="K3100">
        <v>38</v>
      </c>
      <c r="L3100">
        <v>24.7</v>
      </c>
      <c r="M3100">
        <v>5.05</v>
      </c>
      <c r="N3100">
        <v>1.25</v>
      </c>
      <c r="O3100">
        <v>3.89</v>
      </c>
      <c r="P3100">
        <v>0.96</v>
      </c>
      <c r="Q3100">
        <v>3.59</v>
      </c>
      <c r="R3100">
        <v>0.89</v>
      </c>
      <c r="S3100">
        <v>1.85</v>
      </c>
      <c r="T3100">
        <v>68</v>
      </c>
      <c r="U3100">
        <v>25.64</v>
      </c>
      <c r="V3100">
        <v>25.28</v>
      </c>
      <c r="W3100" s="1">
        <v>42957</v>
      </c>
      <c r="X3100">
        <v>242</v>
      </c>
      <c r="Y3100" t="s">
        <v>43</v>
      </c>
      <c r="AC3100" t="s">
        <v>49</v>
      </c>
      <c r="AH3100" t="s">
        <v>1786</v>
      </c>
      <c r="AI3100">
        <v>0</v>
      </c>
      <c r="AJ3100" t="s">
        <v>1787</v>
      </c>
      <c r="AK3100" t="s">
        <v>45</v>
      </c>
      <c r="AL3100" s="1">
        <v>42957</v>
      </c>
    </row>
    <row r="3101" spans="1:38" x14ac:dyDescent="0.25">
      <c r="A3101" t="s">
        <v>594</v>
      </c>
      <c r="B3101" s="1">
        <v>43059</v>
      </c>
      <c r="C3101">
        <v>2</v>
      </c>
      <c r="D3101">
        <v>582</v>
      </c>
      <c r="E3101">
        <v>267</v>
      </c>
      <c r="F3101" t="s">
        <v>1426</v>
      </c>
      <c r="G3101" t="s">
        <v>51</v>
      </c>
      <c r="H3101" t="s">
        <v>52</v>
      </c>
      <c r="I3101">
        <v>3</v>
      </c>
      <c r="J3101">
        <v>2</v>
      </c>
      <c r="K3101">
        <v>102</v>
      </c>
      <c r="L3101">
        <v>20.6</v>
      </c>
      <c r="M3101">
        <v>5.0999999999999996</v>
      </c>
      <c r="N3101">
        <v>1.05</v>
      </c>
      <c r="O3101">
        <v>3.85</v>
      </c>
      <c r="P3101">
        <v>0.79</v>
      </c>
      <c r="Q3101">
        <v>3.43</v>
      </c>
      <c r="R3101">
        <v>0.71</v>
      </c>
      <c r="S3101">
        <v>1.5</v>
      </c>
      <c r="T3101">
        <v>243</v>
      </c>
      <c r="U3101">
        <v>21.38</v>
      </c>
      <c r="V3101">
        <v>20.71</v>
      </c>
      <c r="W3101" s="1">
        <v>42957</v>
      </c>
      <c r="X3101">
        <v>242</v>
      </c>
      <c r="Y3101" s="3">
        <v>44958</v>
      </c>
      <c r="AC3101" t="s">
        <v>49</v>
      </c>
      <c r="AH3101" t="s">
        <v>1786</v>
      </c>
      <c r="AI3101">
        <v>0</v>
      </c>
      <c r="AJ3101" t="s">
        <v>1787</v>
      </c>
      <c r="AK3101" t="s">
        <v>45</v>
      </c>
      <c r="AL3101" s="1">
        <v>42957</v>
      </c>
    </row>
    <row r="3102" spans="1:38" x14ac:dyDescent="0.25">
      <c r="A3102" t="s">
        <v>594</v>
      </c>
      <c r="B3102" s="1">
        <v>43186</v>
      </c>
      <c r="C3102">
        <v>4</v>
      </c>
      <c r="D3102">
        <v>582</v>
      </c>
      <c r="E3102">
        <v>267</v>
      </c>
      <c r="F3102" t="s">
        <v>1426</v>
      </c>
      <c r="G3102" t="s">
        <v>51</v>
      </c>
      <c r="H3102" t="s">
        <v>52</v>
      </c>
      <c r="I3102">
        <v>3</v>
      </c>
      <c r="J3102">
        <v>2</v>
      </c>
      <c r="K3102">
        <v>229</v>
      </c>
      <c r="L3102">
        <v>16.399999999999999</v>
      </c>
      <c r="M3102">
        <v>4.97</v>
      </c>
      <c r="N3102">
        <v>0.82</v>
      </c>
      <c r="O3102">
        <v>4.13</v>
      </c>
      <c r="P3102">
        <v>0.68</v>
      </c>
      <c r="Q3102">
        <v>3.82</v>
      </c>
      <c r="R3102">
        <v>0.63</v>
      </c>
      <c r="S3102">
        <v>1.3</v>
      </c>
      <c r="T3102">
        <v>151</v>
      </c>
      <c r="U3102">
        <v>17.02</v>
      </c>
      <c r="V3102">
        <v>17.61</v>
      </c>
      <c r="W3102" s="1">
        <v>42957</v>
      </c>
      <c r="X3102">
        <v>242</v>
      </c>
      <c r="Y3102" s="3">
        <v>45019</v>
      </c>
      <c r="AC3102" s="1">
        <v>43106</v>
      </c>
      <c r="AD3102">
        <v>0</v>
      </c>
      <c r="AE3102">
        <v>19</v>
      </c>
      <c r="AF3102" s="1">
        <v>43388</v>
      </c>
      <c r="AG3102">
        <v>431</v>
      </c>
      <c r="AH3102" t="s">
        <v>1786</v>
      </c>
      <c r="AI3102">
        <v>0</v>
      </c>
      <c r="AJ3102" t="s">
        <v>1787</v>
      </c>
      <c r="AK3102" t="s">
        <v>50</v>
      </c>
      <c r="AL3102" s="1">
        <v>43245</v>
      </c>
    </row>
    <row r="3103" spans="1:38" x14ac:dyDescent="0.25">
      <c r="A3103" t="s">
        <v>594</v>
      </c>
      <c r="B3103" s="1">
        <v>43122</v>
      </c>
      <c r="C3103">
        <v>3</v>
      </c>
      <c r="D3103">
        <v>582</v>
      </c>
      <c r="E3103">
        <v>267</v>
      </c>
      <c r="F3103" t="s">
        <v>1426</v>
      </c>
      <c r="G3103" t="s">
        <v>51</v>
      </c>
      <c r="H3103" t="s">
        <v>52</v>
      </c>
      <c r="I3103">
        <v>3</v>
      </c>
      <c r="J3103">
        <v>2</v>
      </c>
      <c r="K3103">
        <v>165</v>
      </c>
      <c r="L3103">
        <v>16.8</v>
      </c>
      <c r="M3103">
        <v>4.95</v>
      </c>
      <c r="N3103">
        <v>0.83</v>
      </c>
      <c r="O3103">
        <v>3.85</v>
      </c>
      <c r="P3103">
        <v>0.65</v>
      </c>
      <c r="Q3103">
        <v>3.39</v>
      </c>
      <c r="R3103">
        <v>0.56999999999999995</v>
      </c>
      <c r="S3103">
        <v>1.22</v>
      </c>
      <c r="T3103">
        <v>186</v>
      </c>
      <c r="U3103">
        <v>17.440000000000001</v>
      </c>
      <c r="V3103">
        <v>16.899999999999999</v>
      </c>
      <c r="W3103" s="1">
        <v>42957</v>
      </c>
      <c r="X3103">
        <v>242</v>
      </c>
      <c r="Y3103" s="3">
        <v>44987</v>
      </c>
      <c r="AC3103" s="1">
        <v>43106</v>
      </c>
      <c r="AD3103">
        <v>0</v>
      </c>
      <c r="AE3103">
        <v>222</v>
      </c>
      <c r="AF3103" s="1">
        <v>43388</v>
      </c>
      <c r="AG3103">
        <v>431</v>
      </c>
      <c r="AH3103" t="s">
        <v>1786</v>
      </c>
      <c r="AI3103">
        <v>0</v>
      </c>
      <c r="AJ3103" t="s">
        <v>1787</v>
      </c>
      <c r="AK3103" t="s">
        <v>45</v>
      </c>
      <c r="AL3103" s="1">
        <v>42957</v>
      </c>
    </row>
    <row r="3104" spans="1:38" x14ac:dyDescent="0.25">
      <c r="A3104" t="s">
        <v>68</v>
      </c>
      <c r="B3104" s="1">
        <v>43018</v>
      </c>
      <c r="C3104">
        <v>1</v>
      </c>
      <c r="D3104">
        <v>622</v>
      </c>
      <c r="E3104">
        <v>267</v>
      </c>
      <c r="F3104" t="s">
        <v>1426</v>
      </c>
      <c r="G3104" t="s">
        <v>51</v>
      </c>
      <c r="H3104" t="s">
        <v>52</v>
      </c>
      <c r="I3104">
        <v>2</v>
      </c>
      <c r="J3104">
        <v>1</v>
      </c>
      <c r="K3104">
        <v>73</v>
      </c>
      <c r="L3104">
        <v>21.2</v>
      </c>
      <c r="M3104">
        <v>4.12</v>
      </c>
      <c r="N3104">
        <v>0.87</v>
      </c>
      <c r="O3104">
        <v>3.51</v>
      </c>
      <c r="P3104">
        <v>0.74</v>
      </c>
      <c r="Q3104">
        <v>3.06</v>
      </c>
      <c r="R3104">
        <v>0.65</v>
      </c>
      <c r="S3104">
        <v>1.39</v>
      </c>
      <c r="T3104">
        <v>69</v>
      </c>
      <c r="U3104">
        <v>22.01</v>
      </c>
      <c r="V3104">
        <v>19.8</v>
      </c>
      <c r="W3104" s="1">
        <v>42945</v>
      </c>
      <c r="X3104">
        <v>276</v>
      </c>
      <c r="Y3104" t="s">
        <v>43</v>
      </c>
      <c r="AC3104" s="1">
        <v>43043</v>
      </c>
      <c r="AD3104">
        <v>1</v>
      </c>
      <c r="AE3104">
        <v>258</v>
      </c>
      <c r="AF3104" s="1">
        <v>43325</v>
      </c>
      <c r="AG3104">
        <v>380</v>
      </c>
      <c r="AH3104">
        <v>114569</v>
      </c>
      <c r="AI3104" t="s">
        <v>1788</v>
      </c>
      <c r="AJ3104" t="s">
        <v>1789</v>
      </c>
      <c r="AK3104" t="s">
        <v>45</v>
      </c>
      <c r="AL3104" s="1">
        <v>42945</v>
      </c>
    </row>
    <row r="3105" spans="1:38" x14ac:dyDescent="0.25">
      <c r="A3105" t="s">
        <v>68</v>
      </c>
      <c r="B3105" s="1">
        <v>43144</v>
      </c>
      <c r="C3105">
        <v>3</v>
      </c>
      <c r="D3105">
        <v>622</v>
      </c>
      <c r="E3105">
        <v>267</v>
      </c>
      <c r="F3105" t="s">
        <v>1426</v>
      </c>
      <c r="G3105" t="s">
        <v>51</v>
      </c>
      <c r="H3105" t="s">
        <v>52</v>
      </c>
      <c r="I3105">
        <v>2</v>
      </c>
      <c r="J3105">
        <v>1</v>
      </c>
      <c r="K3105">
        <v>199</v>
      </c>
      <c r="L3105">
        <v>14</v>
      </c>
      <c r="M3105">
        <v>3.79</v>
      </c>
      <c r="N3105">
        <v>0.53</v>
      </c>
      <c r="O3105">
        <v>3.75</v>
      </c>
      <c r="P3105">
        <v>0.52</v>
      </c>
      <c r="Q3105">
        <v>2.98</v>
      </c>
      <c r="R3105">
        <v>0.42</v>
      </c>
      <c r="S3105">
        <v>0.94</v>
      </c>
      <c r="T3105">
        <v>220</v>
      </c>
      <c r="U3105">
        <v>14.53</v>
      </c>
      <c r="V3105">
        <v>13.4</v>
      </c>
      <c r="W3105" s="1">
        <v>42945</v>
      </c>
      <c r="X3105">
        <v>276</v>
      </c>
      <c r="Y3105" s="3">
        <v>44986</v>
      </c>
      <c r="AC3105" s="1">
        <v>43043</v>
      </c>
      <c r="AD3105">
        <v>1</v>
      </c>
      <c r="AE3105">
        <v>179</v>
      </c>
      <c r="AF3105" s="1">
        <v>43325</v>
      </c>
      <c r="AG3105">
        <v>380</v>
      </c>
      <c r="AH3105">
        <v>114569</v>
      </c>
      <c r="AI3105" t="s">
        <v>1788</v>
      </c>
      <c r="AJ3105" t="s">
        <v>1789</v>
      </c>
      <c r="AK3105" t="s">
        <v>45</v>
      </c>
      <c r="AL3105" s="1">
        <v>42945</v>
      </c>
    </row>
    <row r="3106" spans="1:38" x14ac:dyDescent="0.25">
      <c r="A3106" t="s">
        <v>68</v>
      </c>
      <c r="B3106" s="1">
        <v>43073</v>
      </c>
      <c r="C3106">
        <v>2</v>
      </c>
      <c r="D3106">
        <v>622</v>
      </c>
      <c r="E3106">
        <v>267</v>
      </c>
      <c r="F3106" t="s">
        <v>1426</v>
      </c>
      <c r="G3106" t="s">
        <v>51</v>
      </c>
      <c r="H3106" t="s">
        <v>52</v>
      </c>
      <c r="I3106">
        <v>2</v>
      </c>
      <c r="J3106">
        <v>1</v>
      </c>
      <c r="K3106">
        <v>128</v>
      </c>
      <c r="L3106">
        <v>10.9</v>
      </c>
      <c r="M3106">
        <v>4.37</v>
      </c>
      <c r="N3106">
        <v>0.48</v>
      </c>
      <c r="O3106">
        <v>3.6</v>
      </c>
      <c r="P3106">
        <v>0.39</v>
      </c>
      <c r="Q3106">
        <v>3.35</v>
      </c>
      <c r="R3106">
        <v>0.37</v>
      </c>
      <c r="S3106">
        <v>0.76</v>
      </c>
      <c r="T3106">
        <v>63</v>
      </c>
      <c r="U3106">
        <v>11.31</v>
      </c>
      <c r="V3106">
        <v>10.56</v>
      </c>
      <c r="W3106" s="1">
        <v>42945</v>
      </c>
      <c r="X3106">
        <v>276</v>
      </c>
      <c r="Y3106" t="s">
        <v>46</v>
      </c>
      <c r="AC3106" s="1">
        <v>43043</v>
      </c>
      <c r="AD3106">
        <v>1</v>
      </c>
      <c r="AE3106">
        <v>250</v>
      </c>
      <c r="AF3106" s="1">
        <v>43325</v>
      </c>
      <c r="AG3106">
        <v>380</v>
      </c>
      <c r="AH3106">
        <v>114569</v>
      </c>
      <c r="AI3106" t="s">
        <v>1788</v>
      </c>
      <c r="AJ3106" t="s">
        <v>1789</v>
      </c>
      <c r="AK3106" t="s">
        <v>45</v>
      </c>
      <c r="AL3106" s="1">
        <v>42945</v>
      </c>
    </row>
    <row r="3107" spans="1:38" x14ac:dyDescent="0.25">
      <c r="A3107" t="s">
        <v>68</v>
      </c>
      <c r="B3107" s="1">
        <v>43219</v>
      </c>
      <c r="C3107">
        <v>4</v>
      </c>
      <c r="D3107">
        <v>622</v>
      </c>
      <c r="E3107">
        <v>267</v>
      </c>
      <c r="F3107" t="s">
        <v>1426</v>
      </c>
      <c r="G3107" t="s">
        <v>51</v>
      </c>
      <c r="H3107" t="s">
        <v>52</v>
      </c>
      <c r="I3107">
        <v>2</v>
      </c>
      <c r="J3107">
        <v>1</v>
      </c>
      <c r="K3107">
        <v>274</v>
      </c>
      <c r="L3107">
        <v>5.4</v>
      </c>
      <c r="M3107">
        <v>4.2</v>
      </c>
      <c r="N3107">
        <v>0.23</v>
      </c>
      <c r="O3107">
        <v>7.39</v>
      </c>
      <c r="P3107">
        <v>0.4</v>
      </c>
      <c r="Q3107">
        <v>5.16</v>
      </c>
      <c r="R3107">
        <v>0.28000000000000003</v>
      </c>
      <c r="S3107">
        <v>0.68</v>
      </c>
      <c r="T3107">
        <v>996</v>
      </c>
      <c r="U3107">
        <v>5.61</v>
      </c>
      <c r="V3107">
        <v>8.5399999999999991</v>
      </c>
      <c r="W3107" s="1">
        <v>42945</v>
      </c>
      <c r="X3107">
        <v>276</v>
      </c>
      <c r="Y3107" s="3">
        <v>45018</v>
      </c>
      <c r="AC3107" s="1">
        <v>43397</v>
      </c>
      <c r="AD3107">
        <v>2</v>
      </c>
      <c r="AE3107">
        <v>232</v>
      </c>
      <c r="AF3107" s="1">
        <v>43679</v>
      </c>
      <c r="AG3107">
        <v>734</v>
      </c>
      <c r="AH3107">
        <v>114569</v>
      </c>
      <c r="AI3107" t="s">
        <v>1788</v>
      </c>
      <c r="AJ3107" t="s">
        <v>1789</v>
      </c>
      <c r="AK3107" t="s">
        <v>50</v>
      </c>
      <c r="AL3107" s="1">
        <v>43250</v>
      </c>
    </row>
    <row r="3108" spans="1:38" x14ac:dyDescent="0.25">
      <c r="A3108" t="s">
        <v>68</v>
      </c>
      <c r="B3108" s="1">
        <v>43018</v>
      </c>
      <c r="C3108">
        <v>1</v>
      </c>
      <c r="D3108">
        <v>542</v>
      </c>
      <c r="E3108">
        <v>268</v>
      </c>
      <c r="F3108" t="s">
        <v>1426</v>
      </c>
      <c r="G3108" t="s">
        <v>51</v>
      </c>
      <c r="H3108" t="s">
        <v>52</v>
      </c>
      <c r="I3108">
        <v>2</v>
      </c>
      <c r="J3108">
        <v>1</v>
      </c>
      <c r="K3108">
        <v>66</v>
      </c>
      <c r="L3108">
        <v>22.5</v>
      </c>
      <c r="M3108">
        <v>4.66</v>
      </c>
      <c r="N3108">
        <v>1.05</v>
      </c>
      <c r="O3108">
        <v>3.63</v>
      </c>
      <c r="P3108">
        <v>0.82</v>
      </c>
      <c r="Q3108">
        <v>3.07</v>
      </c>
      <c r="R3108">
        <v>0.69</v>
      </c>
      <c r="S3108">
        <v>1.51</v>
      </c>
      <c r="T3108">
        <v>145</v>
      </c>
      <c r="U3108">
        <v>23.36</v>
      </c>
      <c r="V3108">
        <v>21.45</v>
      </c>
      <c r="W3108" s="1">
        <v>42952</v>
      </c>
      <c r="X3108">
        <v>276</v>
      </c>
      <c r="Y3108" s="3">
        <v>44927</v>
      </c>
      <c r="Z3108" s="2">
        <v>19756</v>
      </c>
      <c r="AA3108" t="s">
        <v>1790</v>
      </c>
      <c r="AC3108" s="1">
        <v>43046</v>
      </c>
      <c r="AD3108">
        <v>1</v>
      </c>
      <c r="AE3108">
        <v>260</v>
      </c>
      <c r="AF3108" s="1">
        <v>43327</v>
      </c>
      <c r="AG3108">
        <v>375</v>
      </c>
      <c r="AH3108">
        <v>114569</v>
      </c>
      <c r="AI3108">
        <v>80</v>
      </c>
      <c r="AJ3108" s="2">
        <v>33939</v>
      </c>
      <c r="AK3108" t="s">
        <v>45</v>
      </c>
      <c r="AL3108" s="1">
        <v>42952</v>
      </c>
    </row>
    <row r="3109" spans="1:38" x14ac:dyDescent="0.25">
      <c r="A3109" t="s">
        <v>68</v>
      </c>
      <c r="B3109" s="1">
        <v>43144</v>
      </c>
      <c r="C3109">
        <v>3</v>
      </c>
      <c r="D3109">
        <v>542</v>
      </c>
      <c r="E3109">
        <v>268</v>
      </c>
      <c r="F3109" t="s">
        <v>1426</v>
      </c>
      <c r="G3109" t="s">
        <v>51</v>
      </c>
      <c r="H3109" t="s">
        <v>52</v>
      </c>
      <c r="I3109">
        <v>2</v>
      </c>
      <c r="J3109">
        <v>1</v>
      </c>
      <c r="K3109">
        <v>192</v>
      </c>
      <c r="L3109">
        <v>13.7</v>
      </c>
      <c r="M3109">
        <v>4.9800000000000004</v>
      </c>
      <c r="N3109">
        <v>0.68</v>
      </c>
      <c r="O3109">
        <v>4.58</v>
      </c>
      <c r="P3109">
        <v>0.63</v>
      </c>
      <c r="Q3109">
        <v>3.53</v>
      </c>
      <c r="R3109">
        <v>0.48</v>
      </c>
      <c r="S3109">
        <v>1.1100000000000001</v>
      </c>
      <c r="T3109">
        <v>111</v>
      </c>
      <c r="U3109">
        <v>14.22</v>
      </c>
      <c r="V3109">
        <v>15.14</v>
      </c>
      <c r="W3109" s="1">
        <v>42952</v>
      </c>
      <c r="X3109">
        <v>276</v>
      </c>
      <c r="Y3109" s="3">
        <v>44986</v>
      </c>
      <c r="Z3109" s="2">
        <v>19756</v>
      </c>
      <c r="AA3109" t="s">
        <v>1790</v>
      </c>
      <c r="AC3109" s="1">
        <v>43046</v>
      </c>
      <c r="AD3109">
        <v>1</v>
      </c>
      <c r="AE3109">
        <v>181</v>
      </c>
      <c r="AF3109" s="1">
        <v>43327</v>
      </c>
      <c r="AG3109">
        <v>375</v>
      </c>
      <c r="AH3109">
        <v>114569</v>
      </c>
      <c r="AI3109">
        <v>80</v>
      </c>
      <c r="AJ3109" s="2">
        <v>33939</v>
      </c>
      <c r="AK3109" t="s">
        <v>45</v>
      </c>
      <c r="AL3109" s="1">
        <v>42952</v>
      </c>
    </row>
    <row r="3110" spans="1:38" x14ac:dyDescent="0.25">
      <c r="A3110" t="s">
        <v>68</v>
      </c>
      <c r="B3110" s="1">
        <v>43073</v>
      </c>
      <c r="C3110">
        <v>2</v>
      </c>
      <c r="D3110">
        <v>542</v>
      </c>
      <c r="E3110">
        <v>268</v>
      </c>
      <c r="F3110" t="s">
        <v>1426</v>
      </c>
      <c r="G3110" t="s">
        <v>51</v>
      </c>
      <c r="H3110" t="s">
        <v>52</v>
      </c>
      <c r="I3110">
        <v>2</v>
      </c>
      <c r="J3110">
        <v>1</v>
      </c>
      <c r="K3110">
        <v>121</v>
      </c>
      <c r="L3110">
        <v>17.899999999999999</v>
      </c>
      <c r="M3110">
        <v>3.88</v>
      </c>
      <c r="N3110">
        <v>0.69</v>
      </c>
      <c r="O3110">
        <v>2.87</v>
      </c>
      <c r="P3110">
        <v>0.51</v>
      </c>
      <c r="Q3110">
        <v>2.46</v>
      </c>
      <c r="R3110">
        <v>0.44</v>
      </c>
      <c r="S3110">
        <v>0.95</v>
      </c>
      <c r="T3110">
        <v>101</v>
      </c>
      <c r="U3110">
        <v>18.579999999999998</v>
      </c>
      <c r="V3110">
        <v>14.47</v>
      </c>
      <c r="W3110" s="1">
        <v>42952</v>
      </c>
      <c r="X3110">
        <v>276</v>
      </c>
      <c r="Y3110" s="3">
        <v>44958</v>
      </c>
      <c r="Z3110" s="2">
        <v>19756</v>
      </c>
      <c r="AA3110" t="s">
        <v>1790</v>
      </c>
      <c r="AC3110" s="1">
        <v>43046</v>
      </c>
      <c r="AD3110">
        <v>1</v>
      </c>
      <c r="AE3110">
        <v>252</v>
      </c>
      <c r="AF3110" s="1">
        <v>43327</v>
      </c>
      <c r="AG3110">
        <v>375</v>
      </c>
      <c r="AH3110">
        <v>114569</v>
      </c>
      <c r="AI3110">
        <v>80</v>
      </c>
      <c r="AJ3110" s="2">
        <v>33939</v>
      </c>
      <c r="AK3110" t="s">
        <v>45</v>
      </c>
      <c r="AL3110" s="1">
        <v>42952</v>
      </c>
    </row>
    <row r="3111" spans="1:38" x14ac:dyDescent="0.25">
      <c r="A3111" t="s">
        <v>68</v>
      </c>
      <c r="B3111" s="1">
        <v>43219</v>
      </c>
      <c r="C3111">
        <v>4</v>
      </c>
      <c r="D3111">
        <v>542</v>
      </c>
      <c r="E3111">
        <v>268</v>
      </c>
      <c r="F3111" t="s">
        <v>1426</v>
      </c>
      <c r="G3111" t="s">
        <v>51</v>
      </c>
      <c r="H3111" t="s">
        <v>52</v>
      </c>
      <c r="I3111">
        <v>2</v>
      </c>
      <c r="J3111">
        <v>1</v>
      </c>
      <c r="K3111">
        <v>267</v>
      </c>
      <c r="L3111">
        <v>7.1</v>
      </c>
      <c r="M3111">
        <v>4.5599999999999996</v>
      </c>
      <c r="N3111">
        <v>0.32</v>
      </c>
      <c r="O3111">
        <v>7.28</v>
      </c>
      <c r="P3111">
        <v>0.52</v>
      </c>
      <c r="Q3111">
        <v>5.46</v>
      </c>
      <c r="R3111">
        <v>0.39</v>
      </c>
      <c r="S3111">
        <v>0.9</v>
      </c>
      <c r="T3111">
        <v>251</v>
      </c>
      <c r="U3111">
        <v>7.37</v>
      </c>
      <c r="V3111">
        <v>11.32</v>
      </c>
      <c r="W3111" s="1">
        <v>42952</v>
      </c>
      <c r="X3111">
        <v>276</v>
      </c>
      <c r="Y3111" s="3">
        <v>45018</v>
      </c>
      <c r="Z3111" t="s">
        <v>1791</v>
      </c>
      <c r="AA3111" t="s">
        <v>1792</v>
      </c>
      <c r="AB3111">
        <v>63</v>
      </c>
      <c r="AC3111" s="1">
        <v>43398</v>
      </c>
      <c r="AD3111">
        <v>2</v>
      </c>
      <c r="AE3111">
        <v>229</v>
      </c>
      <c r="AF3111" s="1">
        <v>43676</v>
      </c>
      <c r="AG3111">
        <v>724</v>
      </c>
      <c r="AH3111">
        <v>114569</v>
      </c>
      <c r="AI3111">
        <v>80</v>
      </c>
      <c r="AJ3111" s="2">
        <v>33939</v>
      </c>
      <c r="AK3111" t="s">
        <v>50</v>
      </c>
      <c r="AL3111" s="1">
        <v>43250</v>
      </c>
    </row>
    <row r="3112" spans="1:38" x14ac:dyDescent="0.25">
      <c r="A3112" t="s">
        <v>129</v>
      </c>
      <c r="B3112" s="1">
        <v>42997</v>
      </c>
      <c r="C3112">
        <v>1</v>
      </c>
      <c r="D3112">
        <v>85</v>
      </c>
      <c r="E3112">
        <v>268</v>
      </c>
      <c r="F3112" t="s">
        <v>1426</v>
      </c>
      <c r="G3112" t="s">
        <v>104</v>
      </c>
      <c r="H3112" t="s">
        <v>105</v>
      </c>
      <c r="I3112">
        <v>3</v>
      </c>
      <c r="J3112">
        <v>2</v>
      </c>
      <c r="K3112">
        <v>29</v>
      </c>
      <c r="L3112">
        <v>18.600000000000001</v>
      </c>
      <c r="M3112">
        <v>5.14</v>
      </c>
      <c r="N3112">
        <v>0.96</v>
      </c>
      <c r="O3112">
        <v>5.34</v>
      </c>
      <c r="P3112">
        <v>0.99</v>
      </c>
      <c r="Q3112">
        <v>4.05</v>
      </c>
      <c r="R3112">
        <v>0.75</v>
      </c>
      <c r="S3112">
        <v>1.75</v>
      </c>
      <c r="T3112">
        <v>23</v>
      </c>
      <c r="U3112">
        <v>19.309999999999999</v>
      </c>
      <c r="V3112">
        <v>22.98</v>
      </c>
      <c r="W3112" s="1">
        <v>42968</v>
      </c>
      <c r="X3112">
        <v>264</v>
      </c>
      <c r="Y3112" t="s">
        <v>43</v>
      </c>
      <c r="AC3112" s="1">
        <v>43047</v>
      </c>
      <c r="AD3112">
        <v>1</v>
      </c>
      <c r="AE3112">
        <v>280</v>
      </c>
      <c r="AF3112" s="1">
        <v>43328</v>
      </c>
      <c r="AG3112">
        <v>360</v>
      </c>
      <c r="AH3112">
        <v>506063</v>
      </c>
      <c r="AI3112" t="s">
        <v>1793</v>
      </c>
      <c r="AJ3112" s="2">
        <v>47392</v>
      </c>
      <c r="AK3112" t="s">
        <v>45</v>
      </c>
      <c r="AL3112" s="1">
        <v>42968</v>
      </c>
    </row>
    <row r="3113" spans="1:38" x14ac:dyDescent="0.25">
      <c r="A3113" t="s">
        <v>129</v>
      </c>
      <c r="B3113" s="1">
        <v>43060</v>
      </c>
      <c r="C3113">
        <v>2</v>
      </c>
      <c r="D3113">
        <v>85</v>
      </c>
      <c r="E3113">
        <v>268</v>
      </c>
      <c r="F3113" t="s">
        <v>1426</v>
      </c>
      <c r="G3113" t="s">
        <v>104</v>
      </c>
      <c r="H3113" t="s">
        <v>105</v>
      </c>
      <c r="I3113">
        <v>3</v>
      </c>
      <c r="J3113">
        <v>2</v>
      </c>
      <c r="K3113">
        <v>92</v>
      </c>
      <c r="L3113">
        <v>16.5</v>
      </c>
      <c r="M3113">
        <v>5.01</v>
      </c>
      <c r="N3113">
        <v>0.83</v>
      </c>
      <c r="O3113">
        <v>6.11</v>
      </c>
      <c r="P3113">
        <v>1.01</v>
      </c>
      <c r="Q3113">
        <v>4.33</v>
      </c>
      <c r="R3113">
        <v>0.71</v>
      </c>
      <c r="S3113">
        <v>1.72</v>
      </c>
      <c r="T3113">
        <v>18</v>
      </c>
      <c r="U3113">
        <v>17.13</v>
      </c>
      <c r="V3113">
        <v>22.37</v>
      </c>
      <c r="W3113" s="1">
        <v>42968</v>
      </c>
      <c r="X3113">
        <v>264</v>
      </c>
      <c r="Y3113" t="s">
        <v>46</v>
      </c>
      <c r="AC3113" s="1">
        <v>43067</v>
      </c>
      <c r="AD3113">
        <v>2</v>
      </c>
      <c r="AE3113">
        <v>203</v>
      </c>
      <c r="AF3113" s="1">
        <v>43350</v>
      </c>
      <c r="AG3113">
        <v>382</v>
      </c>
      <c r="AH3113">
        <v>506063</v>
      </c>
      <c r="AI3113" t="s">
        <v>1793</v>
      </c>
      <c r="AJ3113" s="2">
        <v>47392</v>
      </c>
      <c r="AK3113" t="s">
        <v>45</v>
      </c>
      <c r="AL3113" s="1">
        <v>42968</v>
      </c>
    </row>
    <row r="3114" spans="1:38" x14ac:dyDescent="0.25">
      <c r="A3114" t="s">
        <v>129</v>
      </c>
      <c r="B3114" s="1">
        <v>43156</v>
      </c>
      <c r="C3114">
        <v>3</v>
      </c>
      <c r="D3114">
        <v>85</v>
      </c>
      <c r="E3114">
        <v>268</v>
      </c>
      <c r="F3114" t="s">
        <v>1426</v>
      </c>
      <c r="G3114" t="s">
        <v>104</v>
      </c>
      <c r="H3114" t="s">
        <v>105</v>
      </c>
      <c r="I3114">
        <v>3</v>
      </c>
      <c r="J3114">
        <v>2</v>
      </c>
      <c r="K3114">
        <v>188</v>
      </c>
      <c r="L3114">
        <v>16</v>
      </c>
      <c r="M3114">
        <v>5.05</v>
      </c>
      <c r="N3114">
        <v>0.81</v>
      </c>
      <c r="O3114">
        <v>5.37</v>
      </c>
      <c r="P3114">
        <v>0.86</v>
      </c>
      <c r="Q3114">
        <v>4.5199999999999996</v>
      </c>
      <c r="R3114">
        <v>0.72</v>
      </c>
      <c r="S3114">
        <v>1.58</v>
      </c>
      <c r="U3114">
        <v>16.61</v>
      </c>
      <c r="V3114">
        <v>20.420000000000002</v>
      </c>
      <c r="W3114" s="1">
        <v>42968</v>
      </c>
      <c r="X3114">
        <v>264</v>
      </c>
      <c r="AI3114">
        <v>0</v>
      </c>
    </row>
    <row r="3115" spans="1:38" x14ac:dyDescent="0.25">
      <c r="A3115" t="s">
        <v>129</v>
      </c>
      <c r="B3115" s="1">
        <v>43229</v>
      </c>
      <c r="C3115">
        <v>4</v>
      </c>
      <c r="D3115">
        <v>85</v>
      </c>
      <c r="E3115">
        <v>268</v>
      </c>
      <c r="F3115" t="s">
        <v>1426</v>
      </c>
      <c r="G3115" t="s">
        <v>104</v>
      </c>
      <c r="H3115" t="s">
        <v>105</v>
      </c>
      <c r="I3115">
        <v>3</v>
      </c>
      <c r="J3115">
        <v>2</v>
      </c>
      <c r="K3115">
        <v>261</v>
      </c>
      <c r="L3115">
        <v>8.9</v>
      </c>
      <c r="M3115">
        <v>4.6900000000000004</v>
      </c>
      <c r="N3115">
        <v>0.42</v>
      </c>
      <c r="O3115">
        <v>7.18</v>
      </c>
      <c r="P3115">
        <v>0.64</v>
      </c>
      <c r="Q3115">
        <v>5.24</v>
      </c>
      <c r="R3115">
        <v>0.47</v>
      </c>
      <c r="S3115">
        <v>1.1100000000000001</v>
      </c>
      <c r="T3115">
        <v>103</v>
      </c>
      <c r="U3115">
        <v>9.24</v>
      </c>
      <c r="V3115">
        <v>13.9</v>
      </c>
      <c r="W3115" s="1">
        <v>42968</v>
      </c>
      <c r="X3115">
        <v>264</v>
      </c>
      <c r="Y3115" t="s">
        <v>48</v>
      </c>
      <c r="AC3115" t="s">
        <v>49</v>
      </c>
      <c r="AH3115">
        <v>506063</v>
      </c>
      <c r="AI3115" t="s">
        <v>1793</v>
      </c>
      <c r="AJ3115">
        <v>47392</v>
      </c>
      <c r="AK3115" t="s">
        <v>50</v>
      </c>
      <c r="AL3115" s="1">
        <v>43234</v>
      </c>
    </row>
    <row r="3116" spans="1:38" x14ac:dyDescent="0.25">
      <c r="A3116" t="s">
        <v>1153</v>
      </c>
      <c r="B3116" s="1">
        <v>43009</v>
      </c>
      <c r="C3116">
        <v>1</v>
      </c>
      <c r="D3116">
        <v>48</v>
      </c>
      <c r="E3116">
        <v>268</v>
      </c>
      <c r="F3116" t="s">
        <v>1426</v>
      </c>
      <c r="G3116" t="s">
        <v>104</v>
      </c>
      <c r="H3116" t="s">
        <v>105</v>
      </c>
      <c r="I3116">
        <v>9</v>
      </c>
      <c r="J3116" t="s">
        <v>42</v>
      </c>
      <c r="K3116">
        <v>7</v>
      </c>
      <c r="L3116">
        <v>13.7</v>
      </c>
      <c r="M3116">
        <v>4.82</v>
      </c>
      <c r="N3116">
        <v>0.66</v>
      </c>
      <c r="O3116">
        <v>7.7</v>
      </c>
      <c r="P3116">
        <v>1.05</v>
      </c>
      <c r="Q3116">
        <v>3.54</v>
      </c>
      <c r="R3116">
        <v>0.48</v>
      </c>
      <c r="S3116">
        <v>1.54</v>
      </c>
      <c r="T3116">
        <v>46</v>
      </c>
      <c r="U3116">
        <v>14.22</v>
      </c>
      <c r="V3116">
        <v>20.41</v>
      </c>
      <c r="W3116" s="1">
        <v>43002</v>
      </c>
      <c r="X3116">
        <v>225</v>
      </c>
      <c r="Y3116" t="s">
        <v>43</v>
      </c>
      <c r="AC3116" s="1">
        <v>43058</v>
      </c>
      <c r="AD3116">
        <v>1</v>
      </c>
      <c r="AE3116">
        <v>262</v>
      </c>
      <c r="AF3116" s="1">
        <v>43332</v>
      </c>
      <c r="AG3116">
        <v>330</v>
      </c>
      <c r="AH3116">
        <v>501038</v>
      </c>
      <c r="AI3116" t="s">
        <v>200</v>
      </c>
      <c r="AJ3116" t="s">
        <v>1794</v>
      </c>
      <c r="AK3116" t="s">
        <v>45</v>
      </c>
      <c r="AL3116" s="1">
        <v>43002</v>
      </c>
    </row>
    <row r="3117" spans="1:38" x14ac:dyDescent="0.25">
      <c r="A3117" t="s">
        <v>1153</v>
      </c>
      <c r="B3117" s="1">
        <v>43073</v>
      </c>
      <c r="C3117">
        <v>2</v>
      </c>
      <c r="D3117">
        <v>48</v>
      </c>
      <c r="E3117">
        <v>268</v>
      </c>
      <c r="F3117" t="s">
        <v>1426</v>
      </c>
      <c r="G3117" t="s">
        <v>104</v>
      </c>
      <c r="H3117" t="s">
        <v>105</v>
      </c>
      <c r="I3117">
        <v>9</v>
      </c>
      <c r="J3117" t="s">
        <v>42</v>
      </c>
      <c r="K3117">
        <v>71</v>
      </c>
      <c r="L3117">
        <v>16.899999999999999</v>
      </c>
      <c r="M3117">
        <v>4.91</v>
      </c>
      <c r="N3117">
        <v>0.83</v>
      </c>
      <c r="O3117">
        <v>4.41</v>
      </c>
      <c r="P3117">
        <v>0.75</v>
      </c>
      <c r="Q3117">
        <v>3.8</v>
      </c>
      <c r="R3117">
        <v>0.64</v>
      </c>
      <c r="S3117">
        <v>1.39</v>
      </c>
      <c r="T3117">
        <v>10</v>
      </c>
      <c r="U3117">
        <v>17.54</v>
      </c>
      <c r="V3117">
        <v>18.690000000000001</v>
      </c>
      <c r="W3117" s="1">
        <v>43002</v>
      </c>
      <c r="X3117">
        <v>225</v>
      </c>
      <c r="Y3117" t="s">
        <v>46</v>
      </c>
      <c r="AC3117" s="1">
        <v>43058</v>
      </c>
      <c r="AD3117">
        <v>1</v>
      </c>
      <c r="AE3117">
        <v>257</v>
      </c>
      <c r="AF3117" s="1">
        <v>43332</v>
      </c>
      <c r="AG3117">
        <v>330</v>
      </c>
      <c r="AH3117">
        <v>501038</v>
      </c>
      <c r="AI3117" t="s">
        <v>200</v>
      </c>
      <c r="AJ3117" t="s">
        <v>1794</v>
      </c>
      <c r="AK3117" t="s">
        <v>45</v>
      </c>
      <c r="AL3117" s="1">
        <v>43002</v>
      </c>
    </row>
    <row r="3118" spans="1:38" x14ac:dyDescent="0.25">
      <c r="A3118" t="s">
        <v>1153</v>
      </c>
      <c r="B3118" s="1">
        <v>43144</v>
      </c>
      <c r="C3118">
        <v>3</v>
      </c>
      <c r="D3118">
        <v>48</v>
      </c>
      <c r="E3118">
        <v>268</v>
      </c>
      <c r="F3118" t="s">
        <v>1426</v>
      </c>
      <c r="G3118" t="s">
        <v>104</v>
      </c>
      <c r="H3118" t="s">
        <v>105</v>
      </c>
      <c r="I3118">
        <v>9</v>
      </c>
      <c r="J3118" t="s">
        <v>42</v>
      </c>
      <c r="K3118">
        <v>142</v>
      </c>
      <c r="L3118">
        <v>12.2</v>
      </c>
      <c r="M3118">
        <v>4.8499999999999996</v>
      </c>
      <c r="N3118">
        <v>0.59</v>
      </c>
      <c r="O3118">
        <v>6.61</v>
      </c>
      <c r="P3118">
        <v>0.81</v>
      </c>
      <c r="Q3118">
        <v>4.18</v>
      </c>
      <c r="R3118">
        <v>0.51</v>
      </c>
      <c r="S3118">
        <v>1.32</v>
      </c>
      <c r="T3118">
        <v>45</v>
      </c>
      <c r="U3118">
        <v>12.66</v>
      </c>
      <c r="V3118">
        <v>17.22</v>
      </c>
      <c r="W3118" s="1">
        <v>43002</v>
      </c>
      <c r="X3118">
        <v>225</v>
      </c>
      <c r="Y3118" t="s">
        <v>47</v>
      </c>
      <c r="AC3118" s="1">
        <v>43101</v>
      </c>
      <c r="AD3118">
        <v>2</v>
      </c>
      <c r="AE3118">
        <v>169</v>
      </c>
      <c r="AF3118" s="1">
        <v>43383</v>
      </c>
      <c r="AG3118">
        <v>381</v>
      </c>
      <c r="AH3118">
        <v>501038</v>
      </c>
      <c r="AI3118" t="s">
        <v>200</v>
      </c>
      <c r="AJ3118" t="s">
        <v>1794</v>
      </c>
      <c r="AK3118" t="s">
        <v>45</v>
      </c>
      <c r="AL3118" s="1">
        <v>43002</v>
      </c>
    </row>
    <row r="3119" spans="1:38" x14ac:dyDescent="0.25">
      <c r="A3119" t="s">
        <v>1153</v>
      </c>
      <c r="B3119" s="1">
        <v>43214</v>
      </c>
      <c r="C3119">
        <v>4</v>
      </c>
      <c r="D3119">
        <v>48</v>
      </c>
      <c r="E3119">
        <v>268</v>
      </c>
      <c r="F3119" t="s">
        <v>1426</v>
      </c>
      <c r="G3119" t="s">
        <v>104</v>
      </c>
      <c r="H3119" t="s">
        <v>105</v>
      </c>
      <c r="I3119">
        <v>9</v>
      </c>
      <c r="J3119" t="s">
        <v>42</v>
      </c>
      <c r="K3119">
        <v>212</v>
      </c>
      <c r="L3119">
        <v>6.6</v>
      </c>
      <c r="M3119">
        <v>4.04</v>
      </c>
      <c r="N3119">
        <v>0.27</v>
      </c>
      <c r="O3119">
        <v>9.2200000000000006</v>
      </c>
      <c r="P3119">
        <v>0.61</v>
      </c>
      <c r="Q3119">
        <v>5.7</v>
      </c>
      <c r="R3119">
        <v>0.38</v>
      </c>
      <c r="S3119">
        <v>0.98</v>
      </c>
      <c r="T3119">
        <v>120</v>
      </c>
      <c r="U3119">
        <v>6.85</v>
      </c>
      <c r="V3119">
        <v>12.24</v>
      </c>
      <c r="W3119" s="1">
        <v>43002</v>
      </c>
      <c r="X3119">
        <v>225</v>
      </c>
      <c r="Y3119" t="s">
        <v>48</v>
      </c>
      <c r="AC3119" s="1">
        <v>43101</v>
      </c>
      <c r="AD3119">
        <v>2</v>
      </c>
      <c r="AE3119">
        <v>16</v>
      </c>
      <c r="AF3119" s="1">
        <v>43383</v>
      </c>
      <c r="AH3119">
        <v>501038</v>
      </c>
      <c r="AI3119" t="s">
        <v>200</v>
      </c>
      <c r="AJ3119" t="s">
        <v>1794</v>
      </c>
      <c r="AK3119" t="s">
        <v>143</v>
      </c>
      <c r="AL3119" s="1">
        <v>43236</v>
      </c>
    </row>
    <row r="3120" spans="1:38" x14ac:dyDescent="0.25">
      <c r="A3120" t="s">
        <v>594</v>
      </c>
      <c r="B3120" s="1">
        <v>43059</v>
      </c>
      <c r="C3120">
        <v>2</v>
      </c>
      <c r="D3120">
        <v>21</v>
      </c>
      <c r="E3120">
        <v>268</v>
      </c>
      <c r="F3120" t="s">
        <v>1426</v>
      </c>
      <c r="G3120" t="s">
        <v>104</v>
      </c>
      <c r="H3120" t="s">
        <v>105</v>
      </c>
      <c r="I3120">
        <v>10</v>
      </c>
      <c r="J3120" t="s">
        <v>42</v>
      </c>
      <c r="K3120">
        <v>109</v>
      </c>
      <c r="L3120">
        <v>16.7</v>
      </c>
      <c r="M3120">
        <v>5.09</v>
      </c>
      <c r="N3120">
        <v>0.85</v>
      </c>
      <c r="O3120">
        <v>5.87</v>
      </c>
      <c r="P3120">
        <v>0.98</v>
      </c>
      <c r="Q3120">
        <v>4.13</v>
      </c>
      <c r="R3120">
        <v>0.69</v>
      </c>
      <c r="S3120">
        <v>1.67</v>
      </c>
      <c r="T3120">
        <v>104</v>
      </c>
      <c r="U3120">
        <v>17.329999999999998</v>
      </c>
      <c r="V3120">
        <v>21.9</v>
      </c>
      <c r="W3120" s="1">
        <v>42950</v>
      </c>
      <c r="X3120" t="s">
        <v>1795</v>
      </c>
      <c r="Y3120" t="s">
        <v>46</v>
      </c>
      <c r="AC3120" s="1">
        <v>43046</v>
      </c>
      <c r="AD3120">
        <v>1</v>
      </c>
      <c r="AE3120">
        <v>216</v>
      </c>
      <c r="AF3120" s="1">
        <v>43325</v>
      </c>
      <c r="AG3120">
        <v>375</v>
      </c>
      <c r="AH3120">
        <v>502048</v>
      </c>
      <c r="AI3120">
        <v>0</v>
      </c>
      <c r="AJ3120" t="s">
        <v>1796</v>
      </c>
      <c r="AK3120" t="s">
        <v>45</v>
      </c>
      <c r="AL3120" s="1">
        <v>42950</v>
      </c>
    </row>
    <row r="3121" spans="1:38" x14ac:dyDescent="0.25">
      <c r="A3121" t="s">
        <v>594</v>
      </c>
      <c r="B3121" s="1">
        <v>42995</v>
      </c>
      <c r="C3121">
        <v>1</v>
      </c>
      <c r="D3121">
        <v>21</v>
      </c>
      <c r="E3121">
        <v>268</v>
      </c>
      <c r="F3121" t="s">
        <v>1426</v>
      </c>
      <c r="G3121" t="s">
        <v>104</v>
      </c>
      <c r="H3121" t="s">
        <v>105</v>
      </c>
      <c r="I3121">
        <v>10</v>
      </c>
      <c r="J3121" t="s">
        <v>42</v>
      </c>
      <c r="K3121">
        <v>45</v>
      </c>
      <c r="L3121">
        <v>18.5</v>
      </c>
      <c r="M3121">
        <v>5.18</v>
      </c>
      <c r="N3121">
        <v>0.96</v>
      </c>
      <c r="O3121">
        <v>4.34</v>
      </c>
      <c r="P3121">
        <v>0.8</v>
      </c>
      <c r="Q3121">
        <v>3.72</v>
      </c>
      <c r="R3121">
        <v>0.69</v>
      </c>
      <c r="S3121">
        <v>1.49</v>
      </c>
      <c r="T3121">
        <v>124</v>
      </c>
      <c r="U3121">
        <v>19.2</v>
      </c>
      <c r="V3121">
        <v>20.12</v>
      </c>
      <c r="W3121" s="1">
        <v>42950</v>
      </c>
      <c r="X3121">
        <v>249</v>
      </c>
      <c r="Y3121" t="s">
        <v>43</v>
      </c>
      <c r="AC3121" t="s">
        <v>49</v>
      </c>
      <c r="AH3121">
        <v>502048</v>
      </c>
      <c r="AI3121">
        <v>0</v>
      </c>
      <c r="AJ3121" t="s">
        <v>1796</v>
      </c>
      <c r="AK3121" t="s">
        <v>45</v>
      </c>
      <c r="AL3121" s="1">
        <v>42950</v>
      </c>
    </row>
    <row r="3122" spans="1:38" x14ac:dyDescent="0.25">
      <c r="A3122" t="s">
        <v>594</v>
      </c>
      <c r="B3122" s="1">
        <v>43186</v>
      </c>
      <c r="C3122">
        <v>4</v>
      </c>
      <c r="D3122">
        <v>21</v>
      </c>
      <c r="E3122">
        <v>268</v>
      </c>
      <c r="F3122" t="s">
        <v>1426</v>
      </c>
      <c r="G3122" t="s">
        <v>104</v>
      </c>
      <c r="H3122" t="s">
        <v>105</v>
      </c>
      <c r="I3122">
        <v>10</v>
      </c>
      <c r="J3122" t="s">
        <v>42</v>
      </c>
      <c r="K3122">
        <v>236</v>
      </c>
      <c r="L3122">
        <v>14</v>
      </c>
      <c r="M3122">
        <v>4.91</v>
      </c>
      <c r="N3122">
        <v>0.69</v>
      </c>
      <c r="O3122">
        <v>6.67</v>
      </c>
      <c r="P3122">
        <v>0.93</v>
      </c>
      <c r="Q3122">
        <v>4.2699999999999996</v>
      </c>
      <c r="R3122">
        <v>0.6</v>
      </c>
      <c r="S3122">
        <v>1.53</v>
      </c>
      <c r="T3122">
        <v>261</v>
      </c>
      <c r="U3122">
        <v>14.53</v>
      </c>
      <c r="V3122">
        <v>19.88</v>
      </c>
      <c r="W3122" s="1">
        <v>42950</v>
      </c>
      <c r="X3122" t="s">
        <v>1795</v>
      </c>
      <c r="Y3122" s="3">
        <v>45018</v>
      </c>
      <c r="AC3122" t="s">
        <v>49</v>
      </c>
      <c r="AH3122">
        <v>502048</v>
      </c>
      <c r="AI3122">
        <v>0</v>
      </c>
      <c r="AJ3122" t="s">
        <v>1796</v>
      </c>
      <c r="AK3122" t="s">
        <v>50</v>
      </c>
      <c r="AL3122" s="1">
        <v>43245</v>
      </c>
    </row>
    <row r="3123" spans="1:38" x14ac:dyDescent="0.25">
      <c r="A3123" t="s">
        <v>594</v>
      </c>
      <c r="B3123" s="1">
        <v>43122</v>
      </c>
      <c r="C3123">
        <v>3</v>
      </c>
      <c r="D3123">
        <v>21</v>
      </c>
      <c r="E3123">
        <v>268</v>
      </c>
      <c r="F3123" t="s">
        <v>1426</v>
      </c>
      <c r="G3123" t="s">
        <v>104</v>
      </c>
      <c r="H3123" t="s">
        <v>105</v>
      </c>
      <c r="I3123">
        <v>10</v>
      </c>
      <c r="J3123" t="s">
        <v>42</v>
      </c>
      <c r="K3123">
        <v>172</v>
      </c>
      <c r="L3123">
        <v>13.7</v>
      </c>
      <c r="M3123">
        <v>4.79</v>
      </c>
      <c r="N3123">
        <v>0.66</v>
      </c>
      <c r="O3123">
        <v>6</v>
      </c>
      <c r="P3123">
        <v>0.82</v>
      </c>
      <c r="Q3123">
        <v>3.84</v>
      </c>
      <c r="R3123">
        <v>0.53</v>
      </c>
      <c r="S3123">
        <v>1.35</v>
      </c>
      <c r="T3123">
        <v>200</v>
      </c>
      <c r="U3123">
        <v>14.22</v>
      </c>
      <c r="V3123">
        <v>17.899999999999999</v>
      </c>
      <c r="W3123" s="1">
        <v>42950</v>
      </c>
      <c r="X3123" t="s">
        <v>1795</v>
      </c>
      <c r="Y3123" s="3">
        <v>44986</v>
      </c>
      <c r="AC3123" s="1">
        <v>43046</v>
      </c>
      <c r="AD3123">
        <v>1</v>
      </c>
      <c r="AE3123">
        <v>159</v>
      </c>
      <c r="AF3123" s="1">
        <v>43325</v>
      </c>
      <c r="AG3123">
        <v>375</v>
      </c>
      <c r="AH3123">
        <v>502048</v>
      </c>
      <c r="AI3123">
        <v>0</v>
      </c>
      <c r="AJ3123" t="s">
        <v>1796</v>
      </c>
      <c r="AK3123" t="s">
        <v>45</v>
      </c>
      <c r="AL3123" s="1">
        <v>42950</v>
      </c>
    </row>
    <row r="3124" spans="1:38" x14ac:dyDescent="0.25">
      <c r="A3124" t="s">
        <v>594</v>
      </c>
      <c r="B3124" s="1">
        <v>43059</v>
      </c>
      <c r="C3124">
        <v>2</v>
      </c>
      <c r="D3124">
        <v>243</v>
      </c>
      <c r="E3124">
        <v>269</v>
      </c>
      <c r="F3124" t="s">
        <v>1426</v>
      </c>
      <c r="G3124" t="s">
        <v>40</v>
      </c>
      <c r="H3124" t="s">
        <v>41</v>
      </c>
      <c r="I3124">
        <v>6</v>
      </c>
      <c r="J3124" t="s">
        <v>42</v>
      </c>
      <c r="K3124">
        <v>103</v>
      </c>
      <c r="L3124">
        <v>27.8</v>
      </c>
      <c r="M3124">
        <v>5.08</v>
      </c>
      <c r="N3124">
        <v>1.41</v>
      </c>
      <c r="O3124">
        <v>4.87</v>
      </c>
      <c r="P3124">
        <v>1.35</v>
      </c>
      <c r="Q3124">
        <v>3.98</v>
      </c>
      <c r="R3124">
        <v>1.1100000000000001</v>
      </c>
      <c r="S3124">
        <v>2.46</v>
      </c>
      <c r="T3124">
        <v>26</v>
      </c>
      <c r="U3124">
        <v>28.86</v>
      </c>
      <c r="V3124">
        <v>32.630000000000003</v>
      </c>
      <c r="W3124" s="1">
        <v>42956</v>
      </c>
      <c r="X3124">
        <v>243</v>
      </c>
      <c r="Y3124" t="s">
        <v>46</v>
      </c>
      <c r="AC3124" s="1">
        <v>43059</v>
      </c>
      <c r="AD3124">
        <v>1</v>
      </c>
      <c r="AE3124">
        <v>231</v>
      </c>
      <c r="AF3124" s="1">
        <v>43340</v>
      </c>
      <c r="AG3124">
        <v>384</v>
      </c>
      <c r="AH3124">
        <v>306083</v>
      </c>
      <c r="AI3124" t="s">
        <v>1597</v>
      </c>
      <c r="AJ3124" t="s">
        <v>1598</v>
      </c>
      <c r="AK3124" t="s">
        <v>45</v>
      </c>
      <c r="AL3124" s="1">
        <v>42956</v>
      </c>
    </row>
    <row r="3125" spans="1:38" x14ac:dyDescent="0.25">
      <c r="A3125" t="s">
        <v>594</v>
      </c>
      <c r="B3125" s="1">
        <v>42995</v>
      </c>
      <c r="C3125">
        <v>1</v>
      </c>
      <c r="D3125">
        <v>243</v>
      </c>
      <c r="E3125">
        <v>269</v>
      </c>
      <c r="F3125" t="s">
        <v>1426</v>
      </c>
      <c r="G3125" t="s">
        <v>40</v>
      </c>
      <c r="H3125" t="s">
        <v>41</v>
      </c>
      <c r="I3125">
        <v>6</v>
      </c>
      <c r="J3125" t="s">
        <v>42</v>
      </c>
      <c r="K3125">
        <v>39</v>
      </c>
      <c r="L3125">
        <v>24</v>
      </c>
      <c r="M3125">
        <v>4.91</v>
      </c>
      <c r="N3125">
        <v>1.18</v>
      </c>
      <c r="O3125">
        <v>4.87</v>
      </c>
      <c r="P3125">
        <v>1.17</v>
      </c>
      <c r="Q3125">
        <v>3.86</v>
      </c>
      <c r="R3125">
        <v>0.93</v>
      </c>
      <c r="S3125">
        <v>2.1</v>
      </c>
      <c r="T3125">
        <v>26</v>
      </c>
      <c r="U3125">
        <v>24.91</v>
      </c>
      <c r="V3125">
        <v>28.02</v>
      </c>
      <c r="W3125" s="1">
        <v>42956</v>
      </c>
      <c r="X3125">
        <v>243</v>
      </c>
      <c r="Y3125" t="s">
        <v>43</v>
      </c>
      <c r="AC3125" t="s">
        <v>49</v>
      </c>
      <c r="AH3125">
        <v>306083</v>
      </c>
      <c r="AI3125" t="s">
        <v>1597</v>
      </c>
      <c r="AJ3125" t="s">
        <v>1598</v>
      </c>
      <c r="AK3125" t="s">
        <v>45</v>
      </c>
      <c r="AL3125" s="1">
        <v>42956</v>
      </c>
    </row>
    <row r="3126" spans="1:38" x14ac:dyDescent="0.25">
      <c r="A3126" t="s">
        <v>594</v>
      </c>
      <c r="B3126" s="1">
        <v>43122</v>
      </c>
      <c r="C3126">
        <v>3</v>
      </c>
      <c r="D3126">
        <v>243</v>
      </c>
      <c r="E3126">
        <v>269</v>
      </c>
      <c r="F3126" t="s">
        <v>1426</v>
      </c>
      <c r="G3126" t="s">
        <v>40</v>
      </c>
      <c r="H3126" t="s">
        <v>41</v>
      </c>
      <c r="I3126">
        <v>6</v>
      </c>
      <c r="J3126" t="s">
        <v>42</v>
      </c>
      <c r="K3126">
        <v>166</v>
      </c>
      <c r="L3126">
        <v>18.899999999999999</v>
      </c>
      <c r="M3126">
        <v>4.79</v>
      </c>
      <c r="N3126">
        <v>0.91</v>
      </c>
      <c r="O3126">
        <v>4.96</v>
      </c>
      <c r="P3126">
        <v>0.94</v>
      </c>
      <c r="Q3126">
        <v>3.97</v>
      </c>
      <c r="R3126">
        <v>0.75</v>
      </c>
      <c r="S3126">
        <v>1.69</v>
      </c>
      <c r="T3126">
        <v>34</v>
      </c>
      <c r="U3126">
        <v>19.62</v>
      </c>
      <c r="V3126">
        <v>22.43</v>
      </c>
      <c r="W3126" s="1">
        <v>42956</v>
      </c>
      <c r="X3126">
        <v>243</v>
      </c>
      <c r="Y3126" t="s">
        <v>47</v>
      </c>
      <c r="AC3126" s="1">
        <v>43083</v>
      </c>
      <c r="AD3126">
        <v>1</v>
      </c>
      <c r="AE3126">
        <v>198</v>
      </c>
      <c r="AF3126" s="1">
        <v>43364</v>
      </c>
      <c r="AG3126">
        <v>408</v>
      </c>
      <c r="AH3126">
        <v>306083</v>
      </c>
      <c r="AI3126" t="s">
        <v>1597</v>
      </c>
      <c r="AJ3126" t="s">
        <v>1598</v>
      </c>
      <c r="AK3126" t="s">
        <v>45</v>
      </c>
      <c r="AL3126" s="1">
        <v>42956</v>
      </c>
    </row>
    <row r="3127" spans="1:38" x14ac:dyDescent="0.25">
      <c r="A3127" t="s">
        <v>594</v>
      </c>
      <c r="B3127" s="1">
        <v>43186</v>
      </c>
      <c r="C3127">
        <v>4</v>
      </c>
      <c r="D3127">
        <v>243</v>
      </c>
      <c r="E3127">
        <v>269</v>
      </c>
      <c r="F3127" t="s">
        <v>1426</v>
      </c>
      <c r="G3127" t="s">
        <v>40</v>
      </c>
      <c r="H3127" t="s">
        <v>41</v>
      </c>
      <c r="I3127">
        <v>6</v>
      </c>
      <c r="J3127" t="s">
        <v>42</v>
      </c>
      <c r="K3127">
        <v>230</v>
      </c>
      <c r="L3127">
        <v>15.8</v>
      </c>
      <c r="M3127">
        <v>4.79</v>
      </c>
      <c r="N3127">
        <v>0.76</v>
      </c>
      <c r="O3127">
        <v>5.71</v>
      </c>
      <c r="P3127">
        <v>0.9</v>
      </c>
      <c r="Q3127">
        <v>4.49</v>
      </c>
      <c r="R3127">
        <v>0.71</v>
      </c>
      <c r="S3127">
        <v>1.61</v>
      </c>
      <c r="T3127">
        <v>146</v>
      </c>
      <c r="U3127">
        <v>16.399999999999999</v>
      </c>
      <c r="V3127">
        <v>20.8</v>
      </c>
      <c r="W3127" s="1">
        <v>42956</v>
      </c>
      <c r="X3127">
        <v>243</v>
      </c>
      <c r="Y3127" t="s">
        <v>48</v>
      </c>
      <c r="AC3127" t="s">
        <v>49</v>
      </c>
      <c r="AH3127">
        <v>306083</v>
      </c>
      <c r="AI3127" t="s">
        <v>1597</v>
      </c>
      <c r="AJ3127" t="s">
        <v>1598</v>
      </c>
      <c r="AK3127" t="s">
        <v>50</v>
      </c>
      <c r="AL3127" s="1">
        <v>43245</v>
      </c>
    </row>
    <row r="3128" spans="1:38" x14ac:dyDescent="0.25">
      <c r="A3128" t="s">
        <v>129</v>
      </c>
      <c r="B3128" s="1">
        <v>43060</v>
      </c>
      <c r="C3128">
        <v>2</v>
      </c>
      <c r="D3128">
        <v>460</v>
      </c>
      <c r="E3128">
        <v>270</v>
      </c>
      <c r="F3128" t="s">
        <v>1426</v>
      </c>
      <c r="G3128" t="s">
        <v>69</v>
      </c>
      <c r="H3128" t="s">
        <v>70</v>
      </c>
      <c r="I3128">
        <v>4</v>
      </c>
      <c r="J3128" t="s">
        <v>42</v>
      </c>
      <c r="K3128">
        <v>43</v>
      </c>
      <c r="L3128">
        <v>21.3</v>
      </c>
      <c r="M3128">
        <v>5.04</v>
      </c>
      <c r="N3128">
        <v>1.07</v>
      </c>
      <c r="O3128">
        <v>5.01</v>
      </c>
      <c r="P3128">
        <v>1.07</v>
      </c>
      <c r="Q3128">
        <v>3.92</v>
      </c>
      <c r="R3128">
        <v>0.83</v>
      </c>
      <c r="S3128">
        <v>1.9</v>
      </c>
      <c r="T3128">
        <v>314</v>
      </c>
      <c r="U3128">
        <v>22.11</v>
      </c>
      <c r="V3128">
        <v>25.3</v>
      </c>
      <c r="W3128" s="1">
        <v>43017</v>
      </c>
      <c r="X3128">
        <v>152</v>
      </c>
      <c r="Y3128" s="3">
        <v>44927</v>
      </c>
      <c r="Z3128" t="s">
        <v>1797</v>
      </c>
      <c r="AA3128" t="s">
        <v>1798</v>
      </c>
      <c r="AC3128" s="1">
        <v>43039</v>
      </c>
      <c r="AD3128">
        <v>1</v>
      </c>
      <c r="AE3128">
        <v>171</v>
      </c>
      <c r="AF3128" s="1">
        <v>43318</v>
      </c>
      <c r="AG3128">
        <v>301</v>
      </c>
      <c r="AI3128">
        <v>0</v>
      </c>
      <c r="AK3128" t="s">
        <v>45</v>
      </c>
      <c r="AL3128" s="1">
        <v>43017</v>
      </c>
    </row>
    <row r="3129" spans="1:38" x14ac:dyDescent="0.25">
      <c r="A3129" t="s">
        <v>129</v>
      </c>
      <c r="B3129" s="1">
        <v>43156</v>
      </c>
      <c r="C3129">
        <v>3</v>
      </c>
      <c r="D3129">
        <v>460</v>
      </c>
      <c r="E3129">
        <v>270</v>
      </c>
      <c r="F3129" t="s">
        <v>1426</v>
      </c>
      <c r="G3129" t="s">
        <v>69</v>
      </c>
      <c r="H3129" t="s">
        <v>70</v>
      </c>
      <c r="I3129">
        <v>4</v>
      </c>
      <c r="J3129" t="s">
        <v>42</v>
      </c>
      <c r="K3129">
        <v>139</v>
      </c>
      <c r="L3129">
        <v>15.2</v>
      </c>
      <c r="M3129">
        <v>4.8600000000000003</v>
      </c>
      <c r="N3129">
        <v>0.74</v>
      </c>
      <c r="O3129">
        <v>5.88</v>
      </c>
      <c r="P3129">
        <v>0.89</v>
      </c>
      <c r="Q3129">
        <v>4.45</v>
      </c>
      <c r="R3129">
        <v>0.68</v>
      </c>
      <c r="S3129">
        <v>1.57</v>
      </c>
      <c r="U3129">
        <v>15.78</v>
      </c>
      <c r="V3129">
        <v>20.29</v>
      </c>
      <c r="W3129" s="1">
        <v>43017</v>
      </c>
      <c r="X3129">
        <v>152</v>
      </c>
      <c r="Z3129" t="s">
        <v>1797</v>
      </c>
      <c r="AA3129" t="s">
        <v>1798</v>
      </c>
      <c r="AI3129">
        <v>0</v>
      </c>
    </row>
    <row r="3130" spans="1:38" x14ac:dyDescent="0.25">
      <c r="A3130" t="s">
        <v>68</v>
      </c>
      <c r="B3130" s="1">
        <v>43018</v>
      </c>
      <c r="C3130">
        <v>1</v>
      </c>
      <c r="D3130">
        <v>229</v>
      </c>
      <c r="E3130">
        <v>270</v>
      </c>
      <c r="F3130" t="s">
        <v>1426</v>
      </c>
      <c r="G3130" t="s">
        <v>69</v>
      </c>
      <c r="H3130" t="s">
        <v>70</v>
      </c>
      <c r="I3130">
        <v>2</v>
      </c>
      <c r="J3130">
        <v>1</v>
      </c>
      <c r="K3130">
        <v>67</v>
      </c>
      <c r="L3130">
        <v>20.100000000000001</v>
      </c>
      <c r="M3130">
        <v>5.08</v>
      </c>
      <c r="N3130">
        <v>1.02</v>
      </c>
      <c r="O3130">
        <v>4.6399999999999997</v>
      </c>
      <c r="P3130">
        <v>0.93</v>
      </c>
      <c r="Q3130">
        <v>3.6</v>
      </c>
      <c r="R3130">
        <v>0.72</v>
      </c>
      <c r="S3130">
        <v>1.66</v>
      </c>
      <c r="T3130">
        <v>49</v>
      </c>
      <c r="U3130">
        <v>20.86</v>
      </c>
      <c r="V3130">
        <v>22.41</v>
      </c>
      <c r="W3130" s="1">
        <v>42951</v>
      </c>
      <c r="X3130">
        <v>276</v>
      </c>
      <c r="Y3130" t="s">
        <v>43</v>
      </c>
      <c r="Z3130" t="s">
        <v>653</v>
      </c>
      <c r="AA3130" t="s">
        <v>1799</v>
      </c>
      <c r="AB3130">
        <v>0</v>
      </c>
      <c r="AC3130" s="1">
        <v>43033</v>
      </c>
      <c r="AD3130">
        <v>1</v>
      </c>
      <c r="AE3130">
        <v>249</v>
      </c>
      <c r="AF3130" s="1">
        <v>43316</v>
      </c>
      <c r="AG3130">
        <v>365</v>
      </c>
      <c r="AH3130">
        <v>114533</v>
      </c>
      <c r="AI3130">
        <v>497</v>
      </c>
      <c r="AJ3130" s="2">
        <v>22494</v>
      </c>
      <c r="AK3130" t="s">
        <v>45</v>
      </c>
      <c r="AL3130" s="1">
        <v>42951</v>
      </c>
    </row>
    <row r="3131" spans="1:38" x14ac:dyDescent="0.25">
      <c r="A3131" t="s">
        <v>68</v>
      </c>
      <c r="B3131" s="1">
        <v>43144</v>
      </c>
      <c r="C3131">
        <v>3</v>
      </c>
      <c r="D3131">
        <v>229</v>
      </c>
      <c r="E3131">
        <v>270</v>
      </c>
      <c r="F3131" t="s">
        <v>1426</v>
      </c>
      <c r="G3131" t="s">
        <v>69</v>
      </c>
      <c r="H3131" t="s">
        <v>70</v>
      </c>
      <c r="I3131">
        <v>2</v>
      </c>
      <c r="J3131">
        <v>1</v>
      </c>
      <c r="K3131">
        <v>193</v>
      </c>
      <c r="L3131">
        <v>11.7</v>
      </c>
      <c r="M3131">
        <v>4.68</v>
      </c>
      <c r="N3131">
        <v>0.55000000000000004</v>
      </c>
      <c r="O3131">
        <v>6.09</v>
      </c>
      <c r="P3131">
        <v>0.71</v>
      </c>
      <c r="Q3131">
        <v>3.6</v>
      </c>
      <c r="R3131">
        <v>0.42</v>
      </c>
      <c r="S3131">
        <v>1.1299999999999999</v>
      </c>
      <c r="T3131">
        <v>28</v>
      </c>
      <c r="U3131">
        <v>12.14</v>
      </c>
      <c r="V3131">
        <v>15.17</v>
      </c>
      <c r="W3131" s="1">
        <v>42951</v>
      </c>
      <c r="X3131">
        <v>276</v>
      </c>
      <c r="Y3131" t="s">
        <v>47</v>
      </c>
      <c r="Z3131" t="s">
        <v>653</v>
      </c>
      <c r="AA3131" t="s">
        <v>1799</v>
      </c>
      <c r="AB3131">
        <v>0</v>
      </c>
      <c r="AC3131" s="1">
        <v>43033</v>
      </c>
      <c r="AD3131">
        <v>1</v>
      </c>
      <c r="AE3131">
        <v>170</v>
      </c>
      <c r="AF3131" s="1">
        <v>43316</v>
      </c>
      <c r="AG3131">
        <v>365</v>
      </c>
      <c r="AH3131">
        <v>114533</v>
      </c>
      <c r="AI3131">
        <v>497</v>
      </c>
      <c r="AJ3131" s="2">
        <v>22494</v>
      </c>
      <c r="AK3131" t="s">
        <v>45</v>
      </c>
    </row>
    <row r="3132" spans="1:38" x14ac:dyDescent="0.25">
      <c r="A3132" t="s">
        <v>68</v>
      </c>
      <c r="B3132" s="1">
        <v>43073</v>
      </c>
      <c r="C3132">
        <v>2</v>
      </c>
      <c r="D3132">
        <v>229</v>
      </c>
      <c r="E3132">
        <v>270</v>
      </c>
      <c r="F3132" t="s">
        <v>1426</v>
      </c>
      <c r="G3132" t="s">
        <v>69</v>
      </c>
      <c r="H3132" t="s">
        <v>70</v>
      </c>
      <c r="I3132">
        <v>2</v>
      </c>
      <c r="J3132">
        <v>1</v>
      </c>
      <c r="K3132">
        <v>122</v>
      </c>
      <c r="L3132">
        <v>14.3</v>
      </c>
      <c r="M3132">
        <v>4.2300000000000004</v>
      </c>
      <c r="N3132">
        <v>0.6</v>
      </c>
      <c r="O3132">
        <v>4.41</v>
      </c>
      <c r="P3132">
        <v>0.63</v>
      </c>
      <c r="Q3132">
        <v>3</v>
      </c>
      <c r="R3132">
        <v>0.43</v>
      </c>
      <c r="S3132">
        <v>1.06</v>
      </c>
      <c r="T3132">
        <v>11</v>
      </c>
      <c r="U3132">
        <v>14.84</v>
      </c>
      <c r="V3132">
        <v>14.94</v>
      </c>
      <c r="W3132" s="1">
        <v>42951</v>
      </c>
      <c r="X3132">
        <v>276</v>
      </c>
      <c r="Y3132" t="s">
        <v>46</v>
      </c>
      <c r="Z3132" t="s">
        <v>653</v>
      </c>
      <c r="AA3132" t="s">
        <v>1799</v>
      </c>
      <c r="AB3132">
        <v>0</v>
      </c>
      <c r="AC3132" s="1">
        <v>43033</v>
      </c>
      <c r="AD3132">
        <v>1</v>
      </c>
      <c r="AE3132">
        <v>241</v>
      </c>
      <c r="AF3132" s="1">
        <v>43316</v>
      </c>
      <c r="AG3132">
        <v>365</v>
      </c>
      <c r="AH3132">
        <v>114533</v>
      </c>
      <c r="AI3132">
        <v>497</v>
      </c>
      <c r="AJ3132" s="2">
        <v>22494</v>
      </c>
      <c r="AK3132" t="s">
        <v>45</v>
      </c>
      <c r="AL3132" s="1">
        <v>42951</v>
      </c>
    </row>
    <row r="3133" spans="1:38" x14ac:dyDescent="0.25">
      <c r="A3133" t="s">
        <v>68</v>
      </c>
      <c r="B3133" s="1">
        <v>43219</v>
      </c>
      <c r="C3133">
        <v>4</v>
      </c>
      <c r="D3133">
        <v>229</v>
      </c>
      <c r="E3133">
        <v>270</v>
      </c>
      <c r="F3133" t="s">
        <v>1426</v>
      </c>
      <c r="G3133" t="s">
        <v>69</v>
      </c>
      <c r="H3133" t="s">
        <v>70</v>
      </c>
      <c r="I3133">
        <v>2</v>
      </c>
      <c r="J3133">
        <v>1</v>
      </c>
      <c r="K3133">
        <v>268</v>
      </c>
      <c r="L3133">
        <v>6.7</v>
      </c>
      <c r="M3133">
        <v>4.25</v>
      </c>
      <c r="N3133">
        <v>0.28000000000000003</v>
      </c>
      <c r="O3133">
        <v>8.49</v>
      </c>
      <c r="P3133">
        <v>0.56999999999999995</v>
      </c>
      <c r="Q3133">
        <v>5.37</v>
      </c>
      <c r="R3133">
        <v>0.36</v>
      </c>
      <c r="S3133">
        <v>0.93</v>
      </c>
      <c r="T3133">
        <v>84</v>
      </c>
      <c r="U3133">
        <v>6.95</v>
      </c>
      <c r="V3133">
        <v>11.62</v>
      </c>
      <c r="W3133" s="1">
        <v>42951</v>
      </c>
      <c r="X3133">
        <v>276</v>
      </c>
      <c r="Y3133" t="s">
        <v>48</v>
      </c>
      <c r="Z3133" t="s">
        <v>653</v>
      </c>
      <c r="AA3133" t="s">
        <v>1799</v>
      </c>
      <c r="AB3133">
        <v>280</v>
      </c>
      <c r="AC3133" s="1">
        <v>43409</v>
      </c>
      <c r="AD3133">
        <v>2</v>
      </c>
      <c r="AE3133">
        <v>242</v>
      </c>
      <c r="AF3133" s="1">
        <v>43689</v>
      </c>
      <c r="AG3133">
        <v>738</v>
      </c>
      <c r="AH3133">
        <v>114533</v>
      </c>
      <c r="AI3133">
        <v>497</v>
      </c>
      <c r="AJ3133" s="2">
        <v>22494</v>
      </c>
      <c r="AK3133" t="s">
        <v>50</v>
      </c>
      <c r="AL3133" s="1">
        <v>43250</v>
      </c>
    </row>
    <row r="3134" spans="1:38" x14ac:dyDescent="0.25">
      <c r="A3134" t="s">
        <v>284</v>
      </c>
      <c r="B3134" s="1">
        <v>44111</v>
      </c>
      <c r="C3134">
        <v>1</v>
      </c>
      <c r="D3134">
        <v>650</v>
      </c>
      <c r="E3134">
        <v>270</v>
      </c>
      <c r="F3134" t="s">
        <v>1426</v>
      </c>
      <c r="G3134" t="s">
        <v>64</v>
      </c>
      <c r="H3134" t="s">
        <v>64</v>
      </c>
      <c r="I3134" t="s">
        <v>286</v>
      </c>
      <c r="J3134" t="s">
        <v>42</v>
      </c>
      <c r="K3134">
        <v>28</v>
      </c>
      <c r="L3134">
        <v>29.6</v>
      </c>
      <c r="M3134">
        <v>4.8</v>
      </c>
      <c r="N3134">
        <v>1.42</v>
      </c>
      <c r="O3134">
        <v>6.58</v>
      </c>
      <c r="P3134">
        <v>1.95</v>
      </c>
      <c r="Q3134">
        <v>3.66</v>
      </c>
      <c r="R3134">
        <v>1.08</v>
      </c>
      <c r="S3134">
        <v>3.03</v>
      </c>
      <c r="T3134">
        <v>503</v>
      </c>
      <c r="U3134">
        <v>30.72</v>
      </c>
      <c r="V3134">
        <v>40.42</v>
      </c>
      <c r="W3134" s="1">
        <v>44083</v>
      </c>
    </row>
    <row r="3135" spans="1:38" x14ac:dyDescent="0.25">
      <c r="A3135" t="s">
        <v>284</v>
      </c>
      <c r="B3135" s="1">
        <v>44166</v>
      </c>
      <c r="C3135">
        <v>2</v>
      </c>
      <c r="D3135">
        <v>650</v>
      </c>
      <c r="E3135">
        <v>270</v>
      </c>
      <c r="F3135" t="s">
        <v>1426</v>
      </c>
      <c r="G3135" t="s">
        <v>64</v>
      </c>
      <c r="H3135" t="s">
        <v>64</v>
      </c>
      <c r="I3135" t="s">
        <v>286</v>
      </c>
      <c r="J3135" t="s">
        <v>42</v>
      </c>
      <c r="K3135">
        <v>83</v>
      </c>
      <c r="L3135">
        <v>26</v>
      </c>
      <c r="M3135">
        <v>4.7699999999999996</v>
      </c>
      <c r="N3135">
        <v>1.24</v>
      </c>
      <c r="O3135">
        <v>4.5999999999999996</v>
      </c>
      <c r="P3135">
        <v>1.2</v>
      </c>
      <c r="Q3135">
        <v>3.8</v>
      </c>
      <c r="R3135">
        <v>1</v>
      </c>
      <c r="S3135">
        <v>2.2000000000000002</v>
      </c>
      <c r="T3135">
        <v>129</v>
      </c>
      <c r="U3135">
        <v>26.99</v>
      </c>
      <c r="V3135">
        <v>29.45</v>
      </c>
      <c r="W3135" s="1">
        <v>44083</v>
      </c>
      <c r="Z3135">
        <v>148</v>
      </c>
      <c r="AA3135">
        <v>54</v>
      </c>
    </row>
    <row r="3136" spans="1:38" x14ac:dyDescent="0.25">
      <c r="A3136" t="s">
        <v>284</v>
      </c>
      <c r="B3136" s="1">
        <v>44230</v>
      </c>
      <c r="C3136">
        <v>3</v>
      </c>
      <c r="D3136">
        <v>650</v>
      </c>
      <c r="E3136">
        <v>270</v>
      </c>
      <c r="F3136" t="s">
        <v>1426</v>
      </c>
      <c r="G3136" t="s">
        <v>64</v>
      </c>
      <c r="H3136" t="s">
        <v>64</v>
      </c>
      <c r="I3136" t="s">
        <v>286</v>
      </c>
      <c r="J3136" t="s">
        <v>42</v>
      </c>
      <c r="K3136">
        <v>147</v>
      </c>
      <c r="L3136">
        <v>18</v>
      </c>
      <c r="M3136">
        <v>5</v>
      </c>
      <c r="N3136">
        <v>0.9</v>
      </c>
      <c r="O3136">
        <v>4.8899999999999997</v>
      </c>
      <c r="P3136">
        <v>0.88</v>
      </c>
      <c r="Q3136">
        <v>4.22</v>
      </c>
      <c r="R3136">
        <v>0.76</v>
      </c>
      <c r="S3136">
        <v>1.64</v>
      </c>
      <c r="T3136">
        <v>210</v>
      </c>
      <c r="U3136">
        <v>18.68</v>
      </c>
      <c r="V3136">
        <v>21.51</v>
      </c>
      <c r="W3136" s="1">
        <v>44083</v>
      </c>
    </row>
    <row r="3137" spans="1:38" x14ac:dyDescent="0.25">
      <c r="A3137" t="s">
        <v>284</v>
      </c>
      <c r="B3137" s="1">
        <v>44298</v>
      </c>
      <c r="C3137">
        <v>4</v>
      </c>
      <c r="D3137">
        <v>650</v>
      </c>
      <c r="E3137">
        <v>270</v>
      </c>
      <c r="F3137" t="s">
        <v>1426</v>
      </c>
      <c r="G3137" t="s">
        <v>64</v>
      </c>
      <c r="H3137" t="s">
        <v>64</v>
      </c>
      <c r="I3137" t="s">
        <v>286</v>
      </c>
      <c r="J3137" t="s">
        <v>42</v>
      </c>
      <c r="K3137">
        <v>215</v>
      </c>
      <c r="L3137">
        <v>15</v>
      </c>
      <c r="M3137">
        <v>4.7</v>
      </c>
      <c r="N3137">
        <v>0.71</v>
      </c>
      <c r="O3137">
        <v>5.68</v>
      </c>
      <c r="P3137">
        <v>0.85</v>
      </c>
      <c r="Q3137">
        <v>4.87</v>
      </c>
      <c r="R3137">
        <v>0.73</v>
      </c>
      <c r="S3137">
        <v>1.58</v>
      </c>
      <c r="T3137">
        <v>561</v>
      </c>
      <c r="U3137">
        <v>15.57</v>
      </c>
      <c r="V3137">
        <v>20.13</v>
      </c>
      <c r="W3137" s="1">
        <v>44083</v>
      </c>
    </row>
    <row r="3138" spans="1:38" x14ac:dyDescent="0.25">
      <c r="A3138" t="s">
        <v>1153</v>
      </c>
      <c r="B3138" s="1">
        <v>43073</v>
      </c>
      <c r="C3138">
        <v>2</v>
      </c>
      <c r="D3138">
        <v>96</v>
      </c>
      <c r="E3138">
        <v>270</v>
      </c>
      <c r="F3138" t="s">
        <v>1426</v>
      </c>
      <c r="G3138" t="s">
        <v>40</v>
      </c>
      <c r="H3138" t="s">
        <v>41</v>
      </c>
      <c r="I3138">
        <v>2</v>
      </c>
      <c r="J3138">
        <v>1</v>
      </c>
      <c r="K3138">
        <v>121</v>
      </c>
      <c r="L3138">
        <v>10.8</v>
      </c>
      <c r="M3138">
        <v>4.9400000000000004</v>
      </c>
      <c r="N3138">
        <v>0.53</v>
      </c>
      <c r="O3138">
        <v>5.47</v>
      </c>
      <c r="P3138">
        <v>0.59</v>
      </c>
      <c r="Q3138">
        <v>4.62</v>
      </c>
      <c r="R3138">
        <v>0.5</v>
      </c>
      <c r="S3138">
        <v>1.0900000000000001</v>
      </c>
      <c r="T3138">
        <v>72</v>
      </c>
      <c r="U3138">
        <v>11.21</v>
      </c>
      <c r="V3138">
        <v>14.01</v>
      </c>
      <c r="W3138" s="1">
        <v>42952</v>
      </c>
      <c r="X3138">
        <v>275</v>
      </c>
      <c r="Y3138" t="s">
        <v>46</v>
      </c>
      <c r="Z3138" t="s">
        <v>1800</v>
      </c>
      <c r="AA3138" t="s">
        <v>1801</v>
      </c>
      <c r="AC3138" s="1">
        <v>43044</v>
      </c>
      <c r="AD3138">
        <v>1</v>
      </c>
      <c r="AE3138">
        <v>247</v>
      </c>
      <c r="AF3138" s="1">
        <v>43322</v>
      </c>
      <c r="AG3138">
        <v>370</v>
      </c>
      <c r="AH3138">
        <v>308533</v>
      </c>
      <c r="AI3138">
        <v>86</v>
      </c>
      <c r="AJ3138" s="2">
        <v>14946</v>
      </c>
      <c r="AK3138" t="s">
        <v>45</v>
      </c>
      <c r="AL3138" s="1">
        <v>42952</v>
      </c>
    </row>
    <row r="3139" spans="1:38" x14ac:dyDescent="0.25">
      <c r="A3139" t="s">
        <v>1153</v>
      </c>
      <c r="B3139" s="1">
        <v>43009</v>
      </c>
      <c r="C3139">
        <v>1</v>
      </c>
      <c r="D3139">
        <v>96</v>
      </c>
      <c r="E3139">
        <v>270</v>
      </c>
      <c r="F3139" t="s">
        <v>1426</v>
      </c>
      <c r="G3139" t="s">
        <v>40</v>
      </c>
      <c r="H3139" t="s">
        <v>41</v>
      </c>
      <c r="I3139">
        <v>2</v>
      </c>
      <c r="J3139">
        <v>1</v>
      </c>
      <c r="K3139">
        <v>57</v>
      </c>
      <c r="L3139">
        <v>9.4</v>
      </c>
      <c r="M3139">
        <v>4.9400000000000004</v>
      </c>
      <c r="N3139">
        <v>0.46</v>
      </c>
      <c r="O3139">
        <v>6.08</v>
      </c>
      <c r="P3139">
        <v>0.56999999999999995</v>
      </c>
      <c r="Q3139">
        <v>4.2300000000000004</v>
      </c>
      <c r="R3139">
        <v>0.4</v>
      </c>
      <c r="S3139">
        <v>0.97</v>
      </c>
      <c r="T3139">
        <v>72</v>
      </c>
      <c r="U3139">
        <v>9.76</v>
      </c>
      <c r="V3139">
        <v>12.64</v>
      </c>
      <c r="W3139" s="1">
        <v>42952</v>
      </c>
      <c r="X3139">
        <v>275</v>
      </c>
      <c r="Y3139" t="s">
        <v>43</v>
      </c>
      <c r="Z3139" t="s">
        <v>1800</v>
      </c>
      <c r="AA3139" t="s">
        <v>1801</v>
      </c>
      <c r="AC3139" s="1">
        <v>43044</v>
      </c>
      <c r="AD3139">
        <v>1</v>
      </c>
      <c r="AE3139">
        <v>252</v>
      </c>
      <c r="AF3139" s="1">
        <v>43322</v>
      </c>
      <c r="AG3139">
        <v>370</v>
      </c>
      <c r="AH3139">
        <v>308533</v>
      </c>
      <c r="AI3139">
        <v>86</v>
      </c>
      <c r="AJ3139" s="2">
        <v>14946</v>
      </c>
      <c r="AK3139" t="s">
        <v>45</v>
      </c>
      <c r="AL3139" s="1">
        <v>42952</v>
      </c>
    </row>
    <row r="3140" spans="1:38" x14ac:dyDescent="0.25">
      <c r="A3140" t="s">
        <v>1153</v>
      </c>
      <c r="B3140" s="1">
        <v>43144</v>
      </c>
      <c r="C3140">
        <v>3</v>
      </c>
      <c r="D3140">
        <v>96</v>
      </c>
      <c r="E3140">
        <v>270</v>
      </c>
      <c r="F3140" t="s">
        <v>1426</v>
      </c>
      <c r="G3140" t="s">
        <v>40</v>
      </c>
      <c r="H3140" t="s">
        <v>41</v>
      </c>
      <c r="I3140">
        <v>2</v>
      </c>
      <c r="J3140">
        <v>1</v>
      </c>
      <c r="K3140">
        <v>192</v>
      </c>
      <c r="L3140">
        <v>7.7</v>
      </c>
      <c r="M3140">
        <v>4.91</v>
      </c>
      <c r="N3140">
        <v>0.38</v>
      </c>
      <c r="O3140">
        <v>7.51</v>
      </c>
      <c r="P3140">
        <v>0.57999999999999996</v>
      </c>
      <c r="Q3140">
        <v>4.66</v>
      </c>
      <c r="R3140">
        <v>0.36</v>
      </c>
      <c r="S3140">
        <v>0.94</v>
      </c>
      <c r="T3140">
        <v>54</v>
      </c>
      <c r="U3140">
        <v>7.99</v>
      </c>
      <c r="V3140">
        <v>12.01</v>
      </c>
      <c r="W3140" s="1">
        <v>42952</v>
      </c>
      <c r="X3140">
        <v>275</v>
      </c>
      <c r="Y3140" t="s">
        <v>47</v>
      </c>
      <c r="Z3140" t="s">
        <v>1800</v>
      </c>
      <c r="AA3140" t="s">
        <v>1801</v>
      </c>
      <c r="AC3140" s="1">
        <v>43044</v>
      </c>
      <c r="AD3140">
        <v>1</v>
      </c>
      <c r="AE3140">
        <v>108</v>
      </c>
      <c r="AF3140" s="1">
        <v>43322</v>
      </c>
      <c r="AG3140">
        <v>370</v>
      </c>
      <c r="AH3140">
        <v>308533</v>
      </c>
      <c r="AI3140">
        <v>86</v>
      </c>
      <c r="AJ3140" s="2">
        <v>14946</v>
      </c>
      <c r="AK3140" t="s">
        <v>45</v>
      </c>
      <c r="AL3140" s="1">
        <v>42952</v>
      </c>
    </row>
    <row r="3141" spans="1:38" x14ac:dyDescent="0.25">
      <c r="A3141" t="s">
        <v>1153</v>
      </c>
      <c r="B3141" s="1">
        <v>43214</v>
      </c>
      <c r="C3141">
        <v>4</v>
      </c>
      <c r="D3141">
        <v>96</v>
      </c>
      <c r="E3141">
        <v>270</v>
      </c>
      <c r="F3141" t="s">
        <v>1426</v>
      </c>
      <c r="G3141" t="s">
        <v>40</v>
      </c>
      <c r="H3141" t="s">
        <v>41</v>
      </c>
      <c r="I3141">
        <v>2</v>
      </c>
      <c r="J3141">
        <v>1</v>
      </c>
      <c r="K3141">
        <v>262</v>
      </c>
      <c r="L3141">
        <v>4.7</v>
      </c>
      <c r="M3141">
        <v>4.38</v>
      </c>
      <c r="N3141">
        <v>0.21</v>
      </c>
      <c r="O3141">
        <v>9.48</v>
      </c>
      <c r="P3141">
        <v>0.45</v>
      </c>
      <c r="Q3141">
        <v>5.95</v>
      </c>
      <c r="R3141">
        <v>0.28000000000000003</v>
      </c>
      <c r="S3141">
        <v>0.73</v>
      </c>
      <c r="T3141">
        <v>67</v>
      </c>
      <c r="U3141">
        <v>4.88</v>
      </c>
      <c r="V3141">
        <v>8.98</v>
      </c>
      <c r="W3141" s="1">
        <v>42952</v>
      </c>
      <c r="X3141">
        <v>275</v>
      </c>
      <c r="Y3141" t="s">
        <v>48</v>
      </c>
      <c r="Z3141" t="s">
        <v>1800</v>
      </c>
      <c r="AA3141" t="s">
        <v>1801</v>
      </c>
      <c r="AC3141" t="s">
        <v>49</v>
      </c>
      <c r="AH3141">
        <v>308533</v>
      </c>
      <c r="AI3141">
        <v>86</v>
      </c>
      <c r="AJ3141" s="2">
        <v>14946</v>
      </c>
      <c r="AK3141" t="s">
        <v>50</v>
      </c>
      <c r="AL3141" s="1">
        <v>43237</v>
      </c>
    </row>
    <row r="3142" spans="1:38" x14ac:dyDescent="0.25">
      <c r="A3142" t="s">
        <v>123</v>
      </c>
      <c r="B3142" s="1">
        <v>43074</v>
      </c>
      <c r="C3142">
        <v>2</v>
      </c>
      <c r="D3142">
        <v>179</v>
      </c>
      <c r="E3142">
        <v>271</v>
      </c>
      <c r="F3142" t="s">
        <v>1426</v>
      </c>
      <c r="G3142" t="s">
        <v>104</v>
      </c>
      <c r="H3142" t="s">
        <v>105</v>
      </c>
      <c r="I3142">
        <v>2</v>
      </c>
      <c r="J3142">
        <v>1</v>
      </c>
      <c r="K3142">
        <v>104</v>
      </c>
      <c r="L3142">
        <v>14.2</v>
      </c>
      <c r="M3142">
        <v>4.9800000000000004</v>
      </c>
      <c r="N3142">
        <v>0.71</v>
      </c>
      <c r="O3142">
        <v>4.78</v>
      </c>
      <c r="P3142">
        <v>0.68</v>
      </c>
      <c r="Q3142">
        <v>3.87</v>
      </c>
      <c r="R3142">
        <v>0.55000000000000004</v>
      </c>
      <c r="S3142">
        <v>1.23</v>
      </c>
      <c r="T3142">
        <v>11</v>
      </c>
      <c r="U3142">
        <v>14.74</v>
      </c>
      <c r="V3142">
        <v>16.420000000000002</v>
      </c>
      <c r="W3142" s="1">
        <v>42970</v>
      </c>
      <c r="X3142">
        <v>241</v>
      </c>
      <c r="Y3142" t="s">
        <v>46</v>
      </c>
      <c r="AC3142" s="1">
        <v>43062</v>
      </c>
      <c r="AD3142">
        <v>1</v>
      </c>
      <c r="AE3142">
        <v>263</v>
      </c>
      <c r="AF3142" s="1">
        <v>43339</v>
      </c>
      <c r="AG3142">
        <v>369</v>
      </c>
      <c r="AH3142" t="s">
        <v>124</v>
      </c>
      <c r="AI3142">
        <v>606</v>
      </c>
      <c r="AJ3142" t="s">
        <v>1802</v>
      </c>
      <c r="AK3142" t="s">
        <v>45</v>
      </c>
      <c r="AL3142" s="1">
        <v>42970</v>
      </c>
    </row>
    <row r="3143" spans="1:38" x14ac:dyDescent="0.25">
      <c r="A3143" t="s">
        <v>123</v>
      </c>
      <c r="B3143" s="1">
        <v>43005</v>
      </c>
      <c r="C3143">
        <v>1</v>
      </c>
      <c r="D3143">
        <v>179</v>
      </c>
      <c r="E3143">
        <v>271</v>
      </c>
      <c r="F3143" t="s">
        <v>1426</v>
      </c>
      <c r="G3143" t="s">
        <v>104</v>
      </c>
      <c r="H3143" t="s">
        <v>105</v>
      </c>
      <c r="I3143">
        <v>2</v>
      </c>
      <c r="J3143">
        <v>1</v>
      </c>
      <c r="K3143">
        <v>35</v>
      </c>
      <c r="L3143">
        <v>13.4</v>
      </c>
      <c r="M3143">
        <v>5.19</v>
      </c>
      <c r="N3143">
        <v>0.7</v>
      </c>
      <c r="O3143">
        <v>4.67</v>
      </c>
      <c r="P3143">
        <v>0.63</v>
      </c>
      <c r="Q3143">
        <v>3.87</v>
      </c>
      <c r="R3143">
        <v>0.52</v>
      </c>
      <c r="S3143">
        <v>1.1399999999999999</v>
      </c>
      <c r="T3143">
        <v>16</v>
      </c>
      <c r="U3143">
        <v>13.91</v>
      </c>
      <c r="V3143">
        <v>15.36</v>
      </c>
      <c r="W3143" s="1">
        <v>42970</v>
      </c>
      <c r="X3143">
        <v>241</v>
      </c>
      <c r="Y3143" t="s">
        <v>43</v>
      </c>
      <c r="AC3143" s="1">
        <v>43062</v>
      </c>
      <c r="AD3143">
        <v>1</v>
      </c>
      <c r="AE3143">
        <v>272</v>
      </c>
      <c r="AF3143" s="1">
        <v>43339</v>
      </c>
      <c r="AG3143">
        <v>369</v>
      </c>
      <c r="AH3143" t="s">
        <v>124</v>
      </c>
      <c r="AI3143">
        <v>606</v>
      </c>
      <c r="AJ3143" t="s">
        <v>1802</v>
      </c>
      <c r="AK3143" t="s">
        <v>45</v>
      </c>
      <c r="AL3143" s="1">
        <v>42970</v>
      </c>
    </row>
    <row r="3144" spans="1:38" x14ac:dyDescent="0.25">
      <c r="A3144" t="s">
        <v>123</v>
      </c>
      <c r="B3144" s="1">
        <v>43136</v>
      </c>
      <c r="C3144">
        <v>3</v>
      </c>
      <c r="D3144">
        <v>179</v>
      </c>
      <c r="E3144">
        <v>271</v>
      </c>
      <c r="F3144" t="s">
        <v>1426</v>
      </c>
      <c r="G3144" t="s">
        <v>104</v>
      </c>
      <c r="H3144" t="s">
        <v>105</v>
      </c>
      <c r="I3144">
        <v>2</v>
      </c>
      <c r="J3144">
        <v>1</v>
      </c>
      <c r="K3144">
        <v>166</v>
      </c>
      <c r="L3144">
        <v>7.6</v>
      </c>
      <c r="M3144">
        <v>4.16</v>
      </c>
      <c r="N3144">
        <v>0.32</v>
      </c>
      <c r="O3144">
        <v>6.05</v>
      </c>
      <c r="P3144">
        <v>0.46</v>
      </c>
      <c r="Q3144">
        <v>4.34</v>
      </c>
      <c r="R3144">
        <v>0.33</v>
      </c>
      <c r="S3144">
        <v>0.79</v>
      </c>
      <c r="T3144">
        <v>467</v>
      </c>
      <c r="U3144">
        <v>7.89</v>
      </c>
      <c r="V3144">
        <v>10.26</v>
      </c>
      <c r="W3144" s="1">
        <v>42970</v>
      </c>
      <c r="X3144">
        <v>241</v>
      </c>
      <c r="Y3144" s="3">
        <v>44986</v>
      </c>
      <c r="AC3144" s="1">
        <v>43062</v>
      </c>
      <c r="AD3144">
        <v>1</v>
      </c>
      <c r="AE3144">
        <v>201</v>
      </c>
      <c r="AF3144" s="1">
        <v>43339</v>
      </c>
      <c r="AG3144">
        <v>369</v>
      </c>
      <c r="AH3144" t="s">
        <v>124</v>
      </c>
      <c r="AI3144" t="s">
        <v>1803</v>
      </c>
      <c r="AJ3144" t="s">
        <v>1802</v>
      </c>
      <c r="AK3144" t="s">
        <v>45</v>
      </c>
      <c r="AL3144" s="1">
        <v>42970</v>
      </c>
    </row>
    <row r="3145" spans="1:38" x14ac:dyDescent="0.25">
      <c r="A3145" t="s">
        <v>123</v>
      </c>
      <c r="B3145" s="1">
        <v>43198</v>
      </c>
      <c r="C3145">
        <v>4</v>
      </c>
      <c r="D3145">
        <v>179</v>
      </c>
      <c r="E3145">
        <v>271</v>
      </c>
      <c r="F3145" t="s">
        <v>1426</v>
      </c>
      <c r="G3145" t="s">
        <v>104</v>
      </c>
      <c r="H3145" t="s">
        <v>105</v>
      </c>
      <c r="I3145">
        <v>2</v>
      </c>
      <c r="J3145">
        <v>1</v>
      </c>
      <c r="K3145">
        <v>228</v>
      </c>
      <c r="L3145">
        <v>5.7</v>
      </c>
      <c r="M3145">
        <v>4.4400000000000004</v>
      </c>
      <c r="N3145">
        <v>0.25</v>
      </c>
      <c r="O3145">
        <v>8.14</v>
      </c>
      <c r="P3145">
        <v>0.46</v>
      </c>
      <c r="Q3145">
        <v>5.75</v>
      </c>
      <c r="R3145">
        <v>0.33</v>
      </c>
      <c r="S3145">
        <v>0.79</v>
      </c>
      <c r="T3145">
        <v>58</v>
      </c>
      <c r="U3145">
        <v>5.92</v>
      </c>
      <c r="V3145">
        <v>9.75</v>
      </c>
      <c r="W3145" s="1">
        <v>42970</v>
      </c>
      <c r="X3145">
        <v>241</v>
      </c>
      <c r="Y3145" s="3">
        <v>45017</v>
      </c>
      <c r="AC3145" t="s">
        <v>49</v>
      </c>
      <c r="AH3145" t="s">
        <v>124</v>
      </c>
      <c r="AI3145" t="s">
        <v>1803</v>
      </c>
      <c r="AJ3145" t="s">
        <v>1802</v>
      </c>
      <c r="AK3145" t="s">
        <v>50</v>
      </c>
      <c r="AL3145" s="1">
        <v>43242</v>
      </c>
    </row>
    <row r="3146" spans="1:38" x14ac:dyDescent="0.25">
      <c r="A3146" t="s">
        <v>129</v>
      </c>
      <c r="B3146" s="1">
        <v>43060</v>
      </c>
      <c r="C3146">
        <v>2</v>
      </c>
      <c r="D3146">
        <v>466</v>
      </c>
      <c r="E3146">
        <v>271</v>
      </c>
      <c r="F3146" t="s">
        <v>1426</v>
      </c>
      <c r="G3146" t="s">
        <v>51</v>
      </c>
      <c r="H3146" t="s">
        <v>52</v>
      </c>
      <c r="I3146">
        <v>8</v>
      </c>
      <c r="J3146" t="s">
        <v>42</v>
      </c>
      <c r="K3146">
        <v>50</v>
      </c>
      <c r="L3146">
        <v>24.9</v>
      </c>
      <c r="M3146">
        <v>4.9800000000000004</v>
      </c>
      <c r="N3146">
        <v>1.24</v>
      </c>
      <c r="O3146">
        <v>5.9</v>
      </c>
      <c r="P3146">
        <v>1.47</v>
      </c>
      <c r="Q3146">
        <v>3.62</v>
      </c>
      <c r="R3146">
        <v>0.9</v>
      </c>
      <c r="S3146">
        <v>2.37</v>
      </c>
      <c r="T3146">
        <v>33</v>
      </c>
      <c r="U3146">
        <v>25.85</v>
      </c>
      <c r="V3146">
        <v>31.81</v>
      </c>
      <c r="W3146" s="1">
        <v>43010</v>
      </c>
      <c r="X3146">
        <v>232</v>
      </c>
      <c r="Y3146" t="s">
        <v>43</v>
      </c>
      <c r="AC3146" s="1">
        <v>43074</v>
      </c>
      <c r="AD3146">
        <v>1</v>
      </c>
      <c r="AE3146">
        <v>205</v>
      </c>
      <c r="AF3146" s="1">
        <v>43352</v>
      </c>
      <c r="AG3146">
        <v>342</v>
      </c>
      <c r="AI3146">
        <v>0</v>
      </c>
      <c r="AK3146" t="s">
        <v>45</v>
      </c>
      <c r="AL3146" s="1">
        <v>43010</v>
      </c>
    </row>
    <row r="3147" spans="1:38" x14ac:dyDescent="0.25">
      <c r="A3147" t="s">
        <v>129</v>
      </c>
      <c r="B3147" s="1">
        <v>43156</v>
      </c>
      <c r="C3147">
        <v>3</v>
      </c>
      <c r="D3147">
        <v>466</v>
      </c>
      <c r="E3147">
        <v>271</v>
      </c>
      <c r="F3147" t="s">
        <v>1426</v>
      </c>
      <c r="G3147" t="s">
        <v>51</v>
      </c>
      <c r="H3147" t="s">
        <v>52</v>
      </c>
      <c r="I3147">
        <v>8</v>
      </c>
      <c r="J3147" t="s">
        <v>42</v>
      </c>
      <c r="K3147">
        <v>146</v>
      </c>
      <c r="L3147">
        <v>18.2</v>
      </c>
      <c r="M3147">
        <v>5.05</v>
      </c>
      <c r="N3147">
        <v>0.92</v>
      </c>
      <c r="O3147">
        <v>5.89</v>
      </c>
      <c r="P3147">
        <v>1.07</v>
      </c>
      <c r="Q3147">
        <v>3.82</v>
      </c>
      <c r="R3147">
        <v>0.7</v>
      </c>
      <c r="S3147">
        <v>1.77</v>
      </c>
      <c r="U3147">
        <v>18.89</v>
      </c>
      <c r="V3147">
        <v>23.5</v>
      </c>
      <c r="W3147" s="1">
        <v>43010</v>
      </c>
      <c r="X3147">
        <v>232</v>
      </c>
      <c r="AI3147">
        <v>0</v>
      </c>
    </row>
    <row r="3148" spans="1:38" x14ac:dyDescent="0.25">
      <c r="A3148" t="s">
        <v>129</v>
      </c>
      <c r="B3148" s="1">
        <v>43229</v>
      </c>
      <c r="C3148">
        <v>4</v>
      </c>
      <c r="D3148">
        <v>466</v>
      </c>
      <c r="E3148">
        <v>271</v>
      </c>
      <c r="F3148" t="s">
        <v>1426</v>
      </c>
      <c r="G3148" t="s">
        <v>51</v>
      </c>
      <c r="H3148" t="s">
        <v>52</v>
      </c>
      <c r="I3148">
        <v>8</v>
      </c>
      <c r="J3148" t="s">
        <v>42</v>
      </c>
      <c r="K3148">
        <v>219</v>
      </c>
      <c r="L3148">
        <v>11.8</v>
      </c>
      <c r="M3148">
        <v>4.6500000000000004</v>
      </c>
      <c r="N3148">
        <v>0.55000000000000004</v>
      </c>
      <c r="O3148">
        <v>6.99</v>
      </c>
      <c r="P3148">
        <v>0.82</v>
      </c>
      <c r="Q3148">
        <v>4.5199999999999996</v>
      </c>
      <c r="R3148">
        <v>0.53</v>
      </c>
      <c r="S3148">
        <v>1.36</v>
      </c>
      <c r="T3148">
        <v>193</v>
      </c>
      <c r="U3148">
        <v>12.25</v>
      </c>
      <c r="V3148">
        <v>17.39</v>
      </c>
      <c r="W3148" s="1">
        <v>43010</v>
      </c>
      <c r="X3148">
        <v>232</v>
      </c>
      <c r="Y3148" s="3">
        <v>44986</v>
      </c>
      <c r="AC3148" s="1">
        <v>43074</v>
      </c>
      <c r="AD3148">
        <v>1</v>
      </c>
      <c r="AF3148" s="1">
        <v>43352</v>
      </c>
      <c r="AG3148">
        <v>342</v>
      </c>
      <c r="AI3148">
        <v>0</v>
      </c>
      <c r="AK3148" t="s">
        <v>50</v>
      </c>
      <c r="AL3148" s="1">
        <v>43251</v>
      </c>
    </row>
    <row r="3149" spans="1:38" x14ac:dyDescent="0.25">
      <c r="A3149" t="s">
        <v>284</v>
      </c>
      <c r="B3149" s="1">
        <v>44111</v>
      </c>
      <c r="C3149">
        <v>1</v>
      </c>
      <c r="D3149">
        <v>662</v>
      </c>
      <c r="E3149">
        <v>271</v>
      </c>
      <c r="F3149" t="s">
        <v>1426</v>
      </c>
      <c r="G3149" t="s">
        <v>64</v>
      </c>
      <c r="H3149" t="s">
        <v>64</v>
      </c>
      <c r="I3149">
        <v>4</v>
      </c>
      <c r="J3149" t="s">
        <v>42</v>
      </c>
      <c r="K3149">
        <v>47</v>
      </c>
      <c r="L3149">
        <v>31</v>
      </c>
      <c r="M3149">
        <v>5</v>
      </c>
      <c r="N3149">
        <v>1.55</v>
      </c>
      <c r="O3149">
        <v>4.09</v>
      </c>
      <c r="P3149">
        <v>1.27</v>
      </c>
      <c r="Q3149">
        <v>3.06</v>
      </c>
      <c r="R3149">
        <v>0.95</v>
      </c>
      <c r="S3149">
        <v>2.2200000000000002</v>
      </c>
      <c r="T3149">
        <v>16</v>
      </c>
      <c r="U3149">
        <v>32.18</v>
      </c>
      <c r="V3149">
        <v>31.27</v>
      </c>
      <c r="W3149" s="1">
        <v>44064</v>
      </c>
    </row>
    <row r="3150" spans="1:38" x14ac:dyDescent="0.25">
      <c r="A3150" t="s">
        <v>284</v>
      </c>
      <c r="B3150" s="1">
        <v>44166</v>
      </c>
      <c r="C3150">
        <v>2</v>
      </c>
      <c r="D3150">
        <v>662</v>
      </c>
      <c r="E3150">
        <v>271</v>
      </c>
      <c r="F3150" t="s">
        <v>1426</v>
      </c>
      <c r="G3150" t="s">
        <v>64</v>
      </c>
      <c r="H3150" t="s">
        <v>64</v>
      </c>
      <c r="I3150">
        <v>4</v>
      </c>
      <c r="J3150" t="s">
        <v>42</v>
      </c>
      <c r="K3150">
        <v>102</v>
      </c>
      <c r="L3150">
        <v>26</v>
      </c>
      <c r="M3150">
        <v>4.8600000000000003</v>
      </c>
      <c r="N3150">
        <v>1.26</v>
      </c>
      <c r="O3150">
        <v>3.1</v>
      </c>
      <c r="P3150">
        <v>0.8</v>
      </c>
      <c r="Q3150">
        <v>3.5</v>
      </c>
      <c r="R3150">
        <v>0.9</v>
      </c>
      <c r="S3150">
        <v>1.7</v>
      </c>
      <c r="T3150">
        <v>20</v>
      </c>
      <c r="U3150">
        <v>26.99</v>
      </c>
      <c r="V3150">
        <v>23.69</v>
      </c>
      <c r="W3150" s="1">
        <v>44064</v>
      </c>
      <c r="Z3150">
        <v>-95</v>
      </c>
      <c r="AA3150">
        <v>67</v>
      </c>
    </row>
    <row r="3151" spans="1:38" x14ac:dyDescent="0.25">
      <c r="A3151" t="s">
        <v>40</v>
      </c>
      <c r="B3151" s="1">
        <v>44117</v>
      </c>
      <c r="C3151">
        <v>1</v>
      </c>
      <c r="D3151">
        <v>452</v>
      </c>
      <c r="E3151">
        <v>271</v>
      </c>
      <c r="F3151" t="s">
        <v>1426</v>
      </c>
      <c r="G3151" t="s">
        <v>104</v>
      </c>
      <c r="H3151" t="s">
        <v>105</v>
      </c>
      <c r="I3151">
        <v>3</v>
      </c>
      <c r="J3151">
        <v>2</v>
      </c>
      <c r="K3151">
        <v>56</v>
      </c>
      <c r="L3151">
        <v>17</v>
      </c>
      <c r="M3151">
        <v>5.41</v>
      </c>
      <c r="N3151">
        <v>0.92</v>
      </c>
      <c r="O3151">
        <v>5.97</v>
      </c>
      <c r="P3151">
        <v>1.01</v>
      </c>
      <c r="Q3151">
        <v>4.0999999999999996</v>
      </c>
      <c r="R3151">
        <v>0.7</v>
      </c>
      <c r="S3151">
        <v>1.71</v>
      </c>
      <c r="T3151">
        <v>11</v>
      </c>
      <c r="U3151">
        <v>17.649999999999999</v>
      </c>
      <c r="V3151">
        <v>22.43</v>
      </c>
      <c r="W3151" s="1">
        <v>44061</v>
      </c>
      <c r="Y3151" t="s">
        <v>43</v>
      </c>
      <c r="Z3151" t="s">
        <v>1804</v>
      </c>
      <c r="AA3151" t="s">
        <v>1259</v>
      </c>
      <c r="AB3151">
        <v>38</v>
      </c>
      <c r="AC3151" s="1">
        <v>44135</v>
      </c>
      <c r="AD3151">
        <v>2</v>
      </c>
      <c r="AE3151">
        <v>209</v>
      </c>
      <c r="AF3151" s="1">
        <v>44413</v>
      </c>
      <c r="AG3151">
        <v>352</v>
      </c>
      <c r="AH3151">
        <v>512050</v>
      </c>
      <c r="AI3151">
        <v>46</v>
      </c>
      <c r="AJ3151" t="s">
        <v>1805</v>
      </c>
      <c r="AK3151" t="s">
        <v>45</v>
      </c>
      <c r="AL3151" s="1">
        <v>44061</v>
      </c>
    </row>
    <row r="3152" spans="1:38" x14ac:dyDescent="0.25">
      <c r="A3152" t="s">
        <v>40</v>
      </c>
      <c r="B3152" s="1">
        <v>44222</v>
      </c>
      <c r="C3152">
        <v>2</v>
      </c>
      <c r="D3152">
        <v>452</v>
      </c>
      <c r="E3152">
        <v>271</v>
      </c>
      <c r="F3152" t="s">
        <v>1426</v>
      </c>
      <c r="G3152" t="s">
        <v>104</v>
      </c>
      <c r="H3152" t="s">
        <v>105</v>
      </c>
      <c r="I3152">
        <v>3</v>
      </c>
      <c r="J3152">
        <v>2</v>
      </c>
      <c r="K3152">
        <v>161</v>
      </c>
      <c r="L3152">
        <v>13.9</v>
      </c>
      <c r="M3152">
        <v>5.1100000000000003</v>
      </c>
      <c r="N3152">
        <v>0.71</v>
      </c>
      <c r="O3152">
        <v>5.69</v>
      </c>
      <c r="P3152">
        <v>0.79</v>
      </c>
      <c r="Q3152">
        <v>4.01</v>
      </c>
      <c r="R3152">
        <v>0.56000000000000005</v>
      </c>
      <c r="S3152">
        <v>1.35</v>
      </c>
      <c r="T3152">
        <v>13</v>
      </c>
      <c r="U3152">
        <v>14.43</v>
      </c>
      <c r="V3152">
        <v>17.8</v>
      </c>
      <c r="W3152" s="1">
        <v>44061</v>
      </c>
      <c r="Y3152" t="s">
        <v>46</v>
      </c>
      <c r="Z3152" t="s">
        <v>1804</v>
      </c>
      <c r="AA3152" t="s">
        <v>1259</v>
      </c>
      <c r="AB3152">
        <v>38</v>
      </c>
      <c r="AC3152" s="1">
        <v>44135</v>
      </c>
      <c r="AD3152">
        <v>2</v>
      </c>
      <c r="AE3152">
        <v>154</v>
      </c>
      <c r="AF3152" s="1">
        <v>44413</v>
      </c>
      <c r="AG3152">
        <v>352</v>
      </c>
      <c r="AH3152">
        <v>512050</v>
      </c>
      <c r="AI3152">
        <v>46</v>
      </c>
      <c r="AJ3152" t="s">
        <v>1805</v>
      </c>
      <c r="AK3152" t="s">
        <v>45</v>
      </c>
      <c r="AL3152" s="1">
        <v>44061</v>
      </c>
    </row>
    <row r="3153" spans="1:38" x14ac:dyDescent="0.25">
      <c r="A3153" t="s">
        <v>40</v>
      </c>
      <c r="B3153" s="1">
        <v>44280</v>
      </c>
      <c r="C3153">
        <v>3</v>
      </c>
      <c r="D3153">
        <v>452</v>
      </c>
      <c r="E3153">
        <v>271</v>
      </c>
      <c r="F3153" t="s">
        <v>1426</v>
      </c>
      <c r="G3153" t="s">
        <v>104</v>
      </c>
      <c r="H3153" t="s">
        <v>105</v>
      </c>
      <c r="I3153">
        <v>3</v>
      </c>
      <c r="J3153">
        <v>2</v>
      </c>
      <c r="K3153">
        <v>219</v>
      </c>
      <c r="L3153">
        <v>11.7</v>
      </c>
      <c r="M3153">
        <v>5.0199999999999996</v>
      </c>
      <c r="N3153">
        <v>0.59</v>
      </c>
      <c r="O3153">
        <v>5.86</v>
      </c>
      <c r="P3153">
        <v>0.69</v>
      </c>
      <c r="Q3153">
        <v>4.45</v>
      </c>
      <c r="R3153">
        <v>0.52</v>
      </c>
      <c r="S3153">
        <v>1.21</v>
      </c>
      <c r="T3153">
        <v>9</v>
      </c>
      <c r="U3153">
        <v>12.14</v>
      </c>
      <c r="V3153">
        <v>15.65</v>
      </c>
      <c r="W3153" s="1">
        <v>44061</v>
      </c>
      <c r="Y3153" t="s">
        <v>47</v>
      </c>
      <c r="Z3153" t="s">
        <v>1804</v>
      </c>
      <c r="AA3153" t="s">
        <v>1259</v>
      </c>
      <c r="AB3153">
        <v>38</v>
      </c>
      <c r="AC3153" s="1">
        <v>44135</v>
      </c>
      <c r="AD3153">
        <v>2</v>
      </c>
      <c r="AE3153">
        <v>132</v>
      </c>
      <c r="AF3153" s="1">
        <v>44413</v>
      </c>
      <c r="AG3153">
        <v>352</v>
      </c>
      <c r="AH3153">
        <v>512050</v>
      </c>
      <c r="AI3153">
        <v>46</v>
      </c>
      <c r="AJ3153" t="s">
        <v>1805</v>
      </c>
      <c r="AK3153" t="s">
        <v>45</v>
      </c>
      <c r="AL3153" s="1">
        <v>44061</v>
      </c>
    </row>
    <row r="3154" spans="1:38" x14ac:dyDescent="0.25">
      <c r="A3154" t="s">
        <v>284</v>
      </c>
      <c r="B3154" s="1">
        <v>44230</v>
      </c>
      <c r="C3154">
        <v>3</v>
      </c>
      <c r="D3154">
        <v>662</v>
      </c>
      <c r="E3154">
        <v>271</v>
      </c>
      <c r="F3154" t="s">
        <v>1426</v>
      </c>
      <c r="G3154" t="s">
        <v>64</v>
      </c>
      <c r="H3154" t="s">
        <v>64</v>
      </c>
      <c r="I3154">
        <v>4</v>
      </c>
      <c r="J3154" t="s">
        <v>42</v>
      </c>
      <c r="K3154">
        <v>166</v>
      </c>
      <c r="L3154">
        <v>21</v>
      </c>
      <c r="M3154">
        <v>4.9000000000000004</v>
      </c>
      <c r="N3154">
        <v>1.03</v>
      </c>
      <c r="O3154">
        <v>3.88</v>
      </c>
      <c r="P3154">
        <v>0.81</v>
      </c>
      <c r="Q3154">
        <v>3.68</v>
      </c>
      <c r="R3154">
        <v>0.77</v>
      </c>
      <c r="S3154">
        <v>1.59</v>
      </c>
      <c r="T3154">
        <v>35</v>
      </c>
      <c r="U3154">
        <v>21.8</v>
      </c>
      <c r="V3154">
        <v>21.59</v>
      </c>
      <c r="W3154" s="1">
        <v>44064</v>
      </c>
    </row>
    <row r="3155" spans="1:38" x14ac:dyDescent="0.25">
      <c r="A3155" t="s">
        <v>284</v>
      </c>
      <c r="B3155" s="1">
        <v>44298</v>
      </c>
      <c r="C3155">
        <v>4</v>
      </c>
      <c r="D3155">
        <v>662</v>
      </c>
      <c r="E3155">
        <v>271</v>
      </c>
      <c r="F3155" t="s">
        <v>1426</v>
      </c>
      <c r="G3155" t="s">
        <v>64</v>
      </c>
      <c r="H3155" t="s">
        <v>64</v>
      </c>
      <c r="I3155">
        <v>4</v>
      </c>
      <c r="J3155" t="s">
        <v>42</v>
      </c>
      <c r="K3155">
        <v>234</v>
      </c>
      <c r="L3155">
        <v>10</v>
      </c>
      <c r="M3155">
        <v>4.82</v>
      </c>
      <c r="N3155">
        <v>0.48</v>
      </c>
      <c r="O3155">
        <v>2.36</v>
      </c>
      <c r="P3155">
        <v>0.24</v>
      </c>
      <c r="Q3155">
        <v>4.1900000000000004</v>
      </c>
      <c r="R3155">
        <v>0.42</v>
      </c>
      <c r="S3155">
        <v>0.66</v>
      </c>
      <c r="T3155">
        <v>44</v>
      </c>
      <c r="U3155">
        <v>10.38</v>
      </c>
      <c r="V3155">
        <v>8.75</v>
      </c>
      <c r="W3155" s="1">
        <v>44064</v>
      </c>
    </row>
    <row r="3156" spans="1:38" x14ac:dyDescent="0.25">
      <c r="A3156" t="s">
        <v>594</v>
      </c>
      <c r="B3156" s="1">
        <v>42995</v>
      </c>
      <c r="C3156">
        <v>1</v>
      </c>
      <c r="D3156">
        <v>395</v>
      </c>
      <c r="E3156">
        <v>271</v>
      </c>
      <c r="F3156" t="s">
        <v>1426</v>
      </c>
      <c r="G3156" t="s">
        <v>69</v>
      </c>
      <c r="H3156" t="s">
        <v>70</v>
      </c>
      <c r="I3156">
        <v>7</v>
      </c>
      <c r="J3156" t="s">
        <v>42</v>
      </c>
      <c r="K3156">
        <v>27</v>
      </c>
      <c r="L3156">
        <v>29</v>
      </c>
      <c r="M3156">
        <v>4.92</v>
      </c>
      <c r="N3156">
        <v>1.43</v>
      </c>
      <c r="O3156">
        <v>4.4800000000000004</v>
      </c>
      <c r="P3156">
        <v>1.3</v>
      </c>
      <c r="Q3156">
        <v>3.83</v>
      </c>
      <c r="R3156">
        <v>1.1100000000000001</v>
      </c>
      <c r="S3156">
        <v>2.41</v>
      </c>
      <c r="T3156">
        <v>41</v>
      </c>
      <c r="U3156">
        <v>30.1</v>
      </c>
      <c r="V3156">
        <v>32.33</v>
      </c>
      <c r="W3156" s="1">
        <v>42968</v>
      </c>
      <c r="X3156">
        <v>231</v>
      </c>
      <c r="Y3156" t="s">
        <v>43</v>
      </c>
      <c r="Z3156" t="s">
        <v>1806</v>
      </c>
      <c r="AA3156" t="s">
        <v>1807</v>
      </c>
      <c r="AC3156" t="s">
        <v>49</v>
      </c>
      <c r="AH3156" t="s">
        <v>1808</v>
      </c>
      <c r="AI3156">
        <v>0</v>
      </c>
      <c r="AJ3156" t="s">
        <v>1809</v>
      </c>
      <c r="AK3156" t="s">
        <v>45</v>
      </c>
      <c r="AL3156" s="1">
        <v>42968</v>
      </c>
    </row>
    <row r="3157" spans="1:38" x14ac:dyDescent="0.25">
      <c r="A3157" t="s">
        <v>594</v>
      </c>
      <c r="B3157" s="1">
        <v>43059</v>
      </c>
      <c r="C3157">
        <v>2</v>
      </c>
      <c r="D3157">
        <v>395</v>
      </c>
      <c r="E3157">
        <v>271</v>
      </c>
      <c r="F3157" t="s">
        <v>1426</v>
      </c>
      <c r="G3157" t="s">
        <v>69</v>
      </c>
      <c r="H3157" t="s">
        <v>70</v>
      </c>
      <c r="I3157">
        <v>7</v>
      </c>
      <c r="J3157" t="s">
        <v>42</v>
      </c>
      <c r="K3157">
        <v>91</v>
      </c>
      <c r="L3157">
        <v>20.2</v>
      </c>
      <c r="M3157">
        <v>4.96</v>
      </c>
      <c r="N3157">
        <v>1</v>
      </c>
      <c r="O3157">
        <v>5.36</v>
      </c>
      <c r="P3157">
        <v>1.08</v>
      </c>
      <c r="Q3157">
        <v>3.98</v>
      </c>
      <c r="R3157">
        <v>0.8</v>
      </c>
      <c r="S3157">
        <v>1.89</v>
      </c>
      <c r="T3157">
        <v>36</v>
      </c>
      <c r="U3157">
        <v>20.97</v>
      </c>
      <c r="V3157">
        <v>24.91</v>
      </c>
      <c r="W3157" s="1">
        <v>42968</v>
      </c>
      <c r="X3157">
        <v>231</v>
      </c>
      <c r="Y3157" t="s">
        <v>46</v>
      </c>
      <c r="Z3157" t="s">
        <v>1810</v>
      </c>
      <c r="AA3157" t="s">
        <v>1811</v>
      </c>
      <c r="AC3157" s="1">
        <v>43038</v>
      </c>
      <c r="AD3157">
        <v>1</v>
      </c>
      <c r="AE3157">
        <v>210</v>
      </c>
      <c r="AF3157" s="1">
        <v>43319</v>
      </c>
      <c r="AG3157">
        <v>351</v>
      </c>
      <c r="AH3157" t="s">
        <v>1808</v>
      </c>
      <c r="AI3157">
        <v>0</v>
      </c>
      <c r="AJ3157" t="s">
        <v>1809</v>
      </c>
      <c r="AK3157" t="s">
        <v>45</v>
      </c>
      <c r="AL3157" s="1">
        <v>42968</v>
      </c>
    </row>
    <row r="3158" spans="1:38" x14ac:dyDescent="0.25">
      <c r="A3158" t="s">
        <v>594</v>
      </c>
      <c r="B3158" s="1">
        <v>43122</v>
      </c>
      <c r="C3158">
        <v>3</v>
      </c>
      <c r="D3158">
        <v>395</v>
      </c>
      <c r="E3158">
        <v>271</v>
      </c>
      <c r="F3158" t="s">
        <v>1426</v>
      </c>
      <c r="G3158" t="s">
        <v>69</v>
      </c>
      <c r="H3158" t="s">
        <v>70</v>
      </c>
      <c r="I3158">
        <v>7</v>
      </c>
      <c r="J3158" t="s">
        <v>42</v>
      </c>
      <c r="K3158">
        <v>154</v>
      </c>
      <c r="L3158">
        <v>16.7</v>
      </c>
      <c r="M3158">
        <v>4.82</v>
      </c>
      <c r="N3158">
        <v>0.8</v>
      </c>
      <c r="O3158">
        <v>5.25</v>
      </c>
      <c r="P3158">
        <v>0.88</v>
      </c>
      <c r="Q3158">
        <v>3.99</v>
      </c>
      <c r="R3158">
        <v>0.67</v>
      </c>
      <c r="S3158">
        <v>1.54</v>
      </c>
      <c r="T3158">
        <v>31</v>
      </c>
      <c r="U3158">
        <v>17.329999999999998</v>
      </c>
      <c r="V3158">
        <v>20.49</v>
      </c>
      <c r="W3158" s="1">
        <v>42968</v>
      </c>
      <c r="X3158">
        <v>231</v>
      </c>
      <c r="Y3158" t="s">
        <v>47</v>
      </c>
      <c r="Z3158" t="s">
        <v>1806</v>
      </c>
      <c r="AA3158" t="s">
        <v>1807</v>
      </c>
      <c r="AC3158" s="1">
        <v>43038</v>
      </c>
      <c r="AD3158">
        <v>1</v>
      </c>
      <c r="AE3158">
        <v>153</v>
      </c>
      <c r="AF3158" s="1">
        <v>43319</v>
      </c>
      <c r="AG3158">
        <v>351</v>
      </c>
      <c r="AH3158" t="s">
        <v>1808</v>
      </c>
      <c r="AI3158">
        <v>0</v>
      </c>
      <c r="AJ3158" t="s">
        <v>1809</v>
      </c>
      <c r="AK3158" t="s">
        <v>45</v>
      </c>
      <c r="AL3158" s="1">
        <v>42968</v>
      </c>
    </row>
    <row r="3159" spans="1:38" x14ac:dyDescent="0.25">
      <c r="A3159" t="s">
        <v>594</v>
      </c>
      <c r="B3159" s="1">
        <v>43186</v>
      </c>
      <c r="C3159">
        <v>4</v>
      </c>
      <c r="D3159">
        <v>395</v>
      </c>
      <c r="E3159">
        <v>271</v>
      </c>
      <c r="F3159" t="s">
        <v>1426</v>
      </c>
      <c r="G3159" t="s">
        <v>69</v>
      </c>
      <c r="H3159" t="s">
        <v>70</v>
      </c>
      <c r="I3159">
        <v>7</v>
      </c>
      <c r="J3159" t="s">
        <v>42</v>
      </c>
      <c r="K3159">
        <v>218</v>
      </c>
      <c r="L3159">
        <v>15.3</v>
      </c>
      <c r="M3159">
        <v>4.92</v>
      </c>
      <c r="N3159">
        <v>0.75</v>
      </c>
      <c r="O3159">
        <v>5.91</v>
      </c>
      <c r="P3159">
        <v>0.9</v>
      </c>
      <c r="Q3159">
        <v>4.45</v>
      </c>
      <c r="R3159">
        <v>0.68</v>
      </c>
      <c r="S3159">
        <v>1.59</v>
      </c>
      <c r="T3159">
        <v>18</v>
      </c>
      <c r="U3159">
        <v>15.88</v>
      </c>
      <c r="V3159">
        <v>20.440000000000001</v>
      </c>
      <c r="W3159" s="1">
        <v>42968</v>
      </c>
      <c r="X3159">
        <v>231</v>
      </c>
      <c r="Y3159" t="s">
        <v>48</v>
      </c>
      <c r="Z3159" t="s">
        <v>1806</v>
      </c>
      <c r="AA3159" t="s">
        <v>1807</v>
      </c>
      <c r="AC3159" t="s">
        <v>49</v>
      </c>
      <c r="AH3159" t="s">
        <v>1808</v>
      </c>
      <c r="AI3159">
        <v>0</v>
      </c>
      <c r="AJ3159" t="s">
        <v>1809</v>
      </c>
      <c r="AK3159" t="s">
        <v>50</v>
      </c>
      <c r="AL3159" s="1">
        <v>43245</v>
      </c>
    </row>
    <row r="3160" spans="1:38" x14ac:dyDescent="0.25">
      <c r="A3160" t="s">
        <v>123</v>
      </c>
      <c r="B3160" s="1">
        <v>43136</v>
      </c>
      <c r="C3160">
        <v>3</v>
      </c>
      <c r="D3160">
        <v>360</v>
      </c>
      <c r="E3160">
        <v>272</v>
      </c>
      <c r="F3160" t="s">
        <v>1426</v>
      </c>
      <c r="G3160" t="s">
        <v>104</v>
      </c>
      <c r="H3160" t="s">
        <v>105</v>
      </c>
      <c r="I3160">
        <v>2</v>
      </c>
      <c r="J3160">
        <v>1</v>
      </c>
      <c r="K3160">
        <v>169</v>
      </c>
      <c r="L3160">
        <v>14.6</v>
      </c>
      <c r="M3160">
        <v>4.7699999999999996</v>
      </c>
      <c r="N3160">
        <v>0.7</v>
      </c>
      <c r="O3160">
        <v>7.14</v>
      </c>
      <c r="P3160">
        <v>1.04</v>
      </c>
      <c r="Q3160">
        <v>3.91</v>
      </c>
      <c r="R3160">
        <v>0.56999999999999995</v>
      </c>
      <c r="S3160">
        <v>1.61</v>
      </c>
      <c r="T3160">
        <v>56</v>
      </c>
      <c r="U3160">
        <v>15.15</v>
      </c>
      <c r="V3160">
        <v>21.2</v>
      </c>
      <c r="W3160" s="1">
        <v>42967</v>
      </c>
      <c r="X3160">
        <v>219</v>
      </c>
      <c r="Y3160" t="s">
        <v>47</v>
      </c>
      <c r="AC3160" s="1">
        <v>43046</v>
      </c>
      <c r="AD3160">
        <v>1</v>
      </c>
      <c r="AE3160">
        <v>190</v>
      </c>
      <c r="AF3160" s="1">
        <v>43328</v>
      </c>
      <c r="AG3160">
        <v>361</v>
      </c>
      <c r="AH3160" t="s">
        <v>748</v>
      </c>
      <c r="AI3160">
        <v>603</v>
      </c>
      <c r="AJ3160" t="s">
        <v>1812</v>
      </c>
      <c r="AK3160" t="s">
        <v>45</v>
      </c>
      <c r="AL3160" s="1">
        <v>42967</v>
      </c>
    </row>
    <row r="3161" spans="1:38" x14ac:dyDescent="0.25">
      <c r="A3161" t="s">
        <v>123</v>
      </c>
      <c r="B3161" s="1">
        <v>43074</v>
      </c>
      <c r="C3161">
        <v>2</v>
      </c>
      <c r="D3161">
        <v>360</v>
      </c>
      <c r="E3161">
        <v>272</v>
      </c>
      <c r="F3161" t="s">
        <v>1426</v>
      </c>
      <c r="G3161" t="s">
        <v>69</v>
      </c>
      <c r="H3161" t="s">
        <v>70</v>
      </c>
      <c r="I3161">
        <v>2</v>
      </c>
      <c r="J3161">
        <v>1</v>
      </c>
      <c r="K3161">
        <v>82</v>
      </c>
      <c r="L3161">
        <v>17.8</v>
      </c>
      <c r="M3161">
        <v>5.0999999999999996</v>
      </c>
      <c r="N3161">
        <v>0.91</v>
      </c>
      <c r="O3161">
        <v>4.1900000000000004</v>
      </c>
      <c r="P3161">
        <v>0.75</v>
      </c>
      <c r="Q3161">
        <v>3.67</v>
      </c>
      <c r="R3161">
        <v>0.65</v>
      </c>
      <c r="S3161">
        <v>1.4</v>
      </c>
      <c r="T3161">
        <v>25</v>
      </c>
      <c r="U3161">
        <v>18.48</v>
      </c>
      <c r="V3161">
        <v>19.010000000000002</v>
      </c>
      <c r="W3161" s="1">
        <v>42992</v>
      </c>
      <c r="X3161">
        <v>219</v>
      </c>
      <c r="Y3161" s="3">
        <v>44958</v>
      </c>
      <c r="AC3161" s="1">
        <v>43053</v>
      </c>
      <c r="AD3161">
        <v>1</v>
      </c>
      <c r="AE3161">
        <v>254</v>
      </c>
      <c r="AF3161" s="1">
        <v>43330</v>
      </c>
      <c r="AG3161">
        <v>338</v>
      </c>
      <c r="AH3161" t="s">
        <v>1448</v>
      </c>
      <c r="AI3161">
        <v>831</v>
      </c>
      <c r="AJ3161" t="s">
        <v>1813</v>
      </c>
      <c r="AK3161" t="s">
        <v>45</v>
      </c>
      <c r="AL3161" s="1">
        <v>42992</v>
      </c>
    </row>
    <row r="3162" spans="1:38" x14ac:dyDescent="0.25">
      <c r="A3162" t="s">
        <v>123</v>
      </c>
      <c r="B3162" s="1">
        <v>43005</v>
      </c>
      <c r="C3162">
        <v>1</v>
      </c>
      <c r="D3162">
        <v>360</v>
      </c>
      <c r="E3162">
        <v>272</v>
      </c>
      <c r="F3162" t="s">
        <v>1426</v>
      </c>
      <c r="G3162" t="s">
        <v>69</v>
      </c>
      <c r="H3162" t="s">
        <v>70</v>
      </c>
      <c r="I3162">
        <v>2</v>
      </c>
      <c r="J3162">
        <v>1</v>
      </c>
      <c r="K3162">
        <v>13</v>
      </c>
      <c r="L3162">
        <v>14.8</v>
      </c>
      <c r="M3162">
        <v>5.05</v>
      </c>
      <c r="N3162">
        <v>0.75</v>
      </c>
      <c r="O3162">
        <v>5.39</v>
      </c>
      <c r="P3162">
        <v>0.8</v>
      </c>
      <c r="Q3162">
        <v>4.29</v>
      </c>
      <c r="R3162">
        <v>0.63</v>
      </c>
      <c r="S3162">
        <v>1.43</v>
      </c>
      <c r="T3162">
        <v>296</v>
      </c>
      <c r="U3162">
        <v>15.36</v>
      </c>
      <c r="V3162">
        <v>18.68</v>
      </c>
      <c r="W3162" s="1">
        <v>42992</v>
      </c>
      <c r="X3162">
        <v>219</v>
      </c>
      <c r="Y3162" s="3">
        <v>44927</v>
      </c>
      <c r="AC3162" s="1">
        <v>43053</v>
      </c>
      <c r="AD3162">
        <v>1</v>
      </c>
      <c r="AE3162">
        <v>263</v>
      </c>
      <c r="AF3162" s="1">
        <v>43330</v>
      </c>
      <c r="AG3162">
        <v>338</v>
      </c>
      <c r="AH3162" t="s">
        <v>1448</v>
      </c>
      <c r="AI3162">
        <v>831</v>
      </c>
      <c r="AJ3162" t="s">
        <v>1813</v>
      </c>
      <c r="AK3162" t="s">
        <v>45</v>
      </c>
      <c r="AL3162" s="1">
        <v>42992</v>
      </c>
    </row>
    <row r="3163" spans="1:38" x14ac:dyDescent="0.25">
      <c r="A3163" t="s">
        <v>123</v>
      </c>
      <c r="B3163" s="1">
        <v>43198</v>
      </c>
      <c r="C3163">
        <v>4</v>
      </c>
      <c r="D3163">
        <v>360</v>
      </c>
      <c r="E3163">
        <v>272</v>
      </c>
      <c r="F3163" t="s">
        <v>1426</v>
      </c>
      <c r="G3163" t="s">
        <v>69</v>
      </c>
      <c r="H3163" t="s">
        <v>70</v>
      </c>
      <c r="I3163">
        <v>2</v>
      </c>
      <c r="J3163">
        <v>1</v>
      </c>
      <c r="K3163">
        <v>206</v>
      </c>
      <c r="L3163">
        <v>11.8</v>
      </c>
      <c r="M3163">
        <v>4.8600000000000003</v>
      </c>
      <c r="N3163">
        <v>0.56999999999999995</v>
      </c>
      <c r="O3163">
        <v>5.18</v>
      </c>
      <c r="P3163">
        <v>0.61</v>
      </c>
      <c r="Q3163">
        <v>4.3899999999999997</v>
      </c>
      <c r="R3163">
        <v>0.52</v>
      </c>
      <c r="S3163">
        <v>1.1299999999999999</v>
      </c>
      <c r="T3163">
        <v>76</v>
      </c>
      <c r="U3163">
        <v>12.25</v>
      </c>
      <c r="V3163">
        <v>14.68</v>
      </c>
      <c r="W3163" s="1">
        <v>42992</v>
      </c>
      <c r="X3163">
        <v>219</v>
      </c>
      <c r="Y3163" s="3">
        <v>45018</v>
      </c>
      <c r="AC3163" t="s">
        <v>49</v>
      </c>
      <c r="AH3163" t="s">
        <v>1448</v>
      </c>
      <c r="AI3163" t="s">
        <v>1814</v>
      </c>
      <c r="AJ3163" t="s">
        <v>1813</v>
      </c>
      <c r="AK3163" t="s">
        <v>50</v>
      </c>
      <c r="AL3163" s="1">
        <v>43242</v>
      </c>
    </row>
    <row r="3164" spans="1:38" x14ac:dyDescent="0.25">
      <c r="A3164" t="s">
        <v>129</v>
      </c>
      <c r="B3164" s="1">
        <v>43060</v>
      </c>
      <c r="C3164">
        <v>2</v>
      </c>
      <c r="D3164">
        <v>150</v>
      </c>
      <c r="E3164">
        <v>272</v>
      </c>
      <c r="F3164" t="s">
        <v>1426</v>
      </c>
      <c r="G3164" t="s">
        <v>104</v>
      </c>
      <c r="H3164" t="s">
        <v>105</v>
      </c>
      <c r="I3164">
        <v>5</v>
      </c>
      <c r="J3164" t="s">
        <v>42</v>
      </c>
      <c r="K3164">
        <v>92</v>
      </c>
      <c r="L3164">
        <v>22.7</v>
      </c>
      <c r="M3164">
        <v>5.32</v>
      </c>
      <c r="N3164">
        <v>1.21</v>
      </c>
      <c r="O3164">
        <v>4.63</v>
      </c>
      <c r="P3164">
        <v>1.05</v>
      </c>
      <c r="Q3164">
        <v>4.13</v>
      </c>
      <c r="R3164">
        <v>0.94</v>
      </c>
      <c r="S3164">
        <v>1.99</v>
      </c>
      <c r="T3164">
        <v>36</v>
      </c>
      <c r="U3164">
        <v>23.56</v>
      </c>
      <c r="V3164">
        <v>26.24</v>
      </c>
      <c r="W3164" s="1">
        <v>42968</v>
      </c>
      <c r="X3164">
        <v>201</v>
      </c>
      <c r="Y3164" t="s">
        <v>46</v>
      </c>
      <c r="Z3164" t="s">
        <v>1815</v>
      </c>
      <c r="AA3164" t="s">
        <v>1816</v>
      </c>
      <c r="AC3164" s="1">
        <v>43072</v>
      </c>
      <c r="AD3164">
        <v>2</v>
      </c>
      <c r="AE3164">
        <v>203</v>
      </c>
      <c r="AF3164" s="1">
        <v>43350</v>
      </c>
      <c r="AG3164">
        <v>382</v>
      </c>
      <c r="AH3164" t="s">
        <v>1017</v>
      </c>
      <c r="AI3164" t="s">
        <v>985</v>
      </c>
      <c r="AJ3164" t="s">
        <v>1018</v>
      </c>
      <c r="AK3164" t="s">
        <v>45</v>
      </c>
      <c r="AL3164" s="1">
        <v>42968</v>
      </c>
    </row>
    <row r="3165" spans="1:38" x14ac:dyDescent="0.25">
      <c r="A3165" t="s">
        <v>129</v>
      </c>
      <c r="B3165" s="1">
        <v>43156</v>
      </c>
      <c r="C3165">
        <v>3</v>
      </c>
      <c r="D3165">
        <v>150</v>
      </c>
      <c r="E3165">
        <v>272</v>
      </c>
      <c r="F3165" t="s">
        <v>1426</v>
      </c>
      <c r="G3165" t="s">
        <v>104</v>
      </c>
      <c r="H3165" t="s">
        <v>105</v>
      </c>
      <c r="I3165">
        <v>5</v>
      </c>
      <c r="J3165" t="s">
        <v>42</v>
      </c>
      <c r="K3165">
        <v>188</v>
      </c>
      <c r="L3165">
        <v>18</v>
      </c>
      <c r="M3165">
        <v>5.2</v>
      </c>
      <c r="N3165">
        <v>0.94</v>
      </c>
      <c r="O3165">
        <v>6.06</v>
      </c>
      <c r="P3165">
        <v>1.0900000000000001</v>
      </c>
      <c r="Q3165">
        <v>4.59</v>
      </c>
      <c r="R3165">
        <v>0.83</v>
      </c>
      <c r="S3165">
        <v>1.92</v>
      </c>
      <c r="U3165">
        <v>18.68</v>
      </c>
      <c r="V3165">
        <v>24.66</v>
      </c>
      <c r="W3165" s="1">
        <v>42968</v>
      </c>
      <c r="X3165">
        <v>201</v>
      </c>
      <c r="Z3165" t="s">
        <v>1815</v>
      </c>
      <c r="AA3165" t="s">
        <v>1816</v>
      </c>
      <c r="AI3165">
        <v>0</v>
      </c>
    </row>
    <row r="3166" spans="1:38" x14ac:dyDescent="0.25">
      <c r="A3166" t="s">
        <v>129</v>
      </c>
      <c r="B3166" s="1">
        <v>42997</v>
      </c>
      <c r="C3166">
        <v>1</v>
      </c>
      <c r="D3166">
        <v>150</v>
      </c>
      <c r="E3166">
        <v>272</v>
      </c>
      <c r="F3166" t="s">
        <v>1426</v>
      </c>
      <c r="G3166" t="s">
        <v>104</v>
      </c>
      <c r="H3166" t="s">
        <v>105</v>
      </c>
      <c r="I3166">
        <v>5</v>
      </c>
      <c r="J3166" t="s">
        <v>42</v>
      </c>
      <c r="K3166">
        <v>29</v>
      </c>
      <c r="L3166">
        <v>19.899999999999999</v>
      </c>
      <c r="M3166">
        <v>5.35</v>
      </c>
      <c r="N3166">
        <v>1.06</v>
      </c>
      <c r="O3166">
        <v>4.92</v>
      </c>
      <c r="P3166">
        <v>0.98</v>
      </c>
      <c r="Q3166">
        <v>4.1900000000000004</v>
      </c>
      <c r="R3166">
        <v>0.83</v>
      </c>
      <c r="S3166">
        <v>1.81</v>
      </c>
      <c r="T3166">
        <v>16</v>
      </c>
      <c r="U3166">
        <v>20.66</v>
      </c>
      <c r="V3166">
        <v>23.79</v>
      </c>
      <c r="W3166" s="1">
        <v>42968</v>
      </c>
      <c r="X3166">
        <v>201</v>
      </c>
      <c r="Y3166" t="s">
        <v>43</v>
      </c>
      <c r="Z3166" t="s">
        <v>1815</v>
      </c>
      <c r="AA3166" t="s">
        <v>1816</v>
      </c>
      <c r="AC3166" t="s">
        <v>49</v>
      </c>
      <c r="AH3166" t="s">
        <v>1017</v>
      </c>
      <c r="AI3166" t="s">
        <v>985</v>
      </c>
      <c r="AJ3166" t="s">
        <v>1018</v>
      </c>
      <c r="AK3166" t="s">
        <v>45</v>
      </c>
      <c r="AL3166" s="1">
        <v>42968</v>
      </c>
    </row>
    <row r="3167" spans="1:38" x14ac:dyDescent="0.25">
      <c r="A3167" t="s">
        <v>78</v>
      </c>
      <c r="B3167" s="1">
        <v>43012</v>
      </c>
      <c r="C3167">
        <v>1</v>
      </c>
      <c r="D3167">
        <v>73</v>
      </c>
      <c r="E3167">
        <v>273</v>
      </c>
      <c r="F3167" t="s">
        <v>1426</v>
      </c>
      <c r="G3167" t="s">
        <v>40</v>
      </c>
      <c r="H3167" t="s">
        <v>41</v>
      </c>
      <c r="I3167">
        <v>4</v>
      </c>
      <c r="J3167" t="s">
        <v>42</v>
      </c>
      <c r="K3167">
        <v>25</v>
      </c>
      <c r="L3167">
        <v>25.4</v>
      </c>
      <c r="M3167">
        <v>5.34</v>
      </c>
      <c r="N3167">
        <v>1.36</v>
      </c>
      <c r="O3167">
        <v>4.8499999999999996</v>
      </c>
      <c r="P3167">
        <v>1.23</v>
      </c>
      <c r="Q3167">
        <v>3.68</v>
      </c>
      <c r="R3167">
        <v>0.93</v>
      </c>
      <c r="S3167">
        <v>2.17</v>
      </c>
      <c r="U3167">
        <v>26.37</v>
      </c>
      <c r="V3167">
        <v>29.15</v>
      </c>
      <c r="W3167" s="1">
        <v>42987</v>
      </c>
      <c r="X3167">
        <v>219</v>
      </c>
      <c r="Z3167" t="s">
        <v>919</v>
      </c>
      <c r="AA3167" t="s">
        <v>920</v>
      </c>
      <c r="AC3167" t="s">
        <v>49</v>
      </c>
      <c r="AH3167">
        <v>308103</v>
      </c>
      <c r="AI3167" t="s">
        <v>252</v>
      </c>
      <c r="AJ3167" s="2">
        <v>14458</v>
      </c>
      <c r="AK3167" t="s">
        <v>45</v>
      </c>
      <c r="AL3167" s="1">
        <v>42987</v>
      </c>
    </row>
    <row r="3168" spans="1:38" x14ac:dyDescent="0.25">
      <c r="A3168" t="s">
        <v>78</v>
      </c>
      <c r="B3168" s="1">
        <v>43072</v>
      </c>
      <c r="C3168">
        <v>2</v>
      </c>
      <c r="D3168">
        <v>73</v>
      </c>
      <c r="E3168">
        <v>273</v>
      </c>
      <c r="F3168" t="s">
        <v>1426</v>
      </c>
      <c r="G3168" t="s">
        <v>40</v>
      </c>
      <c r="H3168" t="s">
        <v>41</v>
      </c>
      <c r="I3168">
        <v>3</v>
      </c>
      <c r="J3168">
        <v>2</v>
      </c>
      <c r="K3168">
        <v>85</v>
      </c>
      <c r="L3168">
        <v>17.899999999999999</v>
      </c>
      <c r="M3168">
        <v>5.18</v>
      </c>
      <c r="N3168">
        <v>0.93</v>
      </c>
      <c r="O3168">
        <v>5.49</v>
      </c>
      <c r="P3168">
        <v>0.98</v>
      </c>
      <c r="Q3168">
        <v>3.85</v>
      </c>
      <c r="R3168">
        <v>0.69</v>
      </c>
      <c r="S3168">
        <v>1.67</v>
      </c>
      <c r="T3168">
        <v>141</v>
      </c>
      <c r="U3168">
        <v>18.579999999999998</v>
      </c>
      <c r="V3168">
        <v>22.22</v>
      </c>
      <c r="W3168" s="1">
        <v>42987</v>
      </c>
      <c r="X3168">
        <v>232</v>
      </c>
      <c r="Y3168" t="s">
        <v>46</v>
      </c>
      <c r="Z3168" t="s">
        <v>313</v>
      </c>
      <c r="AA3168" t="s">
        <v>314</v>
      </c>
      <c r="AC3168" s="1">
        <v>43087</v>
      </c>
      <c r="AD3168">
        <v>2</v>
      </c>
      <c r="AE3168">
        <v>242</v>
      </c>
      <c r="AF3168" s="1">
        <v>43368</v>
      </c>
      <c r="AG3168">
        <v>394</v>
      </c>
      <c r="AH3168">
        <v>307055</v>
      </c>
      <c r="AI3168" t="s">
        <v>315</v>
      </c>
      <c r="AJ3168" s="3">
        <v>45142</v>
      </c>
      <c r="AK3168" t="s">
        <v>45</v>
      </c>
      <c r="AL3168" s="1">
        <v>42974</v>
      </c>
    </row>
    <row r="3169" spans="1:38" x14ac:dyDescent="0.25">
      <c r="A3169" t="s">
        <v>78</v>
      </c>
      <c r="B3169" s="1">
        <v>43129</v>
      </c>
      <c r="C3169">
        <v>3</v>
      </c>
      <c r="D3169">
        <v>73</v>
      </c>
      <c r="E3169">
        <v>273</v>
      </c>
      <c r="F3169" t="s">
        <v>1426</v>
      </c>
      <c r="G3169" t="s">
        <v>40</v>
      </c>
      <c r="H3169" t="s">
        <v>41</v>
      </c>
      <c r="I3169">
        <v>4</v>
      </c>
      <c r="J3169" t="s">
        <v>42</v>
      </c>
      <c r="K3169">
        <v>142</v>
      </c>
      <c r="L3169">
        <v>17.600000000000001</v>
      </c>
      <c r="M3169">
        <v>5.08</v>
      </c>
      <c r="N3169">
        <v>0.89</v>
      </c>
      <c r="O3169">
        <v>4.7300000000000004</v>
      </c>
      <c r="P3169">
        <v>0.83</v>
      </c>
      <c r="Q3169">
        <v>3.62</v>
      </c>
      <c r="R3169">
        <v>0.64</v>
      </c>
      <c r="S3169">
        <v>1.47</v>
      </c>
      <c r="T3169">
        <v>8</v>
      </c>
      <c r="U3169">
        <v>18.27</v>
      </c>
      <c r="V3169">
        <v>19.89</v>
      </c>
      <c r="W3169" s="1">
        <v>42987</v>
      </c>
      <c r="X3169">
        <v>219</v>
      </c>
      <c r="Y3169" t="s">
        <v>47</v>
      </c>
      <c r="Z3169" t="s">
        <v>919</v>
      </c>
      <c r="AA3169" t="s">
        <v>920</v>
      </c>
      <c r="AC3169" s="1">
        <v>43079</v>
      </c>
      <c r="AD3169">
        <v>2</v>
      </c>
      <c r="AE3169">
        <v>229</v>
      </c>
      <c r="AF3169" s="1">
        <v>43360</v>
      </c>
      <c r="AG3169">
        <v>373</v>
      </c>
      <c r="AH3169">
        <v>308103</v>
      </c>
      <c r="AI3169" t="s">
        <v>252</v>
      </c>
      <c r="AJ3169" s="2">
        <v>14458</v>
      </c>
      <c r="AK3169" t="s">
        <v>45</v>
      </c>
      <c r="AL3169" s="1">
        <v>42987</v>
      </c>
    </row>
    <row r="3170" spans="1:38" x14ac:dyDescent="0.25">
      <c r="A3170" t="s">
        <v>78</v>
      </c>
      <c r="B3170" s="1">
        <v>43193</v>
      </c>
      <c r="C3170">
        <v>4</v>
      </c>
      <c r="D3170">
        <v>73</v>
      </c>
      <c r="E3170">
        <v>273</v>
      </c>
      <c r="F3170" t="s">
        <v>1426</v>
      </c>
      <c r="G3170" t="s">
        <v>40</v>
      </c>
      <c r="H3170" t="s">
        <v>41</v>
      </c>
      <c r="I3170">
        <v>4</v>
      </c>
      <c r="J3170" t="s">
        <v>42</v>
      </c>
      <c r="K3170">
        <v>206</v>
      </c>
      <c r="L3170">
        <v>14</v>
      </c>
      <c r="M3170">
        <v>4.8899999999999997</v>
      </c>
      <c r="N3170">
        <v>0.68</v>
      </c>
      <c r="O3170">
        <v>5.48</v>
      </c>
      <c r="P3170">
        <v>0.77</v>
      </c>
      <c r="Q3170">
        <v>4.26</v>
      </c>
      <c r="R3170">
        <v>0.6</v>
      </c>
      <c r="S3170">
        <v>1.36</v>
      </c>
      <c r="T3170">
        <v>20</v>
      </c>
      <c r="U3170">
        <v>14.53</v>
      </c>
      <c r="V3170">
        <v>17.87</v>
      </c>
      <c r="W3170" s="1">
        <v>42987</v>
      </c>
      <c r="X3170">
        <v>219</v>
      </c>
      <c r="Y3170" t="s">
        <v>48</v>
      </c>
      <c r="Z3170" t="s">
        <v>919</v>
      </c>
      <c r="AA3170" t="s">
        <v>920</v>
      </c>
      <c r="AC3170" s="1">
        <v>43079</v>
      </c>
      <c r="AD3170">
        <v>2</v>
      </c>
      <c r="AE3170">
        <v>165</v>
      </c>
      <c r="AF3170" s="1">
        <v>43360</v>
      </c>
      <c r="AG3170">
        <v>373</v>
      </c>
      <c r="AH3170">
        <v>308103</v>
      </c>
      <c r="AI3170" t="s">
        <v>252</v>
      </c>
      <c r="AJ3170" s="2">
        <v>14458</v>
      </c>
      <c r="AK3170" t="s">
        <v>45</v>
      </c>
      <c r="AL3170" s="1">
        <v>42987</v>
      </c>
    </row>
    <row r="3171" spans="1:38" x14ac:dyDescent="0.25">
      <c r="A3171" t="s">
        <v>38</v>
      </c>
      <c r="B3171" s="1">
        <v>43010</v>
      </c>
      <c r="C3171">
        <v>1</v>
      </c>
      <c r="D3171">
        <v>211</v>
      </c>
      <c r="E3171">
        <v>273</v>
      </c>
      <c r="F3171" t="s">
        <v>1426</v>
      </c>
      <c r="G3171" t="s">
        <v>51</v>
      </c>
      <c r="H3171" t="s">
        <v>52</v>
      </c>
      <c r="I3171">
        <v>3</v>
      </c>
      <c r="J3171">
        <v>2</v>
      </c>
      <c r="K3171">
        <v>3</v>
      </c>
      <c r="L3171">
        <v>22.5</v>
      </c>
      <c r="M3171">
        <v>4.95</v>
      </c>
      <c r="N3171">
        <v>1.1100000000000001</v>
      </c>
      <c r="O3171">
        <v>5.0199999999999996</v>
      </c>
      <c r="P3171">
        <v>1.1299999999999999</v>
      </c>
      <c r="Q3171">
        <v>4.59</v>
      </c>
      <c r="R3171">
        <v>1.03</v>
      </c>
      <c r="S3171">
        <v>2.16</v>
      </c>
      <c r="T3171">
        <v>52</v>
      </c>
      <c r="U3171">
        <v>23.36</v>
      </c>
      <c r="V3171">
        <v>27.85</v>
      </c>
      <c r="W3171" s="1">
        <v>43007</v>
      </c>
      <c r="X3171">
        <v>200</v>
      </c>
      <c r="AC3171" s="1">
        <v>43066</v>
      </c>
      <c r="AD3171">
        <v>1</v>
      </c>
      <c r="AE3171">
        <v>269</v>
      </c>
      <c r="AF3171" s="1">
        <v>43346</v>
      </c>
      <c r="AG3171">
        <v>339</v>
      </c>
      <c r="AH3171" t="s">
        <v>1817</v>
      </c>
      <c r="AI3171" t="s">
        <v>58</v>
      </c>
      <c r="AJ3171" s="2">
        <v>12905</v>
      </c>
      <c r="AK3171" t="s">
        <v>45</v>
      </c>
      <c r="AL3171" s="1">
        <v>43007</v>
      </c>
    </row>
    <row r="3172" spans="1:38" x14ac:dyDescent="0.25">
      <c r="A3172" t="s">
        <v>38</v>
      </c>
      <c r="B3172" s="1">
        <v>43075</v>
      </c>
      <c r="C3172">
        <v>2</v>
      </c>
      <c r="D3172">
        <v>211</v>
      </c>
      <c r="E3172">
        <v>273</v>
      </c>
      <c r="F3172" t="s">
        <v>1426</v>
      </c>
      <c r="G3172" t="s">
        <v>51</v>
      </c>
      <c r="H3172" t="s">
        <v>52</v>
      </c>
      <c r="I3172">
        <v>3</v>
      </c>
      <c r="J3172">
        <v>2</v>
      </c>
      <c r="K3172">
        <v>68</v>
      </c>
      <c r="L3172">
        <v>23</v>
      </c>
      <c r="M3172">
        <v>5.0199999999999996</v>
      </c>
      <c r="N3172">
        <v>1.1499999999999999</v>
      </c>
      <c r="O3172">
        <v>3.57</v>
      </c>
      <c r="P3172">
        <v>0.82</v>
      </c>
      <c r="Q3172">
        <v>3.3</v>
      </c>
      <c r="R3172">
        <v>0.76</v>
      </c>
      <c r="S3172">
        <v>1.58</v>
      </c>
      <c r="T3172">
        <v>16</v>
      </c>
      <c r="U3172">
        <v>23.87</v>
      </c>
      <c r="V3172">
        <v>22.1</v>
      </c>
      <c r="W3172" s="1">
        <v>43007</v>
      </c>
      <c r="X3172">
        <v>200</v>
      </c>
      <c r="Y3172" t="s">
        <v>46</v>
      </c>
      <c r="AC3172" s="1">
        <v>43087</v>
      </c>
      <c r="AD3172">
        <v>2</v>
      </c>
      <c r="AE3172">
        <v>251</v>
      </c>
      <c r="AF3172" s="1">
        <v>43366</v>
      </c>
      <c r="AG3172">
        <v>359</v>
      </c>
      <c r="AH3172" t="s">
        <v>1817</v>
      </c>
      <c r="AI3172" t="s">
        <v>58</v>
      </c>
      <c r="AJ3172" s="2">
        <v>12905</v>
      </c>
      <c r="AK3172" t="s">
        <v>45</v>
      </c>
      <c r="AL3172" s="1">
        <v>43007</v>
      </c>
    </row>
    <row r="3173" spans="1:38" x14ac:dyDescent="0.25">
      <c r="A3173" t="s">
        <v>38</v>
      </c>
      <c r="B3173" s="1">
        <v>43146</v>
      </c>
      <c r="C3173">
        <v>3</v>
      </c>
      <c r="D3173">
        <v>211</v>
      </c>
      <c r="E3173">
        <v>273</v>
      </c>
      <c r="F3173" t="s">
        <v>1426</v>
      </c>
      <c r="G3173" t="s">
        <v>51</v>
      </c>
      <c r="H3173" t="s">
        <v>52</v>
      </c>
      <c r="I3173">
        <v>3</v>
      </c>
      <c r="J3173">
        <v>2</v>
      </c>
      <c r="K3173">
        <v>139</v>
      </c>
      <c r="L3173">
        <v>19.2</v>
      </c>
      <c r="M3173">
        <v>4.88</v>
      </c>
      <c r="N3173">
        <v>0.94</v>
      </c>
      <c r="O3173">
        <v>3.68</v>
      </c>
      <c r="P3173">
        <v>0.71</v>
      </c>
      <c r="Q3173">
        <v>3.63</v>
      </c>
      <c r="R3173">
        <v>0.7</v>
      </c>
      <c r="S3173">
        <v>1.4</v>
      </c>
      <c r="T3173">
        <v>29</v>
      </c>
      <c r="U3173">
        <v>19.93</v>
      </c>
      <c r="V3173">
        <v>19.260000000000002</v>
      </c>
      <c r="W3173" s="1">
        <v>43007</v>
      </c>
      <c r="X3173">
        <v>200</v>
      </c>
      <c r="Y3173" t="s">
        <v>47</v>
      </c>
      <c r="AC3173" s="1">
        <v>43087</v>
      </c>
      <c r="AD3173">
        <v>2</v>
      </c>
      <c r="AE3173">
        <v>216</v>
      </c>
      <c r="AF3173" s="1">
        <v>43367</v>
      </c>
      <c r="AG3173">
        <v>360</v>
      </c>
      <c r="AH3173" t="s">
        <v>1817</v>
      </c>
      <c r="AI3173" t="s">
        <v>58</v>
      </c>
      <c r="AJ3173" s="2">
        <v>12905</v>
      </c>
      <c r="AK3173" t="s">
        <v>45</v>
      </c>
      <c r="AL3173" s="1">
        <v>43007</v>
      </c>
    </row>
    <row r="3174" spans="1:38" x14ac:dyDescent="0.25">
      <c r="A3174" t="s">
        <v>38</v>
      </c>
      <c r="B3174" s="1">
        <v>43200</v>
      </c>
      <c r="C3174">
        <v>4</v>
      </c>
      <c r="D3174">
        <v>211</v>
      </c>
      <c r="E3174">
        <v>273</v>
      </c>
      <c r="F3174" t="s">
        <v>1426</v>
      </c>
      <c r="G3174" t="s">
        <v>51</v>
      </c>
      <c r="H3174" t="s">
        <v>52</v>
      </c>
      <c r="I3174">
        <v>3</v>
      </c>
      <c r="J3174">
        <v>2</v>
      </c>
      <c r="K3174">
        <v>193</v>
      </c>
      <c r="L3174">
        <v>16.7</v>
      </c>
      <c r="M3174">
        <v>5.05</v>
      </c>
      <c r="N3174">
        <v>0.84</v>
      </c>
      <c r="O3174">
        <v>3.98</v>
      </c>
      <c r="P3174">
        <v>0.66</v>
      </c>
      <c r="Q3174">
        <v>3.98</v>
      </c>
      <c r="R3174">
        <v>0.66</v>
      </c>
      <c r="S3174">
        <v>1.33</v>
      </c>
      <c r="T3174">
        <v>41</v>
      </c>
      <c r="U3174">
        <v>17.329999999999998</v>
      </c>
      <c r="V3174">
        <v>17.66</v>
      </c>
      <c r="W3174" s="1">
        <v>43007</v>
      </c>
      <c r="X3174">
        <v>200</v>
      </c>
      <c r="Y3174" t="s">
        <v>48</v>
      </c>
      <c r="AC3174" t="s">
        <v>142</v>
      </c>
      <c r="AH3174" t="s">
        <v>1817</v>
      </c>
      <c r="AI3174" t="s">
        <v>58</v>
      </c>
      <c r="AJ3174" s="2">
        <v>12905</v>
      </c>
      <c r="AK3174" t="s">
        <v>143</v>
      </c>
      <c r="AL3174" s="1">
        <v>43265</v>
      </c>
    </row>
    <row r="3175" spans="1:38" x14ac:dyDescent="0.25">
      <c r="A3175" t="s">
        <v>38</v>
      </c>
      <c r="B3175" s="1">
        <v>43075</v>
      </c>
      <c r="C3175">
        <v>2</v>
      </c>
      <c r="D3175">
        <v>132</v>
      </c>
      <c r="E3175">
        <v>274</v>
      </c>
      <c r="F3175" t="s">
        <v>1426</v>
      </c>
      <c r="G3175" t="s">
        <v>40</v>
      </c>
      <c r="H3175" t="s">
        <v>41</v>
      </c>
      <c r="I3175">
        <v>2</v>
      </c>
      <c r="J3175">
        <v>1</v>
      </c>
      <c r="K3175">
        <v>144</v>
      </c>
      <c r="L3175">
        <v>12.3</v>
      </c>
      <c r="M3175">
        <v>5.18</v>
      </c>
      <c r="N3175">
        <v>0.64</v>
      </c>
      <c r="O3175">
        <v>4.78</v>
      </c>
      <c r="P3175">
        <v>0.59</v>
      </c>
      <c r="Q3175">
        <v>3.8</v>
      </c>
      <c r="R3175">
        <v>0.47</v>
      </c>
      <c r="S3175">
        <v>1.06</v>
      </c>
      <c r="T3175">
        <v>43</v>
      </c>
      <c r="U3175">
        <v>12.77</v>
      </c>
      <c r="V3175">
        <v>14.19</v>
      </c>
      <c r="W3175" s="1">
        <v>42931</v>
      </c>
      <c r="X3175" t="s">
        <v>571</v>
      </c>
      <c r="Y3175" t="s">
        <v>46</v>
      </c>
      <c r="Z3175" t="s">
        <v>1818</v>
      </c>
      <c r="AA3175" t="s">
        <v>1819</v>
      </c>
      <c r="AC3175" s="1">
        <v>43060</v>
      </c>
      <c r="AD3175">
        <v>1</v>
      </c>
      <c r="AE3175">
        <v>225</v>
      </c>
      <c r="AF3175" s="1">
        <v>43340</v>
      </c>
      <c r="AG3175">
        <v>409</v>
      </c>
      <c r="AH3175" t="s">
        <v>1820</v>
      </c>
      <c r="AI3175">
        <v>254</v>
      </c>
      <c r="AJ3175" t="s">
        <v>1821</v>
      </c>
      <c r="AK3175" t="s">
        <v>45</v>
      </c>
      <c r="AL3175" s="1">
        <v>42931</v>
      </c>
    </row>
    <row r="3176" spans="1:38" x14ac:dyDescent="0.25">
      <c r="A3176" t="s">
        <v>38</v>
      </c>
      <c r="B3176" s="1">
        <v>43010</v>
      </c>
      <c r="C3176">
        <v>1</v>
      </c>
      <c r="D3176">
        <v>132</v>
      </c>
      <c r="E3176">
        <v>274</v>
      </c>
      <c r="F3176" t="s">
        <v>1426</v>
      </c>
      <c r="G3176" t="s">
        <v>40</v>
      </c>
      <c r="H3176" t="s">
        <v>41</v>
      </c>
      <c r="I3176">
        <v>2</v>
      </c>
      <c r="J3176">
        <v>1</v>
      </c>
      <c r="K3176">
        <v>79</v>
      </c>
      <c r="L3176">
        <v>10.8</v>
      </c>
      <c r="M3176">
        <v>5.26</v>
      </c>
      <c r="N3176">
        <v>0.56999999999999995</v>
      </c>
      <c r="O3176">
        <v>5.09</v>
      </c>
      <c r="P3176">
        <v>0.55000000000000004</v>
      </c>
      <c r="Q3176">
        <v>3.98</v>
      </c>
      <c r="R3176">
        <v>0.43</v>
      </c>
      <c r="S3176">
        <v>0.98</v>
      </c>
      <c r="T3176">
        <v>26</v>
      </c>
      <c r="U3176">
        <v>11.21</v>
      </c>
      <c r="V3176">
        <v>12.99</v>
      </c>
      <c r="W3176" s="1">
        <v>42931</v>
      </c>
      <c r="X3176">
        <v>265</v>
      </c>
      <c r="Y3176" t="s">
        <v>43</v>
      </c>
      <c r="Z3176" t="s">
        <v>1818</v>
      </c>
      <c r="AA3176" t="s">
        <v>1819</v>
      </c>
      <c r="AC3176" s="1">
        <v>43060</v>
      </c>
      <c r="AD3176">
        <v>1</v>
      </c>
      <c r="AE3176">
        <v>263</v>
      </c>
      <c r="AF3176" s="1">
        <v>43340</v>
      </c>
      <c r="AG3176">
        <v>409</v>
      </c>
      <c r="AH3176" t="s">
        <v>1820</v>
      </c>
      <c r="AI3176">
        <v>254</v>
      </c>
      <c r="AJ3176" t="s">
        <v>1821</v>
      </c>
      <c r="AK3176" t="s">
        <v>45</v>
      </c>
      <c r="AL3176" s="1">
        <v>42931</v>
      </c>
    </row>
    <row r="3177" spans="1:38" x14ac:dyDescent="0.25">
      <c r="A3177" t="s">
        <v>38</v>
      </c>
      <c r="B3177" s="1">
        <v>43146</v>
      </c>
      <c r="C3177">
        <v>3</v>
      </c>
      <c r="D3177">
        <v>132</v>
      </c>
      <c r="E3177">
        <v>274</v>
      </c>
      <c r="F3177" t="s">
        <v>1426</v>
      </c>
      <c r="G3177" t="s">
        <v>40</v>
      </c>
      <c r="H3177" t="s">
        <v>41</v>
      </c>
      <c r="I3177">
        <v>2</v>
      </c>
      <c r="J3177">
        <v>1</v>
      </c>
      <c r="K3177">
        <v>215</v>
      </c>
      <c r="L3177">
        <v>10.1</v>
      </c>
      <c r="M3177">
        <v>5.09</v>
      </c>
      <c r="N3177">
        <v>0.51</v>
      </c>
      <c r="O3177">
        <v>5.51</v>
      </c>
      <c r="P3177">
        <v>0.56000000000000005</v>
      </c>
      <c r="Q3177">
        <v>4.21</v>
      </c>
      <c r="R3177">
        <v>0.43</v>
      </c>
      <c r="S3177">
        <v>0.98</v>
      </c>
      <c r="T3177">
        <v>50</v>
      </c>
      <c r="U3177">
        <v>10.48</v>
      </c>
      <c r="V3177">
        <v>12.93</v>
      </c>
      <c r="W3177" s="1">
        <v>42931</v>
      </c>
      <c r="X3177">
        <v>265</v>
      </c>
      <c r="Y3177" t="s">
        <v>47</v>
      </c>
      <c r="Z3177" t="s">
        <v>1818</v>
      </c>
      <c r="AA3177" t="s">
        <v>1819</v>
      </c>
      <c r="AC3177" s="1">
        <v>43060</v>
      </c>
      <c r="AD3177">
        <v>1</v>
      </c>
      <c r="AE3177">
        <v>189</v>
      </c>
      <c r="AF3177" s="1">
        <v>43340</v>
      </c>
      <c r="AG3177">
        <v>409</v>
      </c>
      <c r="AH3177" t="s">
        <v>1820</v>
      </c>
      <c r="AI3177" t="s">
        <v>1822</v>
      </c>
      <c r="AJ3177" t="s">
        <v>1821</v>
      </c>
      <c r="AK3177" t="s">
        <v>45</v>
      </c>
      <c r="AL3177" s="1">
        <v>42931</v>
      </c>
    </row>
    <row r="3178" spans="1:38" x14ac:dyDescent="0.25">
      <c r="A3178" t="s">
        <v>38</v>
      </c>
      <c r="B3178" s="1">
        <v>43200</v>
      </c>
      <c r="C3178">
        <v>4</v>
      </c>
      <c r="D3178">
        <v>132</v>
      </c>
      <c r="E3178">
        <v>274</v>
      </c>
      <c r="F3178" t="s">
        <v>1426</v>
      </c>
      <c r="G3178" t="s">
        <v>40</v>
      </c>
      <c r="H3178" t="s">
        <v>41</v>
      </c>
      <c r="I3178">
        <v>2</v>
      </c>
      <c r="J3178">
        <v>1</v>
      </c>
      <c r="K3178">
        <v>269</v>
      </c>
      <c r="L3178">
        <v>8.3000000000000007</v>
      </c>
      <c r="M3178">
        <v>5.17</v>
      </c>
      <c r="N3178">
        <v>0.43</v>
      </c>
      <c r="O3178">
        <v>5.38</v>
      </c>
      <c r="P3178">
        <v>0.45</v>
      </c>
      <c r="Q3178">
        <v>4.42</v>
      </c>
      <c r="R3178">
        <v>0.37</v>
      </c>
      <c r="S3178">
        <v>0.81</v>
      </c>
      <c r="T3178">
        <v>24</v>
      </c>
      <c r="U3178">
        <v>8.6199999999999992</v>
      </c>
      <c r="V3178">
        <v>10.62</v>
      </c>
      <c r="W3178" s="1">
        <v>42931</v>
      </c>
      <c r="X3178">
        <v>265</v>
      </c>
      <c r="Y3178" t="s">
        <v>48</v>
      </c>
      <c r="Z3178" t="s">
        <v>1818</v>
      </c>
      <c r="AA3178" t="s">
        <v>1819</v>
      </c>
      <c r="AC3178" t="s">
        <v>49</v>
      </c>
      <c r="AH3178" t="s">
        <v>1820</v>
      </c>
      <c r="AI3178" t="s">
        <v>1822</v>
      </c>
      <c r="AJ3178" t="s">
        <v>1821</v>
      </c>
      <c r="AK3178" t="s">
        <v>50</v>
      </c>
      <c r="AL3178" s="1">
        <v>43241</v>
      </c>
    </row>
    <row r="3179" spans="1:38" x14ac:dyDescent="0.25">
      <c r="A3179" t="s">
        <v>78</v>
      </c>
      <c r="B3179" s="1">
        <v>43012</v>
      </c>
      <c r="C3179">
        <v>1</v>
      </c>
      <c r="D3179">
        <v>59</v>
      </c>
      <c r="E3179">
        <v>274</v>
      </c>
      <c r="F3179" t="s">
        <v>1426</v>
      </c>
      <c r="G3179" t="s">
        <v>40</v>
      </c>
      <c r="H3179" t="s">
        <v>41</v>
      </c>
      <c r="I3179">
        <v>2</v>
      </c>
      <c r="J3179">
        <v>1</v>
      </c>
      <c r="K3179">
        <v>38</v>
      </c>
      <c r="L3179">
        <v>16.7</v>
      </c>
      <c r="M3179">
        <v>5</v>
      </c>
      <c r="N3179">
        <v>0.84</v>
      </c>
      <c r="O3179">
        <v>5.73</v>
      </c>
      <c r="P3179">
        <v>0.96</v>
      </c>
      <c r="Q3179">
        <v>4.0599999999999996</v>
      </c>
      <c r="R3179">
        <v>0.68</v>
      </c>
      <c r="S3179">
        <v>1.63</v>
      </c>
      <c r="U3179">
        <v>17.329999999999998</v>
      </c>
      <c r="V3179">
        <v>21.57</v>
      </c>
      <c r="W3179" s="1">
        <v>42974</v>
      </c>
      <c r="X3179">
        <v>232</v>
      </c>
      <c r="Z3179" t="s">
        <v>498</v>
      </c>
      <c r="AA3179" t="s">
        <v>499</v>
      </c>
      <c r="AC3179" t="s">
        <v>49</v>
      </c>
      <c r="AH3179">
        <v>308128</v>
      </c>
      <c r="AI3179">
        <v>1</v>
      </c>
      <c r="AJ3179" s="3">
        <v>44937</v>
      </c>
      <c r="AK3179" t="s">
        <v>45</v>
      </c>
      <c r="AL3179" s="1">
        <v>42974</v>
      </c>
    </row>
    <row r="3180" spans="1:38" x14ac:dyDescent="0.25">
      <c r="A3180" t="s">
        <v>78</v>
      </c>
      <c r="B3180" s="1">
        <v>43129</v>
      </c>
      <c r="C3180">
        <v>3</v>
      </c>
      <c r="D3180">
        <v>59</v>
      </c>
      <c r="E3180">
        <v>274</v>
      </c>
      <c r="F3180" t="s">
        <v>1426</v>
      </c>
      <c r="G3180" t="s">
        <v>40</v>
      </c>
      <c r="H3180" t="s">
        <v>41</v>
      </c>
      <c r="I3180">
        <v>2</v>
      </c>
      <c r="J3180">
        <v>1</v>
      </c>
      <c r="K3180">
        <v>155</v>
      </c>
      <c r="L3180">
        <v>14.1</v>
      </c>
      <c r="M3180">
        <v>4.97</v>
      </c>
      <c r="N3180">
        <v>0.7</v>
      </c>
      <c r="O3180">
        <v>5.25</v>
      </c>
      <c r="P3180">
        <v>0.74</v>
      </c>
      <c r="Q3180">
        <v>4.34</v>
      </c>
      <c r="R3180">
        <v>0.61</v>
      </c>
      <c r="S3180">
        <v>1.35</v>
      </c>
      <c r="T3180">
        <v>181</v>
      </c>
      <c r="U3180">
        <v>14.64</v>
      </c>
      <c r="V3180">
        <v>17.59</v>
      </c>
      <c r="W3180" s="1">
        <v>42974</v>
      </c>
      <c r="X3180">
        <v>232</v>
      </c>
      <c r="Y3180" s="3">
        <v>44988</v>
      </c>
      <c r="Z3180" t="s">
        <v>498</v>
      </c>
      <c r="AA3180" t="s">
        <v>499</v>
      </c>
      <c r="AC3180" s="1">
        <v>43066</v>
      </c>
      <c r="AD3180">
        <v>1</v>
      </c>
      <c r="AE3180">
        <v>214</v>
      </c>
      <c r="AF3180" s="1">
        <v>43345</v>
      </c>
      <c r="AG3180">
        <v>371</v>
      </c>
      <c r="AH3180">
        <v>308128</v>
      </c>
      <c r="AI3180">
        <v>1</v>
      </c>
      <c r="AJ3180" s="3">
        <v>44937</v>
      </c>
      <c r="AK3180" t="s">
        <v>45</v>
      </c>
      <c r="AL3180" s="1">
        <v>42974</v>
      </c>
    </row>
    <row r="3181" spans="1:38" x14ac:dyDescent="0.25">
      <c r="A3181" t="s">
        <v>78</v>
      </c>
      <c r="B3181" s="1">
        <v>43072</v>
      </c>
      <c r="C3181">
        <v>2</v>
      </c>
      <c r="D3181">
        <v>59</v>
      </c>
      <c r="E3181">
        <v>274</v>
      </c>
      <c r="F3181" t="s">
        <v>1426</v>
      </c>
      <c r="G3181" t="s">
        <v>40</v>
      </c>
      <c r="H3181" t="s">
        <v>41</v>
      </c>
      <c r="I3181">
        <v>2</v>
      </c>
      <c r="J3181">
        <v>1</v>
      </c>
      <c r="K3181">
        <v>79</v>
      </c>
      <c r="L3181">
        <v>11.5</v>
      </c>
      <c r="M3181">
        <v>5.14</v>
      </c>
      <c r="N3181">
        <v>0.59</v>
      </c>
      <c r="O3181">
        <v>6.18</v>
      </c>
      <c r="P3181">
        <v>0.71</v>
      </c>
      <c r="Q3181">
        <v>4.12</v>
      </c>
      <c r="R3181">
        <v>0.47</v>
      </c>
      <c r="S3181">
        <v>1.18</v>
      </c>
      <c r="T3181">
        <v>34</v>
      </c>
      <c r="U3181">
        <v>11.94</v>
      </c>
      <c r="V3181">
        <v>15.48</v>
      </c>
      <c r="W3181" s="1">
        <v>42993</v>
      </c>
      <c r="X3181">
        <v>213</v>
      </c>
      <c r="Y3181" t="s">
        <v>46</v>
      </c>
      <c r="Z3181" t="s">
        <v>1136</v>
      </c>
      <c r="AA3181" t="s">
        <v>1137</v>
      </c>
      <c r="AC3181" s="1">
        <v>43070</v>
      </c>
      <c r="AD3181">
        <v>1</v>
      </c>
      <c r="AE3181">
        <v>226</v>
      </c>
      <c r="AF3181" s="1">
        <v>43352</v>
      </c>
      <c r="AG3181">
        <v>359</v>
      </c>
      <c r="AH3181">
        <v>309012</v>
      </c>
      <c r="AI3181">
        <v>124</v>
      </c>
      <c r="AJ3181" s="2">
        <v>13759</v>
      </c>
      <c r="AK3181" t="s">
        <v>45</v>
      </c>
      <c r="AL3181" s="1">
        <v>42993</v>
      </c>
    </row>
    <row r="3182" spans="1:38" x14ac:dyDescent="0.25">
      <c r="A3182" t="s">
        <v>78</v>
      </c>
      <c r="B3182" s="1">
        <v>43193</v>
      </c>
      <c r="C3182">
        <v>4</v>
      </c>
      <c r="D3182">
        <v>59</v>
      </c>
      <c r="E3182">
        <v>274</v>
      </c>
      <c r="F3182" t="s">
        <v>1426</v>
      </c>
      <c r="G3182" t="s">
        <v>40</v>
      </c>
      <c r="H3182" t="s">
        <v>41</v>
      </c>
      <c r="I3182">
        <v>2</v>
      </c>
      <c r="J3182">
        <v>1</v>
      </c>
      <c r="K3182">
        <v>219</v>
      </c>
      <c r="L3182">
        <v>10.1</v>
      </c>
      <c r="M3182">
        <v>4.6500000000000004</v>
      </c>
      <c r="N3182">
        <v>0.47</v>
      </c>
      <c r="O3182">
        <v>6.39</v>
      </c>
      <c r="P3182">
        <v>0.65</v>
      </c>
      <c r="Q3182">
        <v>5.04</v>
      </c>
      <c r="R3182">
        <v>0.51</v>
      </c>
      <c r="S3182">
        <v>1.1499999999999999</v>
      </c>
      <c r="T3182">
        <v>160</v>
      </c>
      <c r="U3182">
        <v>10.48</v>
      </c>
      <c r="V3182">
        <v>14.65</v>
      </c>
      <c r="W3182" s="1">
        <v>42974</v>
      </c>
      <c r="X3182">
        <v>232</v>
      </c>
      <c r="Y3182" s="3">
        <v>45020</v>
      </c>
      <c r="Z3182" t="s">
        <v>498</v>
      </c>
      <c r="AA3182" t="s">
        <v>499</v>
      </c>
      <c r="AC3182" s="1">
        <v>43066</v>
      </c>
      <c r="AD3182">
        <v>1</v>
      </c>
      <c r="AE3182">
        <v>150</v>
      </c>
      <c r="AF3182" s="1">
        <v>43345</v>
      </c>
      <c r="AG3182">
        <v>371</v>
      </c>
      <c r="AH3182">
        <v>308128</v>
      </c>
      <c r="AI3182">
        <v>1</v>
      </c>
      <c r="AJ3182" s="3">
        <v>44937</v>
      </c>
      <c r="AK3182" t="s">
        <v>45</v>
      </c>
      <c r="AL3182" s="1">
        <v>42974</v>
      </c>
    </row>
    <row r="3183" spans="1:38" x14ac:dyDescent="0.25">
      <c r="A3183" t="s">
        <v>129</v>
      </c>
      <c r="B3183" s="1">
        <v>43060</v>
      </c>
      <c r="C3183">
        <v>2</v>
      </c>
      <c r="D3183">
        <v>309</v>
      </c>
      <c r="E3183">
        <v>274</v>
      </c>
      <c r="F3183" t="s">
        <v>1426</v>
      </c>
      <c r="G3183" t="s">
        <v>40</v>
      </c>
      <c r="H3183" t="s">
        <v>41</v>
      </c>
      <c r="I3183">
        <v>9</v>
      </c>
      <c r="J3183" t="s">
        <v>42</v>
      </c>
      <c r="K3183">
        <v>30</v>
      </c>
      <c r="L3183">
        <v>22.6</v>
      </c>
      <c r="M3183">
        <v>4.84</v>
      </c>
      <c r="N3183">
        <v>1.0900000000000001</v>
      </c>
      <c r="O3183">
        <v>6.65</v>
      </c>
      <c r="P3183">
        <v>1.5</v>
      </c>
      <c r="Q3183">
        <v>3.66</v>
      </c>
      <c r="R3183">
        <v>0.83</v>
      </c>
      <c r="S3183">
        <v>2.33</v>
      </c>
      <c r="T3183">
        <v>14</v>
      </c>
      <c r="U3183">
        <v>23.46</v>
      </c>
      <c r="V3183">
        <v>31.05</v>
      </c>
      <c r="W3183" s="1">
        <v>43030</v>
      </c>
      <c r="X3183">
        <v>212</v>
      </c>
      <c r="Y3183" t="s">
        <v>43</v>
      </c>
      <c r="AC3183" s="1">
        <v>43062</v>
      </c>
      <c r="AD3183">
        <v>1</v>
      </c>
      <c r="AE3183">
        <v>194</v>
      </c>
      <c r="AF3183" s="1">
        <v>43341</v>
      </c>
      <c r="AG3183">
        <v>311</v>
      </c>
      <c r="AI3183">
        <v>0</v>
      </c>
      <c r="AK3183" t="s">
        <v>45</v>
      </c>
      <c r="AL3183" s="1">
        <v>43030</v>
      </c>
    </row>
    <row r="3184" spans="1:38" x14ac:dyDescent="0.25">
      <c r="A3184" t="s">
        <v>129</v>
      </c>
      <c r="B3184" s="1">
        <v>42997</v>
      </c>
      <c r="C3184">
        <v>1</v>
      </c>
      <c r="D3184">
        <v>94</v>
      </c>
      <c r="E3184">
        <v>274</v>
      </c>
      <c r="F3184" t="s">
        <v>1426</v>
      </c>
      <c r="G3184" t="s">
        <v>51</v>
      </c>
      <c r="H3184" t="s">
        <v>52</v>
      </c>
      <c r="I3184">
        <v>3</v>
      </c>
      <c r="J3184">
        <v>2</v>
      </c>
      <c r="K3184">
        <v>19</v>
      </c>
      <c r="L3184">
        <v>24.8</v>
      </c>
      <c r="M3184">
        <v>5.2</v>
      </c>
      <c r="N3184">
        <v>1.29</v>
      </c>
      <c r="O3184">
        <v>5.0599999999999996</v>
      </c>
      <c r="P3184">
        <v>1.25</v>
      </c>
      <c r="Q3184">
        <v>4.04</v>
      </c>
      <c r="R3184">
        <v>1</v>
      </c>
      <c r="S3184">
        <v>2.2599999999999998</v>
      </c>
      <c r="T3184">
        <v>34</v>
      </c>
      <c r="U3184">
        <v>25.74</v>
      </c>
      <c r="V3184">
        <v>29.76</v>
      </c>
      <c r="W3184" s="1">
        <v>42978</v>
      </c>
      <c r="X3184">
        <v>264</v>
      </c>
      <c r="Y3184" t="s">
        <v>43</v>
      </c>
      <c r="Z3184" t="s">
        <v>1823</v>
      </c>
      <c r="AA3184" t="s">
        <v>1824</v>
      </c>
      <c r="AB3184">
        <v>211</v>
      </c>
      <c r="AC3184" s="1">
        <v>43039</v>
      </c>
      <c r="AD3184">
        <v>1</v>
      </c>
      <c r="AE3184">
        <v>268</v>
      </c>
      <c r="AF3184" s="1">
        <v>43316</v>
      </c>
      <c r="AG3184">
        <v>338</v>
      </c>
      <c r="AH3184">
        <v>109124</v>
      </c>
      <c r="AI3184">
        <v>0</v>
      </c>
      <c r="AJ3184" t="s">
        <v>1825</v>
      </c>
      <c r="AK3184" t="s">
        <v>45</v>
      </c>
      <c r="AL3184" s="1">
        <v>42978</v>
      </c>
    </row>
    <row r="3185" spans="1:38" x14ac:dyDescent="0.25">
      <c r="A3185" t="s">
        <v>129</v>
      </c>
      <c r="B3185" s="1">
        <v>43060</v>
      </c>
      <c r="C3185">
        <v>2</v>
      </c>
      <c r="D3185">
        <v>94</v>
      </c>
      <c r="E3185">
        <v>274</v>
      </c>
      <c r="F3185" t="s">
        <v>1426</v>
      </c>
      <c r="G3185" t="s">
        <v>51</v>
      </c>
      <c r="H3185" t="s">
        <v>52</v>
      </c>
      <c r="I3185">
        <v>3</v>
      </c>
      <c r="J3185">
        <v>2</v>
      </c>
      <c r="K3185">
        <v>82</v>
      </c>
      <c r="L3185">
        <v>22.1</v>
      </c>
      <c r="M3185">
        <v>5.16</v>
      </c>
      <c r="N3185">
        <v>1.1399999999999999</v>
      </c>
      <c r="O3185">
        <v>5.0199999999999996</v>
      </c>
      <c r="P3185">
        <v>1.1100000000000001</v>
      </c>
      <c r="Q3185">
        <v>4.0199999999999996</v>
      </c>
      <c r="R3185">
        <v>0.89</v>
      </c>
      <c r="S3185">
        <v>2</v>
      </c>
      <c r="T3185">
        <v>86</v>
      </c>
      <c r="U3185">
        <v>22.94</v>
      </c>
      <c r="V3185">
        <v>26.46</v>
      </c>
      <c r="W3185" s="1">
        <v>42978</v>
      </c>
      <c r="X3185">
        <v>264</v>
      </c>
      <c r="Y3185" t="s">
        <v>46</v>
      </c>
      <c r="Z3185" t="s">
        <v>1823</v>
      </c>
      <c r="AA3185" t="s">
        <v>1824</v>
      </c>
      <c r="AB3185">
        <v>211</v>
      </c>
      <c r="AC3185" s="1">
        <v>43058</v>
      </c>
      <c r="AD3185">
        <v>2</v>
      </c>
      <c r="AE3185">
        <v>192</v>
      </c>
      <c r="AF3185" s="1">
        <v>43339</v>
      </c>
      <c r="AG3185">
        <v>361</v>
      </c>
      <c r="AH3185">
        <v>109124</v>
      </c>
      <c r="AI3185">
        <v>0</v>
      </c>
      <c r="AJ3185" t="s">
        <v>1825</v>
      </c>
      <c r="AK3185" t="s">
        <v>45</v>
      </c>
      <c r="AL3185" s="1">
        <v>42978</v>
      </c>
    </row>
    <row r="3186" spans="1:38" x14ac:dyDescent="0.25">
      <c r="A3186" t="s">
        <v>129</v>
      </c>
      <c r="B3186" s="1">
        <v>43156</v>
      </c>
      <c r="C3186">
        <v>3</v>
      </c>
      <c r="D3186">
        <v>94</v>
      </c>
      <c r="E3186">
        <v>274</v>
      </c>
      <c r="F3186" t="s">
        <v>1426</v>
      </c>
      <c r="G3186" t="s">
        <v>69</v>
      </c>
      <c r="H3186" t="s">
        <v>70</v>
      </c>
      <c r="I3186">
        <v>3</v>
      </c>
      <c r="J3186">
        <v>2</v>
      </c>
      <c r="K3186">
        <v>178</v>
      </c>
      <c r="L3186">
        <v>19.5</v>
      </c>
      <c r="M3186">
        <v>5.08</v>
      </c>
      <c r="N3186">
        <v>0.99</v>
      </c>
      <c r="O3186">
        <v>5.29</v>
      </c>
      <c r="P3186">
        <v>1.03</v>
      </c>
      <c r="Q3186">
        <v>4.2</v>
      </c>
      <c r="R3186">
        <v>0.82</v>
      </c>
      <c r="S3186">
        <v>1.85</v>
      </c>
      <c r="U3186">
        <v>20.239999999999998</v>
      </c>
      <c r="V3186">
        <v>24.24</v>
      </c>
      <c r="W3186" s="1">
        <v>42978</v>
      </c>
      <c r="X3186">
        <v>264</v>
      </c>
      <c r="Z3186" t="s">
        <v>1823</v>
      </c>
      <c r="AA3186" t="s">
        <v>1824</v>
      </c>
      <c r="AB3186">
        <v>211</v>
      </c>
      <c r="AI3186">
        <v>0</v>
      </c>
    </row>
    <row r="3187" spans="1:38" x14ac:dyDescent="0.25">
      <c r="A3187" t="s">
        <v>129</v>
      </c>
      <c r="B3187" s="1">
        <v>43156</v>
      </c>
      <c r="C3187">
        <v>3</v>
      </c>
      <c r="D3187">
        <v>309</v>
      </c>
      <c r="E3187">
        <v>274</v>
      </c>
      <c r="F3187" t="s">
        <v>1426</v>
      </c>
      <c r="G3187" t="s">
        <v>40</v>
      </c>
      <c r="H3187" t="s">
        <v>41</v>
      </c>
      <c r="I3187">
        <v>9</v>
      </c>
      <c r="J3187" t="s">
        <v>42</v>
      </c>
      <c r="K3187">
        <v>200</v>
      </c>
      <c r="L3187">
        <v>14</v>
      </c>
      <c r="M3187">
        <v>4.8600000000000003</v>
      </c>
      <c r="N3187">
        <v>0.68</v>
      </c>
      <c r="O3187">
        <v>6.31</v>
      </c>
      <c r="P3187">
        <v>0.88</v>
      </c>
      <c r="Q3187">
        <v>4.07</v>
      </c>
      <c r="R3187">
        <v>0.56999999999999995</v>
      </c>
      <c r="S3187">
        <v>1.45</v>
      </c>
      <c r="U3187">
        <v>14.53</v>
      </c>
      <c r="V3187">
        <v>19.03</v>
      </c>
      <c r="W3187" s="1">
        <v>42956</v>
      </c>
      <c r="X3187">
        <v>212</v>
      </c>
      <c r="AI3187">
        <v>0</v>
      </c>
    </row>
    <row r="3188" spans="1:38" x14ac:dyDescent="0.25">
      <c r="A3188" t="s">
        <v>129</v>
      </c>
      <c r="B3188" s="1">
        <v>43229</v>
      </c>
      <c r="C3188">
        <v>4</v>
      </c>
      <c r="D3188">
        <v>94</v>
      </c>
      <c r="E3188">
        <v>274</v>
      </c>
      <c r="F3188" t="s">
        <v>1426</v>
      </c>
      <c r="G3188" t="s">
        <v>51</v>
      </c>
      <c r="H3188" t="s">
        <v>52</v>
      </c>
      <c r="I3188">
        <v>3</v>
      </c>
      <c r="J3188">
        <v>2</v>
      </c>
      <c r="K3188">
        <v>251</v>
      </c>
      <c r="L3188">
        <v>11.3</v>
      </c>
      <c r="M3188">
        <v>4.87</v>
      </c>
      <c r="N3188">
        <v>0.55000000000000004</v>
      </c>
      <c r="O3188">
        <v>6.17</v>
      </c>
      <c r="P3188">
        <v>0.7</v>
      </c>
      <c r="Q3188">
        <v>4.8899999999999997</v>
      </c>
      <c r="R3188">
        <v>0.55000000000000004</v>
      </c>
      <c r="S3188">
        <v>1.25</v>
      </c>
      <c r="T3188">
        <v>35</v>
      </c>
      <c r="U3188">
        <v>11.73</v>
      </c>
      <c r="V3188">
        <v>15.89</v>
      </c>
      <c r="W3188" s="1">
        <v>42978</v>
      </c>
      <c r="X3188">
        <v>264</v>
      </c>
      <c r="Y3188" t="s">
        <v>48</v>
      </c>
      <c r="Z3188" t="s">
        <v>1823</v>
      </c>
      <c r="AA3188" t="s">
        <v>1824</v>
      </c>
      <c r="AB3188">
        <v>211</v>
      </c>
      <c r="AC3188" t="s">
        <v>49</v>
      </c>
      <c r="AH3188">
        <v>109124</v>
      </c>
      <c r="AI3188">
        <v>0</v>
      </c>
      <c r="AJ3188" t="s">
        <v>1825</v>
      </c>
      <c r="AK3188" t="s">
        <v>50</v>
      </c>
      <c r="AL3188" s="1">
        <v>43251</v>
      </c>
    </row>
    <row r="3189" spans="1:38" x14ac:dyDescent="0.25">
      <c r="A3189" t="s">
        <v>129</v>
      </c>
      <c r="B3189" s="1">
        <v>43229</v>
      </c>
      <c r="C3189">
        <v>4</v>
      </c>
      <c r="D3189">
        <v>309</v>
      </c>
      <c r="E3189">
        <v>274</v>
      </c>
      <c r="F3189" t="s">
        <v>1426</v>
      </c>
      <c r="G3189" t="s">
        <v>69</v>
      </c>
      <c r="H3189" t="s">
        <v>70</v>
      </c>
      <c r="I3189">
        <v>2</v>
      </c>
      <c r="J3189">
        <v>1</v>
      </c>
      <c r="K3189">
        <v>273</v>
      </c>
      <c r="L3189">
        <v>7.4</v>
      </c>
      <c r="M3189">
        <v>4.88</v>
      </c>
      <c r="N3189">
        <v>0.36</v>
      </c>
      <c r="O3189">
        <v>6.97</v>
      </c>
      <c r="P3189">
        <v>0.52</v>
      </c>
      <c r="Q3189">
        <v>5.43</v>
      </c>
      <c r="R3189">
        <v>0.4</v>
      </c>
      <c r="S3189">
        <v>0.92</v>
      </c>
      <c r="T3189">
        <v>48</v>
      </c>
      <c r="U3189">
        <v>7.68</v>
      </c>
      <c r="V3189">
        <v>11.48</v>
      </c>
      <c r="W3189" s="1">
        <v>42956</v>
      </c>
      <c r="X3189">
        <v>286</v>
      </c>
      <c r="Y3189" t="s">
        <v>48</v>
      </c>
      <c r="Z3189" t="s">
        <v>1826</v>
      </c>
      <c r="AA3189" t="s">
        <v>1827</v>
      </c>
      <c r="AC3189" t="s">
        <v>49</v>
      </c>
      <c r="AH3189">
        <v>510016</v>
      </c>
      <c r="AI3189">
        <v>194</v>
      </c>
      <c r="AK3189" t="s">
        <v>50</v>
      </c>
      <c r="AL3189" s="1">
        <v>43250</v>
      </c>
    </row>
    <row r="3190" spans="1:38" x14ac:dyDescent="0.25">
      <c r="A3190" t="s">
        <v>40</v>
      </c>
      <c r="B3190" s="1">
        <v>44117</v>
      </c>
      <c r="C3190">
        <v>1</v>
      </c>
      <c r="D3190">
        <v>52</v>
      </c>
      <c r="E3190">
        <v>274</v>
      </c>
      <c r="F3190" t="s">
        <v>1426</v>
      </c>
      <c r="G3190" t="s">
        <v>69</v>
      </c>
      <c r="H3190" t="s">
        <v>70</v>
      </c>
      <c r="I3190">
        <v>6</v>
      </c>
      <c r="J3190" t="s">
        <v>42</v>
      </c>
      <c r="K3190">
        <v>57</v>
      </c>
      <c r="L3190">
        <v>21.6</v>
      </c>
      <c r="M3190">
        <v>4.91</v>
      </c>
      <c r="N3190">
        <v>1.06</v>
      </c>
      <c r="O3190">
        <v>5.36</v>
      </c>
      <c r="P3190">
        <v>1.1599999999999999</v>
      </c>
      <c r="Q3190">
        <v>4.3600000000000003</v>
      </c>
      <c r="R3190">
        <v>0.94</v>
      </c>
      <c r="S3190">
        <v>2.1</v>
      </c>
      <c r="T3190">
        <v>21</v>
      </c>
      <c r="U3190">
        <v>22.42</v>
      </c>
      <c r="V3190">
        <v>27.32</v>
      </c>
      <c r="W3190" s="1">
        <v>44060</v>
      </c>
      <c r="Y3190" t="s">
        <v>43</v>
      </c>
      <c r="Z3190" t="s">
        <v>1828</v>
      </c>
      <c r="AA3190" t="s">
        <v>1829</v>
      </c>
      <c r="AB3190">
        <v>89</v>
      </c>
      <c r="AC3190" s="1">
        <v>44151</v>
      </c>
      <c r="AD3190">
        <v>2</v>
      </c>
      <c r="AE3190">
        <v>225</v>
      </c>
      <c r="AF3190" s="1">
        <v>44429</v>
      </c>
      <c r="AG3190">
        <v>369</v>
      </c>
      <c r="AH3190">
        <v>108187</v>
      </c>
      <c r="AI3190">
        <v>0</v>
      </c>
      <c r="AJ3190" t="s">
        <v>1830</v>
      </c>
      <c r="AK3190" t="s">
        <v>45</v>
      </c>
      <c r="AL3190" s="1">
        <v>44060</v>
      </c>
    </row>
    <row r="3191" spans="1:38" x14ac:dyDescent="0.25">
      <c r="A3191" t="s">
        <v>40</v>
      </c>
      <c r="B3191" s="1">
        <v>44280</v>
      </c>
      <c r="C3191">
        <v>3</v>
      </c>
      <c r="D3191">
        <v>52</v>
      </c>
      <c r="E3191">
        <v>274</v>
      </c>
      <c r="F3191" t="s">
        <v>1426</v>
      </c>
      <c r="G3191" t="s">
        <v>69</v>
      </c>
      <c r="H3191" t="s">
        <v>70</v>
      </c>
      <c r="I3191">
        <v>6</v>
      </c>
      <c r="J3191" t="s">
        <v>42</v>
      </c>
      <c r="K3191">
        <v>220</v>
      </c>
      <c r="L3191">
        <v>12.8</v>
      </c>
      <c r="M3191">
        <v>4.74</v>
      </c>
      <c r="N3191">
        <v>0.61</v>
      </c>
      <c r="O3191">
        <v>6.18</v>
      </c>
      <c r="P3191">
        <v>0.79</v>
      </c>
      <c r="Q3191">
        <v>4.93</v>
      </c>
      <c r="R3191">
        <v>0.63</v>
      </c>
      <c r="S3191">
        <v>1.42</v>
      </c>
      <c r="T3191">
        <v>40</v>
      </c>
      <c r="U3191">
        <v>13.29</v>
      </c>
      <c r="V3191">
        <v>18.02</v>
      </c>
      <c r="W3191" s="1">
        <v>44060</v>
      </c>
      <c r="Y3191" t="s">
        <v>47</v>
      </c>
      <c r="Z3191" t="s">
        <v>1828</v>
      </c>
      <c r="AA3191" t="s">
        <v>1829</v>
      </c>
      <c r="AB3191">
        <v>89</v>
      </c>
      <c r="AC3191" s="1">
        <v>44191</v>
      </c>
      <c r="AD3191">
        <v>2</v>
      </c>
      <c r="AE3191">
        <v>192</v>
      </c>
      <c r="AF3191" s="1">
        <v>44473</v>
      </c>
      <c r="AG3191">
        <v>413</v>
      </c>
      <c r="AH3191">
        <v>108187</v>
      </c>
      <c r="AI3191">
        <v>0</v>
      </c>
      <c r="AJ3191" t="s">
        <v>1830</v>
      </c>
      <c r="AK3191" t="s">
        <v>45</v>
      </c>
      <c r="AL3191" s="1">
        <v>44060</v>
      </c>
    </row>
    <row r="3192" spans="1:38" x14ac:dyDescent="0.25">
      <c r="A3192" t="s">
        <v>40</v>
      </c>
      <c r="B3192" s="1">
        <v>44222</v>
      </c>
      <c r="C3192">
        <v>2</v>
      </c>
      <c r="D3192">
        <v>52</v>
      </c>
      <c r="E3192">
        <v>274</v>
      </c>
      <c r="F3192" t="s">
        <v>1426</v>
      </c>
      <c r="G3192" t="s">
        <v>69</v>
      </c>
      <c r="H3192" t="s">
        <v>70</v>
      </c>
      <c r="I3192">
        <v>6</v>
      </c>
      <c r="J3192" t="s">
        <v>42</v>
      </c>
      <c r="K3192">
        <v>162</v>
      </c>
      <c r="L3192">
        <v>10.7</v>
      </c>
      <c r="M3192">
        <v>4.74</v>
      </c>
      <c r="N3192">
        <v>0.51</v>
      </c>
      <c r="O3192">
        <v>5.97</v>
      </c>
      <c r="P3192">
        <v>0.64</v>
      </c>
      <c r="Q3192">
        <v>4.6900000000000004</v>
      </c>
      <c r="R3192">
        <v>0.5</v>
      </c>
      <c r="S3192">
        <v>1.1399999999999999</v>
      </c>
      <c r="T3192">
        <v>57</v>
      </c>
      <c r="U3192">
        <v>11.11</v>
      </c>
      <c r="V3192">
        <v>14.61</v>
      </c>
      <c r="W3192" s="1">
        <v>44060</v>
      </c>
      <c r="Y3192" t="s">
        <v>46</v>
      </c>
      <c r="Z3192" t="s">
        <v>1828</v>
      </c>
      <c r="AA3192" t="s">
        <v>1829</v>
      </c>
      <c r="AB3192">
        <v>89</v>
      </c>
      <c r="AC3192" s="1">
        <v>44151</v>
      </c>
      <c r="AD3192">
        <v>2</v>
      </c>
      <c r="AE3192">
        <v>205</v>
      </c>
      <c r="AF3192" s="1">
        <v>44429</v>
      </c>
      <c r="AG3192">
        <v>369</v>
      </c>
      <c r="AH3192">
        <v>108187</v>
      </c>
      <c r="AI3192">
        <v>0</v>
      </c>
      <c r="AJ3192" t="s">
        <v>1830</v>
      </c>
      <c r="AK3192" t="s">
        <v>45</v>
      </c>
      <c r="AL3192" s="1">
        <v>44060</v>
      </c>
    </row>
    <row r="3193" spans="1:38" x14ac:dyDescent="0.25">
      <c r="A3193" t="s">
        <v>594</v>
      </c>
      <c r="B3193" s="1">
        <v>42995</v>
      </c>
      <c r="C3193">
        <v>1</v>
      </c>
      <c r="D3193">
        <v>62</v>
      </c>
      <c r="E3193">
        <v>275</v>
      </c>
      <c r="F3193" t="s">
        <v>1426</v>
      </c>
      <c r="G3193" t="s">
        <v>69</v>
      </c>
      <c r="H3193" t="s">
        <v>70</v>
      </c>
      <c r="I3193">
        <v>3</v>
      </c>
      <c r="J3193">
        <v>2</v>
      </c>
      <c r="K3193">
        <v>38</v>
      </c>
      <c r="L3193">
        <v>32.299999999999997</v>
      </c>
      <c r="M3193">
        <v>5.0999999999999996</v>
      </c>
      <c r="N3193">
        <v>1.65</v>
      </c>
      <c r="O3193">
        <v>3.85</v>
      </c>
      <c r="P3193">
        <v>1.24</v>
      </c>
      <c r="Q3193">
        <v>3.78</v>
      </c>
      <c r="R3193">
        <v>1.22</v>
      </c>
      <c r="S3193">
        <v>2.46</v>
      </c>
      <c r="T3193">
        <v>44</v>
      </c>
      <c r="U3193">
        <v>33.53</v>
      </c>
      <c r="V3193">
        <v>33.28</v>
      </c>
      <c r="W3193" s="1">
        <v>42957</v>
      </c>
      <c r="X3193">
        <v>242</v>
      </c>
      <c r="Y3193" t="s">
        <v>43</v>
      </c>
      <c r="Z3193" t="s">
        <v>1831</v>
      </c>
      <c r="AA3193">
        <f>-88/75</f>
        <v>-1.1733333333333333</v>
      </c>
      <c r="AC3193" t="s">
        <v>49</v>
      </c>
      <c r="AH3193" t="s">
        <v>447</v>
      </c>
      <c r="AI3193">
        <v>0</v>
      </c>
      <c r="AJ3193" t="s">
        <v>1832</v>
      </c>
      <c r="AK3193" t="s">
        <v>45</v>
      </c>
      <c r="AL3193" s="1">
        <v>42957</v>
      </c>
    </row>
    <row r="3194" spans="1:38" x14ac:dyDescent="0.25">
      <c r="A3194" t="s">
        <v>594</v>
      </c>
      <c r="B3194" s="1">
        <v>43186</v>
      </c>
      <c r="C3194">
        <v>4</v>
      </c>
      <c r="D3194">
        <v>62</v>
      </c>
      <c r="E3194">
        <v>275</v>
      </c>
      <c r="F3194" t="s">
        <v>1426</v>
      </c>
      <c r="G3194" t="s">
        <v>69</v>
      </c>
      <c r="H3194" t="s">
        <v>70</v>
      </c>
      <c r="I3194">
        <v>3</v>
      </c>
      <c r="J3194">
        <v>2</v>
      </c>
      <c r="K3194">
        <v>229</v>
      </c>
      <c r="L3194">
        <v>14.6</v>
      </c>
      <c r="M3194">
        <v>4.87</v>
      </c>
      <c r="N3194">
        <v>0.71</v>
      </c>
      <c r="O3194">
        <v>5.24</v>
      </c>
      <c r="P3194">
        <v>0.77</v>
      </c>
      <c r="Q3194">
        <v>4.45</v>
      </c>
      <c r="R3194">
        <v>0.65</v>
      </c>
      <c r="S3194">
        <v>1.41</v>
      </c>
      <c r="T3194">
        <v>248</v>
      </c>
      <c r="U3194">
        <v>15.15</v>
      </c>
      <c r="V3194">
        <v>18.399999999999999</v>
      </c>
      <c r="W3194" s="1">
        <v>42957</v>
      </c>
      <c r="X3194">
        <v>242</v>
      </c>
      <c r="Y3194" s="3">
        <v>45019</v>
      </c>
      <c r="Z3194" t="s">
        <v>1831</v>
      </c>
      <c r="AA3194">
        <f>-88/75</f>
        <v>-1.1733333333333333</v>
      </c>
      <c r="AC3194" t="s">
        <v>49</v>
      </c>
      <c r="AH3194" t="s">
        <v>447</v>
      </c>
      <c r="AI3194">
        <v>0</v>
      </c>
      <c r="AJ3194" t="s">
        <v>1832</v>
      </c>
      <c r="AK3194" t="s">
        <v>50</v>
      </c>
      <c r="AL3194" s="1">
        <v>43245</v>
      </c>
    </row>
    <row r="3195" spans="1:38" x14ac:dyDescent="0.25">
      <c r="A3195" t="s">
        <v>594</v>
      </c>
      <c r="B3195" s="1">
        <v>43059</v>
      </c>
      <c r="C3195">
        <v>2</v>
      </c>
      <c r="D3195">
        <v>62</v>
      </c>
      <c r="E3195">
        <v>275</v>
      </c>
      <c r="F3195" t="s">
        <v>1426</v>
      </c>
      <c r="G3195" t="s">
        <v>69</v>
      </c>
      <c r="H3195" t="s">
        <v>70</v>
      </c>
      <c r="I3195">
        <v>3</v>
      </c>
      <c r="J3195">
        <v>2</v>
      </c>
      <c r="K3195">
        <v>102</v>
      </c>
      <c r="L3195">
        <v>16.5</v>
      </c>
      <c r="M3195">
        <v>5.19</v>
      </c>
      <c r="N3195">
        <v>0.86</v>
      </c>
      <c r="O3195">
        <v>4.49</v>
      </c>
      <c r="P3195">
        <v>0.74</v>
      </c>
      <c r="Q3195">
        <v>3.79</v>
      </c>
      <c r="R3195">
        <v>0.63</v>
      </c>
      <c r="S3195">
        <v>1.37</v>
      </c>
      <c r="T3195">
        <v>470</v>
      </c>
      <c r="U3195">
        <v>17.13</v>
      </c>
      <c r="V3195">
        <v>18.39</v>
      </c>
      <c r="W3195" s="1">
        <v>42957</v>
      </c>
      <c r="X3195">
        <v>242</v>
      </c>
      <c r="Y3195" s="3">
        <v>44958</v>
      </c>
      <c r="Z3195" t="s">
        <v>1833</v>
      </c>
      <c r="AA3195">
        <f>-97/77</f>
        <v>-1.2597402597402598</v>
      </c>
      <c r="AB3195">
        <v>-48</v>
      </c>
      <c r="AC3195" s="1">
        <v>43060</v>
      </c>
      <c r="AD3195">
        <v>2</v>
      </c>
      <c r="AE3195">
        <v>232</v>
      </c>
      <c r="AF3195" s="1">
        <v>43341</v>
      </c>
      <c r="AG3195">
        <v>384</v>
      </c>
      <c r="AH3195" t="s">
        <v>447</v>
      </c>
      <c r="AI3195">
        <v>0</v>
      </c>
      <c r="AJ3195" t="s">
        <v>1832</v>
      </c>
      <c r="AK3195" t="s">
        <v>45</v>
      </c>
      <c r="AL3195" s="1">
        <v>42957</v>
      </c>
    </row>
    <row r="3196" spans="1:38" x14ac:dyDescent="0.25">
      <c r="A3196" t="s">
        <v>594</v>
      </c>
      <c r="B3196" s="1">
        <v>43122</v>
      </c>
      <c r="C3196">
        <v>3</v>
      </c>
      <c r="D3196">
        <v>62</v>
      </c>
      <c r="E3196">
        <v>275</v>
      </c>
      <c r="F3196" t="s">
        <v>1426</v>
      </c>
      <c r="G3196" t="s">
        <v>69</v>
      </c>
      <c r="H3196" t="s">
        <v>70</v>
      </c>
      <c r="I3196">
        <v>3</v>
      </c>
      <c r="J3196">
        <v>2</v>
      </c>
      <c r="K3196">
        <v>165</v>
      </c>
      <c r="L3196">
        <v>14.1</v>
      </c>
      <c r="M3196">
        <v>4.91</v>
      </c>
      <c r="N3196">
        <v>0.69</v>
      </c>
      <c r="O3196">
        <v>4.4400000000000004</v>
      </c>
      <c r="P3196">
        <v>0.63</v>
      </c>
      <c r="Q3196">
        <v>3.87</v>
      </c>
      <c r="R3196">
        <v>0.55000000000000004</v>
      </c>
      <c r="S3196">
        <v>1.17</v>
      </c>
      <c r="T3196">
        <v>228</v>
      </c>
      <c r="U3196">
        <v>14.64</v>
      </c>
      <c r="V3196">
        <v>15.77</v>
      </c>
      <c r="W3196" s="1">
        <v>42957</v>
      </c>
      <c r="X3196">
        <v>242</v>
      </c>
      <c r="Y3196" s="3">
        <v>44987</v>
      </c>
      <c r="Z3196" t="s">
        <v>1831</v>
      </c>
      <c r="AA3196">
        <f>-88/75</f>
        <v>-1.1733333333333333</v>
      </c>
      <c r="AC3196" s="1">
        <v>43060</v>
      </c>
      <c r="AD3196">
        <v>2</v>
      </c>
      <c r="AE3196">
        <v>175</v>
      </c>
      <c r="AF3196" s="1">
        <v>43341</v>
      </c>
      <c r="AG3196">
        <v>384</v>
      </c>
      <c r="AH3196" t="s">
        <v>447</v>
      </c>
      <c r="AI3196">
        <v>0</v>
      </c>
      <c r="AJ3196" t="s">
        <v>1832</v>
      </c>
      <c r="AK3196" t="s">
        <v>45</v>
      </c>
      <c r="AL3196" s="1">
        <v>42957</v>
      </c>
    </row>
    <row r="3197" spans="1:38" x14ac:dyDescent="0.25">
      <c r="A3197" t="s">
        <v>123</v>
      </c>
      <c r="B3197" s="1">
        <v>43005</v>
      </c>
      <c r="C3197">
        <v>1</v>
      </c>
      <c r="D3197">
        <v>297</v>
      </c>
      <c r="E3197">
        <v>275</v>
      </c>
      <c r="F3197" t="s">
        <v>1426</v>
      </c>
      <c r="G3197" t="s">
        <v>69</v>
      </c>
      <c r="H3197" t="s">
        <v>70</v>
      </c>
      <c r="I3197">
        <v>2</v>
      </c>
      <c r="J3197">
        <v>1</v>
      </c>
      <c r="K3197">
        <v>29</v>
      </c>
      <c r="L3197">
        <v>21.3</v>
      </c>
      <c r="M3197">
        <v>5.36</v>
      </c>
      <c r="N3197">
        <v>1.1399999999999999</v>
      </c>
      <c r="O3197">
        <v>4.53</v>
      </c>
      <c r="P3197">
        <v>0.96</v>
      </c>
      <c r="Q3197">
        <v>3.57</v>
      </c>
      <c r="R3197">
        <v>0.76</v>
      </c>
      <c r="S3197">
        <v>1.73</v>
      </c>
      <c r="T3197">
        <v>35</v>
      </c>
      <c r="U3197">
        <v>22.11</v>
      </c>
      <c r="V3197">
        <v>23.4</v>
      </c>
      <c r="W3197" s="1">
        <v>42976</v>
      </c>
      <c r="X3197">
        <v>235</v>
      </c>
      <c r="Y3197" t="s">
        <v>43</v>
      </c>
      <c r="Z3197" t="s">
        <v>1834</v>
      </c>
      <c r="AA3197" t="s">
        <v>1835</v>
      </c>
      <c r="AC3197" s="1">
        <v>43044</v>
      </c>
      <c r="AD3197">
        <v>1</v>
      </c>
      <c r="AE3197">
        <v>260</v>
      </c>
      <c r="AF3197" s="1">
        <v>43327</v>
      </c>
      <c r="AG3197">
        <v>351</v>
      </c>
      <c r="AH3197" t="s">
        <v>1187</v>
      </c>
      <c r="AI3197">
        <v>593</v>
      </c>
      <c r="AJ3197" t="s">
        <v>1836</v>
      </c>
      <c r="AK3197" t="s">
        <v>45</v>
      </c>
      <c r="AL3197" s="1">
        <v>42976</v>
      </c>
    </row>
    <row r="3198" spans="1:38" x14ac:dyDescent="0.25">
      <c r="A3198" t="s">
        <v>123</v>
      </c>
      <c r="B3198" s="1">
        <v>43074</v>
      </c>
      <c r="C3198">
        <v>2</v>
      </c>
      <c r="D3198">
        <v>297</v>
      </c>
      <c r="E3198">
        <v>275</v>
      </c>
      <c r="F3198" t="s">
        <v>1426</v>
      </c>
      <c r="G3198" t="s">
        <v>69</v>
      </c>
      <c r="H3198" t="s">
        <v>70</v>
      </c>
      <c r="I3198">
        <v>2</v>
      </c>
      <c r="J3198">
        <v>1</v>
      </c>
      <c r="K3198">
        <v>98</v>
      </c>
      <c r="L3198">
        <v>17.7</v>
      </c>
      <c r="M3198">
        <v>5.16</v>
      </c>
      <c r="N3198">
        <v>0.91</v>
      </c>
      <c r="O3198">
        <v>4.2300000000000004</v>
      </c>
      <c r="P3198">
        <v>0.75</v>
      </c>
      <c r="Q3198">
        <v>3.7</v>
      </c>
      <c r="R3198">
        <v>0.65</v>
      </c>
      <c r="S3198">
        <v>1.4</v>
      </c>
      <c r="T3198">
        <v>14</v>
      </c>
      <c r="U3198">
        <v>18.37</v>
      </c>
      <c r="V3198">
        <v>18.98</v>
      </c>
      <c r="W3198" s="1">
        <v>42976</v>
      </c>
      <c r="X3198">
        <v>235</v>
      </c>
      <c r="Y3198" t="s">
        <v>46</v>
      </c>
      <c r="Z3198" t="s">
        <v>1834</v>
      </c>
      <c r="AA3198" t="s">
        <v>1835</v>
      </c>
      <c r="AC3198" s="1">
        <v>43044</v>
      </c>
      <c r="AD3198">
        <v>1</v>
      </c>
      <c r="AE3198">
        <v>251</v>
      </c>
      <c r="AF3198" s="1">
        <v>43327</v>
      </c>
      <c r="AG3198">
        <v>351</v>
      </c>
      <c r="AH3198" t="s">
        <v>1187</v>
      </c>
      <c r="AI3198">
        <v>593</v>
      </c>
      <c r="AJ3198" t="s">
        <v>1836</v>
      </c>
      <c r="AK3198" t="s">
        <v>45</v>
      </c>
      <c r="AL3198" s="1">
        <v>42976</v>
      </c>
    </row>
    <row r="3199" spans="1:38" x14ac:dyDescent="0.25">
      <c r="A3199" t="s">
        <v>123</v>
      </c>
      <c r="B3199" s="1">
        <v>43136</v>
      </c>
      <c r="C3199">
        <v>3</v>
      </c>
      <c r="D3199">
        <v>297</v>
      </c>
      <c r="E3199">
        <v>275</v>
      </c>
      <c r="F3199" t="s">
        <v>1426</v>
      </c>
      <c r="G3199" t="s">
        <v>69</v>
      </c>
      <c r="H3199" t="s">
        <v>70</v>
      </c>
      <c r="I3199">
        <v>2</v>
      </c>
      <c r="J3199">
        <v>1</v>
      </c>
      <c r="K3199">
        <v>160</v>
      </c>
      <c r="L3199">
        <v>12.6</v>
      </c>
      <c r="M3199">
        <v>4.3899999999999997</v>
      </c>
      <c r="N3199">
        <v>0.55000000000000004</v>
      </c>
      <c r="O3199">
        <v>5.79</v>
      </c>
      <c r="P3199">
        <v>0.73</v>
      </c>
      <c r="Q3199">
        <v>3.97</v>
      </c>
      <c r="R3199">
        <v>0.5</v>
      </c>
      <c r="S3199">
        <v>1.23</v>
      </c>
      <c r="T3199">
        <v>527</v>
      </c>
      <c r="U3199">
        <v>13.08</v>
      </c>
      <c r="V3199">
        <v>16.25</v>
      </c>
      <c r="W3199" s="1">
        <v>42976</v>
      </c>
      <c r="X3199">
        <v>235</v>
      </c>
      <c r="Y3199" s="3">
        <v>44986</v>
      </c>
      <c r="Z3199" t="s">
        <v>1834</v>
      </c>
      <c r="AA3199" t="s">
        <v>1835</v>
      </c>
      <c r="AC3199" s="1">
        <v>43044</v>
      </c>
      <c r="AD3199">
        <v>1</v>
      </c>
      <c r="AE3199">
        <v>189</v>
      </c>
      <c r="AF3199" s="1">
        <v>43327</v>
      </c>
      <c r="AG3199">
        <v>351</v>
      </c>
      <c r="AH3199" t="s">
        <v>1187</v>
      </c>
      <c r="AI3199">
        <v>593</v>
      </c>
      <c r="AJ3199" t="s">
        <v>1836</v>
      </c>
      <c r="AK3199" t="s">
        <v>45</v>
      </c>
      <c r="AL3199" s="1">
        <v>42976</v>
      </c>
    </row>
    <row r="3200" spans="1:38" x14ac:dyDescent="0.25">
      <c r="A3200" t="s">
        <v>123</v>
      </c>
      <c r="B3200" s="1">
        <v>43198</v>
      </c>
      <c r="C3200">
        <v>4</v>
      </c>
      <c r="D3200">
        <v>297</v>
      </c>
      <c r="E3200">
        <v>275</v>
      </c>
      <c r="F3200" t="s">
        <v>1426</v>
      </c>
      <c r="G3200" t="s">
        <v>69</v>
      </c>
      <c r="H3200" t="s">
        <v>70</v>
      </c>
      <c r="I3200">
        <v>2</v>
      </c>
      <c r="J3200">
        <v>1</v>
      </c>
      <c r="K3200">
        <v>222</v>
      </c>
      <c r="L3200">
        <v>9.6999999999999993</v>
      </c>
      <c r="M3200">
        <v>4.8600000000000003</v>
      </c>
      <c r="N3200">
        <v>0.47</v>
      </c>
      <c r="O3200">
        <v>7.17</v>
      </c>
      <c r="P3200">
        <v>0.7</v>
      </c>
      <c r="Q3200">
        <v>5.31</v>
      </c>
      <c r="R3200">
        <v>0.52</v>
      </c>
      <c r="S3200">
        <v>1.21</v>
      </c>
      <c r="T3200">
        <v>108</v>
      </c>
      <c r="U3200">
        <v>10.07</v>
      </c>
      <c r="V3200">
        <v>15.24</v>
      </c>
      <c r="W3200" s="1">
        <v>42976</v>
      </c>
      <c r="X3200">
        <v>235</v>
      </c>
      <c r="Y3200" s="3">
        <v>45017</v>
      </c>
      <c r="Z3200" t="s">
        <v>1834</v>
      </c>
      <c r="AA3200" t="s">
        <v>1835</v>
      </c>
      <c r="AC3200" t="s">
        <v>49</v>
      </c>
      <c r="AH3200" t="s">
        <v>1187</v>
      </c>
      <c r="AI3200">
        <v>593</v>
      </c>
      <c r="AJ3200" t="s">
        <v>1836</v>
      </c>
      <c r="AK3200" t="s">
        <v>50</v>
      </c>
      <c r="AL3200" s="1">
        <v>43243</v>
      </c>
    </row>
    <row r="3201" spans="1:38" x14ac:dyDescent="0.25">
      <c r="A3201" t="s">
        <v>1153</v>
      </c>
      <c r="B3201" s="1">
        <v>43073</v>
      </c>
      <c r="C3201">
        <v>2</v>
      </c>
      <c r="D3201">
        <v>35</v>
      </c>
      <c r="E3201">
        <v>275</v>
      </c>
      <c r="F3201" t="s">
        <v>1426</v>
      </c>
      <c r="G3201" t="s">
        <v>104</v>
      </c>
      <c r="H3201" t="s">
        <v>105</v>
      </c>
      <c r="I3201">
        <v>2</v>
      </c>
      <c r="J3201">
        <v>1</v>
      </c>
      <c r="K3201">
        <v>110</v>
      </c>
      <c r="L3201">
        <v>10.7</v>
      </c>
      <c r="M3201">
        <v>4.8600000000000003</v>
      </c>
      <c r="N3201">
        <v>0.52</v>
      </c>
      <c r="O3201">
        <v>5.07</v>
      </c>
      <c r="P3201">
        <v>0.54</v>
      </c>
      <c r="Q3201">
        <v>4.09</v>
      </c>
      <c r="R3201">
        <v>0.44</v>
      </c>
      <c r="S3201">
        <v>0.98</v>
      </c>
      <c r="T3201">
        <v>35</v>
      </c>
      <c r="U3201">
        <v>11.11</v>
      </c>
      <c r="V3201">
        <v>12.91</v>
      </c>
      <c r="W3201" s="1">
        <v>42963</v>
      </c>
      <c r="X3201">
        <v>264</v>
      </c>
      <c r="Y3201" t="s">
        <v>46</v>
      </c>
      <c r="AC3201" s="1">
        <v>43071</v>
      </c>
      <c r="AD3201">
        <v>2</v>
      </c>
      <c r="AE3201">
        <v>278</v>
      </c>
      <c r="AF3201" s="1">
        <v>43353</v>
      </c>
      <c r="AG3201">
        <v>390</v>
      </c>
      <c r="AH3201">
        <v>313016</v>
      </c>
      <c r="AI3201">
        <v>110</v>
      </c>
      <c r="AJ3201" s="2">
        <v>15615</v>
      </c>
      <c r="AK3201" t="s">
        <v>45</v>
      </c>
      <c r="AL3201" s="1">
        <v>42963</v>
      </c>
    </row>
    <row r="3202" spans="1:38" x14ac:dyDescent="0.25">
      <c r="A3202" t="s">
        <v>1153</v>
      </c>
      <c r="B3202" s="1">
        <v>43009</v>
      </c>
      <c r="C3202">
        <v>1</v>
      </c>
      <c r="D3202">
        <v>35</v>
      </c>
      <c r="E3202">
        <v>275</v>
      </c>
      <c r="F3202" t="s">
        <v>1426</v>
      </c>
      <c r="G3202" t="s">
        <v>104</v>
      </c>
      <c r="H3202" t="s">
        <v>105</v>
      </c>
      <c r="I3202">
        <v>2</v>
      </c>
      <c r="J3202">
        <v>1</v>
      </c>
      <c r="K3202">
        <v>46</v>
      </c>
      <c r="L3202">
        <v>9.5</v>
      </c>
      <c r="M3202">
        <v>4.72</v>
      </c>
      <c r="N3202">
        <v>0.45</v>
      </c>
      <c r="O3202">
        <v>5.46</v>
      </c>
      <c r="P3202">
        <v>0.52</v>
      </c>
      <c r="Q3202">
        <v>3.62</v>
      </c>
      <c r="R3202">
        <v>0.34</v>
      </c>
      <c r="S3202">
        <v>0.86</v>
      </c>
      <c r="T3202">
        <v>43</v>
      </c>
      <c r="U3202">
        <v>9.86</v>
      </c>
      <c r="V3202">
        <v>11.6</v>
      </c>
      <c r="W3202" s="1">
        <v>42963</v>
      </c>
      <c r="X3202">
        <v>264</v>
      </c>
      <c r="Y3202" t="s">
        <v>43</v>
      </c>
      <c r="AC3202" s="1">
        <v>43051</v>
      </c>
      <c r="AD3202">
        <v>1</v>
      </c>
      <c r="AE3202">
        <v>261</v>
      </c>
      <c r="AF3202" s="1">
        <v>43331</v>
      </c>
      <c r="AG3202">
        <v>368</v>
      </c>
      <c r="AH3202">
        <v>313016</v>
      </c>
      <c r="AI3202">
        <v>110</v>
      </c>
      <c r="AJ3202" s="2">
        <v>15615</v>
      </c>
      <c r="AK3202" t="s">
        <v>45</v>
      </c>
      <c r="AL3202" s="1">
        <v>42963</v>
      </c>
    </row>
    <row r="3203" spans="1:38" x14ac:dyDescent="0.25">
      <c r="A3203" t="s">
        <v>1153</v>
      </c>
      <c r="B3203" s="1">
        <v>43144</v>
      </c>
      <c r="C3203">
        <v>3</v>
      </c>
      <c r="D3203">
        <v>35</v>
      </c>
      <c r="E3203">
        <v>275</v>
      </c>
      <c r="F3203" t="s">
        <v>1426</v>
      </c>
      <c r="G3203" t="s">
        <v>104</v>
      </c>
      <c r="H3203" t="s">
        <v>105</v>
      </c>
      <c r="I3203">
        <v>2</v>
      </c>
      <c r="J3203">
        <v>1</v>
      </c>
      <c r="K3203">
        <v>181</v>
      </c>
      <c r="L3203">
        <v>7.3</v>
      </c>
      <c r="M3203">
        <v>5.04</v>
      </c>
      <c r="N3203">
        <v>0.37</v>
      </c>
      <c r="O3203">
        <v>6.41</v>
      </c>
      <c r="P3203">
        <v>0.47</v>
      </c>
      <c r="Q3203">
        <v>4.21</v>
      </c>
      <c r="R3203">
        <v>0.31</v>
      </c>
      <c r="S3203">
        <v>0.78</v>
      </c>
      <c r="T3203">
        <v>24</v>
      </c>
      <c r="U3203">
        <v>7.58</v>
      </c>
      <c r="V3203">
        <v>10.16</v>
      </c>
      <c r="W3203" s="1">
        <v>42963</v>
      </c>
      <c r="X3203">
        <v>264</v>
      </c>
      <c r="Y3203" t="s">
        <v>47</v>
      </c>
      <c r="AC3203" s="1">
        <v>43071</v>
      </c>
      <c r="AD3203">
        <v>2</v>
      </c>
      <c r="AE3203">
        <v>139</v>
      </c>
      <c r="AF3203" s="1">
        <v>43353</v>
      </c>
      <c r="AG3203">
        <v>390</v>
      </c>
      <c r="AH3203">
        <v>313016</v>
      </c>
      <c r="AI3203">
        <v>110</v>
      </c>
      <c r="AJ3203" s="2">
        <v>15615</v>
      </c>
      <c r="AK3203" t="s">
        <v>45</v>
      </c>
      <c r="AL3203" s="1">
        <v>42963</v>
      </c>
    </row>
    <row r="3204" spans="1:38" x14ac:dyDescent="0.25">
      <c r="A3204" t="s">
        <v>1153</v>
      </c>
      <c r="B3204" s="1">
        <v>43214</v>
      </c>
      <c r="C3204">
        <v>4</v>
      </c>
      <c r="D3204">
        <v>35</v>
      </c>
      <c r="E3204">
        <v>275</v>
      </c>
      <c r="F3204" t="s">
        <v>1426</v>
      </c>
      <c r="G3204" t="s">
        <v>104</v>
      </c>
      <c r="H3204" t="s">
        <v>105</v>
      </c>
      <c r="I3204">
        <v>2</v>
      </c>
      <c r="J3204">
        <v>1</v>
      </c>
      <c r="K3204">
        <v>251</v>
      </c>
      <c r="L3204">
        <v>4.7</v>
      </c>
      <c r="M3204">
        <v>4.4000000000000004</v>
      </c>
      <c r="N3204">
        <v>0.21</v>
      </c>
      <c r="O3204">
        <v>8.2100000000000009</v>
      </c>
      <c r="P3204">
        <v>0.39</v>
      </c>
      <c r="Q3204">
        <v>5.45</v>
      </c>
      <c r="R3204">
        <v>0.26</v>
      </c>
      <c r="S3204">
        <v>0.64</v>
      </c>
      <c r="T3204">
        <v>68</v>
      </c>
      <c r="U3204">
        <v>4.88</v>
      </c>
      <c r="V3204">
        <v>8.08</v>
      </c>
      <c r="W3204" s="1">
        <v>42963</v>
      </c>
      <c r="X3204">
        <v>264</v>
      </c>
      <c r="Y3204" t="s">
        <v>48</v>
      </c>
      <c r="AC3204" t="s">
        <v>49</v>
      </c>
      <c r="AH3204">
        <v>313016</v>
      </c>
      <c r="AI3204">
        <v>110</v>
      </c>
      <c r="AJ3204" s="2">
        <v>15615</v>
      </c>
      <c r="AK3204" t="s">
        <v>50</v>
      </c>
      <c r="AL3204" s="1">
        <v>43237</v>
      </c>
    </row>
    <row r="3205" spans="1:38" x14ac:dyDescent="0.25">
      <c r="A3205" t="s">
        <v>40</v>
      </c>
      <c r="B3205" s="1">
        <v>44117</v>
      </c>
      <c r="C3205">
        <v>1</v>
      </c>
      <c r="D3205">
        <v>237</v>
      </c>
      <c r="E3205">
        <v>276</v>
      </c>
      <c r="F3205" t="s">
        <v>1426</v>
      </c>
      <c r="G3205" t="s">
        <v>40</v>
      </c>
      <c r="H3205" t="s">
        <v>41</v>
      </c>
      <c r="I3205">
        <v>5</v>
      </c>
      <c r="J3205" t="s">
        <v>42</v>
      </c>
      <c r="K3205">
        <v>74</v>
      </c>
      <c r="L3205">
        <v>29.6</v>
      </c>
      <c r="M3205">
        <v>5.17</v>
      </c>
      <c r="N3205">
        <v>1.53</v>
      </c>
      <c r="O3205">
        <v>4.13</v>
      </c>
      <c r="P3205">
        <v>1.22</v>
      </c>
      <c r="Q3205">
        <v>3.9</v>
      </c>
      <c r="R3205">
        <v>1.1499999999999999</v>
      </c>
      <c r="S3205">
        <v>2.38</v>
      </c>
      <c r="T3205">
        <v>7</v>
      </c>
      <c r="U3205">
        <v>30.72</v>
      </c>
      <c r="V3205">
        <v>31.78</v>
      </c>
      <c r="W3205" s="1">
        <v>44043</v>
      </c>
      <c r="Y3205" t="s">
        <v>43</v>
      </c>
      <c r="Z3205">
        <f>-21/34</f>
        <v>-0.61764705882352944</v>
      </c>
      <c r="AA3205" t="s">
        <v>1661</v>
      </c>
      <c r="AB3205">
        <v>7</v>
      </c>
      <c r="AC3205" s="1">
        <v>44132</v>
      </c>
      <c r="AD3205">
        <v>1</v>
      </c>
      <c r="AE3205">
        <v>206</v>
      </c>
      <c r="AF3205" s="1">
        <v>44410</v>
      </c>
      <c r="AG3205">
        <v>367</v>
      </c>
      <c r="AH3205">
        <v>707012</v>
      </c>
      <c r="AI3205" t="s">
        <v>603</v>
      </c>
      <c r="AJ3205" s="2">
        <v>20424</v>
      </c>
      <c r="AK3205" t="s">
        <v>45</v>
      </c>
      <c r="AL3205" s="1">
        <v>44043</v>
      </c>
    </row>
    <row r="3206" spans="1:38" x14ac:dyDescent="0.25">
      <c r="A3206" t="s">
        <v>40</v>
      </c>
      <c r="B3206" s="1">
        <v>44222</v>
      </c>
      <c r="C3206">
        <v>2</v>
      </c>
      <c r="D3206">
        <v>237</v>
      </c>
      <c r="E3206">
        <v>276</v>
      </c>
      <c r="F3206" t="s">
        <v>1426</v>
      </c>
      <c r="G3206" t="s">
        <v>51</v>
      </c>
      <c r="H3206" t="s">
        <v>52</v>
      </c>
      <c r="I3206">
        <v>5</v>
      </c>
      <c r="J3206" t="s">
        <v>42</v>
      </c>
      <c r="K3206">
        <v>179</v>
      </c>
      <c r="L3206">
        <v>21.5</v>
      </c>
      <c r="M3206">
        <v>5.05</v>
      </c>
      <c r="N3206">
        <v>1.0900000000000001</v>
      </c>
      <c r="O3206">
        <v>3.55</v>
      </c>
      <c r="P3206">
        <v>0.76</v>
      </c>
      <c r="Q3206">
        <v>3.9</v>
      </c>
      <c r="R3206">
        <v>0.84</v>
      </c>
      <c r="S3206">
        <v>1.6</v>
      </c>
      <c r="T3206">
        <v>6</v>
      </c>
      <c r="U3206">
        <v>22.32</v>
      </c>
      <c r="V3206">
        <v>21.54</v>
      </c>
      <c r="W3206" s="1">
        <v>44043</v>
      </c>
      <c r="Y3206" t="s">
        <v>46</v>
      </c>
      <c r="Z3206">
        <f>-21/34</f>
        <v>-0.61764705882352944</v>
      </c>
      <c r="AA3206" t="s">
        <v>1661</v>
      </c>
      <c r="AB3206">
        <v>7</v>
      </c>
      <c r="AC3206" s="1">
        <v>44132</v>
      </c>
      <c r="AD3206">
        <v>1</v>
      </c>
      <c r="AE3206">
        <v>151</v>
      </c>
      <c r="AF3206" s="1">
        <v>44410</v>
      </c>
      <c r="AG3206">
        <v>367</v>
      </c>
      <c r="AH3206">
        <v>707012</v>
      </c>
      <c r="AI3206" t="s">
        <v>603</v>
      </c>
      <c r="AJ3206" s="2">
        <v>20424</v>
      </c>
      <c r="AK3206" t="s">
        <v>45</v>
      </c>
      <c r="AL3206" s="1">
        <v>44043</v>
      </c>
    </row>
    <row r="3207" spans="1:38" x14ac:dyDescent="0.25">
      <c r="A3207" t="s">
        <v>40</v>
      </c>
      <c r="B3207" s="1">
        <v>44280</v>
      </c>
      <c r="C3207">
        <v>3</v>
      </c>
      <c r="D3207">
        <v>237</v>
      </c>
      <c r="E3207">
        <v>276</v>
      </c>
      <c r="F3207" t="s">
        <v>1426</v>
      </c>
      <c r="G3207" t="s">
        <v>51</v>
      </c>
      <c r="H3207" t="s">
        <v>52</v>
      </c>
      <c r="I3207">
        <v>5</v>
      </c>
      <c r="J3207" t="s">
        <v>42</v>
      </c>
      <c r="K3207">
        <v>237</v>
      </c>
      <c r="L3207">
        <v>16.5</v>
      </c>
      <c r="M3207">
        <v>4.9800000000000004</v>
      </c>
      <c r="N3207">
        <v>0.82</v>
      </c>
      <c r="O3207">
        <v>4.34</v>
      </c>
      <c r="P3207">
        <v>0.72</v>
      </c>
      <c r="Q3207">
        <v>4.41</v>
      </c>
      <c r="R3207">
        <v>0.73</v>
      </c>
      <c r="S3207">
        <v>1.44</v>
      </c>
      <c r="T3207">
        <v>11</v>
      </c>
      <c r="U3207">
        <v>17.13</v>
      </c>
      <c r="V3207">
        <v>18.88</v>
      </c>
      <c r="W3207" s="1">
        <v>44043</v>
      </c>
      <c r="Y3207" t="s">
        <v>47</v>
      </c>
      <c r="Z3207">
        <v>-0.61764705900000005</v>
      </c>
      <c r="AA3207" t="s">
        <v>1661</v>
      </c>
      <c r="AB3207">
        <v>7</v>
      </c>
      <c r="AC3207" s="1">
        <v>44132</v>
      </c>
      <c r="AD3207">
        <v>1</v>
      </c>
      <c r="AE3207">
        <v>128</v>
      </c>
      <c r="AF3207" s="1">
        <v>44409</v>
      </c>
      <c r="AG3207">
        <v>366</v>
      </c>
      <c r="AH3207">
        <v>707012</v>
      </c>
      <c r="AI3207" t="s">
        <v>603</v>
      </c>
      <c r="AJ3207" s="2">
        <v>20424</v>
      </c>
      <c r="AK3207" t="s">
        <v>45</v>
      </c>
      <c r="AL3207" s="1">
        <v>44043</v>
      </c>
    </row>
    <row r="3208" spans="1:38" x14ac:dyDescent="0.25">
      <c r="A3208" t="s">
        <v>594</v>
      </c>
      <c r="B3208" s="1">
        <v>42995</v>
      </c>
      <c r="C3208">
        <v>1</v>
      </c>
      <c r="D3208">
        <v>272</v>
      </c>
      <c r="E3208">
        <v>276</v>
      </c>
      <c r="F3208" t="s">
        <v>1426</v>
      </c>
      <c r="G3208" t="s">
        <v>69</v>
      </c>
      <c r="H3208" t="s">
        <v>70</v>
      </c>
      <c r="I3208">
        <v>6</v>
      </c>
      <c r="J3208" t="s">
        <v>42</v>
      </c>
      <c r="K3208">
        <v>40</v>
      </c>
      <c r="L3208">
        <v>30</v>
      </c>
      <c r="M3208">
        <v>4.9000000000000004</v>
      </c>
      <c r="N3208">
        <v>1.47</v>
      </c>
      <c r="O3208">
        <v>3.66</v>
      </c>
      <c r="P3208">
        <v>1.1000000000000001</v>
      </c>
      <c r="Q3208">
        <v>3.7</v>
      </c>
      <c r="R3208">
        <v>1.1100000000000001</v>
      </c>
      <c r="S3208">
        <v>2.21</v>
      </c>
      <c r="T3208">
        <v>45</v>
      </c>
      <c r="U3208">
        <v>31.14</v>
      </c>
      <c r="V3208">
        <v>30.09</v>
      </c>
      <c r="W3208" s="1">
        <v>42955</v>
      </c>
      <c r="X3208">
        <v>244</v>
      </c>
      <c r="Y3208" t="s">
        <v>43</v>
      </c>
      <c r="Z3208">
        <f>-4/59</f>
        <v>-6.7796610169491525E-2</v>
      </c>
      <c r="AA3208">
        <f>-29/76</f>
        <v>-0.38157894736842107</v>
      </c>
      <c r="AC3208" t="s">
        <v>49</v>
      </c>
      <c r="AH3208">
        <v>106227</v>
      </c>
      <c r="AI3208">
        <v>0</v>
      </c>
      <c r="AJ3208" t="s">
        <v>1837</v>
      </c>
      <c r="AK3208" t="s">
        <v>45</v>
      </c>
      <c r="AL3208" s="1">
        <v>42955</v>
      </c>
    </row>
    <row r="3209" spans="1:38" x14ac:dyDescent="0.25">
      <c r="A3209" t="s">
        <v>594</v>
      </c>
      <c r="B3209" s="1">
        <v>43059</v>
      </c>
      <c r="C3209">
        <v>2</v>
      </c>
      <c r="D3209">
        <v>272</v>
      </c>
      <c r="E3209">
        <v>276</v>
      </c>
      <c r="F3209" t="s">
        <v>1426</v>
      </c>
      <c r="G3209" t="s">
        <v>69</v>
      </c>
      <c r="H3209" t="s">
        <v>70</v>
      </c>
      <c r="I3209">
        <v>6</v>
      </c>
      <c r="J3209" t="s">
        <v>42</v>
      </c>
      <c r="K3209">
        <v>104</v>
      </c>
      <c r="L3209">
        <v>23.2</v>
      </c>
      <c r="M3209">
        <v>4.96</v>
      </c>
      <c r="N3209">
        <v>1.1499999999999999</v>
      </c>
      <c r="O3209">
        <v>3.97</v>
      </c>
      <c r="P3209">
        <v>0.92</v>
      </c>
      <c r="Q3209">
        <v>3.64</v>
      </c>
      <c r="R3209">
        <v>0.84</v>
      </c>
      <c r="S3209">
        <v>1.77</v>
      </c>
      <c r="T3209">
        <v>62</v>
      </c>
      <c r="U3209">
        <v>24.08</v>
      </c>
      <c r="V3209">
        <v>24</v>
      </c>
      <c r="W3209" s="1">
        <v>42955</v>
      </c>
      <c r="X3209">
        <v>244</v>
      </c>
      <c r="Y3209" t="s">
        <v>46</v>
      </c>
      <c r="Z3209" s="2">
        <v>21610</v>
      </c>
      <c r="AA3209">
        <f>-20/76</f>
        <v>-0.26315789473684209</v>
      </c>
      <c r="AC3209" s="1">
        <v>43055</v>
      </c>
      <c r="AD3209">
        <v>1</v>
      </c>
      <c r="AE3209">
        <v>229</v>
      </c>
      <c r="AF3209" s="1">
        <v>43338</v>
      </c>
      <c r="AG3209">
        <v>383</v>
      </c>
      <c r="AH3209">
        <v>106227</v>
      </c>
      <c r="AI3209">
        <v>0</v>
      </c>
      <c r="AJ3209" t="s">
        <v>1837</v>
      </c>
      <c r="AK3209" t="s">
        <v>45</v>
      </c>
      <c r="AL3209" s="1">
        <v>42955</v>
      </c>
    </row>
    <row r="3210" spans="1:38" x14ac:dyDescent="0.25">
      <c r="A3210" t="s">
        <v>594</v>
      </c>
      <c r="B3210" s="1">
        <v>43186</v>
      </c>
      <c r="C3210">
        <v>4</v>
      </c>
      <c r="D3210">
        <v>272</v>
      </c>
      <c r="E3210">
        <v>276</v>
      </c>
      <c r="F3210" t="s">
        <v>1426</v>
      </c>
      <c r="G3210" t="s">
        <v>69</v>
      </c>
      <c r="H3210" t="s">
        <v>70</v>
      </c>
      <c r="I3210">
        <v>6</v>
      </c>
      <c r="J3210" t="s">
        <v>42</v>
      </c>
      <c r="K3210">
        <v>231</v>
      </c>
      <c r="L3210">
        <v>15.9</v>
      </c>
      <c r="M3210">
        <v>4.78</v>
      </c>
      <c r="N3210">
        <v>0.76</v>
      </c>
      <c r="O3210">
        <v>5.46</v>
      </c>
      <c r="P3210">
        <v>0.87</v>
      </c>
      <c r="Q3210">
        <v>4.0999999999999996</v>
      </c>
      <c r="R3210">
        <v>0.65</v>
      </c>
      <c r="S3210">
        <v>1.52</v>
      </c>
      <c r="T3210">
        <v>103</v>
      </c>
      <c r="U3210">
        <v>16.5</v>
      </c>
      <c r="V3210">
        <v>20</v>
      </c>
      <c r="W3210" s="1">
        <v>42955</v>
      </c>
      <c r="X3210">
        <v>244</v>
      </c>
      <c r="Y3210" s="3">
        <v>45017</v>
      </c>
      <c r="Z3210">
        <f>-4/59</f>
        <v>-6.7796610169491525E-2</v>
      </c>
      <c r="AA3210">
        <f>-29/76</f>
        <v>-0.38157894736842107</v>
      </c>
      <c r="AC3210" t="s">
        <v>49</v>
      </c>
      <c r="AH3210">
        <v>106227</v>
      </c>
      <c r="AI3210">
        <v>0</v>
      </c>
      <c r="AJ3210" t="s">
        <v>1837</v>
      </c>
      <c r="AK3210" t="s">
        <v>50</v>
      </c>
      <c r="AL3210" s="1">
        <v>43245</v>
      </c>
    </row>
    <row r="3211" spans="1:38" x14ac:dyDescent="0.25">
      <c r="A3211" t="s">
        <v>594</v>
      </c>
      <c r="B3211" s="1">
        <v>43122</v>
      </c>
      <c r="C3211">
        <v>3</v>
      </c>
      <c r="D3211">
        <v>272</v>
      </c>
      <c r="E3211">
        <v>276</v>
      </c>
      <c r="F3211" t="s">
        <v>1426</v>
      </c>
      <c r="G3211" t="s">
        <v>69</v>
      </c>
      <c r="H3211" t="s">
        <v>70</v>
      </c>
      <c r="I3211">
        <v>6</v>
      </c>
      <c r="J3211" t="s">
        <v>42</v>
      </c>
      <c r="K3211">
        <v>167</v>
      </c>
      <c r="L3211">
        <v>15.7</v>
      </c>
      <c r="M3211">
        <v>4.55</v>
      </c>
      <c r="N3211">
        <v>0.71</v>
      </c>
      <c r="O3211">
        <v>4.95</v>
      </c>
      <c r="P3211">
        <v>0.78</v>
      </c>
      <c r="Q3211">
        <v>3.66</v>
      </c>
      <c r="R3211">
        <v>0.56999999999999995</v>
      </c>
      <c r="S3211">
        <v>1.35</v>
      </c>
      <c r="T3211">
        <v>824</v>
      </c>
      <c r="U3211">
        <v>16.3</v>
      </c>
      <c r="V3211">
        <v>18.23</v>
      </c>
      <c r="W3211" s="1">
        <v>42955</v>
      </c>
      <c r="X3211">
        <v>244</v>
      </c>
      <c r="Y3211" s="3">
        <v>44986</v>
      </c>
      <c r="Z3211">
        <f>-4/59</f>
        <v>-6.7796610169491525E-2</v>
      </c>
      <c r="AA3211">
        <f>-29/76</f>
        <v>-0.38157894736842107</v>
      </c>
      <c r="AC3211" s="1">
        <v>43073</v>
      </c>
      <c r="AD3211">
        <v>1</v>
      </c>
      <c r="AE3211">
        <v>188</v>
      </c>
      <c r="AF3211" s="1">
        <v>43354</v>
      </c>
      <c r="AG3211">
        <v>399</v>
      </c>
      <c r="AH3211">
        <v>106227</v>
      </c>
      <c r="AI3211">
        <v>0</v>
      </c>
      <c r="AJ3211" t="s">
        <v>1837</v>
      </c>
      <c r="AK3211" t="s">
        <v>45</v>
      </c>
      <c r="AL3211" s="1">
        <v>42955</v>
      </c>
    </row>
    <row r="3212" spans="1:38" x14ac:dyDescent="0.25">
      <c r="A3212" t="s">
        <v>594</v>
      </c>
      <c r="B3212" s="1">
        <v>43059</v>
      </c>
      <c r="C3212">
        <v>2</v>
      </c>
      <c r="D3212">
        <v>546</v>
      </c>
      <c r="E3212">
        <v>276</v>
      </c>
      <c r="F3212" t="s">
        <v>1426</v>
      </c>
      <c r="G3212" t="s">
        <v>51</v>
      </c>
      <c r="H3212" t="s">
        <v>52</v>
      </c>
      <c r="I3212">
        <v>5</v>
      </c>
      <c r="J3212" t="s">
        <v>42</v>
      </c>
      <c r="K3212">
        <v>51</v>
      </c>
      <c r="L3212">
        <v>24.7</v>
      </c>
      <c r="M3212">
        <v>4.9800000000000004</v>
      </c>
      <c r="N3212">
        <v>1.23</v>
      </c>
      <c r="O3212">
        <v>3.95</v>
      </c>
      <c r="P3212">
        <v>0.98</v>
      </c>
      <c r="Q3212">
        <v>3.41</v>
      </c>
      <c r="R3212">
        <v>0.84</v>
      </c>
      <c r="S3212">
        <v>1.82</v>
      </c>
      <c r="T3212">
        <v>51</v>
      </c>
      <c r="U3212">
        <v>25.64</v>
      </c>
      <c r="V3212">
        <v>25.16</v>
      </c>
      <c r="W3212" s="1">
        <v>43008</v>
      </c>
      <c r="X3212">
        <v>191</v>
      </c>
      <c r="Y3212" t="s">
        <v>43</v>
      </c>
      <c r="AC3212" s="1">
        <v>43041</v>
      </c>
      <c r="AD3212">
        <v>1</v>
      </c>
      <c r="AE3212">
        <v>211</v>
      </c>
      <c r="AF3212" s="1">
        <v>43320</v>
      </c>
      <c r="AG3212">
        <v>312</v>
      </c>
      <c r="AH3212">
        <v>106170</v>
      </c>
      <c r="AI3212">
        <v>0</v>
      </c>
      <c r="AJ3212" t="s">
        <v>1838</v>
      </c>
      <c r="AK3212" t="s">
        <v>45</v>
      </c>
      <c r="AL3212" s="1">
        <v>43008</v>
      </c>
    </row>
    <row r="3213" spans="1:38" x14ac:dyDescent="0.25">
      <c r="A3213" t="s">
        <v>594</v>
      </c>
      <c r="B3213" s="1">
        <v>43186</v>
      </c>
      <c r="C3213">
        <v>4</v>
      </c>
      <c r="D3213">
        <v>546</v>
      </c>
      <c r="E3213">
        <v>276</v>
      </c>
      <c r="F3213" t="s">
        <v>1426</v>
      </c>
      <c r="G3213" t="s">
        <v>51</v>
      </c>
      <c r="H3213" t="s">
        <v>52</v>
      </c>
      <c r="I3213">
        <v>5</v>
      </c>
      <c r="J3213" t="s">
        <v>42</v>
      </c>
      <c r="K3213">
        <v>178</v>
      </c>
      <c r="L3213">
        <v>18.7</v>
      </c>
      <c r="M3213">
        <v>4.7300000000000004</v>
      </c>
      <c r="N3213">
        <v>0.88</v>
      </c>
      <c r="O3213">
        <v>5.05</v>
      </c>
      <c r="P3213">
        <v>0.94</v>
      </c>
      <c r="Q3213">
        <v>3.9</v>
      </c>
      <c r="R3213">
        <v>0.73</v>
      </c>
      <c r="S3213">
        <v>1.67</v>
      </c>
      <c r="T3213">
        <v>77</v>
      </c>
      <c r="U3213">
        <v>19.41</v>
      </c>
      <c r="V3213">
        <v>22.23</v>
      </c>
      <c r="W3213" s="1">
        <v>43008</v>
      </c>
      <c r="X3213">
        <v>191</v>
      </c>
      <c r="Y3213" t="s">
        <v>47</v>
      </c>
      <c r="Z3213" t="s">
        <v>1839</v>
      </c>
      <c r="AA3213">
        <f>-5/75</f>
        <v>-6.6666666666666666E-2</v>
      </c>
      <c r="AC3213" t="s">
        <v>49</v>
      </c>
      <c r="AH3213">
        <v>106170</v>
      </c>
      <c r="AI3213">
        <v>0</v>
      </c>
      <c r="AJ3213" t="s">
        <v>1838</v>
      </c>
      <c r="AK3213" t="s">
        <v>50</v>
      </c>
      <c r="AL3213" s="1">
        <v>43245</v>
      </c>
    </row>
    <row r="3214" spans="1:38" x14ac:dyDescent="0.25">
      <c r="A3214" t="s">
        <v>594</v>
      </c>
      <c r="B3214" s="1">
        <v>43122</v>
      </c>
      <c r="C3214">
        <v>3</v>
      </c>
      <c r="D3214">
        <v>546</v>
      </c>
      <c r="E3214">
        <v>276</v>
      </c>
      <c r="F3214" t="s">
        <v>1426</v>
      </c>
      <c r="G3214" t="s">
        <v>51</v>
      </c>
      <c r="H3214" t="s">
        <v>52</v>
      </c>
      <c r="I3214">
        <v>5</v>
      </c>
      <c r="J3214" t="s">
        <v>42</v>
      </c>
      <c r="K3214">
        <v>114</v>
      </c>
      <c r="L3214">
        <v>16.899999999999999</v>
      </c>
      <c r="M3214">
        <v>4.71</v>
      </c>
      <c r="N3214">
        <v>0.8</v>
      </c>
      <c r="O3214">
        <v>4.17</v>
      </c>
      <c r="P3214">
        <v>0.7</v>
      </c>
      <c r="Q3214">
        <v>3.29</v>
      </c>
      <c r="R3214">
        <v>0.56000000000000005</v>
      </c>
      <c r="S3214">
        <v>1.26</v>
      </c>
      <c r="T3214">
        <v>92</v>
      </c>
      <c r="U3214">
        <v>17.54</v>
      </c>
      <c r="V3214">
        <v>17.48</v>
      </c>
      <c r="W3214" s="1">
        <v>43008</v>
      </c>
      <c r="X3214">
        <v>191</v>
      </c>
      <c r="Y3214" t="s">
        <v>46</v>
      </c>
      <c r="Z3214" t="s">
        <v>1839</v>
      </c>
      <c r="AA3214">
        <f>-5/75</f>
        <v>-6.6666666666666666E-2</v>
      </c>
      <c r="AC3214" s="1">
        <v>43041</v>
      </c>
      <c r="AD3214">
        <v>1</v>
      </c>
      <c r="AE3214">
        <v>154</v>
      </c>
      <c r="AF3214" s="1">
        <v>43320</v>
      </c>
      <c r="AG3214">
        <v>312</v>
      </c>
      <c r="AH3214">
        <v>106170</v>
      </c>
      <c r="AI3214">
        <v>0</v>
      </c>
      <c r="AJ3214" t="s">
        <v>1838</v>
      </c>
      <c r="AK3214" t="s">
        <v>45</v>
      </c>
      <c r="AL3214" s="1">
        <v>43008</v>
      </c>
    </row>
    <row r="3215" spans="1:38" x14ac:dyDescent="0.25">
      <c r="A3215" t="s">
        <v>78</v>
      </c>
      <c r="B3215" s="1">
        <v>43012</v>
      </c>
      <c r="C3215">
        <v>1</v>
      </c>
      <c r="D3215">
        <v>24</v>
      </c>
      <c r="E3215">
        <v>277</v>
      </c>
      <c r="F3215" t="s">
        <v>1426</v>
      </c>
      <c r="G3215" t="s">
        <v>40</v>
      </c>
      <c r="H3215" t="s">
        <v>41</v>
      </c>
      <c r="I3215">
        <v>6</v>
      </c>
      <c r="J3215" t="s">
        <v>42</v>
      </c>
      <c r="K3215">
        <v>44</v>
      </c>
      <c r="L3215">
        <v>22.1</v>
      </c>
      <c r="M3215">
        <v>5.35</v>
      </c>
      <c r="N3215">
        <v>1.18</v>
      </c>
      <c r="O3215">
        <v>4.95</v>
      </c>
      <c r="P3215">
        <v>1.0900000000000001</v>
      </c>
      <c r="Q3215">
        <v>3.87</v>
      </c>
      <c r="R3215">
        <v>0.86</v>
      </c>
      <c r="S3215">
        <v>1.95</v>
      </c>
      <c r="U3215">
        <v>22.94</v>
      </c>
      <c r="V3215">
        <v>25.99</v>
      </c>
      <c r="W3215" s="1">
        <v>42968</v>
      </c>
      <c r="X3215" t="s">
        <v>589</v>
      </c>
      <c r="Z3215" t="s">
        <v>1840</v>
      </c>
      <c r="AA3215" t="s">
        <v>1841</v>
      </c>
      <c r="AC3215" s="1">
        <v>43052</v>
      </c>
      <c r="AD3215">
        <v>1</v>
      </c>
      <c r="AE3215">
        <v>276</v>
      </c>
      <c r="AF3215" s="1">
        <v>43331</v>
      </c>
      <c r="AG3215">
        <v>363</v>
      </c>
      <c r="AH3215">
        <v>306016</v>
      </c>
      <c r="AI3215">
        <v>47</v>
      </c>
      <c r="AJ3215" s="2">
        <v>45078</v>
      </c>
      <c r="AK3215" t="s">
        <v>45</v>
      </c>
      <c r="AL3215" s="1">
        <v>42968</v>
      </c>
    </row>
    <row r="3216" spans="1:38" x14ac:dyDescent="0.25">
      <c r="A3216" t="s">
        <v>78</v>
      </c>
      <c r="B3216" s="1">
        <v>43072</v>
      </c>
      <c r="C3216">
        <v>2</v>
      </c>
      <c r="D3216">
        <v>24</v>
      </c>
      <c r="E3216">
        <v>277</v>
      </c>
      <c r="F3216" t="s">
        <v>1426</v>
      </c>
      <c r="G3216" t="s">
        <v>40</v>
      </c>
      <c r="H3216" t="s">
        <v>41</v>
      </c>
      <c r="I3216">
        <v>6</v>
      </c>
      <c r="J3216" t="s">
        <v>42</v>
      </c>
      <c r="K3216">
        <v>104</v>
      </c>
      <c r="L3216">
        <v>16.8</v>
      </c>
      <c r="M3216">
        <v>5.14</v>
      </c>
      <c r="N3216">
        <v>0.86</v>
      </c>
      <c r="O3216">
        <v>5.5</v>
      </c>
      <c r="P3216">
        <v>0.92</v>
      </c>
      <c r="Q3216">
        <v>3.96</v>
      </c>
      <c r="R3216">
        <v>0.67</v>
      </c>
      <c r="S3216">
        <v>1.59</v>
      </c>
      <c r="T3216">
        <v>20</v>
      </c>
      <c r="U3216">
        <v>17.440000000000001</v>
      </c>
      <c r="V3216">
        <v>21.02</v>
      </c>
      <c r="W3216" s="1">
        <v>42968</v>
      </c>
      <c r="X3216" t="s">
        <v>589</v>
      </c>
      <c r="Y3216" t="s">
        <v>46</v>
      </c>
      <c r="Z3216" t="s">
        <v>1840</v>
      </c>
      <c r="AA3216" t="s">
        <v>1841</v>
      </c>
      <c r="AC3216" s="1">
        <v>43052</v>
      </c>
      <c r="AD3216">
        <v>1</v>
      </c>
      <c r="AE3216">
        <v>205</v>
      </c>
      <c r="AF3216" s="1">
        <v>43331</v>
      </c>
      <c r="AG3216">
        <v>363</v>
      </c>
      <c r="AH3216">
        <v>306016</v>
      </c>
      <c r="AI3216">
        <v>47</v>
      </c>
      <c r="AJ3216" s="2">
        <v>45078</v>
      </c>
      <c r="AK3216" t="s">
        <v>45</v>
      </c>
      <c r="AL3216" s="1">
        <v>42968</v>
      </c>
    </row>
    <row r="3217" spans="1:38" x14ac:dyDescent="0.25">
      <c r="A3217" t="s">
        <v>78</v>
      </c>
      <c r="B3217" s="1">
        <v>43129</v>
      </c>
      <c r="C3217">
        <v>3</v>
      </c>
      <c r="D3217">
        <v>24</v>
      </c>
      <c r="E3217">
        <v>277</v>
      </c>
      <c r="F3217" t="s">
        <v>1426</v>
      </c>
      <c r="G3217" t="s">
        <v>40</v>
      </c>
      <c r="H3217" t="s">
        <v>41</v>
      </c>
      <c r="I3217">
        <v>6</v>
      </c>
      <c r="J3217" t="s">
        <v>42</v>
      </c>
      <c r="K3217">
        <v>161</v>
      </c>
      <c r="L3217">
        <v>17</v>
      </c>
      <c r="M3217">
        <v>5.15</v>
      </c>
      <c r="N3217">
        <v>0.88</v>
      </c>
      <c r="O3217">
        <v>4.5199999999999996</v>
      </c>
      <c r="P3217">
        <v>0.77</v>
      </c>
      <c r="Q3217">
        <v>3.91</v>
      </c>
      <c r="R3217">
        <v>0.66</v>
      </c>
      <c r="S3217">
        <v>1.43</v>
      </c>
      <c r="T3217">
        <v>19</v>
      </c>
      <c r="U3217">
        <v>17.649999999999999</v>
      </c>
      <c r="V3217">
        <v>19.12</v>
      </c>
      <c r="W3217" s="1">
        <v>42968</v>
      </c>
      <c r="X3217" t="s">
        <v>589</v>
      </c>
      <c r="Y3217" t="s">
        <v>47</v>
      </c>
      <c r="Z3217" t="s">
        <v>1840</v>
      </c>
      <c r="AA3217" t="s">
        <v>1841</v>
      </c>
      <c r="AC3217" s="1">
        <v>43052</v>
      </c>
      <c r="AD3217">
        <v>1</v>
      </c>
      <c r="AE3217">
        <v>200</v>
      </c>
      <c r="AF3217" s="1">
        <v>43331</v>
      </c>
      <c r="AG3217">
        <v>363</v>
      </c>
      <c r="AH3217">
        <v>306016</v>
      </c>
      <c r="AI3217">
        <v>47</v>
      </c>
      <c r="AJ3217" s="2">
        <v>45078</v>
      </c>
      <c r="AK3217" t="s">
        <v>45</v>
      </c>
      <c r="AL3217" s="1">
        <v>42968</v>
      </c>
    </row>
    <row r="3218" spans="1:38" x14ac:dyDescent="0.25">
      <c r="A3218" t="s">
        <v>78</v>
      </c>
      <c r="B3218" s="1">
        <v>43193</v>
      </c>
      <c r="C3218">
        <v>4</v>
      </c>
      <c r="D3218">
        <v>24</v>
      </c>
      <c r="E3218">
        <v>277</v>
      </c>
      <c r="F3218" t="s">
        <v>1426</v>
      </c>
      <c r="G3218" t="s">
        <v>40</v>
      </c>
      <c r="H3218" t="s">
        <v>41</v>
      </c>
      <c r="I3218">
        <v>6</v>
      </c>
      <c r="J3218" t="s">
        <v>42</v>
      </c>
      <c r="K3218">
        <v>225</v>
      </c>
      <c r="L3218">
        <v>11.2</v>
      </c>
      <c r="M3218">
        <v>4.99</v>
      </c>
      <c r="N3218">
        <v>0.56000000000000005</v>
      </c>
      <c r="O3218">
        <v>5.69</v>
      </c>
      <c r="P3218">
        <v>0.64</v>
      </c>
      <c r="Q3218">
        <v>4.59</v>
      </c>
      <c r="R3218">
        <v>0.51</v>
      </c>
      <c r="S3218">
        <v>1.1499999999999999</v>
      </c>
      <c r="T3218">
        <v>46</v>
      </c>
      <c r="U3218">
        <v>11.63</v>
      </c>
      <c r="V3218">
        <v>14.82</v>
      </c>
      <c r="W3218" s="1">
        <v>42968</v>
      </c>
      <c r="X3218" t="s">
        <v>589</v>
      </c>
      <c r="Y3218" t="s">
        <v>48</v>
      </c>
      <c r="Z3218" t="s">
        <v>1840</v>
      </c>
      <c r="AA3218" t="s">
        <v>1841</v>
      </c>
      <c r="AC3218" s="1">
        <v>43052</v>
      </c>
      <c r="AD3218">
        <v>1</v>
      </c>
      <c r="AE3218">
        <v>136</v>
      </c>
      <c r="AF3218" s="1">
        <v>43331</v>
      </c>
      <c r="AG3218">
        <v>363</v>
      </c>
      <c r="AH3218">
        <v>306016</v>
      </c>
      <c r="AI3218">
        <v>47</v>
      </c>
      <c r="AJ3218" s="2">
        <v>45078</v>
      </c>
      <c r="AK3218" t="s">
        <v>45</v>
      </c>
      <c r="AL3218" s="1">
        <v>42968</v>
      </c>
    </row>
    <row r="3219" spans="1:38" x14ac:dyDescent="0.25">
      <c r="A3219" t="s">
        <v>78</v>
      </c>
      <c r="B3219" s="1">
        <v>43012</v>
      </c>
      <c r="C3219">
        <v>1</v>
      </c>
      <c r="D3219">
        <v>180</v>
      </c>
      <c r="E3219">
        <v>277</v>
      </c>
      <c r="F3219" t="s">
        <v>1426</v>
      </c>
      <c r="G3219" t="s">
        <v>40</v>
      </c>
      <c r="H3219" t="s">
        <v>41</v>
      </c>
      <c r="I3219">
        <v>2</v>
      </c>
      <c r="J3219">
        <v>1</v>
      </c>
      <c r="K3219">
        <v>44</v>
      </c>
      <c r="L3219">
        <v>17.899999999999999</v>
      </c>
      <c r="M3219">
        <v>5.27</v>
      </c>
      <c r="N3219">
        <v>0.94</v>
      </c>
      <c r="O3219">
        <v>4.45</v>
      </c>
      <c r="P3219">
        <v>0.8</v>
      </c>
      <c r="Q3219">
        <v>3.78</v>
      </c>
      <c r="R3219">
        <v>0.68</v>
      </c>
      <c r="S3219">
        <v>1.47</v>
      </c>
      <c r="U3219">
        <v>18.579999999999998</v>
      </c>
      <c r="V3219">
        <v>19.89</v>
      </c>
      <c r="W3219" s="1">
        <v>42968</v>
      </c>
      <c r="X3219" t="s">
        <v>589</v>
      </c>
      <c r="Z3219" t="s">
        <v>1224</v>
      </c>
      <c r="AA3219" t="s">
        <v>1225</v>
      </c>
      <c r="AB3219">
        <v>178</v>
      </c>
      <c r="AI3219">
        <v>0</v>
      </c>
    </row>
    <row r="3220" spans="1:38" x14ac:dyDescent="0.25">
      <c r="A3220" t="s">
        <v>78</v>
      </c>
      <c r="B3220" s="1">
        <v>43072</v>
      </c>
      <c r="C3220">
        <v>2</v>
      </c>
      <c r="D3220">
        <v>180</v>
      </c>
      <c r="E3220">
        <v>277</v>
      </c>
      <c r="F3220" t="s">
        <v>1426</v>
      </c>
      <c r="G3220" t="s">
        <v>40</v>
      </c>
      <c r="H3220" t="s">
        <v>41</v>
      </c>
      <c r="I3220">
        <v>2</v>
      </c>
      <c r="J3220">
        <v>1</v>
      </c>
      <c r="K3220">
        <v>104</v>
      </c>
      <c r="L3220">
        <v>17.899999999999999</v>
      </c>
      <c r="M3220">
        <v>5.27</v>
      </c>
      <c r="N3220">
        <v>0.94</v>
      </c>
      <c r="O3220">
        <v>4.45</v>
      </c>
      <c r="P3220">
        <v>0.8</v>
      </c>
      <c r="Q3220">
        <v>3.78</v>
      </c>
      <c r="R3220">
        <v>0.68</v>
      </c>
      <c r="S3220">
        <v>1.47</v>
      </c>
      <c r="U3220">
        <v>18.579999999999998</v>
      </c>
      <c r="V3220">
        <v>19.89</v>
      </c>
      <c r="W3220" s="1">
        <v>42968</v>
      </c>
      <c r="X3220">
        <v>196</v>
      </c>
      <c r="Y3220" t="s">
        <v>43</v>
      </c>
      <c r="Z3220" t="s">
        <v>1319</v>
      </c>
      <c r="AA3220">
        <f>-4/60</f>
        <v>-6.6666666666666666E-2</v>
      </c>
      <c r="AC3220" s="1">
        <v>43086</v>
      </c>
      <c r="AD3220">
        <v>1</v>
      </c>
      <c r="AE3220">
        <v>241</v>
      </c>
      <c r="AF3220" s="1">
        <v>43367</v>
      </c>
      <c r="AG3220">
        <v>359</v>
      </c>
      <c r="AI3220" t="s">
        <v>1320</v>
      </c>
      <c r="AJ3220" s="2">
        <v>16285</v>
      </c>
      <c r="AK3220" t="s">
        <v>45</v>
      </c>
      <c r="AL3220" s="1">
        <v>43008</v>
      </c>
    </row>
    <row r="3221" spans="1:38" x14ac:dyDescent="0.25">
      <c r="A3221" t="s">
        <v>78</v>
      </c>
      <c r="B3221" s="1">
        <v>43129</v>
      </c>
      <c r="C3221">
        <v>3</v>
      </c>
      <c r="D3221">
        <v>180</v>
      </c>
      <c r="E3221">
        <v>277</v>
      </c>
      <c r="F3221" t="s">
        <v>1426</v>
      </c>
      <c r="G3221" t="s">
        <v>40</v>
      </c>
      <c r="H3221" t="s">
        <v>41</v>
      </c>
      <c r="I3221">
        <v>2</v>
      </c>
      <c r="J3221">
        <v>1</v>
      </c>
      <c r="K3221">
        <v>161</v>
      </c>
      <c r="L3221">
        <v>17.899999999999999</v>
      </c>
      <c r="M3221">
        <v>5.27</v>
      </c>
      <c r="N3221">
        <v>0.94</v>
      </c>
      <c r="O3221">
        <v>4.45</v>
      </c>
      <c r="P3221">
        <v>0.8</v>
      </c>
      <c r="Q3221">
        <v>3.78</v>
      </c>
      <c r="R3221">
        <v>0.68</v>
      </c>
      <c r="S3221">
        <v>1.47</v>
      </c>
      <c r="U3221">
        <v>18.579999999999998</v>
      </c>
      <c r="V3221">
        <v>19.89</v>
      </c>
      <c r="W3221" s="1">
        <v>42968</v>
      </c>
      <c r="X3221" t="s">
        <v>589</v>
      </c>
      <c r="Y3221" t="s">
        <v>47</v>
      </c>
      <c r="Z3221" t="s">
        <v>1224</v>
      </c>
      <c r="AA3221" t="s">
        <v>1225</v>
      </c>
      <c r="AB3221">
        <v>178</v>
      </c>
      <c r="AC3221" s="1">
        <v>43070</v>
      </c>
      <c r="AD3221">
        <v>2</v>
      </c>
      <c r="AE3221">
        <v>217</v>
      </c>
      <c r="AF3221" s="1">
        <v>43348</v>
      </c>
      <c r="AG3221">
        <v>380</v>
      </c>
      <c r="AI3221">
        <v>0</v>
      </c>
      <c r="AK3221" t="s">
        <v>45</v>
      </c>
      <c r="AL3221" s="1">
        <v>42968</v>
      </c>
    </row>
    <row r="3222" spans="1:38" x14ac:dyDescent="0.25">
      <c r="A3222" t="s">
        <v>78</v>
      </c>
      <c r="B3222" s="1">
        <v>43193</v>
      </c>
      <c r="C3222">
        <v>4</v>
      </c>
      <c r="D3222">
        <v>180</v>
      </c>
      <c r="E3222">
        <v>277</v>
      </c>
      <c r="F3222" t="s">
        <v>1426</v>
      </c>
      <c r="G3222" t="s">
        <v>40</v>
      </c>
      <c r="H3222" t="s">
        <v>41</v>
      </c>
      <c r="I3222">
        <v>2</v>
      </c>
      <c r="J3222">
        <v>1</v>
      </c>
      <c r="K3222">
        <v>225</v>
      </c>
      <c r="L3222">
        <v>17.899999999999999</v>
      </c>
      <c r="M3222">
        <v>5.27</v>
      </c>
      <c r="N3222">
        <v>0.94</v>
      </c>
      <c r="O3222">
        <v>4.45</v>
      </c>
      <c r="P3222">
        <v>0.8</v>
      </c>
      <c r="Q3222">
        <v>3.78</v>
      </c>
      <c r="R3222">
        <v>0.68</v>
      </c>
      <c r="S3222">
        <v>1.47</v>
      </c>
      <c r="U3222">
        <v>18.579999999999998</v>
      </c>
      <c r="V3222">
        <v>19.89</v>
      </c>
      <c r="W3222" s="1">
        <v>42968</v>
      </c>
      <c r="X3222" t="s">
        <v>589</v>
      </c>
      <c r="Y3222" t="s">
        <v>48</v>
      </c>
      <c r="Z3222" t="s">
        <v>1224</v>
      </c>
      <c r="AA3222" t="s">
        <v>1225</v>
      </c>
      <c r="AB3222">
        <v>178</v>
      </c>
      <c r="AC3222" s="1">
        <v>43070</v>
      </c>
      <c r="AD3222">
        <v>2</v>
      </c>
      <c r="AE3222">
        <v>153</v>
      </c>
      <c r="AF3222" s="1">
        <v>43348</v>
      </c>
      <c r="AG3222">
        <v>380</v>
      </c>
      <c r="AI3222">
        <v>0</v>
      </c>
      <c r="AK3222" t="s">
        <v>45</v>
      </c>
      <c r="AL3222" s="1">
        <v>42968</v>
      </c>
    </row>
    <row r="3223" spans="1:38" x14ac:dyDescent="0.25">
      <c r="A3223" t="s">
        <v>40</v>
      </c>
      <c r="B3223" s="1">
        <v>44117</v>
      </c>
      <c r="C3223">
        <v>1</v>
      </c>
      <c r="D3223">
        <v>66</v>
      </c>
      <c r="E3223">
        <v>277</v>
      </c>
      <c r="F3223" t="s">
        <v>1426</v>
      </c>
      <c r="G3223" t="s">
        <v>104</v>
      </c>
      <c r="H3223" t="s">
        <v>105</v>
      </c>
      <c r="I3223">
        <v>2</v>
      </c>
      <c r="J3223">
        <v>1</v>
      </c>
      <c r="K3223">
        <v>70</v>
      </c>
      <c r="L3223">
        <v>17.600000000000001</v>
      </c>
      <c r="M3223">
        <v>5.21</v>
      </c>
      <c r="N3223">
        <v>0.92</v>
      </c>
      <c r="O3223">
        <v>4.97</v>
      </c>
      <c r="P3223">
        <v>0.87</v>
      </c>
      <c r="Q3223">
        <v>4.04</v>
      </c>
      <c r="R3223">
        <v>0.71</v>
      </c>
      <c r="S3223">
        <v>1.59</v>
      </c>
      <c r="T3223">
        <v>85</v>
      </c>
      <c r="U3223">
        <v>18.27</v>
      </c>
      <c r="V3223">
        <v>20.91</v>
      </c>
      <c r="W3223" s="1">
        <v>44047</v>
      </c>
      <c r="Y3223" t="s">
        <v>43</v>
      </c>
      <c r="Z3223" t="s">
        <v>1842</v>
      </c>
      <c r="AA3223" t="s">
        <v>1843</v>
      </c>
      <c r="AB3223">
        <v>149</v>
      </c>
      <c r="AC3223" s="1">
        <v>44147</v>
      </c>
      <c r="AD3223">
        <v>2</v>
      </c>
      <c r="AE3223">
        <v>223</v>
      </c>
      <c r="AF3223" s="1">
        <v>44427</v>
      </c>
      <c r="AG3223">
        <v>380</v>
      </c>
      <c r="AI3223" t="s">
        <v>1844</v>
      </c>
      <c r="AJ3223" s="2">
        <v>47088</v>
      </c>
      <c r="AK3223" t="s">
        <v>45</v>
      </c>
      <c r="AL3223" s="1">
        <v>44047</v>
      </c>
    </row>
    <row r="3224" spans="1:38" x14ac:dyDescent="0.25">
      <c r="A3224" t="s">
        <v>40</v>
      </c>
      <c r="B3224" s="1">
        <v>44222</v>
      </c>
      <c r="C3224">
        <v>2</v>
      </c>
      <c r="D3224">
        <v>66</v>
      </c>
      <c r="E3224">
        <v>277</v>
      </c>
      <c r="F3224" t="s">
        <v>1426</v>
      </c>
      <c r="G3224" t="s">
        <v>104</v>
      </c>
      <c r="H3224" t="s">
        <v>105</v>
      </c>
      <c r="I3224">
        <v>2</v>
      </c>
      <c r="J3224">
        <v>1</v>
      </c>
      <c r="K3224">
        <v>175</v>
      </c>
      <c r="L3224">
        <v>13.5</v>
      </c>
      <c r="M3224">
        <v>5.16</v>
      </c>
      <c r="N3224">
        <v>0.7</v>
      </c>
      <c r="O3224">
        <v>4.8600000000000003</v>
      </c>
      <c r="P3224">
        <v>0.66</v>
      </c>
      <c r="Q3224">
        <v>4.07</v>
      </c>
      <c r="R3224">
        <v>0.55000000000000004</v>
      </c>
      <c r="S3224">
        <v>1.21</v>
      </c>
      <c r="T3224">
        <v>144</v>
      </c>
      <c r="U3224">
        <v>14.01</v>
      </c>
      <c r="V3224">
        <v>15.98</v>
      </c>
      <c r="W3224" s="1">
        <v>44047</v>
      </c>
      <c r="Y3224" s="3">
        <v>44958</v>
      </c>
      <c r="Z3224" t="s">
        <v>1842</v>
      </c>
      <c r="AA3224" t="s">
        <v>1843</v>
      </c>
      <c r="AB3224">
        <v>149</v>
      </c>
      <c r="AC3224" s="1">
        <v>44147</v>
      </c>
      <c r="AD3224">
        <v>2</v>
      </c>
      <c r="AE3224">
        <v>168</v>
      </c>
      <c r="AF3224" s="1">
        <v>44427</v>
      </c>
      <c r="AG3224">
        <v>380</v>
      </c>
      <c r="AI3224" t="s">
        <v>1844</v>
      </c>
      <c r="AJ3224" s="2">
        <v>47088</v>
      </c>
      <c r="AK3224" t="s">
        <v>45</v>
      </c>
      <c r="AL3224" s="1">
        <v>44047</v>
      </c>
    </row>
    <row r="3225" spans="1:38" x14ac:dyDescent="0.25">
      <c r="A3225" t="s">
        <v>40</v>
      </c>
      <c r="B3225" s="1">
        <v>44280</v>
      </c>
      <c r="C3225">
        <v>3</v>
      </c>
      <c r="D3225">
        <v>66</v>
      </c>
      <c r="E3225">
        <v>277</v>
      </c>
      <c r="F3225" t="s">
        <v>1426</v>
      </c>
      <c r="G3225" t="s">
        <v>104</v>
      </c>
      <c r="H3225" t="s">
        <v>105</v>
      </c>
      <c r="I3225">
        <v>2</v>
      </c>
      <c r="J3225">
        <v>1</v>
      </c>
      <c r="K3225">
        <v>233</v>
      </c>
      <c r="L3225">
        <v>9.6999999999999993</v>
      </c>
      <c r="M3225">
        <v>4.9000000000000004</v>
      </c>
      <c r="N3225">
        <v>0.48</v>
      </c>
      <c r="O3225">
        <v>5.58</v>
      </c>
      <c r="P3225">
        <v>0.54</v>
      </c>
      <c r="Q3225">
        <v>4.53</v>
      </c>
      <c r="R3225">
        <v>0.44</v>
      </c>
      <c r="S3225">
        <v>0.98</v>
      </c>
      <c r="T3225">
        <v>281</v>
      </c>
      <c r="U3225">
        <v>10.07</v>
      </c>
      <c r="V3225">
        <v>12.64</v>
      </c>
      <c r="W3225" s="1">
        <v>44047</v>
      </c>
      <c r="Y3225" s="3">
        <v>44987</v>
      </c>
      <c r="Z3225" t="s">
        <v>1842</v>
      </c>
      <c r="AA3225" t="s">
        <v>1843</v>
      </c>
      <c r="AB3225">
        <v>149</v>
      </c>
      <c r="AC3225" s="1">
        <v>44147</v>
      </c>
      <c r="AD3225">
        <v>2</v>
      </c>
      <c r="AE3225">
        <v>146</v>
      </c>
      <c r="AF3225" s="1">
        <v>44427</v>
      </c>
      <c r="AG3225">
        <v>380</v>
      </c>
      <c r="AI3225" t="s">
        <v>1844</v>
      </c>
      <c r="AJ3225" s="2">
        <v>47088</v>
      </c>
      <c r="AK3225" t="s">
        <v>45</v>
      </c>
      <c r="AL3225" s="1">
        <v>44047</v>
      </c>
    </row>
    <row r="3226" spans="1:38" x14ac:dyDescent="0.25">
      <c r="A3226" t="s">
        <v>51</v>
      </c>
      <c r="B3226" s="1">
        <v>42990</v>
      </c>
      <c r="C3226">
        <v>1</v>
      </c>
      <c r="D3226">
        <v>154</v>
      </c>
      <c r="E3226">
        <v>277</v>
      </c>
      <c r="F3226" t="s">
        <v>1426</v>
      </c>
      <c r="G3226" t="s">
        <v>56</v>
      </c>
      <c r="H3226" t="s">
        <v>41</v>
      </c>
      <c r="I3226">
        <v>2</v>
      </c>
      <c r="J3226">
        <v>1</v>
      </c>
      <c r="K3226">
        <v>18</v>
      </c>
      <c r="L3226">
        <v>15.6</v>
      </c>
      <c r="M3226">
        <v>5.3</v>
      </c>
      <c r="N3226">
        <v>0.83</v>
      </c>
      <c r="O3226">
        <v>5.82</v>
      </c>
      <c r="P3226">
        <v>0.91</v>
      </c>
      <c r="Q3226">
        <v>4.5199999999999996</v>
      </c>
      <c r="R3226">
        <v>0.71</v>
      </c>
      <c r="S3226">
        <v>1.61</v>
      </c>
      <c r="T3226">
        <v>34</v>
      </c>
      <c r="U3226">
        <v>16.190000000000001</v>
      </c>
      <c r="V3226">
        <v>20.87</v>
      </c>
      <c r="W3226" s="1">
        <v>42972</v>
      </c>
      <c r="X3226">
        <v>250</v>
      </c>
      <c r="Y3226" t="s">
        <v>43</v>
      </c>
      <c r="Z3226" t="s">
        <v>1845</v>
      </c>
      <c r="AA3226" t="s">
        <v>409</v>
      </c>
      <c r="AC3226" t="s">
        <v>49</v>
      </c>
      <c r="AH3226" t="s">
        <v>440</v>
      </c>
      <c r="AI3226" t="s">
        <v>471</v>
      </c>
      <c r="AJ3226" s="2">
        <v>14489</v>
      </c>
      <c r="AK3226" t="s">
        <v>45</v>
      </c>
      <c r="AL3226" s="1">
        <v>42972</v>
      </c>
    </row>
    <row r="3227" spans="1:38" x14ac:dyDescent="0.25">
      <c r="A3227" t="s">
        <v>51</v>
      </c>
      <c r="B3227" s="1">
        <v>43048</v>
      </c>
      <c r="C3227">
        <v>2</v>
      </c>
      <c r="D3227">
        <v>154</v>
      </c>
      <c r="E3227">
        <v>277</v>
      </c>
      <c r="F3227" t="s">
        <v>1426</v>
      </c>
      <c r="G3227" t="s">
        <v>56</v>
      </c>
      <c r="H3227" t="s">
        <v>41</v>
      </c>
      <c r="I3227">
        <v>3</v>
      </c>
      <c r="J3227">
        <v>2</v>
      </c>
      <c r="K3227">
        <v>76</v>
      </c>
      <c r="L3227">
        <v>11.3</v>
      </c>
      <c r="M3227">
        <v>5.28</v>
      </c>
      <c r="N3227">
        <v>0.6</v>
      </c>
      <c r="O3227">
        <v>6.55</v>
      </c>
      <c r="P3227">
        <v>0.74</v>
      </c>
      <c r="Q3227">
        <v>4.59</v>
      </c>
      <c r="R3227">
        <v>0.52</v>
      </c>
      <c r="S3227">
        <v>1.26</v>
      </c>
      <c r="T3227">
        <v>36</v>
      </c>
      <c r="U3227">
        <v>11.73</v>
      </c>
      <c r="V3227">
        <v>16.170000000000002</v>
      </c>
      <c r="W3227" s="1">
        <v>42972</v>
      </c>
      <c r="X3227">
        <v>250</v>
      </c>
      <c r="Y3227" t="s">
        <v>46</v>
      </c>
      <c r="Z3227" t="s">
        <v>1845</v>
      </c>
      <c r="AA3227" t="s">
        <v>409</v>
      </c>
      <c r="AC3227" t="s">
        <v>49</v>
      </c>
      <c r="AH3227" t="s">
        <v>440</v>
      </c>
      <c r="AI3227" t="s">
        <v>471</v>
      </c>
      <c r="AJ3227" s="2">
        <v>14489</v>
      </c>
      <c r="AK3227" t="s">
        <v>45</v>
      </c>
      <c r="AL3227" s="1">
        <v>42972</v>
      </c>
    </row>
    <row r="3228" spans="1:38" x14ac:dyDescent="0.25">
      <c r="A3228" t="s">
        <v>51</v>
      </c>
      <c r="B3228" s="1">
        <v>43109</v>
      </c>
      <c r="C3228">
        <v>3</v>
      </c>
      <c r="D3228">
        <v>154</v>
      </c>
      <c r="E3228">
        <v>277</v>
      </c>
      <c r="F3228" t="s">
        <v>1426</v>
      </c>
      <c r="G3228" t="s">
        <v>56</v>
      </c>
      <c r="H3228" t="s">
        <v>41</v>
      </c>
      <c r="I3228">
        <v>3</v>
      </c>
      <c r="J3228">
        <v>2</v>
      </c>
      <c r="K3228">
        <v>137</v>
      </c>
      <c r="L3228">
        <v>11</v>
      </c>
      <c r="M3228">
        <v>5.3</v>
      </c>
      <c r="N3228">
        <v>0.57999999999999996</v>
      </c>
      <c r="O3228">
        <v>6.75</v>
      </c>
      <c r="P3228">
        <v>0.74</v>
      </c>
      <c r="Q3228">
        <v>4.47</v>
      </c>
      <c r="R3228">
        <v>0.49</v>
      </c>
      <c r="S3228">
        <v>1.23</v>
      </c>
      <c r="T3228">
        <v>15</v>
      </c>
      <c r="U3228">
        <v>11.42</v>
      </c>
      <c r="V3228">
        <v>15.87</v>
      </c>
      <c r="W3228" s="1">
        <v>42972</v>
      </c>
      <c r="X3228">
        <v>250</v>
      </c>
      <c r="Y3228" t="s">
        <v>47</v>
      </c>
      <c r="Z3228" t="s">
        <v>1845</v>
      </c>
      <c r="AA3228" t="s">
        <v>409</v>
      </c>
      <c r="AC3228" s="1">
        <v>43048</v>
      </c>
      <c r="AD3228">
        <v>1</v>
      </c>
      <c r="AE3228">
        <v>178</v>
      </c>
      <c r="AF3228" s="1">
        <v>43330</v>
      </c>
      <c r="AG3228">
        <v>358</v>
      </c>
      <c r="AH3228" t="s">
        <v>440</v>
      </c>
      <c r="AI3228" t="s">
        <v>471</v>
      </c>
      <c r="AJ3228" s="2">
        <v>14489</v>
      </c>
      <c r="AK3228" t="s">
        <v>45</v>
      </c>
      <c r="AL3228" s="1">
        <v>42972</v>
      </c>
    </row>
    <row r="3229" spans="1:38" x14ac:dyDescent="0.25">
      <c r="A3229" t="s">
        <v>51</v>
      </c>
      <c r="B3229" s="1">
        <v>43209</v>
      </c>
      <c r="C3229">
        <v>5</v>
      </c>
      <c r="D3229">
        <v>154</v>
      </c>
      <c r="E3229">
        <v>277</v>
      </c>
      <c r="F3229" t="s">
        <v>1426</v>
      </c>
      <c r="G3229" t="s">
        <v>56</v>
      </c>
      <c r="H3229" t="s">
        <v>41</v>
      </c>
      <c r="I3229">
        <v>3</v>
      </c>
      <c r="J3229">
        <v>2</v>
      </c>
      <c r="K3229">
        <v>237</v>
      </c>
      <c r="L3229">
        <v>7.3</v>
      </c>
      <c r="M3229">
        <v>5.08</v>
      </c>
      <c r="N3229">
        <v>0.37</v>
      </c>
      <c r="O3229">
        <v>7.96</v>
      </c>
      <c r="P3229">
        <v>0.57999999999999996</v>
      </c>
      <c r="Q3229">
        <v>5.57</v>
      </c>
      <c r="R3229">
        <v>0.41</v>
      </c>
      <c r="S3229">
        <v>0.99</v>
      </c>
      <c r="T3229">
        <v>43</v>
      </c>
      <c r="U3229">
        <v>7.58</v>
      </c>
      <c r="V3229">
        <v>12.28</v>
      </c>
      <c r="W3229" s="1">
        <v>42972</v>
      </c>
      <c r="X3229">
        <v>250</v>
      </c>
      <c r="Y3229" t="s">
        <v>77</v>
      </c>
      <c r="Z3229" t="s">
        <v>1845</v>
      </c>
      <c r="AA3229" t="s">
        <v>409</v>
      </c>
      <c r="AC3229" t="s">
        <v>49</v>
      </c>
      <c r="AH3229" t="s">
        <v>440</v>
      </c>
      <c r="AI3229" t="s">
        <v>471</v>
      </c>
      <c r="AJ3229" s="2">
        <v>14489</v>
      </c>
      <c r="AK3229" t="s">
        <v>45</v>
      </c>
      <c r="AL3229" s="1">
        <v>42972</v>
      </c>
    </row>
    <row r="3230" spans="1:38" x14ac:dyDescent="0.25">
      <c r="A3230" t="s">
        <v>51</v>
      </c>
      <c r="B3230" s="1">
        <v>43157</v>
      </c>
      <c r="C3230">
        <v>4</v>
      </c>
      <c r="D3230">
        <v>154</v>
      </c>
      <c r="E3230">
        <v>277</v>
      </c>
      <c r="F3230" t="s">
        <v>1426</v>
      </c>
      <c r="G3230" t="s">
        <v>56</v>
      </c>
      <c r="H3230" t="s">
        <v>41</v>
      </c>
      <c r="I3230">
        <v>3</v>
      </c>
      <c r="J3230">
        <v>2</v>
      </c>
      <c r="K3230">
        <v>185</v>
      </c>
      <c r="L3230">
        <v>7.9</v>
      </c>
      <c r="M3230">
        <v>5.15</v>
      </c>
      <c r="N3230">
        <v>0.41</v>
      </c>
      <c r="O3230">
        <v>7.19</v>
      </c>
      <c r="P3230">
        <v>0.56999999999999995</v>
      </c>
      <c r="Q3230">
        <v>4.84</v>
      </c>
      <c r="R3230">
        <v>0.38</v>
      </c>
      <c r="S3230">
        <v>0.95</v>
      </c>
      <c r="T3230">
        <v>28</v>
      </c>
      <c r="U3230">
        <v>8.1999999999999993</v>
      </c>
      <c r="V3230">
        <v>12.09</v>
      </c>
      <c r="W3230" s="1">
        <v>42972</v>
      </c>
      <c r="X3230">
        <v>250</v>
      </c>
      <c r="Y3230" t="s">
        <v>48</v>
      </c>
      <c r="Z3230" t="s">
        <v>1845</v>
      </c>
      <c r="AA3230" t="s">
        <v>409</v>
      </c>
      <c r="AC3230" s="1">
        <v>43048</v>
      </c>
      <c r="AD3230">
        <v>1</v>
      </c>
      <c r="AE3230">
        <v>172</v>
      </c>
      <c r="AF3230" s="1">
        <v>43330</v>
      </c>
      <c r="AG3230">
        <v>358</v>
      </c>
      <c r="AH3230" t="s">
        <v>440</v>
      </c>
      <c r="AI3230" t="s">
        <v>471</v>
      </c>
      <c r="AJ3230" s="2">
        <v>14489</v>
      </c>
      <c r="AK3230" t="s">
        <v>45</v>
      </c>
      <c r="AL3230" s="1">
        <v>42972</v>
      </c>
    </row>
    <row r="3231" spans="1:38" x14ac:dyDescent="0.25">
      <c r="A3231" t="s">
        <v>123</v>
      </c>
      <c r="B3231" s="1">
        <v>43074</v>
      </c>
      <c r="C3231">
        <v>2</v>
      </c>
      <c r="D3231">
        <v>769</v>
      </c>
      <c r="E3231">
        <v>277</v>
      </c>
      <c r="F3231" t="s">
        <v>1426</v>
      </c>
      <c r="G3231" t="s">
        <v>104</v>
      </c>
      <c r="H3231" t="s">
        <v>105</v>
      </c>
      <c r="I3231">
        <v>3</v>
      </c>
      <c r="J3231">
        <v>2</v>
      </c>
      <c r="K3231">
        <v>89</v>
      </c>
      <c r="L3231">
        <v>27.8</v>
      </c>
      <c r="M3231">
        <v>5.22</v>
      </c>
      <c r="N3231">
        <v>1.45</v>
      </c>
      <c r="O3231">
        <v>4.47</v>
      </c>
      <c r="P3231">
        <v>1.24</v>
      </c>
      <c r="Q3231">
        <v>3.64</v>
      </c>
      <c r="R3231">
        <v>1.01</v>
      </c>
      <c r="S3231">
        <v>2.25</v>
      </c>
      <c r="T3231">
        <v>213</v>
      </c>
      <c r="U3231">
        <v>28.86</v>
      </c>
      <c r="V3231">
        <v>30.51</v>
      </c>
      <c r="W3231" s="1">
        <v>42985</v>
      </c>
      <c r="X3231">
        <v>226</v>
      </c>
      <c r="Y3231" s="3">
        <v>44958</v>
      </c>
      <c r="AC3231" s="1">
        <v>43060</v>
      </c>
      <c r="AD3231">
        <v>1</v>
      </c>
      <c r="AE3231">
        <v>266</v>
      </c>
      <c r="AF3231" s="1">
        <v>43342</v>
      </c>
      <c r="AG3231">
        <v>357</v>
      </c>
      <c r="AH3231" t="s">
        <v>1022</v>
      </c>
      <c r="AI3231">
        <v>479</v>
      </c>
      <c r="AJ3231" t="s">
        <v>1023</v>
      </c>
      <c r="AK3231" t="s">
        <v>45</v>
      </c>
      <c r="AL3231" s="1">
        <v>42985</v>
      </c>
    </row>
    <row r="3232" spans="1:38" x14ac:dyDescent="0.25">
      <c r="A3232" t="s">
        <v>123</v>
      </c>
      <c r="B3232" s="1">
        <v>43005</v>
      </c>
      <c r="C3232">
        <v>1</v>
      </c>
      <c r="D3232">
        <v>769</v>
      </c>
      <c r="E3232">
        <v>277</v>
      </c>
      <c r="F3232" t="s">
        <v>1426</v>
      </c>
      <c r="G3232" t="s">
        <v>104</v>
      </c>
      <c r="H3232" t="s">
        <v>105</v>
      </c>
      <c r="I3232">
        <v>3</v>
      </c>
      <c r="J3232">
        <v>2</v>
      </c>
      <c r="K3232">
        <v>20</v>
      </c>
      <c r="L3232">
        <v>23.3</v>
      </c>
      <c r="M3232">
        <v>5.48</v>
      </c>
      <c r="N3232">
        <v>1.28</v>
      </c>
      <c r="O3232">
        <v>4.45</v>
      </c>
      <c r="P3232">
        <v>1.04</v>
      </c>
      <c r="Q3232">
        <v>3.62</v>
      </c>
      <c r="R3232">
        <v>0.84</v>
      </c>
      <c r="S3232">
        <v>1.88</v>
      </c>
      <c r="T3232">
        <v>115</v>
      </c>
      <c r="U3232">
        <v>24.19</v>
      </c>
      <c r="V3232">
        <v>25.54</v>
      </c>
      <c r="W3232" s="1">
        <v>42985</v>
      </c>
      <c r="X3232">
        <v>226</v>
      </c>
      <c r="Y3232" t="s">
        <v>43</v>
      </c>
      <c r="AC3232" s="1">
        <v>43060</v>
      </c>
      <c r="AD3232">
        <v>1</v>
      </c>
      <c r="AE3232">
        <v>275</v>
      </c>
      <c r="AF3232" s="1">
        <v>43342</v>
      </c>
      <c r="AG3232">
        <v>357</v>
      </c>
      <c r="AH3232" t="s">
        <v>1022</v>
      </c>
      <c r="AI3232">
        <v>479</v>
      </c>
      <c r="AJ3232" t="s">
        <v>1023</v>
      </c>
      <c r="AK3232" t="s">
        <v>45</v>
      </c>
      <c r="AL3232" s="1">
        <v>42985</v>
      </c>
    </row>
    <row r="3233" spans="1:38" x14ac:dyDescent="0.25">
      <c r="A3233" t="s">
        <v>123</v>
      </c>
      <c r="B3233" s="1">
        <v>43136</v>
      </c>
      <c r="C3233">
        <v>3</v>
      </c>
      <c r="D3233">
        <v>769</v>
      </c>
      <c r="E3233">
        <v>277</v>
      </c>
      <c r="F3233" t="s">
        <v>1426</v>
      </c>
      <c r="G3233" t="s">
        <v>104</v>
      </c>
      <c r="H3233" t="s">
        <v>105</v>
      </c>
      <c r="I3233">
        <v>3</v>
      </c>
      <c r="J3233">
        <v>2</v>
      </c>
      <c r="K3233">
        <v>151</v>
      </c>
      <c r="L3233">
        <v>15.6</v>
      </c>
      <c r="M3233">
        <v>5.21</v>
      </c>
      <c r="N3233">
        <v>0.81</v>
      </c>
      <c r="O3233">
        <v>4.76</v>
      </c>
      <c r="P3233">
        <v>0.74</v>
      </c>
      <c r="Q3233">
        <v>3.82</v>
      </c>
      <c r="R3233">
        <v>0.6</v>
      </c>
      <c r="S3233">
        <v>1.34</v>
      </c>
      <c r="T3233">
        <v>486</v>
      </c>
      <c r="U3233">
        <v>16.190000000000001</v>
      </c>
      <c r="V3233">
        <v>17.920000000000002</v>
      </c>
      <c r="W3233" s="1">
        <v>42985</v>
      </c>
      <c r="X3233">
        <v>226</v>
      </c>
      <c r="Y3233" s="3">
        <v>44987</v>
      </c>
      <c r="AC3233" s="1">
        <v>43060</v>
      </c>
      <c r="AD3233">
        <v>1</v>
      </c>
      <c r="AE3233">
        <v>203</v>
      </c>
      <c r="AF3233" s="1">
        <v>43341</v>
      </c>
      <c r="AG3233">
        <v>356</v>
      </c>
      <c r="AH3233" t="s">
        <v>1022</v>
      </c>
      <c r="AI3233">
        <v>479</v>
      </c>
      <c r="AJ3233" t="s">
        <v>1023</v>
      </c>
      <c r="AK3233" t="s">
        <v>45</v>
      </c>
      <c r="AL3233" s="1">
        <v>42985</v>
      </c>
    </row>
    <row r="3234" spans="1:38" x14ac:dyDescent="0.25">
      <c r="A3234" t="s">
        <v>123</v>
      </c>
      <c r="B3234" s="1">
        <v>43198</v>
      </c>
      <c r="C3234">
        <v>4</v>
      </c>
      <c r="D3234">
        <v>721</v>
      </c>
      <c r="E3234">
        <v>277</v>
      </c>
      <c r="F3234" t="s">
        <v>1426</v>
      </c>
      <c r="G3234" t="s">
        <v>69</v>
      </c>
      <c r="H3234" t="s">
        <v>70</v>
      </c>
      <c r="I3234">
        <v>3</v>
      </c>
      <c r="J3234">
        <v>2</v>
      </c>
      <c r="K3234">
        <v>209</v>
      </c>
      <c r="L3234">
        <v>12.6</v>
      </c>
      <c r="M3234">
        <v>4.6399999999999997</v>
      </c>
      <c r="N3234">
        <v>0.57999999999999996</v>
      </c>
      <c r="O3234">
        <v>3.81</v>
      </c>
      <c r="P3234">
        <v>0.48</v>
      </c>
      <c r="Q3234">
        <v>3.94</v>
      </c>
      <c r="R3234">
        <v>0.5</v>
      </c>
      <c r="S3234">
        <v>0.98</v>
      </c>
      <c r="T3234">
        <v>18</v>
      </c>
      <c r="U3234">
        <v>13.08</v>
      </c>
      <c r="V3234">
        <v>13.11</v>
      </c>
      <c r="W3234" s="1">
        <v>42989</v>
      </c>
      <c r="X3234">
        <v>222</v>
      </c>
      <c r="Y3234" t="s">
        <v>48</v>
      </c>
      <c r="AC3234" s="1">
        <v>43057</v>
      </c>
      <c r="AD3234">
        <v>1</v>
      </c>
      <c r="AF3234" s="1">
        <v>43339</v>
      </c>
      <c r="AI3234">
        <v>0</v>
      </c>
      <c r="AJ3234" t="s">
        <v>1021</v>
      </c>
      <c r="AK3234" t="s">
        <v>143</v>
      </c>
      <c r="AL3234" s="1">
        <v>43224</v>
      </c>
    </row>
    <row r="3235" spans="1:38" x14ac:dyDescent="0.25">
      <c r="A3235" t="s">
        <v>129</v>
      </c>
      <c r="B3235" s="1">
        <v>43060</v>
      </c>
      <c r="C3235">
        <v>2</v>
      </c>
      <c r="D3235">
        <v>305</v>
      </c>
      <c r="E3235">
        <v>278</v>
      </c>
      <c r="F3235" t="s">
        <v>1426</v>
      </c>
      <c r="G3235" t="s">
        <v>40</v>
      </c>
      <c r="H3235" t="s">
        <v>41</v>
      </c>
      <c r="I3235">
        <v>8</v>
      </c>
      <c r="J3235" t="s">
        <v>42</v>
      </c>
      <c r="K3235">
        <v>27</v>
      </c>
      <c r="L3235">
        <v>20.8</v>
      </c>
      <c r="M3235">
        <v>5.09</v>
      </c>
      <c r="N3235">
        <v>1.06</v>
      </c>
      <c r="O3235">
        <v>5.12</v>
      </c>
      <c r="P3235">
        <v>1.06</v>
      </c>
      <c r="Q3235">
        <v>3.82</v>
      </c>
      <c r="R3235">
        <v>0.79</v>
      </c>
      <c r="S3235">
        <v>1.86</v>
      </c>
      <c r="T3235">
        <v>17</v>
      </c>
      <c r="U3235">
        <v>21.59</v>
      </c>
      <c r="V3235">
        <v>24.74</v>
      </c>
      <c r="W3235" s="1">
        <v>43033</v>
      </c>
      <c r="X3235">
        <v>209</v>
      </c>
      <c r="Y3235" t="s">
        <v>43</v>
      </c>
      <c r="Z3235" t="s">
        <v>1240</v>
      </c>
      <c r="AA3235" t="s">
        <v>1241</v>
      </c>
      <c r="AC3235" s="1">
        <v>43068</v>
      </c>
      <c r="AD3235">
        <v>2</v>
      </c>
      <c r="AE3235">
        <v>206</v>
      </c>
      <c r="AF3235" s="1">
        <v>43353</v>
      </c>
      <c r="AG3235">
        <v>320</v>
      </c>
      <c r="AI3235">
        <v>0</v>
      </c>
      <c r="AK3235" t="s">
        <v>45</v>
      </c>
      <c r="AL3235" s="1">
        <v>43033</v>
      </c>
    </row>
    <row r="3236" spans="1:38" x14ac:dyDescent="0.25">
      <c r="A3236" t="s">
        <v>129</v>
      </c>
      <c r="B3236" s="1">
        <v>43156</v>
      </c>
      <c r="C3236">
        <v>3</v>
      </c>
      <c r="D3236">
        <v>305</v>
      </c>
      <c r="E3236">
        <v>278</v>
      </c>
      <c r="F3236" t="s">
        <v>1426</v>
      </c>
      <c r="G3236" t="s">
        <v>40</v>
      </c>
      <c r="H3236" t="s">
        <v>41</v>
      </c>
      <c r="I3236">
        <v>8</v>
      </c>
      <c r="J3236" t="s">
        <v>42</v>
      </c>
      <c r="K3236">
        <v>123</v>
      </c>
      <c r="L3236">
        <v>17.899999999999999</v>
      </c>
      <c r="M3236">
        <v>5.1100000000000003</v>
      </c>
      <c r="N3236">
        <v>0.91</v>
      </c>
      <c r="O3236">
        <v>5.92</v>
      </c>
      <c r="P3236">
        <v>1.06</v>
      </c>
      <c r="Q3236">
        <v>3.88</v>
      </c>
      <c r="R3236">
        <v>0.69</v>
      </c>
      <c r="S3236">
        <v>1.75</v>
      </c>
      <c r="U3236">
        <v>18.579999999999998</v>
      </c>
      <c r="V3236">
        <v>23.22</v>
      </c>
      <c r="W3236" s="1">
        <v>43033</v>
      </c>
      <c r="X3236">
        <v>209</v>
      </c>
      <c r="Z3236" t="s">
        <v>1240</v>
      </c>
      <c r="AA3236" t="s">
        <v>1241</v>
      </c>
      <c r="AI3236">
        <v>0</v>
      </c>
    </row>
    <row r="3237" spans="1:38" x14ac:dyDescent="0.25">
      <c r="A3237" t="s">
        <v>129</v>
      </c>
      <c r="B3237" s="1">
        <v>43229</v>
      </c>
      <c r="C3237">
        <v>4</v>
      </c>
      <c r="D3237">
        <v>305</v>
      </c>
      <c r="E3237">
        <v>278</v>
      </c>
      <c r="F3237" t="s">
        <v>1426</v>
      </c>
      <c r="G3237" t="s">
        <v>40</v>
      </c>
      <c r="H3237" t="s">
        <v>41</v>
      </c>
      <c r="I3237">
        <v>8</v>
      </c>
      <c r="J3237" t="s">
        <v>42</v>
      </c>
      <c r="K3237">
        <v>196</v>
      </c>
      <c r="L3237">
        <v>6.4</v>
      </c>
      <c r="M3237">
        <v>4.95</v>
      </c>
      <c r="N3237">
        <v>0.32</v>
      </c>
      <c r="O3237">
        <v>2.86</v>
      </c>
      <c r="P3237">
        <v>0.18</v>
      </c>
      <c r="Q3237">
        <v>4.9000000000000004</v>
      </c>
      <c r="R3237">
        <v>0.31</v>
      </c>
      <c r="S3237">
        <v>0.5</v>
      </c>
      <c r="T3237">
        <v>36</v>
      </c>
      <c r="U3237">
        <v>6.64</v>
      </c>
      <c r="V3237">
        <v>6.27</v>
      </c>
      <c r="W3237" s="1">
        <v>43033</v>
      </c>
      <c r="X3237">
        <v>209</v>
      </c>
      <c r="Y3237" t="s">
        <v>47</v>
      </c>
      <c r="Z3237" t="s">
        <v>1240</v>
      </c>
      <c r="AA3237" t="s">
        <v>1241</v>
      </c>
      <c r="AC3237" s="1">
        <v>43068</v>
      </c>
      <c r="AD3237">
        <v>2</v>
      </c>
      <c r="AF3237" s="1">
        <v>43353</v>
      </c>
      <c r="AG3237">
        <v>320</v>
      </c>
      <c r="AI3237">
        <v>0</v>
      </c>
      <c r="AK3237" t="s">
        <v>50</v>
      </c>
      <c r="AL3237" s="1">
        <v>43250</v>
      </c>
    </row>
    <row r="3238" spans="1:38" x14ac:dyDescent="0.25">
      <c r="A3238" t="s">
        <v>123</v>
      </c>
      <c r="B3238" s="1">
        <v>43074</v>
      </c>
      <c r="C3238">
        <v>2</v>
      </c>
      <c r="D3238">
        <v>190</v>
      </c>
      <c r="E3238">
        <v>278</v>
      </c>
      <c r="F3238" t="s">
        <v>1426</v>
      </c>
      <c r="G3238" t="s">
        <v>69</v>
      </c>
      <c r="H3238" t="s">
        <v>70</v>
      </c>
      <c r="I3238">
        <v>2</v>
      </c>
      <c r="J3238">
        <v>1</v>
      </c>
      <c r="K3238">
        <v>119</v>
      </c>
      <c r="L3238">
        <v>9.8000000000000007</v>
      </c>
      <c r="M3238">
        <v>5.32</v>
      </c>
      <c r="N3238">
        <v>0.52</v>
      </c>
      <c r="O3238">
        <v>5.19</v>
      </c>
      <c r="P3238">
        <v>0.51</v>
      </c>
      <c r="Q3238">
        <v>4.4800000000000004</v>
      </c>
      <c r="R3238">
        <v>0.44</v>
      </c>
      <c r="S3238">
        <v>0.95</v>
      </c>
      <c r="T3238">
        <v>1285</v>
      </c>
      <c r="U3238">
        <v>10.17</v>
      </c>
      <c r="V3238">
        <v>12.29</v>
      </c>
      <c r="W3238" s="1">
        <v>42955</v>
      </c>
      <c r="X3238">
        <v>256</v>
      </c>
      <c r="Y3238" s="3">
        <v>44959</v>
      </c>
      <c r="AC3238" s="1">
        <v>43061</v>
      </c>
      <c r="AD3238">
        <v>1</v>
      </c>
      <c r="AE3238">
        <v>262</v>
      </c>
      <c r="AF3238" s="1">
        <v>43338</v>
      </c>
      <c r="AG3238">
        <v>383</v>
      </c>
      <c r="AH3238" t="s">
        <v>1187</v>
      </c>
      <c r="AI3238" t="s">
        <v>1846</v>
      </c>
      <c r="AJ3238" t="s">
        <v>1847</v>
      </c>
      <c r="AK3238" t="s">
        <v>45</v>
      </c>
      <c r="AL3238" s="1">
        <v>42955</v>
      </c>
    </row>
    <row r="3239" spans="1:38" x14ac:dyDescent="0.25">
      <c r="A3239" t="s">
        <v>123</v>
      </c>
      <c r="B3239" s="1">
        <v>43198</v>
      </c>
      <c r="C3239">
        <v>4</v>
      </c>
      <c r="D3239">
        <v>190</v>
      </c>
      <c r="E3239">
        <v>278</v>
      </c>
      <c r="F3239" t="s">
        <v>1426</v>
      </c>
      <c r="G3239" t="s">
        <v>69</v>
      </c>
      <c r="H3239" t="s">
        <v>70</v>
      </c>
      <c r="I3239">
        <v>2</v>
      </c>
      <c r="J3239">
        <v>1</v>
      </c>
      <c r="K3239">
        <v>243</v>
      </c>
      <c r="L3239">
        <v>6.5</v>
      </c>
      <c r="M3239">
        <v>4.96</v>
      </c>
      <c r="N3239">
        <v>0.32</v>
      </c>
      <c r="O3239">
        <v>5.86</v>
      </c>
      <c r="P3239">
        <v>0.38</v>
      </c>
      <c r="Q3239">
        <v>5.22</v>
      </c>
      <c r="R3239">
        <v>0.34</v>
      </c>
      <c r="S3239">
        <v>0.72</v>
      </c>
      <c r="T3239">
        <v>3178</v>
      </c>
      <c r="U3239">
        <v>6.75</v>
      </c>
      <c r="V3239">
        <v>9.0299999999999994</v>
      </c>
      <c r="W3239" s="1">
        <v>42955</v>
      </c>
      <c r="X3239">
        <v>256</v>
      </c>
      <c r="Y3239" s="3">
        <v>45020</v>
      </c>
      <c r="AC3239" s="1">
        <v>43061</v>
      </c>
      <c r="AD3239">
        <v>1</v>
      </c>
      <c r="AF3239" s="1">
        <v>43338</v>
      </c>
      <c r="AH3239" t="s">
        <v>1187</v>
      </c>
      <c r="AI3239" t="s">
        <v>1846</v>
      </c>
      <c r="AJ3239" t="s">
        <v>1847</v>
      </c>
      <c r="AK3239" t="s">
        <v>143</v>
      </c>
      <c r="AL3239" s="1">
        <v>43215</v>
      </c>
    </row>
    <row r="3240" spans="1:38" x14ac:dyDescent="0.25">
      <c r="A3240" t="s">
        <v>123</v>
      </c>
      <c r="B3240" s="1">
        <v>43136</v>
      </c>
      <c r="C3240">
        <v>3</v>
      </c>
      <c r="D3240">
        <v>190</v>
      </c>
      <c r="E3240">
        <v>278</v>
      </c>
      <c r="F3240" t="s">
        <v>1426</v>
      </c>
      <c r="G3240" t="s">
        <v>69</v>
      </c>
      <c r="H3240" t="s">
        <v>70</v>
      </c>
      <c r="I3240">
        <v>2</v>
      </c>
      <c r="J3240">
        <v>1</v>
      </c>
      <c r="K3240">
        <v>181</v>
      </c>
      <c r="L3240">
        <v>6.4</v>
      </c>
      <c r="M3240">
        <v>3.99</v>
      </c>
      <c r="N3240">
        <v>0.26</v>
      </c>
      <c r="O3240">
        <v>5.31</v>
      </c>
      <c r="P3240">
        <v>0.34</v>
      </c>
      <c r="Q3240">
        <v>4.6900000000000004</v>
      </c>
      <c r="R3240">
        <v>0.3</v>
      </c>
      <c r="S3240">
        <v>0.64</v>
      </c>
      <c r="T3240">
        <v>8333</v>
      </c>
      <c r="U3240">
        <v>6.64</v>
      </c>
      <c r="V3240">
        <v>8.2100000000000009</v>
      </c>
      <c r="W3240" s="1">
        <v>42955</v>
      </c>
      <c r="X3240">
        <v>256</v>
      </c>
      <c r="Y3240" s="3">
        <v>44988</v>
      </c>
      <c r="AC3240" s="1">
        <v>43061</v>
      </c>
      <c r="AD3240">
        <v>1</v>
      </c>
      <c r="AE3240">
        <v>200</v>
      </c>
      <c r="AF3240" s="1">
        <v>43338</v>
      </c>
      <c r="AG3240">
        <v>383</v>
      </c>
      <c r="AH3240" t="s">
        <v>1187</v>
      </c>
      <c r="AI3240" t="s">
        <v>1846</v>
      </c>
      <c r="AJ3240" t="s">
        <v>1847</v>
      </c>
      <c r="AK3240" t="s">
        <v>45</v>
      </c>
      <c r="AL3240" s="1">
        <v>42955</v>
      </c>
    </row>
    <row r="3241" spans="1:38" x14ac:dyDescent="0.25">
      <c r="A3241" t="s">
        <v>123</v>
      </c>
      <c r="B3241" s="1">
        <v>43005</v>
      </c>
      <c r="C3241">
        <v>1</v>
      </c>
      <c r="D3241">
        <v>190</v>
      </c>
      <c r="E3241">
        <v>278</v>
      </c>
      <c r="F3241" t="s">
        <v>1426</v>
      </c>
      <c r="G3241" t="s">
        <v>69</v>
      </c>
      <c r="H3241" t="s">
        <v>70</v>
      </c>
      <c r="I3241">
        <v>2</v>
      </c>
      <c r="J3241">
        <v>1</v>
      </c>
      <c r="K3241">
        <v>50</v>
      </c>
      <c r="L3241">
        <v>4.5</v>
      </c>
      <c r="M3241">
        <v>4.9000000000000004</v>
      </c>
      <c r="N3241">
        <v>0.22</v>
      </c>
      <c r="O3241">
        <v>6.67</v>
      </c>
      <c r="P3241">
        <v>0.3</v>
      </c>
      <c r="Q3241">
        <v>4.67</v>
      </c>
      <c r="R3241">
        <v>0.21</v>
      </c>
      <c r="S3241">
        <v>0.51</v>
      </c>
      <c r="T3241">
        <v>2085</v>
      </c>
      <c r="U3241">
        <v>4.67</v>
      </c>
      <c r="V3241">
        <v>6.53</v>
      </c>
      <c r="W3241" s="1">
        <v>42955</v>
      </c>
      <c r="X3241">
        <v>256</v>
      </c>
      <c r="AC3241" s="1">
        <v>43061</v>
      </c>
      <c r="AD3241">
        <v>1</v>
      </c>
      <c r="AE3241">
        <v>271</v>
      </c>
      <c r="AF3241" s="1">
        <v>43338</v>
      </c>
      <c r="AG3241">
        <v>383</v>
      </c>
      <c r="AH3241" t="s">
        <v>1187</v>
      </c>
      <c r="AI3241" t="s">
        <v>1846</v>
      </c>
      <c r="AJ3241" t="s">
        <v>1847</v>
      </c>
      <c r="AK3241" t="s">
        <v>45</v>
      </c>
      <c r="AL3241" s="1">
        <v>42955</v>
      </c>
    </row>
    <row r="3242" spans="1:38" x14ac:dyDescent="0.25">
      <c r="A3242" t="s">
        <v>129</v>
      </c>
      <c r="B3242" s="1">
        <v>42997</v>
      </c>
      <c r="C3242">
        <v>1</v>
      </c>
      <c r="D3242">
        <v>212</v>
      </c>
      <c r="E3242">
        <v>278</v>
      </c>
      <c r="F3242" t="s">
        <v>1426</v>
      </c>
      <c r="G3242" t="s">
        <v>69</v>
      </c>
      <c r="H3242" t="s">
        <v>70</v>
      </c>
      <c r="I3242">
        <v>3</v>
      </c>
      <c r="J3242">
        <v>2</v>
      </c>
      <c r="K3242">
        <v>7</v>
      </c>
      <c r="L3242">
        <v>23.6</v>
      </c>
      <c r="M3242">
        <v>4.9800000000000004</v>
      </c>
      <c r="N3242">
        <v>1.18</v>
      </c>
      <c r="O3242">
        <v>5.57</v>
      </c>
      <c r="P3242">
        <v>1.31</v>
      </c>
      <c r="Q3242">
        <v>4.17</v>
      </c>
      <c r="R3242">
        <v>0.98</v>
      </c>
      <c r="S3242">
        <v>2.2999999999999998</v>
      </c>
      <c r="T3242">
        <v>17</v>
      </c>
      <c r="U3242">
        <v>24.5</v>
      </c>
      <c r="V3242">
        <v>30.04</v>
      </c>
      <c r="W3242" s="1">
        <v>42990</v>
      </c>
      <c r="X3242">
        <v>179</v>
      </c>
      <c r="Y3242" t="s">
        <v>43</v>
      </c>
      <c r="Z3242" t="s">
        <v>1848</v>
      </c>
      <c r="AA3242" t="s">
        <v>1849</v>
      </c>
      <c r="AC3242" t="s">
        <v>49</v>
      </c>
      <c r="AI3242" t="s">
        <v>946</v>
      </c>
      <c r="AJ3242" t="s">
        <v>947</v>
      </c>
      <c r="AK3242" t="s">
        <v>45</v>
      </c>
      <c r="AL3242" s="1">
        <v>42990</v>
      </c>
    </row>
    <row r="3243" spans="1:38" x14ac:dyDescent="0.25">
      <c r="A3243" t="s">
        <v>129</v>
      </c>
      <c r="B3243" s="1">
        <v>43060</v>
      </c>
      <c r="C3243">
        <v>2</v>
      </c>
      <c r="D3243">
        <v>212</v>
      </c>
      <c r="E3243">
        <v>278</v>
      </c>
      <c r="F3243" t="s">
        <v>1426</v>
      </c>
      <c r="G3243" t="s">
        <v>69</v>
      </c>
      <c r="H3243" t="s">
        <v>70</v>
      </c>
      <c r="I3243">
        <v>3</v>
      </c>
      <c r="J3243">
        <v>2</v>
      </c>
      <c r="K3243">
        <v>70</v>
      </c>
      <c r="L3243">
        <v>21.1</v>
      </c>
      <c r="M3243">
        <v>4.96</v>
      </c>
      <c r="N3243">
        <v>1.05</v>
      </c>
      <c r="O3243">
        <v>4.75</v>
      </c>
      <c r="P3243">
        <v>1</v>
      </c>
      <c r="Q3243">
        <v>3.45</v>
      </c>
      <c r="R3243">
        <v>0.73</v>
      </c>
      <c r="S3243">
        <v>1.73</v>
      </c>
      <c r="T3243">
        <v>9</v>
      </c>
      <c r="U3243">
        <v>21.9</v>
      </c>
      <c r="V3243">
        <v>23.63</v>
      </c>
      <c r="W3243" s="1">
        <v>42990</v>
      </c>
      <c r="X3243">
        <v>179</v>
      </c>
      <c r="Y3243" t="s">
        <v>46</v>
      </c>
      <c r="Z3243" t="s">
        <v>1848</v>
      </c>
      <c r="AA3243" t="s">
        <v>1849</v>
      </c>
      <c r="AC3243" t="s">
        <v>49</v>
      </c>
      <c r="AI3243" t="s">
        <v>946</v>
      </c>
      <c r="AJ3243" t="s">
        <v>947</v>
      </c>
      <c r="AK3243" t="s">
        <v>45</v>
      </c>
      <c r="AL3243" s="1">
        <v>42990</v>
      </c>
    </row>
    <row r="3244" spans="1:38" x14ac:dyDescent="0.25">
      <c r="A3244" t="s">
        <v>129</v>
      </c>
      <c r="B3244" s="1">
        <v>43156</v>
      </c>
      <c r="C3244">
        <v>3</v>
      </c>
      <c r="D3244">
        <v>212</v>
      </c>
      <c r="E3244">
        <v>278</v>
      </c>
      <c r="F3244" t="s">
        <v>1426</v>
      </c>
      <c r="G3244" t="s">
        <v>69</v>
      </c>
      <c r="H3244" t="s">
        <v>70</v>
      </c>
      <c r="I3244">
        <v>3</v>
      </c>
      <c r="J3244">
        <v>2</v>
      </c>
      <c r="K3244">
        <v>166</v>
      </c>
      <c r="L3244">
        <v>19.2</v>
      </c>
      <c r="M3244">
        <v>4.9000000000000004</v>
      </c>
      <c r="N3244">
        <v>0.94</v>
      </c>
      <c r="O3244">
        <v>4.93</v>
      </c>
      <c r="P3244">
        <v>0.95</v>
      </c>
      <c r="Q3244">
        <v>3.9</v>
      </c>
      <c r="R3244">
        <v>0.75</v>
      </c>
      <c r="S3244">
        <v>1.7</v>
      </c>
      <c r="U3244">
        <v>19.93</v>
      </c>
      <c r="V3244">
        <v>22.64</v>
      </c>
      <c r="W3244" s="1">
        <v>42990</v>
      </c>
      <c r="X3244">
        <v>179</v>
      </c>
      <c r="Z3244" t="s">
        <v>1848</v>
      </c>
      <c r="AA3244" t="s">
        <v>1849</v>
      </c>
      <c r="AI3244">
        <v>0</v>
      </c>
    </row>
    <row r="3245" spans="1:38" x14ac:dyDescent="0.25">
      <c r="A3245" t="s">
        <v>1153</v>
      </c>
      <c r="B3245" s="1">
        <v>43073</v>
      </c>
      <c r="C3245">
        <v>2</v>
      </c>
      <c r="D3245">
        <v>199</v>
      </c>
      <c r="E3245">
        <v>278</v>
      </c>
      <c r="F3245" t="s">
        <v>1426</v>
      </c>
      <c r="G3245" t="s">
        <v>104</v>
      </c>
      <c r="H3245" t="s">
        <v>105</v>
      </c>
      <c r="I3245">
        <v>10</v>
      </c>
      <c r="J3245" t="s">
        <v>42</v>
      </c>
      <c r="K3245">
        <v>77</v>
      </c>
      <c r="L3245">
        <v>17.8</v>
      </c>
      <c r="M3245">
        <v>4.93</v>
      </c>
      <c r="N3245">
        <v>0.88</v>
      </c>
      <c r="O3245">
        <v>5.66</v>
      </c>
      <c r="P3245">
        <v>1.01</v>
      </c>
      <c r="Q3245">
        <v>3.99</v>
      </c>
      <c r="R3245">
        <v>0.71</v>
      </c>
      <c r="S3245">
        <v>1.72</v>
      </c>
      <c r="T3245">
        <v>165</v>
      </c>
      <c r="U3245">
        <v>18.48</v>
      </c>
      <c r="V3245">
        <v>22.72</v>
      </c>
      <c r="W3245" s="1">
        <v>42996</v>
      </c>
      <c r="X3245">
        <v>231</v>
      </c>
      <c r="Y3245" s="3">
        <v>44959</v>
      </c>
      <c r="AC3245" s="1">
        <v>43058</v>
      </c>
      <c r="AD3245">
        <v>1</v>
      </c>
      <c r="AE3245">
        <v>263</v>
      </c>
      <c r="AF3245" s="1">
        <v>43338</v>
      </c>
      <c r="AG3245">
        <v>342</v>
      </c>
      <c r="AH3245">
        <v>501038</v>
      </c>
      <c r="AI3245" t="s">
        <v>441</v>
      </c>
      <c r="AJ3245" s="3">
        <v>44930</v>
      </c>
      <c r="AK3245" t="s">
        <v>45</v>
      </c>
      <c r="AL3245" s="1">
        <v>42996</v>
      </c>
    </row>
    <row r="3246" spans="1:38" x14ac:dyDescent="0.25">
      <c r="A3246" t="s">
        <v>1153</v>
      </c>
      <c r="B3246" s="1">
        <v>43009</v>
      </c>
      <c r="C3246">
        <v>1</v>
      </c>
      <c r="D3246">
        <v>199</v>
      </c>
      <c r="E3246">
        <v>278</v>
      </c>
      <c r="F3246" t="s">
        <v>1426</v>
      </c>
      <c r="G3246" t="s">
        <v>104</v>
      </c>
      <c r="H3246" t="s">
        <v>105</v>
      </c>
      <c r="I3246">
        <v>10</v>
      </c>
      <c r="J3246" t="s">
        <v>42</v>
      </c>
      <c r="K3246">
        <v>13</v>
      </c>
      <c r="L3246">
        <v>16.600000000000001</v>
      </c>
      <c r="M3246">
        <v>4.87</v>
      </c>
      <c r="N3246">
        <v>0.81</v>
      </c>
      <c r="O3246">
        <v>4.5999999999999996</v>
      </c>
      <c r="P3246">
        <v>0.76</v>
      </c>
      <c r="Q3246">
        <v>3.83</v>
      </c>
      <c r="R3246">
        <v>0.64</v>
      </c>
      <c r="S3246">
        <v>1.4</v>
      </c>
      <c r="T3246">
        <v>227</v>
      </c>
      <c r="U3246">
        <v>17.23</v>
      </c>
      <c r="V3246">
        <v>18.739999999999998</v>
      </c>
      <c r="W3246" s="1">
        <v>42996</v>
      </c>
      <c r="X3246">
        <v>231</v>
      </c>
      <c r="Y3246" s="3">
        <v>44927</v>
      </c>
      <c r="AC3246" s="1">
        <v>43058</v>
      </c>
      <c r="AD3246">
        <v>1</v>
      </c>
      <c r="AE3246">
        <v>268</v>
      </c>
      <c r="AF3246" s="1">
        <v>43338</v>
      </c>
      <c r="AG3246">
        <v>342</v>
      </c>
      <c r="AH3246">
        <v>501038</v>
      </c>
      <c r="AI3246" t="s">
        <v>441</v>
      </c>
      <c r="AJ3246" s="3">
        <v>44930</v>
      </c>
      <c r="AK3246" t="s">
        <v>45</v>
      </c>
      <c r="AL3246" s="1">
        <v>42996</v>
      </c>
    </row>
    <row r="3247" spans="1:38" x14ac:dyDescent="0.25">
      <c r="A3247" t="s">
        <v>1153</v>
      </c>
      <c r="B3247" s="1">
        <v>43144</v>
      </c>
      <c r="C3247">
        <v>3</v>
      </c>
      <c r="D3247">
        <v>199</v>
      </c>
      <c r="E3247">
        <v>278</v>
      </c>
      <c r="F3247" t="s">
        <v>1426</v>
      </c>
      <c r="G3247" t="s">
        <v>104</v>
      </c>
      <c r="H3247" t="s">
        <v>105</v>
      </c>
      <c r="I3247">
        <v>10</v>
      </c>
      <c r="J3247" t="s">
        <v>42</v>
      </c>
      <c r="K3247">
        <v>148</v>
      </c>
      <c r="L3247">
        <v>11.7</v>
      </c>
      <c r="M3247">
        <v>4.87</v>
      </c>
      <c r="N3247">
        <v>0.56999999999999995</v>
      </c>
      <c r="O3247">
        <v>6.89</v>
      </c>
      <c r="P3247">
        <v>0.81</v>
      </c>
      <c r="Q3247">
        <v>3.94</v>
      </c>
      <c r="R3247">
        <v>0.46</v>
      </c>
      <c r="S3247">
        <v>1.27</v>
      </c>
      <c r="T3247">
        <v>143</v>
      </c>
      <c r="U3247">
        <v>12.14</v>
      </c>
      <c r="V3247">
        <v>16.72</v>
      </c>
      <c r="W3247" s="1">
        <v>42996</v>
      </c>
      <c r="X3247">
        <v>231</v>
      </c>
      <c r="Y3247" s="3">
        <v>44987</v>
      </c>
      <c r="AC3247" t="s">
        <v>142</v>
      </c>
      <c r="AH3247">
        <v>501038</v>
      </c>
      <c r="AI3247" t="s">
        <v>441</v>
      </c>
      <c r="AJ3247" s="3">
        <v>44930</v>
      </c>
      <c r="AK3247" t="s">
        <v>45</v>
      </c>
      <c r="AL3247" s="1">
        <v>42996</v>
      </c>
    </row>
    <row r="3248" spans="1:38" x14ac:dyDescent="0.25">
      <c r="A3248" t="s">
        <v>1153</v>
      </c>
      <c r="B3248" s="1">
        <v>43214</v>
      </c>
      <c r="C3248">
        <v>4</v>
      </c>
      <c r="D3248">
        <v>199</v>
      </c>
      <c r="E3248">
        <v>278</v>
      </c>
      <c r="F3248" t="s">
        <v>1426</v>
      </c>
      <c r="G3248" t="s">
        <v>104</v>
      </c>
      <c r="H3248" t="s">
        <v>105</v>
      </c>
      <c r="I3248">
        <v>10</v>
      </c>
      <c r="J3248" t="s">
        <v>42</v>
      </c>
      <c r="K3248">
        <v>218</v>
      </c>
      <c r="L3248">
        <v>6.4</v>
      </c>
      <c r="M3248">
        <v>4.21</v>
      </c>
      <c r="N3248">
        <v>0.27</v>
      </c>
      <c r="O3248">
        <v>9.02</v>
      </c>
      <c r="P3248">
        <v>0.57999999999999996</v>
      </c>
      <c r="Q3248">
        <v>6</v>
      </c>
      <c r="R3248">
        <v>0.38</v>
      </c>
      <c r="S3248">
        <v>0.96</v>
      </c>
      <c r="T3248">
        <v>58</v>
      </c>
      <c r="U3248">
        <v>6.64</v>
      </c>
      <c r="V3248">
        <v>11.81</v>
      </c>
      <c r="W3248" s="1">
        <v>42996</v>
      </c>
      <c r="X3248">
        <v>231</v>
      </c>
      <c r="Y3248" s="3">
        <v>45018</v>
      </c>
      <c r="AC3248" t="s">
        <v>142</v>
      </c>
      <c r="AH3248">
        <v>501038</v>
      </c>
      <c r="AI3248" t="s">
        <v>441</v>
      </c>
      <c r="AJ3248" s="3">
        <v>44930</v>
      </c>
      <c r="AK3248" t="s">
        <v>143</v>
      </c>
      <c r="AL3248" s="1">
        <v>43236</v>
      </c>
    </row>
    <row r="3249" spans="1:38" x14ac:dyDescent="0.25">
      <c r="A3249" t="s">
        <v>38</v>
      </c>
      <c r="B3249" s="1">
        <v>43010</v>
      </c>
      <c r="C3249">
        <v>1</v>
      </c>
      <c r="D3249">
        <v>36</v>
      </c>
      <c r="E3249">
        <v>278</v>
      </c>
      <c r="F3249" t="s">
        <v>1426</v>
      </c>
      <c r="G3249" t="s">
        <v>51</v>
      </c>
      <c r="H3249" t="s">
        <v>52</v>
      </c>
      <c r="I3249">
        <v>3</v>
      </c>
      <c r="J3249">
        <v>2</v>
      </c>
      <c r="K3249">
        <v>28</v>
      </c>
      <c r="L3249">
        <v>25.7</v>
      </c>
      <c r="M3249">
        <v>5.09</v>
      </c>
      <c r="N3249">
        <v>1.31</v>
      </c>
      <c r="O3249">
        <v>4.55</v>
      </c>
      <c r="P3249">
        <v>1.17</v>
      </c>
      <c r="Q3249">
        <v>3.95</v>
      </c>
      <c r="R3249">
        <v>1.02</v>
      </c>
      <c r="S3249">
        <v>2.1800000000000002</v>
      </c>
      <c r="T3249">
        <v>29</v>
      </c>
      <c r="U3249">
        <v>26.68</v>
      </c>
      <c r="V3249">
        <v>29.14</v>
      </c>
      <c r="W3249" s="1">
        <v>42982</v>
      </c>
      <c r="X3249">
        <v>231</v>
      </c>
      <c r="Y3249" t="s">
        <v>43</v>
      </c>
      <c r="Z3249" t="s">
        <v>1850</v>
      </c>
      <c r="AA3249" t="s">
        <v>1851</v>
      </c>
      <c r="AC3249" s="1">
        <v>43048</v>
      </c>
      <c r="AD3249">
        <v>1</v>
      </c>
      <c r="AE3249">
        <v>250</v>
      </c>
      <c r="AF3249" s="1">
        <v>43327</v>
      </c>
      <c r="AG3249">
        <v>345</v>
      </c>
      <c r="AH3249" t="s">
        <v>1852</v>
      </c>
      <c r="AI3249">
        <v>278</v>
      </c>
      <c r="AJ3249" s="3">
        <v>45239</v>
      </c>
      <c r="AK3249" t="s">
        <v>45</v>
      </c>
      <c r="AL3249" s="1">
        <v>42982</v>
      </c>
    </row>
    <row r="3250" spans="1:38" x14ac:dyDescent="0.25">
      <c r="A3250" t="s">
        <v>38</v>
      </c>
      <c r="B3250" s="1">
        <v>43075</v>
      </c>
      <c r="C3250">
        <v>2</v>
      </c>
      <c r="D3250">
        <v>36</v>
      </c>
      <c r="E3250">
        <v>278</v>
      </c>
      <c r="F3250" t="s">
        <v>1426</v>
      </c>
      <c r="G3250" t="s">
        <v>51</v>
      </c>
      <c r="H3250" t="s">
        <v>52</v>
      </c>
      <c r="I3250">
        <v>3</v>
      </c>
      <c r="J3250">
        <v>2</v>
      </c>
      <c r="K3250">
        <v>93</v>
      </c>
      <c r="L3250">
        <v>18.7</v>
      </c>
      <c r="M3250">
        <v>4.83</v>
      </c>
      <c r="N3250">
        <v>0.9</v>
      </c>
      <c r="O3250">
        <v>4.82</v>
      </c>
      <c r="P3250">
        <v>0.9</v>
      </c>
      <c r="Q3250">
        <v>3.86</v>
      </c>
      <c r="R3250">
        <v>0.72</v>
      </c>
      <c r="S3250">
        <v>1.62</v>
      </c>
      <c r="T3250">
        <v>8</v>
      </c>
      <c r="U3250">
        <v>19.41</v>
      </c>
      <c r="V3250">
        <v>21.65</v>
      </c>
      <c r="W3250" s="1">
        <v>42982</v>
      </c>
      <c r="X3250">
        <v>231</v>
      </c>
      <c r="Y3250" t="s">
        <v>46</v>
      </c>
      <c r="Z3250" t="s">
        <v>1850</v>
      </c>
      <c r="AA3250" t="s">
        <v>1851</v>
      </c>
      <c r="AC3250" s="1">
        <v>43048</v>
      </c>
      <c r="AD3250">
        <v>1</v>
      </c>
      <c r="AE3250">
        <v>211</v>
      </c>
      <c r="AF3250" s="1">
        <v>43326</v>
      </c>
      <c r="AG3250">
        <v>344</v>
      </c>
      <c r="AH3250" t="s">
        <v>1852</v>
      </c>
      <c r="AI3250">
        <v>278</v>
      </c>
      <c r="AJ3250" s="3">
        <v>45239</v>
      </c>
      <c r="AK3250" t="s">
        <v>45</v>
      </c>
      <c r="AL3250" s="1">
        <v>42982</v>
      </c>
    </row>
    <row r="3251" spans="1:38" x14ac:dyDescent="0.25">
      <c r="A3251" t="s">
        <v>38</v>
      </c>
      <c r="B3251" s="1">
        <v>43146</v>
      </c>
      <c r="C3251">
        <v>3</v>
      </c>
      <c r="D3251">
        <v>36</v>
      </c>
      <c r="E3251">
        <v>278</v>
      </c>
      <c r="F3251" t="s">
        <v>1426</v>
      </c>
      <c r="G3251" t="s">
        <v>51</v>
      </c>
      <c r="H3251" t="s">
        <v>52</v>
      </c>
      <c r="I3251">
        <v>3</v>
      </c>
      <c r="J3251">
        <v>2</v>
      </c>
      <c r="K3251">
        <v>164</v>
      </c>
      <c r="L3251">
        <v>13.6</v>
      </c>
      <c r="M3251">
        <v>4.8</v>
      </c>
      <c r="N3251">
        <v>0.65</v>
      </c>
      <c r="O3251">
        <v>5.6</v>
      </c>
      <c r="P3251">
        <v>0.76</v>
      </c>
      <c r="Q3251">
        <v>4.03</v>
      </c>
      <c r="R3251">
        <v>0.55000000000000004</v>
      </c>
      <c r="S3251">
        <v>1.31</v>
      </c>
      <c r="T3251">
        <v>7</v>
      </c>
      <c r="U3251">
        <v>14.12</v>
      </c>
      <c r="V3251">
        <v>17.27</v>
      </c>
      <c r="W3251" s="1">
        <v>42982</v>
      </c>
      <c r="X3251">
        <v>231</v>
      </c>
      <c r="Y3251" t="s">
        <v>47</v>
      </c>
      <c r="Z3251" t="s">
        <v>1850</v>
      </c>
      <c r="AA3251" t="s">
        <v>1851</v>
      </c>
      <c r="AC3251" s="1">
        <v>43048</v>
      </c>
      <c r="AD3251">
        <v>1</v>
      </c>
      <c r="AE3251">
        <v>176</v>
      </c>
      <c r="AF3251" s="1">
        <v>43327</v>
      </c>
      <c r="AG3251">
        <v>345</v>
      </c>
      <c r="AH3251" t="s">
        <v>1852</v>
      </c>
      <c r="AI3251">
        <v>278</v>
      </c>
      <c r="AJ3251" s="3">
        <v>45239</v>
      </c>
      <c r="AK3251" t="s">
        <v>45</v>
      </c>
      <c r="AL3251" s="1">
        <v>42982</v>
      </c>
    </row>
    <row r="3252" spans="1:38" x14ac:dyDescent="0.25">
      <c r="A3252" t="s">
        <v>38</v>
      </c>
      <c r="B3252" s="1">
        <v>43200</v>
      </c>
      <c r="C3252">
        <v>4</v>
      </c>
      <c r="D3252">
        <v>36</v>
      </c>
      <c r="E3252">
        <v>278</v>
      </c>
      <c r="F3252" t="s">
        <v>1426</v>
      </c>
      <c r="G3252" t="s">
        <v>51</v>
      </c>
      <c r="H3252" t="s">
        <v>52</v>
      </c>
      <c r="I3252">
        <v>3</v>
      </c>
      <c r="J3252">
        <v>2</v>
      </c>
      <c r="K3252">
        <v>218</v>
      </c>
      <c r="L3252">
        <v>12.3</v>
      </c>
      <c r="M3252">
        <v>4.88</v>
      </c>
      <c r="N3252">
        <v>0.6</v>
      </c>
      <c r="O3252">
        <v>5.95</v>
      </c>
      <c r="P3252">
        <v>0.73</v>
      </c>
      <c r="Q3252">
        <v>4.9400000000000004</v>
      </c>
      <c r="R3252">
        <v>0.61</v>
      </c>
      <c r="S3252">
        <v>1.34</v>
      </c>
      <c r="T3252">
        <v>9</v>
      </c>
      <c r="U3252">
        <v>12.77</v>
      </c>
      <c r="V3252">
        <v>16.98</v>
      </c>
      <c r="W3252" s="1">
        <v>42982</v>
      </c>
      <c r="X3252">
        <v>231</v>
      </c>
      <c r="Y3252" t="s">
        <v>48</v>
      </c>
      <c r="Z3252" t="s">
        <v>1850</v>
      </c>
      <c r="AA3252" t="s">
        <v>1851</v>
      </c>
      <c r="AC3252" t="s">
        <v>49</v>
      </c>
      <c r="AH3252" t="s">
        <v>1852</v>
      </c>
      <c r="AI3252">
        <v>278</v>
      </c>
      <c r="AJ3252" s="3">
        <v>45239</v>
      </c>
      <c r="AK3252" t="s">
        <v>50</v>
      </c>
      <c r="AL3252" s="1">
        <v>43241</v>
      </c>
    </row>
    <row r="3253" spans="1:38" x14ac:dyDescent="0.25">
      <c r="A3253" t="s">
        <v>594</v>
      </c>
      <c r="B3253" s="1">
        <v>43059</v>
      </c>
      <c r="C3253">
        <v>2</v>
      </c>
      <c r="D3253">
        <v>354</v>
      </c>
      <c r="E3253">
        <v>279</v>
      </c>
      <c r="F3253" t="s">
        <v>1426</v>
      </c>
      <c r="G3253" t="s">
        <v>104</v>
      </c>
      <c r="H3253" t="s">
        <v>105</v>
      </c>
      <c r="I3253">
        <v>6</v>
      </c>
      <c r="J3253" t="s">
        <v>42</v>
      </c>
      <c r="K3253">
        <v>67</v>
      </c>
      <c r="L3253">
        <v>32.6</v>
      </c>
      <c r="M3253">
        <v>4.93</v>
      </c>
      <c r="N3253">
        <v>1.61</v>
      </c>
      <c r="O3253">
        <v>4.92</v>
      </c>
      <c r="P3253">
        <v>1.6</v>
      </c>
      <c r="Q3253">
        <v>3.42</v>
      </c>
      <c r="R3253">
        <v>1.1100000000000001</v>
      </c>
      <c r="S3253">
        <v>2.72</v>
      </c>
      <c r="T3253">
        <v>405</v>
      </c>
      <c r="U3253">
        <v>33.840000000000003</v>
      </c>
      <c r="V3253">
        <v>37.06</v>
      </c>
      <c r="W3253" s="1">
        <v>42992</v>
      </c>
      <c r="X3253">
        <v>202</v>
      </c>
      <c r="Y3253" s="3">
        <v>44959</v>
      </c>
      <c r="AC3253" s="1">
        <v>43037</v>
      </c>
      <c r="AD3253">
        <v>1</v>
      </c>
      <c r="AE3253">
        <v>210</v>
      </c>
      <c r="AF3253" s="1">
        <v>43319</v>
      </c>
      <c r="AG3253">
        <v>327</v>
      </c>
      <c r="AH3253">
        <v>506059</v>
      </c>
      <c r="AI3253">
        <v>0</v>
      </c>
      <c r="AJ3253" t="s">
        <v>1853</v>
      </c>
      <c r="AK3253" t="s">
        <v>45</v>
      </c>
      <c r="AL3253" s="1">
        <v>42992</v>
      </c>
    </row>
    <row r="3254" spans="1:38" x14ac:dyDescent="0.25">
      <c r="A3254" t="s">
        <v>594</v>
      </c>
      <c r="B3254" s="1">
        <v>42995</v>
      </c>
      <c r="C3254">
        <v>1</v>
      </c>
      <c r="D3254">
        <v>354</v>
      </c>
      <c r="E3254">
        <v>279</v>
      </c>
      <c r="F3254" t="s">
        <v>1426</v>
      </c>
      <c r="G3254" t="s">
        <v>104</v>
      </c>
      <c r="H3254" t="s">
        <v>105</v>
      </c>
      <c r="I3254">
        <v>6</v>
      </c>
      <c r="J3254" t="s">
        <v>42</v>
      </c>
      <c r="K3254">
        <v>3</v>
      </c>
      <c r="L3254">
        <v>23.4</v>
      </c>
      <c r="M3254">
        <v>4.22</v>
      </c>
      <c r="N3254">
        <v>0.99</v>
      </c>
      <c r="O3254">
        <v>5.05</v>
      </c>
      <c r="P3254">
        <v>1.18</v>
      </c>
      <c r="Q3254">
        <v>4.79</v>
      </c>
      <c r="R3254">
        <v>1.1200000000000001</v>
      </c>
      <c r="S3254">
        <v>2.2999999999999998</v>
      </c>
      <c r="T3254">
        <v>842</v>
      </c>
      <c r="U3254">
        <v>24.29</v>
      </c>
      <c r="V3254">
        <v>29.39</v>
      </c>
      <c r="W3254" s="1">
        <v>42992</v>
      </c>
      <c r="X3254">
        <v>202</v>
      </c>
      <c r="AC3254" t="s">
        <v>49</v>
      </c>
      <c r="AH3254">
        <v>506059</v>
      </c>
      <c r="AI3254">
        <v>0</v>
      </c>
      <c r="AJ3254" t="s">
        <v>1853</v>
      </c>
      <c r="AK3254" t="s">
        <v>45</v>
      </c>
      <c r="AL3254" s="1">
        <v>42992</v>
      </c>
    </row>
    <row r="3255" spans="1:38" x14ac:dyDescent="0.25">
      <c r="A3255" t="s">
        <v>594</v>
      </c>
      <c r="B3255" s="1">
        <v>43186</v>
      </c>
      <c r="C3255">
        <v>4</v>
      </c>
      <c r="D3255">
        <v>354</v>
      </c>
      <c r="E3255">
        <v>279</v>
      </c>
      <c r="F3255" t="s">
        <v>1426</v>
      </c>
      <c r="G3255" t="s">
        <v>104</v>
      </c>
      <c r="H3255" t="s">
        <v>105</v>
      </c>
      <c r="I3255">
        <v>6</v>
      </c>
      <c r="J3255" t="s">
        <v>42</v>
      </c>
      <c r="K3255">
        <v>194</v>
      </c>
      <c r="L3255">
        <v>16.899999999999999</v>
      </c>
      <c r="M3255">
        <v>4.6500000000000004</v>
      </c>
      <c r="N3255">
        <v>0.79</v>
      </c>
      <c r="O3255">
        <v>5.83</v>
      </c>
      <c r="P3255">
        <v>0.99</v>
      </c>
      <c r="Q3255">
        <v>3.96</v>
      </c>
      <c r="R3255">
        <v>0.67</v>
      </c>
      <c r="S3255">
        <v>1.65</v>
      </c>
      <c r="T3255">
        <v>818</v>
      </c>
      <c r="U3255">
        <v>17.54</v>
      </c>
      <c r="V3255">
        <v>21.93</v>
      </c>
      <c r="W3255" s="1">
        <v>42992</v>
      </c>
      <c r="X3255">
        <v>202</v>
      </c>
      <c r="Y3255" s="3">
        <v>45020</v>
      </c>
      <c r="AC3255" t="s">
        <v>49</v>
      </c>
      <c r="AH3255">
        <v>506059</v>
      </c>
      <c r="AI3255">
        <v>0</v>
      </c>
      <c r="AJ3255" t="s">
        <v>1853</v>
      </c>
      <c r="AK3255" t="s">
        <v>50</v>
      </c>
      <c r="AL3255" s="1">
        <v>43245</v>
      </c>
    </row>
    <row r="3256" spans="1:38" x14ac:dyDescent="0.25">
      <c r="A3256" t="s">
        <v>594</v>
      </c>
      <c r="B3256" s="1">
        <v>43122</v>
      </c>
      <c r="C3256">
        <v>3</v>
      </c>
      <c r="D3256">
        <v>354</v>
      </c>
      <c r="E3256">
        <v>279</v>
      </c>
      <c r="F3256" t="s">
        <v>1426</v>
      </c>
      <c r="G3256" t="s">
        <v>104</v>
      </c>
      <c r="H3256" t="s">
        <v>105</v>
      </c>
      <c r="I3256">
        <v>6</v>
      </c>
      <c r="J3256" t="s">
        <v>42</v>
      </c>
      <c r="K3256">
        <v>130</v>
      </c>
      <c r="L3256">
        <v>19.100000000000001</v>
      </c>
      <c r="M3256">
        <v>4.63</v>
      </c>
      <c r="N3256">
        <v>0.88</v>
      </c>
      <c r="O3256">
        <v>4.67</v>
      </c>
      <c r="P3256">
        <v>0.89</v>
      </c>
      <c r="Q3256">
        <v>3.48</v>
      </c>
      <c r="R3256">
        <v>0.66</v>
      </c>
      <c r="S3256">
        <v>1.56</v>
      </c>
      <c r="T3256">
        <v>693</v>
      </c>
      <c r="U3256">
        <v>19.829999999999998</v>
      </c>
      <c r="V3256">
        <v>21.19</v>
      </c>
      <c r="W3256" s="1">
        <v>42992</v>
      </c>
      <c r="X3256">
        <v>202</v>
      </c>
      <c r="Y3256" s="3">
        <v>44988</v>
      </c>
      <c r="AC3256" s="1">
        <v>43037</v>
      </c>
      <c r="AD3256">
        <v>1</v>
      </c>
      <c r="AE3256">
        <v>153</v>
      </c>
      <c r="AF3256" s="1">
        <v>43319</v>
      </c>
      <c r="AG3256">
        <v>327</v>
      </c>
      <c r="AH3256">
        <v>506059</v>
      </c>
      <c r="AI3256">
        <v>0</v>
      </c>
      <c r="AJ3256" t="s">
        <v>1853</v>
      </c>
      <c r="AK3256" t="s">
        <v>45</v>
      </c>
      <c r="AL3256" s="1">
        <v>42992</v>
      </c>
    </row>
    <row r="3257" spans="1:38" x14ac:dyDescent="0.25">
      <c r="A3257" t="s">
        <v>123</v>
      </c>
      <c r="B3257" s="1">
        <v>43005</v>
      </c>
      <c r="C3257">
        <v>1</v>
      </c>
      <c r="D3257">
        <v>27</v>
      </c>
      <c r="E3257">
        <v>279</v>
      </c>
      <c r="F3257" t="s">
        <v>1426</v>
      </c>
      <c r="G3257" t="s">
        <v>69</v>
      </c>
      <c r="H3257" t="s">
        <v>70</v>
      </c>
      <c r="I3257">
        <v>2</v>
      </c>
      <c r="J3257">
        <v>1</v>
      </c>
      <c r="K3257">
        <v>13</v>
      </c>
      <c r="L3257">
        <v>23.6</v>
      </c>
      <c r="M3257">
        <v>4.91</v>
      </c>
      <c r="N3257">
        <v>1.1599999999999999</v>
      </c>
      <c r="O3257">
        <v>5.58</v>
      </c>
      <c r="P3257">
        <v>1.32</v>
      </c>
      <c r="Q3257">
        <v>3.56</v>
      </c>
      <c r="R3257">
        <v>0.84</v>
      </c>
      <c r="S3257">
        <v>2.16</v>
      </c>
      <c r="T3257">
        <v>111</v>
      </c>
      <c r="U3257">
        <v>24.5</v>
      </c>
      <c r="V3257">
        <v>29.13</v>
      </c>
      <c r="W3257" s="1">
        <v>42992</v>
      </c>
      <c r="X3257">
        <v>219</v>
      </c>
      <c r="Y3257" t="s">
        <v>43</v>
      </c>
      <c r="Z3257" t="s">
        <v>1854</v>
      </c>
      <c r="AA3257" t="s">
        <v>485</v>
      </c>
      <c r="AC3257" s="1">
        <v>43046</v>
      </c>
      <c r="AD3257">
        <v>1</v>
      </c>
      <c r="AE3257">
        <v>257</v>
      </c>
      <c r="AF3257" s="1">
        <v>43324</v>
      </c>
      <c r="AG3257">
        <v>332</v>
      </c>
      <c r="AH3257" t="s">
        <v>1855</v>
      </c>
      <c r="AI3257" t="s">
        <v>1856</v>
      </c>
      <c r="AJ3257" t="s">
        <v>1857</v>
      </c>
      <c r="AK3257" t="s">
        <v>45</v>
      </c>
      <c r="AL3257" s="1">
        <v>42992</v>
      </c>
    </row>
    <row r="3258" spans="1:38" x14ac:dyDescent="0.25">
      <c r="A3258" t="s">
        <v>123</v>
      </c>
      <c r="B3258" s="1">
        <v>43136</v>
      </c>
      <c r="C3258">
        <v>3</v>
      </c>
      <c r="D3258">
        <v>27</v>
      </c>
      <c r="E3258">
        <v>279</v>
      </c>
      <c r="F3258" t="s">
        <v>1426</v>
      </c>
      <c r="G3258" t="s">
        <v>69</v>
      </c>
      <c r="H3258" t="s">
        <v>70</v>
      </c>
      <c r="I3258">
        <v>2</v>
      </c>
      <c r="J3258">
        <v>1</v>
      </c>
      <c r="K3258">
        <v>144</v>
      </c>
      <c r="L3258">
        <v>14.2</v>
      </c>
      <c r="M3258">
        <v>3.99</v>
      </c>
      <c r="N3258">
        <v>0.56999999999999995</v>
      </c>
      <c r="O3258">
        <v>5.49</v>
      </c>
      <c r="P3258">
        <v>0.78</v>
      </c>
      <c r="Q3258">
        <v>3.73</v>
      </c>
      <c r="R3258">
        <v>0.53</v>
      </c>
      <c r="S3258">
        <v>1.31</v>
      </c>
      <c r="T3258">
        <v>1014</v>
      </c>
      <c r="U3258">
        <v>14.74</v>
      </c>
      <c r="V3258">
        <v>17.53</v>
      </c>
      <c r="W3258" s="1">
        <v>42992</v>
      </c>
      <c r="X3258">
        <v>219</v>
      </c>
      <c r="Y3258" s="3">
        <v>44986</v>
      </c>
      <c r="Z3258" t="s">
        <v>1854</v>
      </c>
      <c r="AA3258" t="s">
        <v>485</v>
      </c>
      <c r="AC3258" s="1">
        <v>43046</v>
      </c>
      <c r="AD3258">
        <v>1</v>
      </c>
      <c r="AE3258">
        <v>186</v>
      </c>
      <c r="AF3258" s="1">
        <v>43324</v>
      </c>
      <c r="AG3258">
        <v>332</v>
      </c>
      <c r="AH3258" t="s">
        <v>1855</v>
      </c>
      <c r="AI3258" t="s">
        <v>1856</v>
      </c>
      <c r="AJ3258" t="s">
        <v>1857</v>
      </c>
      <c r="AK3258" t="s">
        <v>45</v>
      </c>
      <c r="AL3258" s="1">
        <v>42992</v>
      </c>
    </row>
    <row r="3259" spans="1:38" x14ac:dyDescent="0.25">
      <c r="A3259" t="s">
        <v>123</v>
      </c>
      <c r="B3259" s="1">
        <v>43074</v>
      </c>
      <c r="C3259">
        <v>2</v>
      </c>
      <c r="D3259">
        <v>27</v>
      </c>
      <c r="E3259">
        <v>279</v>
      </c>
      <c r="F3259" t="s">
        <v>1426</v>
      </c>
      <c r="G3259" t="s">
        <v>69</v>
      </c>
      <c r="H3259" t="s">
        <v>70</v>
      </c>
      <c r="I3259">
        <v>2</v>
      </c>
      <c r="J3259">
        <v>1</v>
      </c>
      <c r="K3259">
        <v>82</v>
      </c>
      <c r="L3259">
        <v>16.3</v>
      </c>
      <c r="M3259">
        <v>5.19</v>
      </c>
      <c r="N3259">
        <v>0.85</v>
      </c>
      <c r="O3259">
        <v>4.07</v>
      </c>
      <c r="P3259">
        <v>0.66</v>
      </c>
      <c r="Q3259">
        <v>3.54</v>
      </c>
      <c r="R3259">
        <v>0.57999999999999996</v>
      </c>
      <c r="S3259">
        <v>1.24</v>
      </c>
      <c r="T3259">
        <v>13</v>
      </c>
      <c r="U3259">
        <v>16.920000000000002</v>
      </c>
      <c r="V3259">
        <v>16.96</v>
      </c>
      <c r="W3259" s="1">
        <v>42992</v>
      </c>
      <c r="X3259">
        <v>219</v>
      </c>
      <c r="Y3259" t="s">
        <v>46</v>
      </c>
      <c r="Z3259" t="s">
        <v>1854</v>
      </c>
      <c r="AA3259" t="s">
        <v>485</v>
      </c>
      <c r="AC3259" s="1">
        <v>43046</v>
      </c>
      <c r="AD3259">
        <v>1</v>
      </c>
      <c r="AE3259">
        <v>248</v>
      </c>
      <c r="AF3259" s="1">
        <v>43324</v>
      </c>
      <c r="AG3259">
        <v>332</v>
      </c>
      <c r="AH3259" t="s">
        <v>1855</v>
      </c>
      <c r="AI3259" t="s">
        <v>1856</v>
      </c>
      <c r="AJ3259" t="s">
        <v>1857</v>
      </c>
      <c r="AK3259" t="s">
        <v>45</v>
      </c>
      <c r="AL3259" s="1">
        <v>42992</v>
      </c>
    </row>
    <row r="3260" spans="1:38" x14ac:dyDescent="0.25">
      <c r="A3260" t="s">
        <v>123</v>
      </c>
      <c r="B3260" s="1">
        <v>43198</v>
      </c>
      <c r="C3260">
        <v>4</v>
      </c>
      <c r="D3260">
        <v>27</v>
      </c>
      <c r="E3260">
        <v>279</v>
      </c>
      <c r="F3260" t="s">
        <v>1426</v>
      </c>
      <c r="G3260" t="s">
        <v>69</v>
      </c>
      <c r="H3260" t="s">
        <v>70</v>
      </c>
      <c r="I3260">
        <v>2</v>
      </c>
      <c r="J3260">
        <v>1</v>
      </c>
      <c r="K3260">
        <v>206</v>
      </c>
      <c r="L3260">
        <v>12.7</v>
      </c>
      <c r="M3260">
        <v>4.93</v>
      </c>
      <c r="N3260">
        <v>0.63</v>
      </c>
      <c r="O3260">
        <v>5.7</v>
      </c>
      <c r="P3260">
        <v>0.72</v>
      </c>
      <c r="Q3260">
        <v>4.71</v>
      </c>
      <c r="R3260">
        <v>0.6</v>
      </c>
      <c r="S3260">
        <v>1.32</v>
      </c>
      <c r="T3260">
        <v>28</v>
      </c>
      <c r="U3260">
        <v>13.18</v>
      </c>
      <c r="V3260">
        <v>16.89</v>
      </c>
      <c r="W3260" s="1">
        <v>42992</v>
      </c>
      <c r="X3260">
        <v>219</v>
      </c>
      <c r="Y3260" s="3">
        <v>45017</v>
      </c>
      <c r="Z3260" t="s">
        <v>1854</v>
      </c>
      <c r="AA3260" t="s">
        <v>485</v>
      </c>
      <c r="AC3260" t="s">
        <v>49</v>
      </c>
      <c r="AH3260" t="s">
        <v>1855</v>
      </c>
      <c r="AI3260" t="s">
        <v>1856</v>
      </c>
      <c r="AJ3260" t="s">
        <v>1857</v>
      </c>
      <c r="AK3260" t="s">
        <v>50</v>
      </c>
      <c r="AL3260" s="1">
        <v>43243</v>
      </c>
    </row>
    <row r="3261" spans="1:38" x14ac:dyDescent="0.25">
      <c r="A3261" t="s">
        <v>129</v>
      </c>
      <c r="B3261" s="1">
        <v>42997</v>
      </c>
      <c r="C3261">
        <v>1</v>
      </c>
      <c r="D3261">
        <v>335</v>
      </c>
      <c r="E3261">
        <v>279</v>
      </c>
      <c r="F3261" t="s">
        <v>1426</v>
      </c>
      <c r="G3261" t="s">
        <v>104</v>
      </c>
      <c r="H3261" t="s">
        <v>105</v>
      </c>
      <c r="I3261">
        <v>2</v>
      </c>
      <c r="J3261">
        <v>1</v>
      </c>
      <c r="K3261">
        <v>26</v>
      </c>
      <c r="L3261">
        <v>20.3</v>
      </c>
      <c r="M3261">
        <v>5.43</v>
      </c>
      <c r="N3261">
        <v>1.1000000000000001</v>
      </c>
      <c r="O3261">
        <v>3.94</v>
      </c>
      <c r="P3261">
        <v>0.8</v>
      </c>
      <c r="Q3261">
        <v>3.7</v>
      </c>
      <c r="R3261">
        <v>0.75</v>
      </c>
      <c r="S3261">
        <v>1.55</v>
      </c>
      <c r="T3261">
        <v>9</v>
      </c>
      <c r="U3261">
        <v>21.07</v>
      </c>
      <c r="V3261">
        <v>21.05</v>
      </c>
      <c r="W3261" s="1">
        <v>42971</v>
      </c>
      <c r="X3261">
        <v>271</v>
      </c>
      <c r="Y3261" t="s">
        <v>43</v>
      </c>
      <c r="Z3261" t="s">
        <v>1858</v>
      </c>
      <c r="AA3261" t="s">
        <v>1859</v>
      </c>
      <c r="AC3261" t="s">
        <v>49</v>
      </c>
      <c r="AH3261">
        <v>508154</v>
      </c>
      <c r="AI3261" t="s">
        <v>1660</v>
      </c>
      <c r="AJ3261" s="2">
        <v>44501</v>
      </c>
      <c r="AK3261" t="s">
        <v>45</v>
      </c>
      <c r="AL3261" s="1">
        <v>42971</v>
      </c>
    </row>
    <row r="3262" spans="1:38" x14ac:dyDescent="0.25">
      <c r="A3262" t="s">
        <v>129</v>
      </c>
      <c r="B3262" s="1">
        <v>43060</v>
      </c>
      <c r="C3262">
        <v>2</v>
      </c>
      <c r="D3262">
        <v>335</v>
      </c>
      <c r="E3262">
        <v>279</v>
      </c>
      <c r="F3262" t="s">
        <v>1426</v>
      </c>
      <c r="G3262" t="s">
        <v>104</v>
      </c>
      <c r="H3262" t="s">
        <v>105</v>
      </c>
      <c r="I3262">
        <v>2</v>
      </c>
      <c r="J3262">
        <v>1</v>
      </c>
      <c r="K3262">
        <v>89</v>
      </c>
      <c r="L3262">
        <v>17</v>
      </c>
      <c r="M3262">
        <v>5.28</v>
      </c>
      <c r="N3262">
        <v>0.9</v>
      </c>
      <c r="O3262">
        <v>4.5199999999999996</v>
      </c>
      <c r="P3262">
        <v>0.77</v>
      </c>
      <c r="Q3262">
        <v>3.89</v>
      </c>
      <c r="R3262">
        <v>0.66</v>
      </c>
      <c r="S3262">
        <v>1.43</v>
      </c>
      <c r="T3262">
        <v>28</v>
      </c>
      <c r="U3262">
        <v>17.649999999999999</v>
      </c>
      <c r="V3262">
        <v>19.12</v>
      </c>
      <c r="W3262" s="1">
        <v>42971</v>
      </c>
      <c r="X3262">
        <v>271</v>
      </c>
      <c r="Y3262" t="s">
        <v>46</v>
      </c>
      <c r="Z3262" t="s">
        <v>1858</v>
      </c>
      <c r="AA3262" t="s">
        <v>1859</v>
      </c>
      <c r="AC3262" s="1">
        <v>43074</v>
      </c>
      <c r="AD3262">
        <v>3</v>
      </c>
      <c r="AE3262">
        <v>204</v>
      </c>
      <c r="AF3262" s="1">
        <v>43351</v>
      </c>
      <c r="AG3262">
        <v>380</v>
      </c>
      <c r="AH3262">
        <v>508154</v>
      </c>
      <c r="AI3262" t="s">
        <v>1660</v>
      </c>
      <c r="AJ3262" s="2">
        <v>44501</v>
      </c>
      <c r="AK3262" t="s">
        <v>45</v>
      </c>
      <c r="AL3262" s="1">
        <v>42971</v>
      </c>
    </row>
    <row r="3263" spans="1:38" x14ac:dyDescent="0.25">
      <c r="A3263" t="s">
        <v>129</v>
      </c>
      <c r="B3263" s="1">
        <v>43156</v>
      </c>
      <c r="C3263">
        <v>3</v>
      </c>
      <c r="D3263">
        <v>335</v>
      </c>
      <c r="E3263">
        <v>279</v>
      </c>
      <c r="F3263" t="s">
        <v>1426</v>
      </c>
      <c r="G3263" t="s">
        <v>104</v>
      </c>
      <c r="H3263" t="s">
        <v>105</v>
      </c>
      <c r="I3263">
        <v>2</v>
      </c>
      <c r="J3263">
        <v>1</v>
      </c>
      <c r="K3263">
        <v>185</v>
      </c>
      <c r="L3263">
        <v>16.399999999999999</v>
      </c>
      <c r="M3263">
        <v>5.15</v>
      </c>
      <c r="N3263">
        <v>0.84</v>
      </c>
      <c r="O3263">
        <v>4.59</v>
      </c>
      <c r="P3263">
        <v>0.75</v>
      </c>
      <c r="Q3263">
        <v>4.09</v>
      </c>
      <c r="R3263">
        <v>0.67</v>
      </c>
      <c r="S3263">
        <v>1.42</v>
      </c>
      <c r="U3263">
        <v>17.02</v>
      </c>
      <c r="V3263">
        <v>18.78</v>
      </c>
      <c r="W3263" s="1">
        <v>42971</v>
      </c>
      <c r="X3263">
        <v>271</v>
      </c>
      <c r="Z3263" t="s">
        <v>1858</v>
      </c>
      <c r="AA3263" t="s">
        <v>1859</v>
      </c>
      <c r="AI3263">
        <v>0</v>
      </c>
    </row>
    <row r="3264" spans="1:38" x14ac:dyDescent="0.25">
      <c r="A3264" t="s">
        <v>129</v>
      </c>
      <c r="B3264" s="1">
        <v>43229</v>
      </c>
      <c r="C3264">
        <v>4</v>
      </c>
      <c r="D3264">
        <v>335</v>
      </c>
      <c r="E3264">
        <v>279</v>
      </c>
      <c r="F3264" t="s">
        <v>1426</v>
      </c>
      <c r="G3264" t="s">
        <v>104</v>
      </c>
      <c r="H3264" t="s">
        <v>105</v>
      </c>
      <c r="I3264">
        <v>2</v>
      </c>
      <c r="J3264">
        <v>1</v>
      </c>
      <c r="K3264">
        <v>258</v>
      </c>
      <c r="L3264">
        <v>10.4</v>
      </c>
      <c r="M3264">
        <v>4.8600000000000003</v>
      </c>
      <c r="N3264">
        <v>0.51</v>
      </c>
      <c r="O3264">
        <v>5.32</v>
      </c>
      <c r="P3264">
        <v>0.55000000000000004</v>
      </c>
      <c r="Q3264">
        <v>4.66</v>
      </c>
      <c r="R3264">
        <v>0.48</v>
      </c>
      <c r="S3264">
        <v>1.04</v>
      </c>
      <c r="T3264">
        <v>153</v>
      </c>
      <c r="U3264">
        <v>10.8</v>
      </c>
      <c r="V3264">
        <v>13.25</v>
      </c>
      <c r="W3264" s="1">
        <v>42971</v>
      </c>
      <c r="X3264">
        <v>271</v>
      </c>
      <c r="Y3264" s="3">
        <v>45017</v>
      </c>
      <c r="Z3264" t="s">
        <v>1858</v>
      </c>
      <c r="AA3264" t="s">
        <v>1859</v>
      </c>
      <c r="AC3264" t="s">
        <v>49</v>
      </c>
      <c r="AH3264">
        <v>508154</v>
      </c>
      <c r="AI3264" t="s">
        <v>1660</v>
      </c>
      <c r="AJ3264">
        <v>44501</v>
      </c>
      <c r="AK3264" t="s">
        <v>50</v>
      </c>
      <c r="AL3264" s="1">
        <v>43250</v>
      </c>
    </row>
    <row r="3265" spans="1:38" x14ac:dyDescent="0.25">
      <c r="A3265" t="s">
        <v>68</v>
      </c>
      <c r="B3265" s="1">
        <v>43018</v>
      </c>
      <c r="C3265">
        <v>1</v>
      </c>
      <c r="D3265">
        <v>394</v>
      </c>
      <c r="E3265">
        <v>280</v>
      </c>
      <c r="F3265" t="s">
        <v>1426</v>
      </c>
      <c r="G3265" t="s">
        <v>69</v>
      </c>
      <c r="H3265" t="s">
        <v>70</v>
      </c>
      <c r="I3265">
        <v>3</v>
      </c>
      <c r="J3265">
        <v>2</v>
      </c>
      <c r="K3265">
        <v>47</v>
      </c>
      <c r="L3265">
        <v>24.1</v>
      </c>
      <c r="M3265">
        <v>4.84</v>
      </c>
      <c r="N3265">
        <v>1.17</v>
      </c>
      <c r="O3265">
        <v>3.48</v>
      </c>
      <c r="P3265">
        <v>0.84</v>
      </c>
      <c r="Q3265">
        <v>3.37</v>
      </c>
      <c r="R3265">
        <v>0.81</v>
      </c>
      <c r="S3265">
        <v>1.65</v>
      </c>
      <c r="T3265">
        <v>12</v>
      </c>
      <c r="U3265">
        <v>25.02</v>
      </c>
      <c r="V3265">
        <v>23.02</v>
      </c>
      <c r="W3265" s="1">
        <v>42971</v>
      </c>
      <c r="X3265">
        <v>261</v>
      </c>
      <c r="Y3265" t="s">
        <v>43</v>
      </c>
      <c r="Z3265" t="s">
        <v>1860</v>
      </c>
      <c r="AA3265" t="s">
        <v>1861</v>
      </c>
      <c r="AB3265">
        <v>99</v>
      </c>
      <c r="AC3265" s="1">
        <v>43051</v>
      </c>
      <c r="AD3265">
        <v>1</v>
      </c>
      <c r="AE3265">
        <v>264</v>
      </c>
      <c r="AF3265" s="1">
        <v>43331</v>
      </c>
      <c r="AG3265">
        <v>360</v>
      </c>
      <c r="AH3265">
        <v>113553</v>
      </c>
      <c r="AI3265" t="s">
        <v>422</v>
      </c>
      <c r="AJ3265" t="s">
        <v>1862</v>
      </c>
      <c r="AK3265" t="s">
        <v>45</v>
      </c>
      <c r="AL3265" s="1">
        <v>42971</v>
      </c>
    </row>
    <row r="3266" spans="1:38" x14ac:dyDescent="0.25">
      <c r="A3266" t="s">
        <v>68</v>
      </c>
      <c r="B3266" s="1">
        <v>43073</v>
      </c>
      <c r="C3266">
        <v>2</v>
      </c>
      <c r="D3266">
        <v>394</v>
      </c>
      <c r="E3266">
        <v>280</v>
      </c>
      <c r="F3266" t="s">
        <v>1426</v>
      </c>
      <c r="G3266" t="s">
        <v>69</v>
      </c>
      <c r="H3266" t="s">
        <v>70</v>
      </c>
      <c r="I3266">
        <v>3</v>
      </c>
      <c r="J3266">
        <v>2</v>
      </c>
      <c r="K3266">
        <v>102</v>
      </c>
      <c r="L3266">
        <v>23.7</v>
      </c>
      <c r="M3266">
        <v>3.97</v>
      </c>
      <c r="N3266">
        <v>0.94</v>
      </c>
      <c r="O3266">
        <v>3.3</v>
      </c>
      <c r="P3266">
        <v>0.78</v>
      </c>
      <c r="Q3266">
        <v>2.72</v>
      </c>
      <c r="R3266">
        <v>0.64</v>
      </c>
      <c r="S3266">
        <v>1.43</v>
      </c>
      <c r="T3266">
        <v>6</v>
      </c>
      <c r="U3266">
        <v>24.6</v>
      </c>
      <c r="V3266">
        <v>20.9</v>
      </c>
      <c r="W3266" s="1">
        <v>42971</v>
      </c>
      <c r="X3266">
        <v>261</v>
      </c>
      <c r="Y3266" t="s">
        <v>46</v>
      </c>
      <c r="Z3266" t="s">
        <v>1860</v>
      </c>
      <c r="AA3266" t="s">
        <v>1861</v>
      </c>
      <c r="AB3266">
        <v>99</v>
      </c>
      <c r="AC3266" s="1">
        <v>43051</v>
      </c>
      <c r="AD3266">
        <v>1</v>
      </c>
      <c r="AE3266">
        <v>256</v>
      </c>
      <c r="AF3266" s="1">
        <v>43331</v>
      </c>
      <c r="AG3266">
        <v>360</v>
      </c>
      <c r="AH3266">
        <v>113553</v>
      </c>
      <c r="AI3266" t="s">
        <v>422</v>
      </c>
      <c r="AJ3266" t="s">
        <v>1862</v>
      </c>
      <c r="AK3266" t="s">
        <v>45</v>
      </c>
      <c r="AL3266" s="1">
        <v>42971</v>
      </c>
    </row>
    <row r="3267" spans="1:38" x14ac:dyDescent="0.25">
      <c r="A3267" t="s">
        <v>68</v>
      </c>
      <c r="B3267" s="1">
        <v>43144</v>
      </c>
      <c r="C3267">
        <v>3</v>
      </c>
      <c r="D3267">
        <v>394</v>
      </c>
      <c r="E3267">
        <v>280</v>
      </c>
      <c r="F3267" t="s">
        <v>1426</v>
      </c>
      <c r="G3267" t="s">
        <v>69</v>
      </c>
      <c r="H3267" t="s">
        <v>70</v>
      </c>
      <c r="I3267">
        <v>3</v>
      </c>
      <c r="J3267">
        <v>2</v>
      </c>
      <c r="K3267">
        <v>173</v>
      </c>
      <c r="L3267">
        <v>10.8</v>
      </c>
      <c r="M3267">
        <v>4.97</v>
      </c>
      <c r="N3267">
        <v>0.54</v>
      </c>
      <c r="O3267">
        <v>5.07</v>
      </c>
      <c r="P3267">
        <v>0.55000000000000004</v>
      </c>
      <c r="Q3267">
        <v>3.96</v>
      </c>
      <c r="R3267">
        <v>0.43</v>
      </c>
      <c r="S3267">
        <v>0.98</v>
      </c>
      <c r="T3267">
        <v>15</v>
      </c>
      <c r="U3267">
        <v>11.21</v>
      </c>
      <c r="V3267">
        <v>12.99</v>
      </c>
      <c r="W3267" s="1">
        <v>42971</v>
      </c>
      <c r="X3267">
        <v>261</v>
      </c>
      <c r="Y3267" t="s">
        <v>47</v>
      </c>
      <c r="Z3267" t="s">
        <v>1860</v>
      </c>
      <c r="AA3267" t="s">
        <v>1861</v>
      </c>
      <c r="AB3267">
        <v>99</v>
      </c>
      <c r="AC3267" s="1">
        <v>43051</v>
      </c>
      <c r="AD3267">
        <v>1</v>
      </c>
      <c r="AE3267">
        <v>185</v>
      </c>
      <c r="AF3267" s="1">
        <v>43331</v>
      </c>
      <c r="AG3267">
        <v>360</v>
      </c>
      <c r="AH3267">
        <v>113553</v>
      </c>
      <c r="AI3267" t="s">
        <v>422</v>
      </c>
      <c r="AJ3267" t="s">
        <v>1862</v>
      </c>
      <c r="AK3267" t="s">
        <v>45</v>
      </c>
      <c r="AL3267" s="1">
        <v>42971</v>
      </c>
    </row>
    <row r="3268" spans="1:38" x14ac:dyDescent="0.25">
      <c r="A3268" t="s">
        <v>68</v>
      </c>
      <c r="B3268" s="1">
        <v>43219</v>
      </c>
      <c r="C3268">
        <v>4</v>
      </c>
      <c r="D3268">
        <v>394</v>
      </c>
      <c r="E3268">
        <v>280</v>
      </c>
      <c r="F3268" t="s">
        <v>1426</v>
      </c>
      <c r="G3268" t="s">
        <v>69</v>
      </c>
      <c r="H3268" t="s">
        <v>70</v>
      </c>
      <c r="I3268">
        <v>3</v>
      </c>
      <c r="J3268">
        <v>2</v>
      </c>
      <c r="K3268">
        <v>248</v>
      </c>
      <c r="L3268">
        <v>5.7</v>
      </c>
      <c r="M3268">
        <v>4.25</v>
      </c>
      <c r="N3268">
        <v>0.24</v>
      </c>
      <c r="O3268">
        <v>9.3699999999999992</v>
      </c>
      <c r="P3268">
        <v>0.53</v>
      </c>
      <c r="Q3268">
        <v>6.35</v>
      </c>
      <c r="R3268">
        <v>0.36</v>
      </c>
      <c r="S3268">
        <v>0.9</v>
      </c>
      <c r="T3268">
        <v>98</v>
      </c>
      <c r="U3268">
        <v>5.92</v>
      </c>
      <c r="V3268">
        <v>10.85</v>
      </c>
      <c r="W3268" s="1">
        <v>42971</v>
      </c>
      <c r="X3268">
        <v>261</v>
      </c>
      <c r="Y3268" t="s">
        <v>48</v>
      </c>
      <c r="Z3268" t="s">
        <v>1535</v>
      </c>
      <c r="AA3268" t="s">
        <v>283</v>
      </c>
      <c r="AB3268">
        <v>98</v>
      </c>
      <c r="AC3268" s="1">
        <v>43405</v>
      </c>
      <c r="AD3268">
        <v>2</v>
      </c>
      <c r="AE3268">
        <v>239</v>
      </c>
      <c r="AF3268" s="1">
        <v>43686</v>
      </c>
      <c r="AG3268">
        <v>715</v>
      </c>
      <c r="AH3268">
        <v>113553</v>
      </c>
      <c r="AI3268" t="s">
        <v>422</v>
      </c>
      <c r="AJ3268" t="s">
        <v>1862</v>
      </c>
      <c r="AK3268" t="s">
        <v>50</v>
      </c>
      <c r="AL3268" s="1">
        <v>43250</v>
      </c>
    </row>
    <row r="3269" spans="1:38" x14ac:dyDescent="0.25">
      <c r="A3269" t="s">
        <v>129</v>
      </c>
      <c r="B3269" s="1">
        <v>42997</v>
      </c>
      <c r="C3269">
        <v>1</v>
      </c>
      <c r="D3269">
        <v>32</v>
      </c>
      <c r="E3269">
        <v>280</v>
      </c>
      <c r="F3269" t="s">
        <v>1426</v>
      </c>
      <c r="G3269" t="s">
        <v>69</v>
      </c>
      <c r="H3269" t="s">
        <v>70</v>
      </c>
      <c r="I3269">
        <v>3</v>
      </c>
      <c r="J3269">
        <v>2</v>
      </c>
      <c r="K3269">
        <v>18</v>
      </c>
      <c r="L3269">
        <v>21.7</v>
      </c>
      <c r="M3269">
        <v>5.21</v>
      </c>
      <c r="N3269">
        <v>1.1299999999999999</v>
      </c>
      <c r="O3269">
        <v>4.6900000000000004</v>
      </c>
      <c r="P3269">
        <v>1.02</v>
      </c>
      <c r="Q3269">
        <v>3.88</v>
      </c>
      <c r="R3269">
        <v>0.84</v>
      </c>
      <c r="S3269">
        <v>1.86</v>
      </c>
      <c r="T3269">
        <v>59</v>
      </c>
      <c r="U3269">
        <v>22.52</v>
      </c>
      <c r="V3269">
        <v>24.85</v>
      </c>
      <c r="W3269" s="1">
        <v>42979</v>
      </c>
      <c r="X3269">
        <v>263</v>
      </c>
      <c r="Y3269" t="s">
        <v>43</v>
      </c>
      <c r="AC3269" t="s">
        <v>49</v>
      </c>
      <c r="AI3269">
        <v>0</v>
      </c>
      <c r="AK3269" t="s">
        <v>45</v>
      </c>
      <c r="AL3269" s="1">
        <v>42979</v>
      </c>
    </row>
    <row r="3270" spans="1:38" x14ac:dyDescent="0.25">
      <c r="A3270" t="s">
        <v>129</v>
      </c>
      <c r="B3270" s="1">
        <v>43060</v>
      </c>
      <c r="C3270">
        <v>2</v>
      </c>
      <c r="D3270">
        <v>32</v>
      </c>
      <c r="E3270">
        <v>280</v>
      </c>
      <c r="F3270" t="s">
        <v>1426</v>
      </c>
      <c r="G3270" t="s">
        <v>69</v>
      </c>
      <c r="H3270" t="s">
        <v>70</v>
      </c>
      <c r="I3270">
        <v>3</v>
      </c>
      <c r="J3270">
        <v>2</v>
      </c>
      <c r="K3270">
        <v>81</v>
      </c>
      <c r="L3270">
        <v>14.8</v>
      </c>
      <c r="M3270">
        <v>5.07</v>
      </c>
      <c r="N3270">
        <v>0.75</v>
      </c>
      <c r="O3270">
        <v>5.17</v>
      </c>
      <c r="P3270">
        <v>0.77</v>
      </c>
      <c r="Q3270">
        <v>3.97</v>
      </c>
      <c r="R3270">
        <v>0.59</v>
      </c>
      <c r="S3270">
        <v>1.35</v>
      </c>
      <c r="T3270">
        <v>34</v>
      </c>
      <c r="U3270">
        <v>15.36</v>
      </c>
      <c r="V3270">
        <v>18.010000000000002</v>
      </c>
      <c r="W3270" s="1">
        <v>42979</v>
      </c>
      <c r="X3270">
        <v>263</v>
      </c>
      <c r="Y3270" t="s">
        <v>46</v>
      </c>
      <c r="AC3270" s="1">
        <v>43051</v>
      </c>
      <c r="AD3270">
        <v>1</v>
      </c>
      <c r="AE3270">
        <v>183</v>
      </c>
      <c r="AF3270" s="1">
        <v>43330</v>
      </c>
      <c r="AG3270">
        <v>351</v>
      </c>
      <c r="AI3270">
        <v>0</v>
      </c>
      <c r="AK3270" t="s">
        <v>45</v>
      </c>
      <c r="AL3270" s="1">
        <v>42979</v>
      </c>
    </row>
    <row r="3271" spans="1:38" x14ac:dyDescent="0.25">
      <c r="A3271" t="s">
        <v>129</v>
      </c>
      <c r="B3271" s="1">
        <v>43156</v>
      </c>
      <c r="C3271">
        <v>3</v>
      </c>
      <c r="D3271">
        <v>32</v>
      </c>
      <c r="E3271">
        <v>280</v>
      </c>
      <c r="F3271" t="s">
        <v>1426</v>
      </c>
      <c r="G3271" t="s">
        <v>69</v>
      </c>
      <c r="H3271" t="s">
        <v>70</v>
      </c>
      <c r="I3271">
        <v>3</v>
      </c>
      <c r="J3271">
        <v>2</v>
      </c>
      <c r="K3271">
        <v>177</v>
      </c>
      <c r="L3271">
        <v>13.7</v>
      </c>
      <c r="M3271">
        <v>5</v>
      </c>
      <c r="N3271">
        <v>0.68</v>
      </c>
      <c r="O3271">
        <v>5.44</v>
      </c>
      <c r="P3271">
        <v>0.75</v>
      </c>
      <c r="Q3271">
        <v>4.46</v>
      </c>
      <c r="R3271">
        <v>0.61</v>
      </c>
      <c r="S3271">
        <v>1.36</v>
      </c>
      <c r="U3271">
        <v>14.22</v>
      </c>
      <c r="V3271">
        <v>17.61</v>
      </c>
      <c r="W3271" s="1">
        <v>42979</v>
      </c>
      <c r="X3271">
        <v>263</v>
      </c>
      <c r="AI3271">
        <v>0</v>
      </c>
    </row>
    <row r="3272" spans="1:38" x14ac:dyDescent="0.25">
      <c r="A3272" t="s">
        <v>129</v>
      </c>
      <c r="B3272" s="1">
        <v>43229</v>
      </c>
      <c r="C3272">
        <v>4</v>
      </c>
      <c r="D3272">
        <v>32</v>
      </c>
      <c r="E3272">
        <v>280</v>
      </c>
      <c r="F3272" t="s">
        <v>1426</v>
      </c>
      <c r="G3272" t="s">
        <v>69</v>
      </c>
      <c r="H3272" t="s">
        <v>70</v>
      </c>
      <c r="I3272">
        <v>3</v>
      </c>
      <c r="J3272">
        <v>2</v>
      </c>
      <c r="K3272">
        <v>250</v>
      </c>
      <c r="L3272">
        <v>6.9</v>
      </c>
      <c r="M3272">
        <v>4.4800000000000004</v>
      </c>
      <c r="N3272">
        <v>0.31</v>
      </c>
      <c r="O3272">
        <v>8.18</v>
      </c>
      <c r="P3272">
        <v>0.56000000000000005</v>
      </c>
      <c r="Q3272">
        <v>5.88</v>
      </c>
      <c r="R3272">
        <v>0.41</v>
      </c>
      <c r="S3272">
        <v>0.97</v>
      </c>
      <c r="T3272">
        <v>120</v>
      </c>
      <c r="U3272">
        <v>7.16</v>
      </c>
      <c r="V3272">
        <v>11.92</v>
      </c>
      <c r="W3272" s="1">
        <v>42979</v>
      </c>
      <c r="X3272">
        <v>263</v>
      </c>
      <c r="Y3272" t="s">
        <v>48</v>
      </c>
      <c r="AC3272" t="s">
        <v>49</v>
      </c>
      <c r="AI3272">
        <v>0</v>
      </c>
      <c r="AK3272" t="s">
        <v>50</v>
      </c>
      <c r="AL3272" s="1">
        <v>43250</v>
      </c>
    </row>
    <row r="3273" spans="1:38" x14ac:dyDescent="0.25">
      <c r="A3273" t="s">
        <v>51</v>
      </c>
      <c r="B3273" s="1">
        <v>42990</v>
      </c>
      <c r="C3273">
        <v>1</v>
      </c>
      <c r="D3273">
        <v>121</v>
      </c>
      <c r="E3273">
        <v>281</v>
      </c>
      <c r="F3273" t="s">
        <v>1426</v>
      </c>
      <c r="G3273" t="s">
        <v>56</v>
      </c>
      <c r="H3273" t="s">
        <v>41</v>
      </c>
      <c r="I3273">
        <v>5</v>
      </c>
      <c r="J3273" t="s">
        <v>42</v>
      </c>
      <c r="K3273">
        <v>21</v>
      </c>
      <c r="L3273">
        <v>20.3</v>
      </c>
      <c r="M3273">
        <v>5.28</v>
      </c>
      <c r="N3273">
        <v>1.07</v>
      </c>
      <c r="O3273">
        <v>5.41</v>
      </c>
      <c r="P3273">
        <v>1.1000000000000001</v>
      </c>
      <c r="Q3273">
        <v>4.22</v>
      </c>
      <c r="R3273">
        <v>0.86</v>
      </c>
      <c r="S3273">
        <v>1.95</v>
      </c>
      <c r="T3273">
        <v>33</v>
      </c>
      <c r="U3273">
        <v>21.07</v>
      </c>
      <c r="V3273">
        <v>25.63</v>
      </c>
      <c r="W3273" s="1">
        <v>42969</v>
      </c>
      <c r="X3273">
        <v>253</v>
      </c>
      <c r="Y3273" t="s">
        <v>43</v>
      </c>
      <c r="AC3273" t="s">
        <v>49</v>
      </c>
      <c r="AH3273">
        <v>310008</v>
      </c>
      <c r="AI3273" t="s">
        <v>251</v>
      </c>
      <c r="AJ3273" s="2">
        <v>15158</v>
      </c>
      <c r="AK3273" t="s">
        <v>45</v>
      </c>
      <c r="AL3273" s="1">
        <v>42969</v>
      </c>
    </row>
    <row r="3274" spans="1:38" x14ac:dyDescent="0.25">
      <c r="A3274" t="s">
        <v>51</v>
      </c>
      <c r="B3274" s="1">
        <v>43048</v>
      </c>
      <c r="C3274">
        <v>2</v>
      </c>
      <c r="D3274">
        <v>121</v>
      </c>
      <c r="E3274">
        <v>281</v>
      </c>
      <c r="F3274" t="s">
        <v>1426</v>
      </c>
      <c r="G3274" t="s">
        <v>56</v>
      </c>
      <c r="H3274" t="s">
        <v>41</v>
      </c>
      <c r="I3274">
        <v>5</v>
      </c>
      <c r="J3274" t="s">
        <v>42</v>
      </c>
      <c r="K3274">
        <v>79</v>
      </c>
      <c r="L3274">
        <v>17.8</v>
      </c>
      <c r="M3274">
        <v>5.13</v>
      </c>
      <c r="N3274">
        <v>0.91</v>
      </c>
      <c r="O3274">
        <v>6.24</v>
      </c>
      <c r="P3274">
        <v>1.1100000000000001</v>
      </c>
      <c r="Q3274">
        <v>4.5</v>
      </c>
      <c r="R3274">
        <v>0.8</v>
      </c>
      <c r="S3274">
        <v>1.91</v>
      </c>
      <c r="T3274">
        <v>52</v>
      </c>
      <c r="U3274">
        <v>18.48</v>
      </c>
      <c r="V3274">
        <v>24.64</v>
      </c>
      <c r="W3274" s="1">
        <v>42969</v>
      </c>
      <c r="X3274">
        <v>253</v>
      </c>
      <c r="Y3274" t="s">
        <v>46</v>
      </c>
      <c r="AC3274" t="s">
        <v>49</v>
      </c>
      <c r="AH3274">
        <v>310008</v>
      </c>
      <c r="AI3274" t="s">
        <v>251</v>
      </c>
      <c r="AJ3274" s="2">
        <v>15158</v>
      </c>
      <c r="AK3274" t="s">
        <v>45</v>
      </c>
      <c r="AL3274" s="1">
        <v>42969</v>
      </c>
    </row>
    <row r="3275" spans="1:38" x14ac:dyDescent="0.25">
      <c r="A3275" t="s">
        <v>51</v>
      </c>
      <c r="B3275" s="1">
        <v>43109</v>
      </c>
      <c r="C3275">
        <v>3</v>
      </c>
      <c r="D3275">
        <v>121</v>
      </c>
      <c r="E3275">
        <v>281</v>
      </c>
      <c r="F3275" t="s">
        <v>1426</v>
      </c>
      <c r="G3275" t="s">
        <v>56</v>
      </c>
      <c r="H3275" t="s">
        <v>41</v>
      </c>
      <c r="I3275">
        <v>5</v>
      </c>
      <c r="J3275" t="s">
        <v>42</v>
      </c>
      <c r="K3275">
        <v>140</v>
      </c>
      <c r="L3275">
        <v>12.8</v>
      </c>
      <c r="M3275">
        <v>5.08</v>
      </c>
      <c r="N3275">
        <v>0.65</v>
      </c>
      <c r="O3275">
        <v>5.92</v>
      </c>
      <c r="P3275">
        <v>0.76</v>
      </c>
      <c r="Q3275">
        <v>4.17</v>
      </c>
      <c r="R3275">
        <v>0.53</v>
      </c>
      <c r="S3275">
        <v>1.29</v>
      </c>
      <c r="T3275">
        <v>13</v>
      </c>
      <c r="U3275">
        <v>13.29</v>
      </c>
      <c r="V3275">
        <v>16.899999999999999</v>
      </c>
      <c r="W3275" s="1">
        <v>42969</v>
      </c>
      <c r="X3275">
        <v>253</v>
      </c>
      <c r="Y3275" t="s">
        <v>47</v>
      </c>
      <c r="AC3275" s="1">
        <v>43062</v>
      </c>
      <c r="AD3275">
        <v>1</v>
      </c>
      <c r="AE3275">
        <v>187</v>
      </c>
      <c r="AF3275" s="1">
        <v>43339</v>
      </c>
      <c r="AG3275">
        <v>370</v>
      </c>
      <c r="AH3275">
        <v>310008</v>
      </c>
      <c r="AI3275" t="s">
        <v>251</v>
      </c>
      <c r="AJ3275" s="2">
        <v>15158</v>
      </c>
      <c r="AK3275" t="s">
        <v>45</v>
      </c>
      <c r="AL3275" s="1">
        <v>42969</v>
      </c>
    </row>
    <row r="3276" spans="1:38" x14ac:dyDescent="0.25">
      <c r="A3276" t="s">
        <v>51</v>
      </c>
      <c r="B3276" s="1">
        <v>43157</v>
      </c>
      <c r="C3276">
        <v>4</v>
      </c>
      <c r="D3276">
        <v>121</v>
      </c>
      <c r="E3276">
        <v>281</v>
      </c>
      <c r="F3276" t="s">
        <v>1426</v>
      </c>
      <c r="G3276" t="s">
        <v>56</v>
      </c>
      <c r="H3276" t="s">
        <v>41</v>
      </c>
      <c r="I3276">
        <v>5</v>
      </c>
      <c r="J3276" t="s">
        <v>42</v>
      </c>
      <c r="K3276">
        <v>188</v>
      </c>
      <c r="L3276">
        <v>11.1</v>
      </c>
      <c r="M3276">
        <v>5.07</v>
      </c>
      <c r="N3276">
        <v>0.56000000000000005</v>
      </c>
      <c r="O3276">
        <v>6.82</v>
      </c>
      <c r="P3276">
        <v>0.76</v>
      </c>
      <c r="Q3276">
        <v>4.75</v>
      </c>
      <c r="R3276">
        <v>0.53</v>
      </c>
      <c r="S3276">
        <v>1.28</v>
      </c>
      <c r="T3276">
        <v>32</v>
      </c>
      <c r="U3276">
        <v>11.52</v>
      </c>
      <c r="V3276">
        <v>16.440000000000001</v>
      </c>
      <c r="W3276" s="1">
        <v>42969</v>
      </c>
      <c r="X3276">
        <v>253</v>
      </c>
      <c r="Y3276" t="s">
        <v>48</v>
      </c>
      <c r="AC3276" s="1">
        <v>43062</v>
      </c>
      <c r="AD3276">
        <v>1</v>
      </c>
      <c r="AE3276">
        <v>181</v>
      </c>
      <c r="AF3276" s="1">
        <v>43339</v>
      </c>
      <c r="AG3276">
        <v>370</v>
      </c>
      <c r="AH3276">
        <v>310008</v>
      </c>
      <c r="AI3276" t="s">
        <v>251</v>
      </c>
      <c r="AJ3276" s="2">
        <v>15158</v>
      </c>
      <c r="AK3276" t="s">
        <v>45</v>
      </c>
      <c r="AL3276" s="1">
        <v>42969</v>
      </c>
    </row>
    <row r="3277" spans="1:38" x14ac:dyDescent="0.25">
      <c r="A3277" t="s">
        <v>123</v>
      </c>
      <c r="B3277" s="1">
        <v>43074</v>
      </c>
      <c r="C3277">
        <v>2</v>
      </c>
      <c r="D3277">
        <v>261</v>
      </c>
      <c r="E3277">
        <v>281</v>
      </c>
      <c r="F3277" t="s">
        <v>1426</v>
      </c>
      <c r="G3277" t="s">
        <v>51</v>
      </c>
      <c r="H3277" t="s">
        <v>52</v>
      </c>
      <c r="I3277">
        <v>3</v>
      </c>
      <c r="J3277">
        <v>2</v>
      </c>
      <c r="K3277">
        <v>67</v>
      </c>
      <c r="L3277">
        <v>21.3</v>
      </c>
      <c r="M3277">
        <v>4.91</v>
      </c>
      <c r="N3277">
        <v>1.05</v>
      </c>
      <c r="O3277">
        <v>4.63</v>
      </c>
      <c r="P3277">
        <v>0.99</v>
      </c>
      <c r="Q3277">
        <v>4.1399999999999997</v>
      </c>
      <c r="R3277">
        <v>0.88</v>
      </c>
      <c r="S3277">
        <v>1.87</v>
      </c>
      <c r="T3277">
        <v>21</v>
      </c>
      <c r="U3277">
        <v>22.11</v>
      </c>
      <c r="V3277">
        <v>24.67</v>
      </c>
      <c r="W3277" s="1">
        <v>43007</v>
      </c>
      <c r="X3277">
        <v>199</v>
      </c>
      <c r="Y3277" t="s">
        <v>43</v>
      </c>
      <c r="AC3277" s="1">
        <v>43051</v>
      </c>
      <c r="AD3277">
        <v>1</v>
      </c>
      <c r="AE3277">
        <v>257</v>
      </c>
      <c r="AF3277" s="1">
        <v>43333</v>
      </c>
      <c r="AG3277">
        <v>326</v>
      </c>
      <c r="AI3277">
        <v>0</v>
      </c>
      <c r="AJ3277" t="s">
        <v>1863</v>
      </c>
      <c r="AK3277" t="s">
        <v>45</v>
      </c>
      <c r="AL3277" s="1">
        <v>43007</v>
      </c>
    </row>
    <row r="3278" spans="1:38" x14ac:dyDescent="0.25">
      <c r="A3278" t="s">
        <v>123</v>
      </c>
      <c r="B3278" s="1">
        <v>43198</v>
      </c>
      <c r="C3278">
        <v>4</v>
      </c>
      <c r="D3278">
        <v>261</v>
      </c>
      <c r="E3278">
        <v>281</v>
      </c>
      <c r="F3278" t="s">
        <v>1426</v>
      </c>
      <c r="G3278" t="s">
        <v>51</v>
      </c>
      <c r="H3278" t="s">
        <v>52</v>
      </c>
      <c r="I3278">
        <v>3</v>
      </c>
      <c r="J3278">
        <v>2</v>
      </c>
      <c r="K3278">
        <v>191</v>
      </c>
      <c r="L3278">
        <v>12.1</v>
      </c>
      <c r="M3278">
        <v>4.68</v>
      </c>
      <c r="N3278">
        <v>0.56999999999999995</v>
      </c>
      <c r="O3278">
        <v>6.75</v>
      </c>
      <c r="P3278">
        <v>0.82</v>
      </c>
      <c r="Q3278">
        <v>5</v>
      </c>
      <c r="R3278">
        <v>0.6</v>
      </c>
      <c r="S3278">
        <v>1.42</v>
      </c>
      <c r="T3278">
        <v>46</v>
      </c>
      <c r="U3278">
        <v>12.56</v>
      </c>
      <c r="V3278">
        <v>17.98</v>
      </c>
      <c r="W3278" s="1">
        <v>43007</v>
      </c>
      <c r="X3278">
        <v>199</v>
      </c>
      <c r="Y3278" t="s">
        <v>47</v>
      </c>
      <c r="AC3278" s="1">
        <v>43051</v>
      </c>
      <c r="AD3278">
        <v>1</v>
      </c>
      <c r="AF3278" s="1">
        <v>43333</v>
      </c>
      <c r="AI3278">
        <v>0</v>
      </c>
      <c r="AJ3278" t="s">
        <v>1863</v>
      </c>
      <c r="AK3278" t="s">
        <v>143</v>
      </c>
      <c r="AL3278" s="1">
        <v>43275</v>
      </c>
    </row>
    <row r="3279" spans="1:38" x14ac:dyDescent="0.25">
      <c r="A3279" t="s">
        <v>123</v>
      </c>
      <c r="B3279" s="1">
        <v>43136</v>
      </c>
      <c r="C3279">
        <v>3</v>
      </c>
      <c r="D3279">
        <v>261</v>
      </c>
      <c r="E3279">
        <v>281</v>
      </c>
      <c r="F3279" t="s">
        <v>1426</v>
      </c>
      <c r="G3279" t="s">
        <v>51</v>
      </c>
      <c r="H3279" t="s">
        <v>52</v>
      </c>
      <c r="I3279">
        <v>3</v>
      </c>
      <c r="J3279">
        <v>2</v>
      </c>
      <c r="K3279">
        <v>129</v>
      </c>
      <c r="L3279">
        <v>14.4</v>
      </c>
      <c r="M3279">
        <v>4.93</v>
      </c>
      <c r="N3279">
        <v>0.71</v>
      </c>
      <c r="O3279">
        <v>5.29</v>
      </c>
      <c r="P3279">
        <v>0.76</v>
      </c>
      <c r="Q3279">
        <v>3.95</v>
      </c>
      <c r="R3279">
        <v>0.56999999999999995</v>
      </c>
      <c r="S3279">
        <v>1.33</v>
      </c>
      <c r="T3279">
        <v>24</v>
      </c>
      <c r="U3279">
        <v>14.95</v>
      </c>
      <c r="V3279">
        <v>17.63</v>
      </c>
      <c r="W3279" s="1">
        <v>43007</v>
      </c>
      <c r="X3279">
        <v>199</v>
      </c>
      <c r="Y3279" t="s">
        <v>46</v>
      </c>
      <c r="AC3279" s="1">
        <v>43051</v>
      </c>
      <c r="AD3279">
        <v>1</v>
      </c>
      <c r="AE3279">
        <v>195</v>
      </c>
      <c r="AF3279" s="1">
        <v>43333</v>
      </c>
      <c r="AG3279">
        <v>326</v>
      </c>
      <c r="AI3279">
        <v>0</v>
      </c>
      <c r="AJ3279" t="s">
        <v>1863</v>
      </c>
      <c r="AK3279" t="s">
        <v>45</v>
      </c>
      <c r="AL3279" s="1">
        <v>43007</v>
      </c>
    </row>
    <row r="3280" spans="1:38" x14ac:dyDescent="0.25">
      <c r="A3280" t="s">
        <v>1153</v>
      </c>
      <c r="B3280" s="1">
        <v>43073</v>
      </c>
      <c r="C3280">
        <v>2</v>
      </c>
      <c r="D3280">
        <v>12</v>
      </c>
      <c r="E3280">
        <v>281</v>
      </c>
      <c r="F3280" t="s">
        <v>1426</v>
      </c>
      <c r="G3280" t="s">
        <v>104</v>
      </c>
      <c r="H3280" t="s">
        <v>105</v>
      </c>
      <c r="I3280">
        <v>2</v>
      </c>
      <c r="J3280">
        <v>1</v>
      </c>
      <c r="K3280">
        <v>125</v>
      </c>
      <c r="L3280">
        <v>9.4</v>
      </c>
      <c r="M3280">
        <v>4.95</v>
      </c>
      <c r="N3280">
        <v>0.47</v>
      </c>
      <c r="O3280">
        <v>5.43</v>
      </c>
      <c r="P3280">
        <v>0.51</v>
      </c>
      <c r="Q3280">
        <v>4.34</v>
      </c>
      <c r="R3280">
        <v>0.41</v>
      </c>
      <c r="S3280">
        <v>0.92</v>
      </c>
      <c r="T3280">
        <v>88</v>
      </c>
      <c r="U3280">
        <v>9.76</v>
      </c>
      <c r="V3280">
        <v>11.96</v>
      </c>
      <c r="W3280" s="1">
        <v>42948</v>
      </c>
      <c r="X3280">
        <v>279</v>
      </c>
      <c r="Y3280" t="s">
        <v>46</v>
      </c>
      <c r="Z3280" t="s">
        <v>1864</v>
      </c>
      <c r="AA3280" t="s">
        <v>1865</v>
      </c>
      <c r="AC3280" s="1">
        <v>43042</v>
      </c>
      <c r="AD3280">
        <v>1</v>
      </c>
      <c r="AE3280">
        <v>249</v>
      </c>
      <c r="AF3280" s="1">
        <v>43324</v>
      </c>
      <c r="AG3280">
        <v>376</v>
      </c>
      <c r="AH3280">
        <v>313046</v>
      </c>
      <c r="AI3280">
        <v>63</v>
      </c>
      <c r="AJ3280" s="2">
        <v>45627</v>
      </c>
      <c r="AK3280" t="s">
        <v>45</v>
      </c>
      <c r="AL3280" s="1">
        <v>42948</v>
      </c>
    </row>
    <row r="3281" spans="1:38" x14ac:dyDescent="0.25">
      <c r="A3281" t="s">
        <v>1153</v>
      </c>
      <c r="B3281" s="1">
        <v>43009</v>
      </c>
      <c r="C3281">
        <v>1</v>
      </c>
      <c r="D3281">
        <v>12</v>
      </c>
      <c r="E3281">
        <v>281</v>
      </c>
      <c r="F3281" t="s">
        <v>1426</v>
      </c>
      <c r="G3281" t="s">
        <v>104</v>
      </c>
      <c r="H3281" t="s">
        <v>105</v>
      </c>
      <c r="I3281">
        <v>2</v>
      </c>
      <c r="J3281">
        <v>1</v>
      </c>
      <c r="K3281">
        <v>61</v>
      </c>
      <c r="L3281">
        <v>8.6999999999999993</v>
      </c>
      <c r="M3281">
        <v>4.97</v>
      </c>
      <c r="N3281">
        <v>0.43</v>
      </c>
      <c r="O3281">
        <v>4.8899999999999997</v>
      </c>
      <c r="P3281">
        <v>0.43</v>
      </c>
      <c r="Q3281">
        <v>4</v>
      </c>
      <c r="R3281">
        <v>0.35</v>
      </c>
      <c r="S3281">
        <v>0.77</v>
      </c>
      <c r="T3281">
        <v>57</v>
      </c>
      <c r="U3281">
        <v>9.0299999999999994</v>
      </c>
      <c r="V3281">
        <v>10.33</v>
      </c>
      <c r="W3281" s="1">
        <v>42948</v>
      </c>
      <c r="X3281">
        <v>279</v>
      </c>
      <c r="Y3281" t="s">
        <v>43</v>
      </c>
      <c r="Z3281" t="s">
        <v>1864</v>
      </c>
      <c r="AA3281" t="s">
        <v>1865</v>
      </c>
      <c r="AC3281" s="1">
        <v>43042</v>
      </c>
      <c r="AD3281">
        <v>1</v>
      </c>
      <c r="AE3281">
        <v>254</v>
      </c>
      <c r="AF3281" s="1">
        <v>43324</v>
      </c>
      <c r="AG3281">
        <v>376</v>
      </c>
      <c r="AH3281">
        <v>313046</v>
      </c>
      <c r="AI3281">
        <v>63</v>
      </c>
      <c r="AJ3281" s="2">
        <v>45627</v>
      </c>
      <c r="AK3281" t="s">
        <v>45</v>
      </c>
      <c r="AL3281" s="1">
        <v>42948</v>
      </c>
    </row>
    <row r="3282" spans="1:38" x14ac:dyDescent="0.25">
      <c r="A3282" t="s">
        <v>1153</v>
      </c>
      <c r="B3282" s="1">
        <v>43144</v>
      </c>
      <c r="C3282">
        <v>3</v>
      </c>
      <c r="D3282">
        <v>12</v>
      </c>
      <c r="E3282">
        <v>281</v>
      </c>
      <c r="F3282" t="s">
        <v>1426</v>
      </c>
      <c r="G3282" t="s">
        <v>104</v>
      </c>
      <c r="H3282" t="s">
        <v>105</v>
      </c>
      <c r="I3282">
        <v>2</v>
      </c>
      <c r="J3282">
        <v>1</v>
      </c>
      <c r="K3282">
        <v>196</v>
      </c>
      <c r="L3282">
        <v>6.6</v>
      </c>
      <c r="M3282">
        <v>5.12</v>
      </c>
      <c r="N3282">
        <v>0.34</v>
      </c>
      <c r="O3282">
        <v>5.72</v>
      </c>
      <c r="P3282">
        <v>0.38</v>
      </c>
      <c r="Q3282">
        <v>4.54</v>
      </c>
      <c r="R3282">
        <v>0.3</v>
      </c>
      <c r="S3282">
        <v>0.68</v>
      </c>
      <c r="T3282">
        <v>39</v>
      </c>
      <c r="U3282">
        <v>6.85</v>
      </c>
      <c r="V3282">
        <v>8.76</v>
      </c>
      <c r="W3282" s="1">
        <v>42948</v>
      </c>
      <c r="X3282">
        <v>279</v>
      </c>
      <c r="Y3282" t="s">
        <v>47</v>
      </c>
      <c r="Z3282" t="s">
        <v>1864</v>
      </c>
      <c r="AA3282" t="s">
        <v>1865</v>
      </c>
      <c r="AC3282" s="1">
        <v>43042</v>
      </c>
      <c r="AD3282">
        <v>1</v>
      </c>
      <c r="AE3282">
        <v>110</v>
      </c>
      <c r="AF3282" s="1">
        <v>43324</v>
      </c>
      <c r="AG3282">
        <v>376</v>
      </c>
      <c r="AH3282">
        <v>313046</v>
      </c>
      <c r="AI3282">
        <v>63</v>
      </c>
      <c r="AJ3282" s="2">
        <v>45627</v>
      </c>
      <c r="AK3282" t="s">
        <v>45</v>
      </c>
      <c r="AL3282" s="1">
        <v>42948</v>
      </c>
    </row>
    <row r="3283" spans="1:38" x14ac:dyDescent="0.25">
      <c r="A3283" t="s">
        <v>1153</v>
      </c>
      <c r="B3283" s="1">
        <v>43214</v>
      </c>
      <c r="C3283">
        <v>4</v>
      </c>
      <c r="D3283">
        <v>12</v>
      </c>
      <c r="E3283">
        <v>281</v>
      </c>
      <c r="F3283" t="s">
        <v>1426</v>
      </c>
      <c r="G3283" t="s">
        <v>104</v>
      </c>
      <c r="H3283" t="s">
        <v>105</v>
      </c>
      <c r="I3283">
        <v>2</v>
      </c>
      <c r="J3283">
        <v>1</v>
      </c>
      <c r="K3283">
        <v>266</v>
      </c>
      <c r="L3283">
        <v>4.5</v>
      </c>
      <c r="M3283">
        <v>4.34</v>
      </c>
      <c r="N3283">
        <v>0.2</v>
      </c>
      <c r="O3283">
        <v>8.33</v>
      </c>
      <c r="P3283">
        <v>0.37</v>
      </c>
      <c r="Q3283">
        <v>5.82</v>
      </c>
      <c r="R3283">
        <v>0.26</v>
      </c>
      <c r="S3283">
        <v>0.64</v>
      </c>
      <c r="T3283">
        <v>88</v>
      </c>
      <c r="U3283">
        <v>4.67</v>
      </c>
      <c r="V3283">
        <v>7.78</v>
      </c>
      <c r="W3283" s="1">
        <v>42948</v>
      </c>
      <c r="X3283">
        <v>279</v>
      </c>
      <c r="Y3283" t="s">
        <v>48</v>
      </c>
      <c r="Z3283" t="s">
        <v>1864</v>
      </c>
      <c r="AA3283" t="s">
        <v>1865</v>
      </c>
      <c r="AC3283" t="s">
        <v>49</v>
      </c>
      <c r="AH3283">
        <v>313046</v>
      </c>
      <c r="AI3283">
        <v>63</v>
      </c>
      <c r="AJ3283" s="2">
        <v>45627</v>
      </c>
      <c r="AK3283" t="s">
        <v>50</v>
      </c>
      <c r="AL3283" s="1">
        <v>43237</v>
      </c>
    </row>
    <row r="3284" spans="1:38" x14ac:dyDescent="0.25">
      <c r="A3284" t="s">
        <v>129</v>
      </c>
      <c r="B3284" s="1">
        <v>43156</v>
      </c>
      <c r="C3284">
        <v>3</v>
      </c>
      <c r="D3284">
        <v>83</v>
      </c>
      <c r="E3284">
        <v>281</v>
      </c>
      <c r="F3284" t="s">
        <v>1426</v>
      </c>
      <c r="G3284" t="s">
        <v>104</v>
      </c>
      <c r="H3284" t="s">
        <v>105</v>
      </c>
      <c r="I3284">
        <v>3</v>
      </c>
      <c r="J3284">
        <v>2</v>
      </c>
      <c r="K3284">
        <v>140</v>
      </c>
      <c r="L3284">
        <v>19.600000000000001</v>
      </c>
      <c r="M3284">
        <v>5.13</v>
      </c>
      <c r="N3284">
        <v>1.01</v>
      </c>
      <c r="O3284">
        <v>4.67</v>
      </c>
      <c r="P3284">
        <v>0.92</v>
      </c>
      <c r="Q3284">
        <v>4.16</v>
      </c>
      <c r="R3284">
        <v>0.82</v>
      </c>
      <c r="S3284">
        <v>1.73</v>
      </c>
      <c r="U3284">
        <v>20.34</v>
      </c>
      <c r="V3284">
        <v>22.89</v>
      </c>
      <c r="W3284" s="1">
        <v>43016</v>
      </c>
      <c r="X3284">
        <v>224</v>
      </c>
      <c r="AI3284">
        <v>0</v>
      </c>
    </row>
    <row r="3285" spans="1:38" x14ac:dyDescent="0.25">
      <c r="A3285" t="s">
        <v>129</v>
      </c>
      <c r="B3285" s="1">
        <v>43060</v>
      </c>
      <c r="C3285">
        <v>2</v>
      </c>
      <c r="D3285">
        <v>83</v>
      </c>
      <c r="E3285">
        <v>281</v>
      </c>
      <c r="F3285" t="s">
        <v>1426</v>
      </c>
      <c r="G3285" t="s">
        <v>104</v>
      </c>
      <c r="H3285" t="s">
        <v>105</v>
      </c>
      <c r="I3285">
        <v>3</v>
      </c>
      <c r="J3285">
        <v>2</v>
      </c>
      <c r="K3285">
        <v>44</v>
      </c>
      <c r="L3285">
        <v>18.8</v>
      </c>
      <c r="M3285">
        <v>5.35</v>
      </c>
      <c r="N3285">
        <v>1.01</v>
      </c>
      <c r="O3285">
        <v>4.71</v>
      </c>
      <c r="P3285">
        <v>0.89</v>
      </c>
      <c r="Q3285">
        <v>3.96</v>
      </c>
      <c r="R3285">
        <v>0.74</v>
      </c>
      <c r="S3285">
        <v>1.63</v>
      </c>
      <c r="T3285">
        <v>103</v>
      </c>
      <c r="U3285">
        <v>19.510000000000002</v>
      </c>
      <c r="V3285">
        <v>21.7</v>
      </c>
      <c r="W3285" s="1">
        <v>43016</v>
      </c>
      <c r="X3285">
        <v>224</v>
      </c>
      <c r="Y3285" t="s">
        <v>43</v>
      </c>
      <c r="AC3285" s="1">
        <v>43068</v>
      </c>
      <c r="AD3285">
        <v>2</v>
      </c>
      <c r="AE3285">
        <v>201</v>
      </c>
      <c r="AF3285" s="1">
        <v>43348</v>
      </c>
      <c r="AG3285">
        <v>332</v>
      </c>
      <c r="AH3285">
        <v>509047</v>
      </c>
      <c r="AI3285" t="s">
        <v>901</v>
      </c>
      <c r="AJ3285" t="s">
        <v>1659</v>
      </c>
      <c r="AK3285" t="s">
        <v>45</v>
      </c>
      <c r="AL3285" s="1">
        <v>43016</v>
      </c>
    </row>
    <row r="3286" spans="1:38" x14ac:dyDescent="0.25">
      <c r="A3286" t="s">
        <v>129</v>
      </c>
      <c r="B3286" s="1">
        <v>43229</v>
      </c>
      <c r="C3286">
        <v>4</v>
      </c>
      <c r="D3286">
        <v>83</v>
      </c>
      <c r="E3286">
        <v>281</v>
      </c>
      <c r="F3286" t="s">
        <v>1426</v>
      </c>
      <c r="G3286" t="s">
        <v>104</v>
      </c>
      <c r="H3286" t="s">
        <v>105</v>
      </c>
      <c r="I3286">
        <v>3</v>
      </c>
      <c r="J3286">
        <v>2</v>
      </c>
      <c r="K3286">
        <v>213</v>
      </c>
      <c r="L3286">
        <v>9.4</v>
      </c>
      <c r="M3286">
        <v>4.82</v>
      </c>
      <c r="N3286">
        <v>0.45</v>
      </c>
      <c r="O3286">
        <v>4.8600000000000003</v>
      </c>
      <c r="P3286">
        <v>0.46</v>
      </c>
      <c r="Q3286">
        <v>4.83</v>
      </c>
      <c r="R3286">
        <v>0.45</v>
      </c>
      <c r="S3286">
        <v>0.91</v>
      </c>
      <c r="T3286">
        <v>133</v>
      </c>
      <c r="U3286">
        <v>9.76</v>
      </c>
      <c r="V3286">
        <v>11.63</v>
      </c>
      <c r="W3286" s="1">
        <v>43016</v>
      </c>
      <c r="X3286">
        <v>224</v>
      </c>
      <c r="Y3286" t="s">
        <v>47</v>
      </c>
      <c r="AC3286" t="s">
        <v>49</v>
      </c>
      <c r="AH3286">
        <v>509047</v>
      </c>
      <c r="AI3286" t="s">
        <v>901</v>
      </c>
      <c r="AJ3286" t="s">
        <v>1659</v>
      </c>
      <c r="AK3286" t="s">
        <v>50</v>
      </c>
      <c r="AL3286" s="1">
        <v>43242</v>
      </c>
    </row>
    <row r="3287" spans="1:38" x14ac:dyDescent="0.25">
      <c r="A3287" t="s">
        <v>40</v>
      </c>
      <c r="B3287" s="1">
        <v>44117</v>
      </c>
      <c r="C3287">
        <v>1</v>
      </c>
      <c r="D3287">
        <v>287</v>
      </c>
      <c r="E3287">
        <v>282</v>
      </c>
      <c r="F3287" t="s">
        <v>1426</v>
      </c>
      <c r="G3287" t="s">
        <v>1475</v>
      </c>
      <c r="H3287" t="s">
        <v>105</v>
      </c>
      <c r="I3287">
        <v>3</v>
      </c>
      <c r="J3287">
        <v>2</v>
      </c>
      <c r="K3287">
        <v>52</v>
      </c>
      <c r="L3287">
        <v>22</v>
      </c>
      <c r="M3287">
        <v>5.24</v>
      </c>
      <c r="N3287">
        <v>1.1499999999999999</v>
      </c>
      <c r="O3287">
        <v>5.15</v>
      </c>
      <c r="P3287">
        <v>1.1299999999999999</v>
      </c>
      <c r="Q3287">
        <v>4.3499999999999996</v>
      </c>
      <c r="R3287">
        <v>0.96</v>
      </c>
      <c r="S3287">
        <v>2.09</v>
      </c>
      <c r="T3287">
        <v>8</v>
      </c>
      <c r="U3287">
        <v>22.84</v>
      </c>
      <c r="V3287">
        <v>27.2</v>
      </c>
      <c r="W3287" s="1">
        <v>44065</v>
      </c>
      <c r="Y3287" t="s">
        <v>43</v>
      </c>
      <c r="AC3287" s="1">
        <v>44156</v>
      </c>
      <c r="AD3287">
        <v>2</v>
      </c>
      <c r="AE3287">
        <v>231</v>
      </c>
      <c r="AF3287" s="1">
        <v>44435</v>
      </c>
      <c r="AG3287">
        <v>370</v>
      </c>
      <c r="AH3287">
        <v>715001</v>
      </c>
      <c r="AI3287" t="s">
        <v>1453</v>
      </c>
      <c r="AJ3287" t="s">
        <v>1454</v>
      </c>
      <c r="AK3287" t="s">
        <v>45</v>
      </c>
      <c r="AL3287" s="1">
        <v>44065</v>
      </c>
    </row>
    <row r="3288" spans="1:38" x14ac:dyDescent="0.25">
      <c r="A3288" t="s">
        <v>40</v>
      </c>
      <c r="B3288" s="1">
        <v>44222</v>
      </c>
      <c r="C3288">
        <v>2</v>
      </c>
      <c r="D3288">
        <v>287</v>
      </c>
      <c r="E3288">
        <v>282</v>
      </c>
      <c r="F3288" t="s">
        <v>1426</v>
      </c>
      <c r="G3288" t="s">
        <v>1475</v>
      </c>
      <c r="H3288" t="s">
        <v>105</v>
      </c>
      <c r="I3288">
        <v>3</v>
      </c>
      <c r="J3288">
        <v>2</v>
      </c>
      <c r="K3288">
        <v>157</v>
      </c>
      <c r="L3288">
        <v>14.9</v>
      </c>
      <c r="M3288">
        <v>4.9800000000000004</v>
      </c>
      <c r="N3288">
        <v>0.74</v>
      </c>
      <c r="O3288">
        <v>5.91</v>
      </c>
      <c r="P3288">
        <v>0.88</v>
      </c>
      <c r="Q3288">
        <v>4.3099999999999996</v>
      </c>
      <c r="R3288">
        <v>0.64</v>
      </c>
      <c r="S3288">
        <v>1.52</v>
      </c>
      <c r="T3288">
        <v>20</v>
      </c>
      <c r="U3288">
        <v>15.47</v>
      </c>
      <c r="V3288">
        <v>19.79</v>
      </c>
      <c r="W3288" s="1">
        <v>44065</v>
      </c>
      <c r="Y3288" t="s">
        <v>46</v>
      </c>
      <c r="AC3288" s="1">
        <v>44156</v>
      </c>
      <c r="AD3288">
        <v>2</v>
      </c>
      <c r="AE3288">
        <v>176</v>
      </c>
      <c r="AF3288" s="1">
        <v>44435</v>
      </c>
      <c r="AH3288">
        <v>715001</v>
      </c>
      <c r="AI3288" t="s">
        <v>1453</v>
      </c>
      <c r="AJ3288" t="s">
        <v>1454</v>
      </c>
      <c r="AK3288" t="s">
        <v>143</v>
      </c>
      <c r="AL3288" s="1">
        <v>44237</v>
      </c>
    </row>
    <row r="3289" spans="1:38" x14ac:dyDescent="0.25">
      <c r="A3289" t="s">
        <v>1153</v>
      </c>
      <c r="B3289" s="1">
        <v>43009</v>
      </c>
      <c r="C3289">
        <v>1</v>
      </c>
      <c r="D3289">
        <v>18</v>
      </c>
      <c r="E3289">
        <v>282</v>
      </c>
      <c r="F3289" t="s">
        <v>1426</v>
      </c>
      <c r="G3289" t="s">
        <v>104</v>
      </c>
      <c r="H3289" t="s">
        <v>105</v>
      </c>
      <c r="I3289">
        <v>5</v>
      </c>
      <c r="J3289" t="s">
        <v>42</v>
      </c>
      <c r="K3289">
        <v>45</v>
      </c>
      <c r="L3289">
        <v>19.399999999999999</v>
      </c>
      <c r="M3289">
        <v>4.9000000000000004</v>
      </c>
      <c r="N3289">
        <v>0.95</v>
      </c>
      <c r="O3289">
        <v>5.35</v>
      </c>
      <c r="P3289">
        <v>1.04</v>
      </c>
      <c r="Q3289">
        <v>3.91</v>
      </c>
      <c r="R3289">
        <v>0.76</v>
      </c>
      <c r="S3289">
        <v>1.8</v>
      </c>
      <c r="T3289">
        <v>15</v>
      </c>
      <c r="U3289">
        <v>20.14</v>
      </c>
      <c r="V3289">
        <v>23.89</v>
      </c>
      <c r="W3289" s="1">
        <v>42964</v>
      </c>
      <c r="X3289">
        <v>263</v>
      </c>
      <c r="Y3289" t="s">
        <v>43</v>
      </c>
      <c r="AC3289" s="1">
        <v>43064</v>
      </c>
      <c r="AD3289">
        <v>1</v>
      </c>
      <c r="AE3289">
        <v>274</v>
      </c>
      <c r="AF3289" s="1">
        <v>43344</v>
      </c>
      <c r="AG3289">
        <v>380</v>
      </c>
      <c r="AH3289">
        <v>506059</v>
      </c>
      <c r="AI3289" t="s">
        <v>1866</v>
      </c>
      <c r="AJ3289" s="3">
        <v>45112</v>
      </c>
      <c r="AK3289" t="s">
        <v>45</v>
      </c>
      <c r="AL3289" s="1">
        <v>42964</v>
      </c>
    </row>
    <row r="3290" spans="1:38" x14ac:dyDescent="0.25">
      <c r="A3290" t="s">
        <v>1153</v>
      </c>
      <c r="B3290" s="1">
        <v>43073</v>
      </c>
      <c r="C3290">
        <v>2</v>
      </c>
      <c r="D3290">
        <v>110</v>
      </c>
      <c r="E3290">
        <v>282</v>
      </c>
      <c r="F3290" t="s">
        <v>1426</v>
      </c>
      <c r="G3290" t="s">
        <v>104</v>
      </c>
      <c r="H3290" t="s">
        <v>105</v>
      </c>
      <c r="I3290">
        <v>7</v>
      </c>
      <c r="J3290" t="s">
        <v>42</v>
      </c>
      <c r="K3290">
        <v>98</v>
      </c>
      <c r="L3290">
        <v>20.100000000000001</v>
      </c>
      <c r="M3290">
        <v>4.92</v>
      </c>
      <c r="N3290">
        <v>0.99</v>
      </c>
      <c r="O3290">
        <v>4.3499999999999996</v>
      </c>
      <c r="P3290">
        <v>0.87</v>
      </c>
      <c r="Q3290">
        <v>4.3</v>
      </c>
      <c r="R3290">
        <v>0.86</v>
      </c>
      <c r="S3290">
        <v>1.74</v>
      </c>
      <c r="T3290">
        <v>16</v>
      </c>
      <c r="U3290">
        <v>20.86</v>
      </c>
      <c r="V3290">
        <v>22.69</v>
      </c>
      <c r="W3290" s="1">
        <v>42975</v>
      </c>
      <c r="X3290">
        <v>252</v>
      </c>
      <c r="Y3290" t="s">
        <v>46</v>
      </c>
      <c r="Z3290" t="s">
        <v>1037</v>
      </c>
      <c r="AA3290" t="s">
        <v>1867</v>
      </c>
      <c r="AC3290" s="1">
        <v>43060</v>
      </c>
      <c r="AD3290">
        <v>1</v>
      </c>
      <c r="AE3290">
        <v>266</v>
      </c>
      <c r="AF3290" s="1">
        <v>43341</v>
      </c>
      <c r="AG3290">
        <v>366</v>
      </c>
      <c r="AH3290">
        <v>506104</v>
      </c>
      <c r="AI3290" t="s">
        <v>223</v>
      </c>
      <c r="AJ3290" s="2">
        <v>14642</v>
      </c>
      <c r="AK3290" t="s">
        <v>45</v>
      </c>
      <c r="AL3290" s="1">
        <v>42975</v>
      </c>
    </row>
    <row r="3291" spans="1:38" x14ac:dyDescent="0.25">
      <c r="A3291" t="s">
        <v>1153</v>
      </c>
      <c r="B3291" s="1">
        <v>43009</v>
      </c>
      <c r="C3291">
        <v>1</v>
      </c>
      <c r="D3291">
        <v>110</v>
      </c>
      <c r="E3291">
        <v>282</v>
      </c>
      <c r="F3291" t="s">
        <v>1426</v>
      </c>
      <c r="G3291" t="s">
        <v>104</v>
      </c>
      <c r="H3291" t="s">
        <v>105</v>
      </c>
      <c r="I3291">
        <v>7</v>
      </c>
      <c r="J3291" t="s">
        <v>42</v>
      </c>
      <c r="K3291">
        <v>34</v>
      </c>
      <c r="L3291">
        <v>17.899999999999999</v>
      </c>
      <c r="M3291">
        <v>4.92</v>
      </c>
      <c r="N3291">
        <v>0.88</v>
      </c>
      <c r="O3291">
        <v>4.47</v>
      </c>
      <c r="P3291">
        <v>0.8</v>
      </c>
      <c r="Q3291">
        <v>3.78</v>
      </c>
      <c r="R3291">
        <v>0.68</v>
      </c>
      <c r="S3291">
        <v>1.48</v>
      </c>
      <c r="T3291">
        <v>28</v>
      </c>
      <c r="U3291">
        <v>18.579999999999998</v>
      </c>
      <c r="V3291">
        <v>19.89</v>
      </c>
      <c r="W3291" s="1">
        <v>42975</v>
      </c>
      <c r="X3291">
        <v>252</v>
      </c>
      <c r="Y3291" t="s">
        <v>43</v>
      </c>
      <c r="Z3291" t="s">
        <v>1037</v>
      </c>
      <c r="AA3291" t="s">
        <v>1867</v>
      </c>
      <c r="AC3291" s="1">
        <v>43060</v>
      </c>
      <c r="AD3291">
        <v>1</v>
      </c>
      <c r="AE3291">
        <v>271</v>
      </c>
      <c r="AF3291" s="1">
        <v>43341</v>
      </c>
      <c r="AG3291">
        <v>366</v>
      </c>
      <c r="AH3291">
        <v>506104</v>
      </c>
      <c r="AI3291" t="s">
        <v>223</v>
      </c>
      <c r="AJ3291" s="2">
        <v>14642</v>
      </c>
      <c r="AK3291" t="s">
        <v>45</v>
      </c>
      <c r="AL3291" s="1">
        <v>42975</v>
      </c>
    </row>
    <row r="3292" spans="1:38" x14ac:dyDescent="0.25">
      <c r="A3292" t="s">
        <v>1153</v>
      </c>
      <c r="B3292" s="1">
        <v>43144</v>
      </c>
      <c r="C3292">
        <v>3</v>
      </c>
      <c r="D3292">
        <v>18</v>
      </c>
      <c r="E3292">
        <v>282</v>
      </c>
      <c r="F3292" t="s">
        <v>1426</v>
      </c>
      <c r="G3292" t="s">
        <v>104</v>
      </c>
      <c r="H3292" t="s">
        <v>105</v>
      </c>
      <c r="I3292">
        <v>5</v>
      </c>
      <c r="J3292" t="s">
        <v>42</v>
      </c>
      <c r="K3292">
        <v>180</v>
      </c>
      <c r="L3292">
        <v>13.7</v>
      </c>
      <c r="M3292">
        <v>4.76</v>
      </c>
      <c r="N3292">
        <v>0.65</v>
      </c>
      <c r="O3292">
        <v>6.47</v>
      </c>
      <c r="P3292">
        <v>0.89</v>
      </c>
      <c r="Q3292">
        <v>4.43</v>
      </c>
      <c r="R3292">
        <v>0.61</v>
      </c>
      <c r="S3292">
        <v>1.49</v>
      </c>
      <c r="T3292">
        <v>110</v>
      </c>
      <c r="U3292">
        <v>14.22</v>
      </c>
      <c r="V3292">
        <v>19.37</v>
      </c>
      <c r="W3292" s="1">
        <v>42964</v>
      </c>
      <c r="X3292">
        <v>263</v>
      </c>
      <c r="Y3292" t="s">
        <v>47</v>
      </c>
      <c r="AC3292" s="1">
        <v>43064</v>
      </c>
      <c r="AD3292">
        <v>1</v>
      </c>
      <c r="AE3292">
        <v>130</v>
      </c>
      <c r="AF3292" s="1">
        <v>43344</v>
      </c>
      <c r="AG3292">
        <v>380</v>
      </c>
      <c r="AH3292">
        <v>506059</v>
      </c>
      <c r="AI3292" t="s">
        <v>1866</v>
      </c>
      <c r="AJ3292" s="3">
        <v>45112</v>
      </c>
      <c r="AK3292" t="s">
        <v>45</v>
      </c>
      <c r="AL3292" s="1">
        <v>42964</v>
      </c>
    </row>
    <row r="3293" spans="1:38" x14ac:dyDescent="0.25">
      <c r="A3293" t="s">
        <v>1153</v>
      </c>
      <c r="B3293" s="1">
        <v>43073</v>
      </c>
      <c r="C3293">
        <v>2</v>
      </c>
      <c r="D3293">
        <v>18</v>
      </c>
      <c r="E3293">
        <v>282</v>
      </c>
      <c r="F3293" t="s">
        <v>1426</v>
      </c>
      <c r="G3293" t="s">
        <v>104</v>
      </c>
      <c r="H3293" t="s">
        <v>105</v>
      </c>
      <c r="I3293">
        <v>5</v>
      </c>
      <c r="J3293" t="s">
        <v>42</v>
      </c>
      <c r="K3293">
        <v>109</v>
      </c>
      <c r="L3293">
        <v>15.1</v>
      </c>
      <c r="M3293">
        <v>4.83</v>
      </c>
      <c r="N3293">
        <v>0.73</v>
      </c>
      <c r="O3293">
        <v>5.43</v>
      </c>
      <c r="P3293">
        <v>0.82</v>
      </c>
      <c r="Q3293">
        <v>4.42</v>
      </c>
      <c r="R3293">
        <v>0.67</v>
      </c>
      <c r="S3293">
        <v>1.49</v>
      </c>
      <c r="T3293">
        <v>25</v>
      </c>
      <c r="U3293">
        <v>15.67</v>
      </c>
      <c r="V3293">
        <v>19.309999999999999</v>
      </c>
      <c r="W3293" s="1">
        <v>42964</v>
      </c>
      <c r="X3293">
        <v>263</v>
      </c>
      <c r="Y3293" t="s">
        <v>46</v>
      </c>
      <c r="AC3293" s="1">
        <v>43064</v>
      </c>
      <c r="AD3293">
        <v>1</v>
      </c>
      <c r="AE3293">
        <v>269</v>
      </c>
      <c r="AF3293" s="1">
        <v>43344</v>
      </c>
      <c r="AG3293">
        <v>380</v>
      </c>
      <c r="AH3293">
        <v>506059</v>
      </c>
      <c r="AI3293" t="s">
        <v>1866</v>
      </c>
      <c r="AJ3293" s="3">
        <v>45112</v>
      </c>
      <c r="AK3293" t="s">
        <v>45</v>
      </c>
      <c r="AL3293" s="1">
        <v>42964</v>
      </c>
    </row>
    <row r="3294" spans="1:38" x14ac:dyDescent="0.25">
      <c r="A3294" t="s">
        <v>1153</v>
      </c>
      <c r="B3294" s="1">
        <v>43144</v>
      </c>
      <c r="C3294">
        <v>3</v>
      </c>
      <c r="D3294">
        <v>110</v>
      </c>
      <c r="E3294">
        <v>282</v>
      </c>
      <c r="F3294" t="s">
        <v>1426</v>
      </c>
      <c r="G3294" t="s">
        <v>104</v>
      </c>
      <c r="H3294" t="s">
        <v>105</v>
      </c>
      <c r="I3294">
        <v>7</v>
      </c>
      <c r="J3294" t="s">
        <v>42</v>
      </c>
      <c r="K3294">
        <v>169</v>
      </c>
      <c r="L3294">
        <v>13.1</v>
      </c>
      <c r="M3294">
        <v>4.96</v>
      </c>
      <c r="N3294">
        <v>0.65</v>
      </c>
      <c r="O3294">
        <v>6.22</v>
      </c>
      <c r="P3294">
        <v>0.81</v>
      </c>
      <c r="Q3294">
        <v>4.25</v>
      </c>
      <c r="R3294">
        <v>0.56000000000000005</v>
      </c>
      <c r="S3294">
        <v>1.37</v>
      </c>
      <c r="T3294">
        <v>180</v>
      </c>
      <c r="U3294">
        <v>13.6</v>
      </c>
      <c r="V3294">
        <v>17.829999999999998</v>
      </c>
      <c r="W3294" s="1">
        <v>42975</v>
      </c>
      <c r="X3294">
        <v>252</v>
      </c>
      <c r="Y3294" s="3">
        <v>44986</v>
      </c>
      <c r="Z3294" t="s">
        <v>1037</v>
      </c>
      <c r="AA3294" t="s">
        <v>1867</v>
      </c>
      <c r="AC3294" s="1">
        <v>43079</v>
      </c>
      <c r="AD3294">
        <v>2</v>
      </c>
      <c r="AE3294">
        <v>139</v>
      </c>
      <c r="AF3294" s="1">
        <v>43353</v>
      </c>
      <c r="AG3294">
        <v>378</v>
      </c>
      <c r="AH3294">
        <v>506104</v>
      </c>
      <c r="AI3294" t="s">
        <v>223</v>
      </c>
      <c r="AJ3294" s="2">
        <v>14642</v>
      </c>
      <c r="AK3294" t="s">
        <v>45</v>
      </c>
      <c r="AL3294" s="1">
        <v>42975</v>
      </c>
    </row>
    <row r="3295" spans="1:38" x14ac:dyDescent="0.25">
      <c r="A3295" t="s">
        <v>1153</v>
      </c>
      <c r="B3295" s="1">
        <v>43214</v>
      </c>
      <c r="C3295">
        <v>4</v>
      </c>
      <c r="D3295">
        <v>110</v>
      </c>
      <c r="E3295">
        <v>282</v>
      </c>
      <c r="F3295" t="s">
        <v>1426</v>
      </c>
      <c r="G3295" t="s">
        <v>104</v>
      </c>
      <c r="H3295" t="s">
        <v>105</v>
      </c>
      <c r="I3295">
        <v>7</v>
      </c>
      <c r="J3295" t="s">
        <v>42</v>
      </c>
      <c r="K3295">
        <v>239</v>
      </c>
      <c r="L3295">
        <v>6.3</v>
      </c>
      <c r="M3295">
        <v>4.34</v>
      </c>
      <c r="N3295">
        <v>0.27</v>
      </c>
      <c r="O3295">
        <v>7.11</v>
      </c>
      <c r="P3295">
        <v>0.45</v>
      </c>
      <c r="Q3295">
        <v>5.3</v>
      </c>
      <c r="R3295">
        <v>0.33</v>
      </c>
      <c r="S3295">
        <v>0.78</v>
      </c>
      <c r="T3295">
        <v>165</v>
      </c>
      <c r="U3295">
        <v>6.54</v>
      </c>
      <c r="V3295">
        <v>9.7799999999999994</v>
      </c>
      <c r="W3295" s="1">
        <v>42975</v>
      </c>
      <c r="X3295">
        <v>252</v>
      </c>
      <c r="Y3295" s="3">
        <v>45018</v>
      </c>
      <c r="Z3295" t="s">
        <v>1037</v>
      </c>
      <c r="AA3295" t="s">
        <v>1867</v>
      </c>
      <c r="AC3295" t="s">
        <v>49</v>
      </c>
      <c r="AH3295">
        <v>506104</v>
      </c>
      <c r="AI3295" t="s">
        <v>223</v>
      </c>
      <c r="AJ3295" s="2">
        <v>14642</v>
      </c>
      <c r="AK3295" t="s">
        <v>50</v>
      </c>
      <c r="AL3295" s="1">
        <v>43237</v>
      </c>
    </row>
    <row r="3296" spans="1:38" x14ac:dyDescent="0.25">
      <c r="A3296" t="s">
        <v>1153</v>
      </c>
      <c r="B3296" s="1">
        <v>43214</v>
      </c>
      <c r="C3296">
        <v>4</v>
      </c>
      <c r="D3296">
        <v>18</v>
      </c>
      <c r="E3296">
        <v>282</v>
      </c>
      <c r="F3296" t="s">
        <v>1426</v>
      </c>
      <c r="G3296" t="s">
        <v>104</v>
      </c>
      <c r="H3296" t="s">
        <v>105</v>
      </c>
      <c r="I3296">
        <v>5</v>
      </c>
      <c r="J3296" t="s">
        <v>42</v>
      </c>
      <c r="K3296">
        <v>250</v>
      </c>
      <c r="L3296">
        <v>4.3</v>
      </c>
      <c r="M3296">
        <v>4.08</v>
      </c>
      <c r="N3296">
        <v>0.18</v>
      </c>
      <c r="O3296">
        <v>7.36</v>
      </c>
      <c r="P3296">
        <v>0.32</v>
      </c>
      <c r="Q3296">
        <v>5.6</v>
      </c>
      <c r="R3296">
        <v>0.24</v>
      </c>
      <c r="S3296">
        <v>0.56000000000000005</v>
      </c>
      <c r="T3296">
        <v>166</v>
      </c>
      <c r="U3296">
        <v>4.46</v>
      </c>
      <c r="V3296">
        <v>6.95</v>
      </c>
      <c r="W3296" s="1">
        <v>42964</v>
      </c>
      <c r="X3296">
        <v>263</v>
      </c>
      <c r="Y3296" s="3">
        <v>45017</v>
      </c>
      <c r="AC3296" t="s">
        <v>49</v>
      </c>
      <c r="AH3296">
        <v>506059</v>
      </c>
      <c r="AI3296" t="s">
        <v>1866</v>
      </c>
      <c r="AJ3296" s="3">
        <v>45112</v>
      </c>
      <c r="AK3296" t="s">
        <v>126</v>
      </c>
      <c r="AL3296" s="1">
        <v>43351</v>
      </c>
    </row>
    <row r="3297" spans="1:38" x14ac:dyDescent="0.25">
      <c r="A3297" t="s">
        <v>123</v>
      </c>
      <c r="B3297" s="1">
        <v>43074</v>
      </c>
      <c r="C3297">
        <v>2</v>
      </c>
      <c r="D3297">
        <v>139</v>
      </c>
      <c r="E3297">
        <v>283</v>
      </c>
      <c r="F3297" t="s">
        <v>1426</v>
      </c>
      <c r="G3297" t="s">
        <v>69</v>
      </c>
      <c r="H3297" t="s">
        <v>70</v>
      </c>
      <c r="I3297">
        <v>2</v>
      </c>
      <c r="J3297">
        <v>1</v>
      </c>
      <c r="K3297">
        <v>102</v>
      </c>
      <c r="L3297">
        <v>17.8</v>
      </c>
      <c r="M3297">
        <v>5.14</v>
      </c>
      <c r="N3297">
        <v>0.91</v>
      </c>
      <c r="O3297">
        <v>4.7300000000000004</v>
      </c>
      <c r="P3297">
        <v>0.84</v>
      </c>
      <c r="Q3297">
        <v>4.1500000000000004</v>
      </c>
      <c r="R3297">
        <v>0.74</v>
      </c>
      <c r="S3297">
        <v>1.58</v>
      </c>
      <c r="T3297">
        <v>21</v>
      </c>
      <c r="U3297">
        <v>18.48</v>
      </c>
      <c r="V3297">
        <v>20.81</v>
      </c>
      <c r="W3297" s="1">
        <v>42972</v>
      </c>
      <c r="X3297">
        <v>239</v>
      </c>
      <c r="Y3297" t="s">
        <v>46</v>
      </c>
      <c r="AC3297" s="1">
        <v>43043</v>
      </c>
      <c r="AD3297">
        <v>1</v>
      </c>
      <c r="AE3297">
        <v>250</v>
      </c>
      <c r="AF3297" s="1">
        <v>43326</v>
      </c>
      <c r="AG3297">
        <v>354</v>
      </c>
      <c r="AH3297" t="s">
        <v>1255</v>
      </c>
      <c r="AI3297">
        <v>37</v>
      </c>
      <c r="AJ3297" t="s">
        <v>1868</v>
      </c>
      <c r="AK3297" t="s">
        <v>45</v>
      </c>
      <c r="AL3297" s="1">
        <v>42972</v>
      </c>
    </row>
    <row r="3298" spans="1:38" x14ac:dyDescent="0.25">
      <c r="A3298" t="s">
        <v>123</v>
      </c>
      <c r="B3298" s="1">
        <v>43005</v>
      </c>
      <c r="C3298">
        <v>1</v>
      </c>
      <c r="D3298">
        <v>139</v>
      </c>
      <c r="E3298">
        <v>283</v>
      </c>
      <c r="F3298" t="s">
        <v>1426</v>
      </c>
      <c r="G3298" t="s">
        <v>69</v>
      </c>
      <c r="H3298" t="s">
        <v>70</v>
      </c>
      <c r="I3298">
        <v>2</v>
      </c>
      <c r="J3298">
        <v>1</v>
      </c>
      <c r="K3298">
        <v>33</v>
      </c>
      <c r="L3298">
        <v>17.2</v>
      </c>
      <c r="M3298">
        <v>5.33</v>
      </c>
      <c r="N3298">
        <v>0.92</v>
      </c>
      <c r="O3298">
        <v>4.32</v>
      </c>
      <c r="P3298">
        <v>0.74</v>
      </c>
      <c r="Q3298">
        <v>3.81</v>
      </c>
      <c r="R3298">
        <v>0.66</v>
      </c>
      <c r="S3298">
        <v>1.4</v>
      </c>
      <c r="T3298">
        <v>19</v>
      </c>
      <c r="U3298">
        <v>17.850000000000001</v>
      </c>
      <c r="V3298">
        <v>18.8</v>
      </c>
      <c r="W3298" s="1">
        <v>42972</v>
      </c>
      <c r="X3298">
        <v>239</v>
      </c>
      <c r="Y3298" t="s">
        <v>43</v>
      </c>
      <c r="AC3298" s="1">
        <v>43043</v>
      </c>
      <c r="AD3298">
        <v>1</v>
      </c>
      <c r="AE3298">
        <v>259</v>
      </c>
      <c r="AF3298" s="1">
        <v>43326</v>
      </c>
      <c r="AG3298">
        <v>354</v>
      </c>
      <c r="AH3298" t="s">
        <v>1255</v>
      </c>
      <c r="AI3298">
        <v>37</v>
      </c>
      <c r="AJ3298" t="s">
        <v>1868</v>
      </c>
      <c r="AK3298" t="s">
        <v>45</v>
      </c>
      <c r="AL3298" s="1">
        <v>42972</v>
      </c>
    </row>
    <row r="3299" spans="1:38" x14ac:dyDescent="0.25">
      <c r="A3299" t="s">
        <v>123</v>
      </c>
      <c r="B3299" s="1">
        <v>43136</v>
      </c>
      <c r="C3299">
        <v>3</v>
      </c>
      <c r="D3299">
        <v>139</v>
      </c>
      <c r="E3299">
        <v>283</v>
      </c>
      <c r="F3299" t="s">
        <v>1426</v>
      </c>
      <c r="G3299" t="s">
        <v>69</v>
      </c>
      <c r="H3299" t="s">
        <v>70</v>
      </c>
      <c r="I3299">
        <v>2</v>
      </c>
      <c r="J3299">
        <v>1</v>
      </c>
      <c r="K3299">
        <v>164</v>
      </c>
      <c r="L3299">
        <v>12.9</v>
      </c>
      <c r="M3299">
        <v>5.21</v>
      </c>
      <c r="N3299">
        <v>0.67</v>
      </c>
      <c r="O3299">
        <v>5.4</v>
      </c>
      <c r="P3299">
        <v>0.7</v>
      </c>
      <c r="Q3299">
        <v>4.34</v>
      </c>
      <c r="R3299">
        <v>0.56000000000000005</v>
      </c>
      <c r="S3299">
        <v>1.26</v>
      </c>
      <c r="T3299">
        <v>18</v>
      </c>
      <c r="U3299">
        <v>13.39</v>
      </c>
      <c r="V3299">
        <v>16.399999999999999</v>
      </c>
      <c r="W3299" s="1">
        <v>42972</v>
      </c>
      <c r="X3299">
        <v>239</v>
      </c>
      <c r="Y3299" t="s">
        <v>47</v>
      </c>
      <c r="AC3299" s="1">
        <v>43043</v>
      </c>
      <c r="AD3299">
        <v>1</v>
      </c>
      <c r="AE3299">
        <v>188</v>
      </c>
      <c r="AF3299" s="1">
        <v>43326</v>
      </c>
      <c r="AG3299">
        <v>354</v>
      </c>
      <c r="AH3299" t="s">
        <v>1255</v>
      </c>
      <c r="AI3299">
        <v>37</v>
      </c>
      <c r="AJ3299" t="s">
        <v>1868</v>
      </c>
      <c r="AK3299" t="s">
        <v>45</v>
      </c>
      <c r="AL3299" s="1">
        <v>42972</v>
      </c>
    </row>
    <row r="3300" spans="1:38" x14ac:dyDescent="0.25">
      <c r="A3300" t="s">
        <v>123</v>
      </c>
      <c r="B3300" s="1">
        <v>43198</v>
      </c>
      <c r="C3300">
        <v>4</v>
      </c>
      <c r="D3300">
        <v>139</v>
      </c>
      <c r="E3300">
        <v>283</v>
      </c>
      <c r="F3300" t="s">
        <v>1426</v>
      </c>
      <c r="G3300" t="s">
        <v>69</v>
      </c>
      <c r="H3300" t="s">
        <v>70</v>
      </c>
      <c r="I3300">
        <v>2</v>
      </c>
      <c r="J3300">
        <v>1</v>
      </c>
      <c r="K3300">
        <v>226</v>
      </c>
      <c r="L3300">
        <v>9.4</v>
      </c>
      <c r="M3300">
        <v>4.8600000000000003</v>
      </c>
      <c r="N3300">
        <v>0.46</v>
      </c>
      <c r="O3300">
        <v>7.23</v>
      </c>
      <c r="P3300">
        <v>0.68</v>
      </c>
      <c r="Q3300">
        <v>5.5</v>
      </c>
      <c r="R3300">
        <v>0.52</v>
      </c>
      <c r="S3300">
        <v>1.2</v>
      </c>
      <c r="T3300">
        <v>67</v>
      </c>
      <c r="U3300">
        <v>9.76</v>
      </c>
      <c r="V3300">
        <v>14.91</v>
      </c>
      <c r="W3300" s="1">
        <v>42972</v>
      </c>
      <c r="X3300">
        <v>239</v>
      </c>
      <c r="Y3300" t="s">
        <v>48</v>
      </c>
      <c r="AC3300" t="s">
        <v>142</v>
      </c>
      <c r="AH3300" t="s">
        <v>1255</v>
      </c>
      <c r="AI3300" t="s">
        <v>195</v>
      </c>
      <c r="AJ3300" t="s">
        <v>1868</v>
      </c>
      <c r="AK3300" t="s">
        <v>143</v>
      </c>
      <c r="AL3300" s="1">
        <v>43210</v>
      </c>
    </row>
    <row r="3301" spans="1:38" x14ac:dyDescent="0.25">
      <c r="A3301" t="s">
        <v>68</v>
      </c>
      <c r="B3301" s="1">
        <v>43018</v>
      </c>
      <c r="C3301">
        <v>1</v>
      </c>
      <c r="D3301">
        <v>24</v>
      </c>
      <c r="E3301">
        <v>283</v>
      </c>
      <c r="F3301" t="s">
        <v>1426</v>
      </c>
      <c r="G3301" t="s">
        <v>104</v>
      </c>
      <c r="H3301" t="s">
        <v>105</v>
      </c>
      <c r="I3301">
        <v>3</v>
      </c>
      <c r="J3301">
        <v>2</v>
      </c>
      <c r="K3301">
        <v>63</v>
      </c>
      <c r="L3301">
        <v>28.5</v>
      </c>
      <c r="M3301">
        <v>4.7699999999999996</v>
      </c>
      <c r="N3301">
        <v>1.36</v>
      </c>
      <c r="O3301">
        <v>4.12</v>
      </c>
      <c r="P3301">
        <v>1.17</v>
      </c>
      <c r="Q3301">
        <v>3.28</v>
      </c>
      <c r="R3301">
        <v>0.93</v>
      </c>
      <c r="S3301">
        <v>2.11</v>
      </c>
      <c r="T3301">
        <v>49</v>
      </c>
      <c r="U3301">
        <v>29.58</v>
      </c>
      <c r="V3301">
        <v>29.23</v>
      </c>
      <c r="W3301" s="1">
        <v>42955</v>
      </c>
      <c r="X3301">
        <v>276</v>
      </c>
      <c r="Y3301" t="s">
        <v>43</v>
      </c>
      <c r="AC3301" s="1">
        <v>43048</v>
      </c>
      <c r="AD3301">
        <v>1</v>
      </c>
      <c r="AE3301">
        <v>262</v>
      </c>
      <c r="AF3301" s="1">
        <v>43329</v>
      </c>
      <c r="AG3301">
        <v>374</v>
      </c>
      <c r="AH3301">
        <v>313542</v>
      </c>
      <c r="AI3301" t="s">
        <v>1869</v>
      </c>
      <c r="AJ3301" t="s">
        <v>1870</v>
      </c>
      <c r="AK3301" t="s">
        <v>45</v>
      </c>
      <c r="AL3301" s="1">
        <v>42955</v>
      </c>
    </row>
    <row r="3302" spans="1:38" x14ac:dyDescent="0.25">
      <c r="A3302" t="s">
        <v>68</v>
      </c>
      <c r="B3302" s="1">
        <v>43073</v>
      </c>
      <c r="C3302">
        <v>2</v>
      </c>
      <c r="D3302">
        <v>24</v>
      </c>
      <c r="E3302">
        <v>283</v>
      </c>
      <c r="F3302" t="s">
        <v>1426</v>
      </c>
      <c r="G3302" t="s">
        <v>104</v>
      </c>
      <c r="H3302" t="s">
        <v>105</v>
      </c>
      <c r="I3302">
        <v>3</v>
      </c>
      <c r="J3302">
        <v>2</v>
      </c>
      <c r="K3302">
        <v>118</v>
      </c>
      <c r="L3302">
        <v>20.5</v>
      </c>
      <c r="M3302">
        <v>4.6399999999999997</v>
      </c>
      <c r="N3302">
        <v>0.95</v>
      </c>
      <c r="O3302">
        <v>4.0199999999999996</v>
      </c>
      <c r="P3302">
        <v>0.82</v>
      </c>
      <c r="Q3302">
        <v>3.15</v>
      </c>
      <c r="R3302">
        <v>0.65</v>
      </c>
      <c r="S3302">
        <v>1.47</v>
      </c>
      <c r="T3302">
        <v>162</v>
      </c>
      <c r="U3302">
        <v>21.28</v>
      </c>
      <c r="V3302">
        <v>20.62</v>
      </c>
      <c r="W3302" s="1">
        <v>42955</v>
      </c>
      <c r="X3302">
        <v>276</v>
      </c>
      <c r="Y3302" s="3">
        <v>44958</v>
      </c>
      <c r="AC3302" s="1">
        <v>43048</v>
      </c>
      <c r="AD3302">
        <v>1</v>
      </c>
      <c r="AE3302">
        <v>254</v>
      </c>
      <c r="AF3302" s="1">
        <v>43329</v>
      </c>
      <c r="AG3302">
        <v>374</v>
      </c>
      <c r="AH3302">
        <v>313542</v>
      </c>
      <c r="AI3302" t="s">
        <v>1869</v>
      </c>
      <c r="AJ3302" t="s">
        <v>1870</v>
      </c>
      <c r="AK3302" t="s">
        <v>45</v>
      </c>
      <c r="AL3302" s="1">
        <v>42955</v>
      </c>
    </row>
    <row r="3303" spans="1:38" x14ac:dyDescent="0.25">
      <c r="A3303" t="s">
        <v>68</v>
      </c>
      <c r="B3303" s="1">
        <v>43144</v>
      </c>
      <c r="C3303">
        <v>3</v>
      </c>
      <c r="D3303">
        <v>24</v>
      </c>
      <c r="E3303">
        <v>283</v>
      </c>
      <c r="F3303" t="s">
        <v>1426</v>
      </c>
      <c r="G3303" t="s">
        <v>104</v>
      </c>
      <c r="H3303" t="s">
        <v>105</v>
      </c>
      <c r="I3303">
        <v>3</v>
      </c>
      <c r="J3303">
        <v>2</v>
      </c>
      <c r="K3303">
        <v>189</v>
      </c>
      <c r="L3303">
        <v>16.399999999999999</v>
      </c>
      <c r="M3303">
        <v>4.8</v>
      </c>
      <c r="N3303">
        <v>0.79</v>
      </c>
      <c r="O3303">
        <v>5.0999999999999996</v>
      </c>
      <c r="P3303">
        <v>0.84</v>
      </c>
      <c r="Q3303">
        <v>3.61</v>
      </c>
      <c r="R3303">
        <v>0.59</v>
      </c>
      <c r="S3303">
        <v>1.43</v>
      </c>
      <c r="T3303">
        <v>160</v>
      </c>
      <c r="U3303">
        <v>17.02</v>
      </c>
      <c r="V3303">
        <v>19.32</v>
      </c>
      <c r="W3303" s="1">
        <v>42955</v>
      </c>
      <c r="X3303">
        <v>276</v>
      </c>
      <c r="Y3303" s="3">
        <v>44987</v>
      </c>
      <c r="AC3303" s="1">
        <v>43048</v>
      </c>
      <c r="AD3303">
        <v>1</v>
      </c>
      <c r="AE3303">
        <v>183</v>
      </c>
      <c r="AF3303" s="1">
        <v>43329</v>
      </c>
      <c r="AG3303">
        <v>374</v>
      </c>
      <c r="AH3303">
        <v>313542</v>
      </c>
      <c r="AI3303" t="s">
        <v>1869</v>
      </c>
      <c r="AJ3303" t="s">
        <v>1870</v>
      </c>
      <c r="AK3303" t="s">
        <v>45</v>
      </c>
      <c r="AL3303" s="1">
        <v>42955</v>
      </c>
    </row>
    <row r="3304" spans="1:38" x14ac:dyDescent="0.25">
      <c r="A3304" t="s">
        <v>68</v>
      </c>
      <c r="B3304" s="1">
        <v>43219</v>
      </c>
      <c r="C3304">
        <v>4</v>
      </c>
      <c r="D3304">
        <v>24</v>
      </c>
      <c r="E3304">
        <v>283</v>
      </c>
      <c r="F3304" t="s">
        <v>1426</v>
      </c>
      <c r="G3304" t="s">
        <v>104</v>
      </c>
      <c r="H3304" t="s">
        <v>105</v>
      </c>
      <c r="I3304">
        <v>3</v>
      </c>
      <c r="J3304">
        <v>2</v>
      </c>
      <c r="K3304">
        <v>264</v>
      </c>
      <c r="L3304">
        <v>9.1999999999999993</v>
      </c>
      <c r="M3304">
        <v>4.16</v>
      </c>
      <c r="N3304">
        <v>0.38</v>
      </c>
      <c r="O3304">
        <v>7.64</v>
      </c>
      <c r="P3304">
        <v>0.7</v>
      </c>
      <c r="Q3304">
        <v>5.43</v>
      </c>
      <c r="R3304">
        <v>0.5</v>
      </c>
      <c r="S3304">
        <v>1.2</v>
      </c>
      <c r="T3304">
        <v>125</v>
      </c>
      <c r="U3304">
        <v>9.5500000000000007</v>
      </c>
      <c r="V3304">
        <v>14.96</v>
      </c>
      <c r="W3304" s="1">
        <v>42955</v>
      </c>
      <c r="X3304">
        <v>276</v>
      </c>
      <c r="Y3304" s="3">
        <v>45018</v>
      </c>
      <c r="AC3304" s="1">
        <v>43402</v>
      </c>
      <c r="AD3304">
        <v>2</v>
      </c>
      <c r="AE3304">
        <v>235</v>
      </c>
      <c r="AF3304" s="1">
        <v>43682</v>
      </c>
      <c r="AG3304">
        <v>727</v>
      </c>
      <c r="AH3304">
        <v>313542</v>
      </c>
      <c r="AI3304" t="s">
        <v>1869</v>
      </c>
      <c r="AJ3304" t="s">
        <v>1870</v>
      </c>
      <c r="AK3304" t="s">
        <v>50</v>
      </c>
      <c r="AL3304" s="1">
        <v>43250</v>
      </c>
    </row>
    <row r="3305" spans="1:38" x14ac:dyDescent="0.25">
      <c r="A3305" t="s">
        <v>1153</v>
      </c>
      <c r="B3305" s="1">
        <v>43073</v>
      </c>
      <c r="C3305">
        <v>2</v>
      </c>
      <c r="D3305">
        <v>84</v>
      </c>
      <c r="E3305">
        <v>283</v>
      </c>
      <c r="F3305" t="s">
        <v>1426</v>
      </c>
      <c r="G3305" t="s">
        <v>40</v>
      </c>
      <c r="H3305" t="s">
        <v>41</v>
      </c>
      <c r="I3305">
        <v>4</v>
      </c>
      <c r="J3305" t="s">
        <v>42</v>
      </c>
      <c r="K3305">
        <v>83</v>
      </c>
      <c r="L3305">
        <v>16.8</v>
      </c>
      <c r="M3305">
        <v>4.9800000000000004</v>
      </c>
      <c r="N3305">
        <v>0.84</v>
      </c>
      <c r="O3305">
        <v>5.16</v>
      </c>
      <c r="P3305">
        <v>0.87</v>
      </c>
      <c r="Q3305">
        <v>4.26</v>
      </c>
      <c r="R3305">
        <v>0.72</v>
      </c>
      <c r="S3305">
        <v>1.58</v>
      </c>
      <c r="T3305">
        <v>4</v>
      </c>
      <c r="U3305">
        <v>17.440000000000001</v>
      </c>
      <c r="V3305">
        <v>20.76</v>
      </c>
      <c r="W3305" s="1">
        <v>42990</v>
      </c>
      <c r="X3305">
        <v>237</v>
      </c>
      <c r="Y3305" t="s">
        <v>46</v>
      </c>
      <c r="Z3305" t="s">
        <v>1871</v>
      </c>
      <c r="AA3305" t="s">
        <v>1872</v>
      </c>
      <c r="AC3305" s="1">
        <v>43063</v>
      </c>
      <c r="AD3305">
        <v>1</v>
      </c>
      <c r="AE3305">
        <v>269</v>
      </c>
      <c r="AF3305" s="1">
        <v>43344</v>
      </c>
      <c r="AG3305">
        <v>354</v>
      </c>
      <c r="AH3305">
        <v>308583</v>
      </c>
      <c r="AI3305" t="s">
        <v>223</v>
      </c>
      <c r="AJ3305" s="2">
        <v>42979</v>
      </c>
      <c r="AK3305" t="s">
        <v>45</v>
      </c>
      <c r="AL3305" s="1">
        <v>42990</v>
      </c>
    </row>
    <row r="3306" spans="1:38" x14ac:dyDescent="0.25">
      <c r="A3306" t="s">
        <v>1153</v>
      </c>
      <c r="B3306" s="1">
        <v>43009</v>
      </c>
      <c r="C3306">
        <v>1</v>
      </c>
      <c r="D3306">
        <v>84</v>
      </c>
      <c r="E3306">
        <v>283</v>
      </c>
      <c r="F3306" t="s">
        <v>1426</v>
      </c>
      <c r="G3306" t="s">
        <v>40</v>
      </c>
      <c r="H3306" t="s">
        <v>41</v>
      </c>
      <c r="I3306">
        <v>4</v>
      </c>
      <c r="J3306" t="s">
        <v>42</v>
      </c>
      <c r="K3306">
        <v>19</v>
      </c>
      <c r="L3306">
        <v>16.399999999999999</v>
      </c>
      <c r="M3306">
        <v>4.99</v>
      </c>
      <c r="N3306">
        <v>0.82</v>
      </c>
      <c r="O3306">
        <v>4.7699999999999996</v>
      </c>
      <c r="P3306">
        <v>0.78</v>
      </c>
      <c r="Q3306">
        <v>3.98</v>
      </c>
      <c r="R3306">
        <v>0.65</v>
      </c>
      <c r="S3306">
        <v>1.44</v>
      </c>
      <c r="T3306">
        <v>21</v>
      </c>
      <c r="U3306">
        <v>17.02</v>
      </c>
      <c r="V3306">
        <v>19.010000000000002</v>
      </c>
      <c r="W3306" s="1">
        <v>42990</v>
      </c>
      <c r="X3306">
        <v>237</v>
      </c>
      <c r="Y3306" t="s">
        <v>43</v>
      </c>
      <c r="Z3306" t="s">
        <v>1871</v>
      </c>
      <c r="AA3306" t="s">
        <v>1872</v>
      </c>
      <c r="AC3306" s="1">
        <v>43063</v>
      </c>
      <c r="AD3306">
        <v>1</v>
      </c>
      <c r="AE3306">
        <v>274</v>
      </c>
      <c r="AF3306" s="1">
        <v>43344</v>
      </c>
      <c r="AG3306">
        <v>354</v>
      </c>
      <c r="AH3306">
        <v>308583</v>
      </c>
      <c r="AI3306" t="s">
        <v>223</v>
      </c>
      <c r="AJ3306" s="2">
        <v>42979</v>
      </c>
      <c r="AK3306" t="s">
        <v>45</v>
      </c>
      <c r="AL3306" s="1">
        <v>42990</v>
      </c>
    </row>
    <row r="3307" spans="1:38" x14ac:dyDescent="0.25">
      <c r="A3307" t="s">
        <v>1153</v>
      </c>
      <c r="B3307" s="1">
        <v>43144</v>
      </c>
      <c r="C3307">
        <v>3</v>
      </c>
      <c r="D3307">
        <v>84</v>
      </c>
      <c r="E3307">
        <v>283</v>
      </c>
      <c r="F3307" t="s">
        <v>1426</v>
      </c>
      <c r="G3307" t="s">
        <v>40</v>
      </c>
      <c r="H3307" t="s">
        <v>41</v>
      </c>
      <c r="I3307">
        <v>4</v>
      </c>
      <c r="J3307" t="s">
        <v>42</v>
      </c>
      <c r="K3307">
        <v>154</v>
      </c>
      <c r="L3307">
        <v>10.6</v>
      </c>
      <c r="M3307">
        <v>4.8899999999999997</v>
      </c>
      <c r="N3307">
        <v>0.52</v>
      </c>
      <c r="O3307">
        <v>7.33</v>
      </c>
      <c r="P3307">
        <v>0.78</v>
      </c>
      <c r="Q3307">
        <v>4.71</v>
      </c>
      <c r="R3307">
        <v>0.5</v>
      </c>
      <c r="S3307">
        <v>1.28</v>
      </c>
      <c r="T3307">
        <v>26</v>
      </c>
      <c r="U3307">
        <v>11</v>
      </c>
      <c r="V3307">
        <v>16.34</v>
      </c>
      <c r="W3307" s="1">
        <v>42990</v>
      </c>
      <c r="X3307">
        <v>237</v>
      </c>
      <c r="Y3307" t="s">
        <v>47</v>
      </c>
      <c r="Z3307" t="s">
        <v>1871</v>
      </c>
      <c r="AA3307" t="s">
        <v>1872</v>
      </c>
      <c r="AC3307" s="1">
        <v>43063</v>
      </c>
      <c r="AD3307">
        <v>1</v>
      </c>
      <c r="AE3307">
        <v>130</v>
      </c>
      <c r="AF3307" s="1">
        <v>43344</v>
      </c>
      <c r="AG3307">
        <v>354</v>
      </c>
      <c r="AH3307">
        <v>308583</v>
      </c>
      <c r="AI3307" t="s">
        <v>223</v>
      </c>
      <c r="AJ3307" s="2">
        <v>42979</v>
      </c>
      <c r="AK3307" t="s">
        <v>45</v>
      </c>
      <c r="AL3307" s="1">
        <v>42990</v>
      </c>
    </row>
    <row r="3308" spans="1:38" x14ac:dyDescent="0.25">
      <c r="A3308" t="s">
        <v>1153</v>
      </c>
      <c r="B3308" s="1">
        <v>43073</v>
      </c>
      <c r="C3308">
        <v>2</v>
      </c>
      <c r="D3308">
        <v>130</v>
      </c>
      <c r="E3308">
        <v>283</v>
      </c>
      <c r="F3308" t="s">
        <v>1426</v>
      </c>
      <c r="G3308" t="s">
        <v>40</v>
      </c>
      <c r="H3308" t="s">
        <v>41</v>
      </c>
      <c r="I3308">
        <v>3</v>
      </c>
      <c r="J3308">
        <v>2</v>
      </c>
      <c r="K3308">
        <v>109</v>
      </c>
      <c r="L3308">
        <v>11.4</v>
      </c>
      <c r="M3308">
        <v>5.18</v>
      </c>
      <c r="N3308">
        <v>0.59</v>
      </c>
      <c r="O3308">
        <v>5.81</v>
      </c>
      <c r="P3308">
        <v>0.66</v>
      </c>
      <c r="Q3308">
        <v>4.82</v>
      </c>
      <c r="R3308">
        <v>0.55000000000000004</v>
      </c>
      <c r="S3308">
        <v>1.21</v>
      </c>
      <c r="T3308">
        <v>13</v>
      </c>
      <c r="U3308">
        <v>11.83</v>
      </c>
      <c r="V3308">
        <v>15.42</v>
      </c>
      <c r="W3308" s="1">
        <v>42964</v>
      </c>
      <c r="X3308">
        <v>263</v>
      </c>
      <c r="Y3308" t="s">
        <v>46</v>
      </c>
      <c r="Z3308" t="s">
        <v>1873</v>
      </c>
      <c r="AA3308" t="s">
        <v>1874</v>
      </c>
      <c r="AC3308" s="1">
        <v>43061</v>
      </c>
      <c r="AD3308">
        <v>1</v>
      </c>
      <c r="AE3308">
        <v>267</v>
      </c>
      <c r="AF3308" s="1">
        <v>43342</v>
      </c>
      <c r="AG3308">
        <v>378</v>
      </c>
      <c r="AH3308" t="s">
        <v>1875</v>
      </c>
      <c r="AI3308" t="s">
        <v>251</v>
      </c>
      <c r="AJ3308" t="s">
        <v>1876</v>
      </c>
      <c r="AK3308" t="s">
        <v>45</v>
      </c>
      <c r="AL3308" s="1">
        <v>42964</v>
      </c>
    </row>
    <row r="3309" spans="1:38" x14ac:dyDescent="0.25">
      <c r="A3309" t="s">
        <v>1153</v>
      </c>
      <c r="B3309" s="1">
        <v>43009</v>
      </c>
      <c r="C3309">
        <v>1</v>
      </c>
      <c r="D3309">
        <v>130</v>
      </c>
      <c r="E3309">
        <v>283</v>
      </c>
      <c r="F3309" t="s">
        <v>1426</v>
      </c>
      <c r="G3309" t="s">
        <v>40</v>
      </c>
      <c r="H3309" t="s">
        <v>41</v>
      </c>
      <c r="I3309">
        <v>3</v>
      </c>
      <c r="J3309">
        <v>2</v>
      </c>
      <c r="K3309">
        <v>45</v>
      </c>
      <c r="L3309">
        <v>12.1</v>
      </c>
      <c r="M3309">
        <v>5.09</v>
      </c>
      <c r="N3309">
        <v>0.62</v>
      </c>
      <c r="O3309">
        <v>5.52</v>
      </c>
      <c r="P3309">
        <v>0.67</v>
      </c>
      <c r="Q3309">
        <v>4.1500000000000004</v>
      </c>
      <c r="R3309">
        <v>0.5</v>
      </c>
      <c r="S3309">
        <v>1.17</v>
      </c>
      <c r="T3309">
        <v>27</v>
      </c>
      <c r="U3309">
        <v>12.56</v>
      </c>
      <c r="V3309">
        <v>15.36</v>
      </c>
      <c r="W3309" s="1">
        <v>42964</v>
      </c>
      <c r="X3309">
        <v>263</v>
      </c>
      <c r="Y3309" t="s">
        <v>43</v>
      </c>
      <c r="Z3309" t="s">
        <v>1873</v>
      </c>
      <c r="AA3309" t="s">
        <v>1874</v>
      </c>
      <c r="AC3309" s="1">
        <v>43061</v>
      </c>
      <c r="AD3309">
        <v>1</v>
      </c>
      <c r="AE3309">
        <v>272</v>
      </c>
      <c r="AF3309" s="1">
        <v>43342</v>
      </c>
      <c r="AG3309">
        <v>378</v>
      </c>
      <c r="AH3309" t="s">
        <v>1875</v>
      </c>
      <c r="AI3309" t="s">
        <v>251</v>
      </c>
      <c r="AJ3309" t="s">
        <v>1876</v>
      </c>
      <c r="AK3309" t="s">
        <v>45</v>
      </c>
      <c r="AL3309" s="1">
        <v>42964</v>
      </c>
    </row>
    <row r="3310" spans="1:38" x14ac:dyDescent="0.25">
      <c r="A3310" t="s">
        <v>1153</v>
      </c>
      <c r="B3310" s="1">
        <v>43144</v>
      </c>
      <c r="C3310">
        <v>3</v>
      </c>
      <c r="D3310">
        <v>130</v>
      </c>
      <c r="E3310">
        <v>283</v>
      </c>
      <c r="F3310" t="s">
        <v>1426</v>
      </c>
      <c r="G3310" t="s">
        <v>40</v>
      </c>
      <c r="H3310" t="s">
        <v>41</v>
      </c>
      <c r="I3310">
        <v>3</v>
      </c>
      <c r="J3310">
        <v>2</v>
      </c>
      <c r="K3310">
        <v>180</v>
      </c>
      <c r="L3310">
        <v>8.6</v>
      </c>
      <c r="M3310">
        <v>5.0599999999999996</v>
      </c>
      <c r="N3310">
        <v>0.44</v>
      </c>
      <c r="O3310">
        <v>7.39</v>
      </c>
      <c r="P3310">
        <v>0.64</v>
      </c>
      <c r="Q3310">
        <v>5.41</v>
      </c>
      <c r="R3310">
        <v>0.47</v>
      </c>
      <c r="S3310">
        <v>1.1000000000000001</v>
      </c>
      <c r="T3310">
        <v>20</v>
      </c>
      <c r="U3310">
        <v>8.93</v>
      </c>
      <c r="V3310">
        <v>13.82</v>
      </c>
      <c r="W3310" s="1">
        <v>42964</v>
      </c>
      <c r="X3310">
        <v>263</v>
      </c>
      <c r="Y3310" t="s">
        <v>47</v>
      </c>
      <c r="Z3310" t="s">
        <v>1873</v>
      </c>
      <c r="AA3310" t="s">
        <v>1874</v>
      </c>
      <c r="AC3310" s="1">
        <v>43061</v>
      </c>
      <c r="AD3310">
        <v>1</v>
      </c>
      <c r="AE3310">
        <v>128</v>
      </c>
      <c r="AF3310" s="1">
        <v>43342</v>
      </c>
      <c r="AG3310">
        <v>378</v>
      </c>
      <c r="AH3310" t="s">
        <v>1875</v>
      </c>
      <c r="AI3310" t="s">
        <v>251</v>
      </c>
      <c r="AJ3310" t="s">
        <v>1876</v>
      </c>
      <c r="AK3310" t="s">
        <v>45</v>
      </c>
      <c r="AL3310" s="1">
        <v>42964</v>
      </c>
    </row>
    <row r="3311" spans="1:38" x14ac:dyDescent="0.25">
      <c r="A3311" t="s">
        <v>1153</v>
      </c>
      <c r="B3311" s="1">
        <v>43214</v>
      </c>
      <c r="C3311">
        <v>4</v>
      </c>
      <c r="D3311">
        <v>84</v>
      </c>
      <c r="E3311">
        <v>283</v>
      </c>
      <c r="F3311" t="s">
        <v>1426</v>
      </c>
      <c r="G3311" t="s">
        <v>40</v>
      </c>
      <c r="H3311" t="s">
        <v>41</v>
      </c>
      <c r="I3311">
        <v>4</v>
      </c>
      <c r="J3311" t="s">
        <v>42</v>
      </c>
      <c r="K3311">
        <v>224</v>
      </c>
      <c r="L3311">
        <v>6.2</v>
      </c>
      <c r="M3311">
        <v>4.16</v>
      </c>
      <c r="N3311">
        <v>0.26</v>
      </c>
      <c r="O3311">
        <v>10.07</v>
      </c>
      <c r="P3311">
        <v>0.62</v>
      </c>
      <c r="Q3311">
        <v>6.07</v>
      </c>
      <c r="R3311">
        <v>0.38</v>
      </c>
      <c r="S3311">
        <v>1</v>
      </c>
      <c r="T3311">
        <v>38</v>
      </c>
      <c r="U3311">
        <v>6.44</v>
      </c>
      <c r="V3311">
        <v>12.26</v>
      </c>
      <c r="W3311" s="1">
        <v>42990</v>
      </c>
      <c r="X3311">
        <v>237</v>
      </c>
      <c r="Y3311" t="s">
        <v>48</v>
      </c>
      <c r="Z3311" t="s">
        <v>1871</v>
      </c>
      <c r="AA3311" t="s">
        <v>1872</v>
      </c>
      <c r="AC3311" t="s">
        <v>49</v>
      </c>
      <c r="AH3311">
        <v>308583</v>
      </c>
      <c r="AI3311" t="s">
        <v>223</v>
      </c>
      <c r="AJ3311" s="2">
        <v>42979</v>
      </c>
      <c r="AK3311" t="s">
        <v>50</v>
      </c>
      <c r="AL3311" s="1">
        <v>43237</v>
      </c>
    </row>
    <row r="3312" spans="1:38" x14ac:dyDescent="0.25">
      <c r="A3312" t="s">
        <v>1153</v>
      </c>
      <c r="B3312" s="1">
        <v>43073</v>
      </c>
      <c r="C3312">
        <v>2</v>
      </c>
      <c r="D3312">
        <v>69</v>
      </c>
      <c r="E3312">
        <v>283</v>
      </c>
      <c r="F3312" t="s">
        <v>1426</v>
      </c>
      <c r="G3312" t="s">
        <v>40</v>
      </c>
      <c r="H3312" t="s">
        <v>41</v>
      </c>
      <c r="I3312">
        <v>2</v>
      </c>
      <c r="J3312">
        <v>1</v>
      </c>
      <c r="K3312">
        <v>114</v>
      </c>
      <c r="L3312">
        <v>9.6999999999999993</v>
      </c>
      <c r="M3312">
        <v>4.8499999999999996</v>
      </c>
      <c r="N3312">
        <v>0.47</v>
      </c>
      <c r="O3312">
        <v>5.28</v>
      </c>
      <c r="P3312">
        <v>0.51</v>
      </c>
      <c r="Q3312">
        <v>4.46</v>
      </c>
      <c r="R3312">
        <v>0.43</v>
      </c>
      <c r="S3312">
        <v>0.94</v>
      </c>
      <c r="T3312">
        <v>56</v>
      </c>
      <c r="U3312">
        <v>10.07</v>
      </c>
      <c r="V3312">
        <v>12.19</v>
      </c>
      <c r="W3312" s="1">
        <v>42959</v>
      </c>
      <c r="X3312">
        <v>261</v>
      </c>
      <c r="Y3312" t="s">
        <v>46</v>
      </c>
      <c r="Z3312" t="s">
        <v>313</v>
      </c>
      <c r="AA3312" t="s">
        <v>1877</v>
      </c>
      <c r="AC3312" s="1">
        <v>43058</v>
      </c>
      <c r="AD3312">
        <v>2</v>
      </c>
      <c r="AE3312">
        <v>265</v>
      </c>
      <c r="AF3312" s="1">
        <v>43340</v>
      </c>
      <c r="AG3312">
        <v>381</v>
      </c>
      <c r="AH3312">
        <v>313016</v>
      </c>
      <c r="AI3312">
        <v>196</v>
      </c>
      <c r="AJ3312" s="2">
        <v>16377</v>
      </c>
      <c r="AK3312" t="s">
        <v>45</v>
      </c>
      <c r="AL3312" s="1">
        <v>42959</v>
      </c>
    </row>
    <row r="3313" spans="1:38" x14ac:dyDescent="0.25">
      <c r="A3313" t="s">
        <v>1153</v>
      </c>
      <c r="B3313" s="1">
        <v>43009</v>
      </c>
      <c r="C3313">
        <v>1</v>
      </c>
      <c r="D3313">
        <v>69</v>
      </c>
      <c r="E3313">
        <v>283</v>
      </c>
      <c r="F3313" t="s">
        <v>1426</v>
      </c>
      <c r="G3313" t="s">
        <v>40</v>
      </c>
      <c r="H3313" t="s">
        <v>41</v>
      </c>
      <c r="I3313">
        <v>2</v>
      </c>
      <c r="J3313">
        <v>1</v>
      </c>
      <c r="K3313">
        <v>50</v>
      </c>
      <c r="L3313">
        <v>9.1999999999999993</v>
      </c>
      <c r="M3313">
        <v>4.8899999999999997</v>
      </c>
      <c r="N3313">
        <v>0.45</v>
      </c>
      <c r="O3313">
        <v>4.8899999999999997</v>
      </c>
      <c r="P3313">
        <v>0.45</v>
      </c>
      <c r="Q3313">
        <v>3.78</v>
      </c>
      <c r="R3313">
        <v>0.35</v>
      </c>
      <c r="S3313">
        <v>0.8</v>
      </c>
      <c r="T3313">
        <v>21</v>
      </c>
      <c r="U3313">
        <v>9.5500000000000007</v>
      </c>
      <c r="V3313">
        <v>10.71</v>
      </c>
      <c r="W3313" s="1">
        <v>42959</v>
      </c>
      <c r="X3313">
        <v>261</v>
      </c>
      <c r="Y3313" t="s">
        <v>43</v>
      </c>
      <c r="Z3313" t="s">
        <v>313</v>
      </c>
      <c r="AA3313" t="s">
        <v>1877</v>
      </c>
      <c r="AC3313" s="1">
        <v>43058</v>
      </c>
      <c r="AD3313">
        <v>2</v>
      </c>
      <c r="AE3313">
        <v>270</v>
      </c>
      <c r="AF3313" s="1">
        <v>43340</v>
      </c>
      <c r="AG3313">
        <v>381</v>
      </c>
      <c r="AH3313">
        <v>313016</v>
      </c>
      <c r="AI3313">
        <v>196</v>
      </c>
      <c r="AJ3313" s="2">
        <v>16377</v>
      </c>
      <c r="AK3313" t="s">
        <v>45</v>
      </c>
      <c r="AL3313" s="1">
        <v>42959</v>
      </c>
    </row>
    <row r="3314" spans="1:38" x14ac:dyDescent="0.25">
      <c r="A3314" t="s">
        <v>1153</v>
      </c>
      <c r="B3314" s="1">
        <v>43214</v>
      </c>
      <c r="C3314">
        <v>4</v>
      </c>
      <c r="D3314">
        <v>130</v>
      </c>
      <c r="E3314">
        <v>283</v>
      </c>
      <c r="F3314" t="s">
        <v>1426</v>
      </c>
      <c r="G3314" t="s">
        <v>40</v>
      </c>
      <c r="H3314" t="s">
        <v>41</v>
      </c>
      <c r="I3314">
        <v>3</v>
      </c>
      <c r="J3314">
        <v>2</v>
      </c>
      <c r="K3314">
        <v>250</v>
      </c>
      <c r="L3314">
        <v>5</v>
      </c>
      <c r="M3314">
        <v>4.51</v>
      </c>
      <c r="N3314">
        <v>0.23</v>
      </c>
      <c r="O3314">
        <v>9.7899999999999991</v>
      </c>
      <c r="P3314">
        <v>0.49</v>
      </c>
      <c r="Q3314">
        <v>6.94</v>
      </c>
      <c r="R3314">
        <v>0.35</v>
      </c>
      <c r="S3314">
        <v>0.84</v>
      </c>
      <c r="T3314">
        <v>38</v>
      </c>
      <c r="U3314">
        <v>5.19</v>
      </c>
      <c r="V3314">
        <v>10.08</v>
      </c>
      <c r="W3314" s="1">
        <v>42964</v>
      </c>
      <c r="X3314">
        <v>263</v>
      </c>
      <c r="Y3314" t="s">
        <v>48</v>
      </c>
      <c r="Z3314" t="s">
        <v>1873</v>
      </c>
      <c r="AA3314" t="s">
        <v>1874</v>
      </c>
      <c r="AC3314" t="s">
        <v>49</v>
      </c>
      <c r="AH3314" t="s">
        <v>1875</v>
      </c>
      <c r="AI3314" t="s">
        <v>251</v>
      </c>
      <c r="AJ3314" t="s">
        <v>1876</v>
      </c>
      <c r="AK3314" t="s">
        <v>50</v>
      </c>
      <c r="AL3314" s="1">
        <v>43237</v>
      </c>
    </row>
    <row r="3315" spans="1:38" x14ac:dyDescent="0.25">
      <c r="A3315" t="s">
        <v>1153</v>
      </c>
      <c r="B3315" s="1">
        <v>43144</v>
      </c>
      <c r="C3315">
        <v>3</v>
      </c>
      <c r="D3315">
        <v>69</v>
      </c>
      <c r="E3315">
        <v>283</v>
      </c>
      <c r="F3315" t="s">
        <v>1426</v>
      </c>
      <c r="G3315" t="s">
        <v>40</v>
      </c>
      <c r="H3315" t="s">
        <v>41</v>
      </c>
      <c r="I3315">
        <v>2</v>
      </c>
      <c r="J3315">
        <v>1</v>
      </c>
      <c r="K3315">
        <v>185</v>
      </c>
      <c r="L3315">
        <v>6.7</v>
      </c>
      <c r="M3315">
        <v>5.1100000000000003</v>
      </c>
      <c r="N3315">
        <v>0.34</v>
      </c>
      <c r="O3315">
        <v>6.36</v>
      </c>
      <c r="P3315">
        <v>0.43</v>
      </c>
      <c r="Q3315">
        <v>4.5199999999999996</v>
      </c>
      <c r="R3315">
        <v>0.3</v>
      </c>
      <c r="S3315">
        <v>0.73</v>
      </c>
      <c r="T3315">
        <v>42</v>
      </c>
      <c r="U3315">
        <v>6.95</v>
      </c>
      <c r="V3315">
        <v>9.42</v>
      </c>
      <c r="W3315" s="1">
        <v>42959</v>
      </c>
      <c r="X3315">
        <v>261</v>
      </c>
      <c r="Y3315" t="s">
        <v>47</v>
      </c>
      <c r="Z3315" t="s">
        <v>313</v>
      </c>
      <c r="AA3315" t="s">
        <v>1877</v>
      </c>
      <c r="AC3315" s="1">
        <v>43076</v>
      </c>
      <c r="AD3315">
        <v>3</v>
      </c>
      <c r="AE3315">
        <v>144</v>
      </c>
      <c r="AF3315" s="1">
        <v>43358</v>
      </c>
      <c r="AG3315">
        <v>399</v>
      </c>
      <c r="AH3315">
        <v>313016</v>
      </c>
      <c r="AI3315" t="s">
        <v>711</v>
      </c>
      <c r="AJ3315" s="2">
        <v>16377</v>
      </c>
      <c r="AK3315" t="s">
        <v>45</v>
      </c>
      <c r="AL3315" s="1">
        <v>42959</v>
      </c>
    </row>
    <row r="3316" spans="1:38" x14ac:dyDescent="0.25">
      <c r="A3316" t="s">
        <v>1153</v>
      </c>
      <c r="B3316" s="1">
        <v>43214</v>
      </c>
      <c r="C3316">
        <v>4</v>
      </c>
      <c r="D3316">
        <v>69</v>
      </c>
      <c r="E3316">
        <v>283</v>
      </c>
      <c r="F3316" t="s">
        <v>1426</v>
      </c>
      <c r="G3316" t="s">
        <v>40</v>
      </c>
      <c r="H3316" t="s">
        <v>41</v>
      </c>
      <c r="I3316">
        <v>2</v>
      </c>
      <c r="J3316">
        <v>1</v>
      </c>
      <c r="K3316">
        <v>255</v>
      </c>
      <c r="L3316">
        <v>3.5</v>
      </c>
      <c r="M3316">
        <v>4.2300000000000004</v>
      </c>
      <c r="N3316">
        <v>0.15</v>
      </c>
      <c r="O3316">
        <v>8.74</v>
      </c>
      <c r="P3316">
        <v>0.31</v>
      </c>
      <c r="Q3316">
        <v>6.15</v>
      </c>
      <c r="R3316">
        <v>0.22</v>
      </c>
      <c r="S3316">
        <v>0.52</v>
      </c>
      <c r="T3316">
        <v>115</v>
      </c>
      <c r="U3316">
        <v>3.63</v>
      </c>
      <c r="V3316">
        <v>6.46</v>
      </c>
      <c r="W3316" s="1">
        <v>42959</v>
      </c>
      <c r="X3316">
        <v>261</v>
      </c>
      <c r="Y3316" t="s">
        <v>48</v>
      </c>
      <c r="Z3316" t="s">
        <v>313</v>
      </c>
      <c r="AA3316" t="s">
        <v>1877</v>
      </c>
      <c r="AC3316" t="s">
        <v>49</v>
      </c>
      <c r="AH3316">
        <v>313016</v>
      </c>
      <c r="AI3316" t="s">
        <v>711</v>
      </c>
      <c r="AJ3316" s="2">
        <v>16377</v>
      </c>
      <c r="AK3316" t="s">
        <v>50</v>
      </c>
      <c r="AL3316" s="1">
        <v>43222</v>
      </c>
    </row>
    <row r="3317" spans="1:38" x14ac:dyDescent="0.25">
      <c r="A3317" t="s">
        <v>129</v>
      </c>
      <c r="B3317" s="1">
        <v>43060</v>
      </c>
      <c r="C3317">
        <v>2</v>
      </c>
      <c r="D3317">
        <v>178</v>
      </c>
      <c r="E3317">
        <v>283</v>
      </c>
      <c r="F3317" t="s">
        <v>1426</v>
      </c>
      <c r="G3317" t="s">
        <v>69</v>
      </c>
      <c r="H3317" t="s">
        <v>70</v>
      </c>
      <c r="I3317">
        <v>6</v>
      </c>
      <c r="J3317" t="s">
        <v>42</v>
      </c>
      <c r="K3317">
        <v>37</v>
      </c>
      <c r="L3317">
        <v>22.6</v>
      </c>
      <c r="M3317">
        <v>5.13</v>
      </c>
      <c r="N3317">
        <v>1.1599999999999999</v>
      </c>
      <c r="O3317">
        <v>5.12</v>
      </c>
      <c r="P3317">
        <v>1.1599999999999999</v>
      </c>
      <c r="Q3317">
        <v>3.58</v>
      </c>
      <c r="R3317">
        <v>0.81</v>
      </c>
      <c r="S3317">
        <v>1.97</v>
      </c>
      <c r="T3317">
        <v>25</v>
      </c>
      <c r="U3317">
        <v>23.46</v>
      </c>
      <c r="V3317">
        <v>26.63</v>
      </c>
      <c r="W3317" s="1">
        <v>43023</v>
      </c>
      <c r="X3317">
        <v>146</v>
      </c>
      <c r="Y3317" t="s">
        <v>43</v>
      </c>
      <c r="AC3317" s="1">
        <v>43072</v>
      </c>
      <c r="AD3317">
        <v>2</v>
      </c>
      <c r="AE3317">
        <v>204</v>
      </c>
      <c r="AF3317" s="1">
        <v>43351</v>
      </c>
      <c r="AG3317">
        <v>328</v>
      </c>
      <c r="AH3317">
        <v>506123</v>
      </c>
      <c r="AI3317">
        <v>272</v>
      </c>
      <c r="AJ3317" t="s">
        <v>1362</v>
      </c>
      <c r="AK3317" t="s">
        <v>45</v>
      </c>
      <c r="AL3317" s="1">
        <v>43023</v>
      </c>
    </row>
    <row r="3318" spans="1:38" x14ac:dyDescent="0.25">
      <c r="A3318" t="s">
        <v>129</v>
      </c>
      <c r="B3318" s="1">
        <v>43156</v>
      </c>
      <c r="C3318">
        <v>3</v>
      </c>
      <c r="D3318">
        <v>178</v>
      </c>
      <c r="E3318">
        <v>283</v>
      </c>
      <c r="F3318" t="s">
        <v>1426</v>
      </c>
      <c r="G3318" t="s">
        <v>69</v>
      </c>
      <c r="H3318" t="s">
        <v>70</v>
      </c>
      <c r="I3318">
        <v>6</v>
      </c>
      <c r="J3318" t="s">
        <v>42</v>
      </c>
      <c r="K3318">
        <v>133</v>
      </c>
      <c r="L3318">
        <v>7.6</v>
      </c>
      <c r="M3318">
        <v>5.0599999999999996</v>
      </c>
      <c r="N3318">
        <v>0.38</v>
      </c>
      <c r="O3318">
        <v>5.63</v>
      </c>
      <c r="P3318">
        <v>0.43</v>
      </c>
      <c r="Q3318">
        <v>4.2</v>
      </c>
      <c r="R3318">
        <v>0.32</v>
      </c>
      <c r="S3318">
        <v>0.75</v>
      </c>
      <c r="U3318">
        <v>7.89</v>
      </c>
      <c r="V3318">
        <v>9.81</v>
      </c>
      <c r="W3318" s="1">
        <v>43023</v>
      </c>
      <c r="X3318">
        <v>146</v>
      </c>
      <c r="AI3318">
        <v>0</v>
      </c>
    </row>
    <row r="3319" spans="1:38" x14ac:dyDescent="0.25">
      <c r="A3319" t="s">
        <v>68</v>
      </c>
      <c r="B3319" s="1">
        <v>43018</v>
      </c>
      <c r="C3319">
        <v>1</v>
      </c>
      <c r="D3319">
        <v>325</v>
      </c>
      <c r="E3319">
        <v>283</v>
      </c>
      <c r="F3319" t="s">
        <v>1426</v>
      </c>
      <c r="G3319" t="s">
        <v>104</v>
      </c>
      <c r="H3319" t="s">
        <v>105</v>
      </c>
      <c r="I3319">
        <v>2</v>
      </c>
      <c r="J3319">
        <v>1</v>
      </c>
      <c r="K3319">
        <v>67</v>
      </c>
      <c r="L3319">
        <v>18.7</v>
      </c>
      <c r="M3319">
        <v>5.08</v>
      </c>
      <c r="N3319">
        <v>0.95</v>
      </c>
      <c r="O3319">
        <v>4.37</v>
      </c>
      <c r="P3319">
        <v>0.82</v>
      </c>
      <c r="Q3319">
        <v>3.39</v>
      </c>
      <c r="R3319">
        <v>0.63</v>
      </c>
      <c r="S3319">
        <v>1.45</v>
      </c>
      <c r="T3319">
        <v>78</v>
      </c>
      <c r="U3319">
        <v>19.41</v>
      </c>
      <c r="V3319">
        <v>19.98</v>
      </c>
      <c r="W3319" s="1">
        <v>42951</v>
      </c>
      <c r="X3319">
        <v>276</v>
      </c>
      <c r="Y3319" t="s">
        <v>43</v>
      </c>
      <c r="Z3319" t="s">
        <v>1878</v>
      </c>
      <c r="AA3319" t="s">
        <v>1879</v>
      </c>
      <c r="AB3319">
        <v>162</v>
      </c>
      <c r="AC3319" s="1">
        <v>43043</v>
      </c>
      <c r="AD3319">
        <v>1</v>
      </c>
      <c r="AE3319">
        <v>257</v>
      </c>
      <c r="AF3319" s="1">
        <v>43324</v>
      </c>
      <c r="AG3319">
        <v>373</v>
      </c>
      <c r="AH3319">
        <v>313506</v>
      </c>
      <c r="AI3319" t="s">
        <v>1880</v>
      </c>
      <c r="AJ3319" t="s">
        <v>1881</v>
      </c>
      <c r="AK3319" t="s">
        <v>45</v>
      </c>
      <c r="AL3319" s="1">
        <v>42951</v>
      </c>
    </row>
    <row r="3320" spans="1:38" x14ac:dyDescent="0.25">
      <c r="A3320" t="s">
        <v>68</v>
      </c>
      <c r="B3320" s="1">
        <v>43073</v>
      </c>
      <c r="C3320">
        <v>2</v>
      </c>
      <c r="D3320">
        <v>325</v>
      </c>
      <c r="E3320">
        <v>283</v>
      </c>
      <c r="F3320" t="s">
        <v>1426</v>
      </c>
      <c r="G3320" t="s">
        <v>104</v>
      </c>
      <c r="H3320" t="s">
        <v>105</v>
      </c>
      <c r="I3320">
        <v>2</v>
      </c>
      <c r="J3320">
        <v>1</v>
      </c>
      <c r="K3320">
        <v>122</v>
      </c>
      <c r="L3320">
        <v>18.5</v>
      </c>
      <c r="M3320">
        <v>4.24</v>
      </c>
      <c r="N3320">
        <v>0.78</v>
      </c>
      <c r="O3320">
        <v>3.71</v>
      </c>
      <c r="P3320">
        <v>0.69</v>
      </c>
      <c r="Q3320">
        <v>3.02</v>
      </c>
      <c r="R3320">
        <v>0.56000000000000005</v>
      </c>
      <c r="S3320">
        <v>1.25</v>
      </c>
      <c r="T3320">
        <v>21</v>
      </c>
      <c r="U3320">
        <v>19.2</v>
      </c>
      <c r="V3320">
        <v>17.78</v>
      </c>
      <c r="W3320" s="1">
        <v>42951</v>
      </c>
      <c r="X3320">
        <v>276</v>
      </c>
      <c r="Y3320" t="s">
        <v>46</v>
      </c>
      <c r="Z3320" t="s">
        <v>1878</v>
      </c>
      <c r="AA3320" t="s">
        <v>1879</v>
      </c>
      <c r="AB3320">
        <v>162</v>
      </c>
      <c r="AC3320" s="1">
        <v>43043</v>
      </c>
      <c r="AD3320">
        <v>1</v>
      </c>
      <c r="AE3320">
        <v>249</v>
      </c>
      <c r="AF3320" s="1">
        <v>43324</v>
      </c>
      <c r="AG3320">
        <v>373</v>
      </c>
      <c r="AH3320">
        <v>313506</v>
      </c>
      <c r="AI3320" t="s">
        <v>1880</v>
      </c>
      <c r="AJ3320" t="s">
        <v>1881</v>
      </c>
      <c r="AK3320" t="s">
        <v>45</v>
      </c>
      <c r="AL3320" s="1">
        <v>42951</v>
      </c>
    </row>
    <row r="3321" spans="1:38" x14ac:dyDescent="0.25">
      <c r="A3321" t="s">
        <v>68</v>
      </c>
      <c r="B3321" s="1">
        <v>43144</v>
      </c>
      <c r="C3321">
        <v>3</v>
      </c>
      <c r="D3321">
        <v>325</v>
      </c>
      <c r="E3321">
        <v>283</v>
      </c>
      <c r="F3321" t="s">
        <v>1426</v>
      </c>
      <c r="G3321" t="s">
        <v>104</v>
      </c>
      <c r="H3321" t="s">
        <v>105</v>
      </c>
      <c r="I3321">
        <v>2</v>
      </c>
      <c r="J3321">
        <v>1</v>
      </c>
      <c r="K3321">
        <v>193</v>
      </c>
      <c r="L3321">
        <v>14.1</v>
      </c>
      <c r="M3321">
        <v>4.8099999999999996</v>
      </c>
      <c r="N3321">
        <v>0.68</v>
      </c>
      <c r="O3321">
        <v>4.8899999999999997</v>
      </c>
      <c r="P3321">
        <v>0.69</v>
      </c>
      <c r="Q3321">
        <v>3.68</v>
      </c>
      <c r="R3321">
        <v>0.52</v>
      </c>
      <c r="S3321">
        <v>1.21</v>
      </c>
      <c r="T3321">
        <v>52</v>
      </c>
      <c r="U3321">
        <v>14.64</v>
      </c>
      <c r="V3321">
        <v>16.3</v>
      </c>
      <c r="W3321" s="1">
        <v>42951</v>
      </c>
      <c r="X3321">
        <v>276</v>
      </c>
      <c r="Y3321" t="s">
        <v>47</v>
      </c>
      <c r="Z3321" t="s">
        <v>1878</v>
      </c>
      <c r="AA3321" t="s">
        <v>1879</v>
      </c>
      <c r="AB3321">
        <v>162</v>
      </c>
      <c r="AC3321" s="1">
        <v>43043</v>
      </c>
      <c r="AD3321">
        <v>1</v>
      </c>
      <c r="AE3321">
        <v>178</v>
      </c>
      <c r="AF3321" s="1">
        <v>43324</v>
      </c>
      <c r="AG3321">
        <v>373</v>
      </c>
      <c r="AH3321">
        <v>313506</v>
      </c>
      <c r="AI3321" t="s">
        <v>1880</v>
      </c>
      <c r="AJ3321" t="s">
        <v>1881</v>
      </c>
      <c r="AK3321" t="s">
        <v>45</v>
      </c>
      <c r="AL3321" s="1">
        <v>42951</v>
      </c>
    </row>
    <row r="3322" spans="1:38" x14ac:dyDescent="0.25">
      <c r="A3322" t="s">
        <v>68</v>
      </c>
      <c r="B3322" s="1">
        <v>43219</v>
      </c>
      <c r="C3322">
        <v>4</v>
      </c>
      <c r="D3322">
        <v>325</v>
      </c>
      <c r="E3322">
        <v>283</v>
      </c>
      <c r="F3322" t="s">
        <v>1426</v>
      </c>
      <c r="G3322" t="s">
        <v>104</v>
      </c>
      <c r="H3322" t="s">
        <v>105</v>
      </c>
      <c r="I3322">
        <v>2</v>
      </c>
      <c r="J3322">
        <v>1</v>
      </c>
      <c r="K3322">
        <v>268</v>
      </c>
      <c r="L3322">
        <v>6.9</v>
      </c>
      <c r="M3322">
        <v>4.37</v>
      </c>
      <c r="N3322">
        <v>0.3</v>
      </c>
      <c r="O3322">
        <v>7.83</v>
      </c>
      <c r="P3322">
        <v>0.54</v>
      </c>
      <c r="Q3322">
        <v>5.38</v>
      </c>
      <c r="R3322">
        <v>0.37</v>
      </c>
      <c r="S3322">
        <v>0.91</v>
      </c>
      <c r="T3322">
        <v>171</v>
      </c>
      <c r="U3322">
        <v>7.16</v>
      </c>
      <c r="V3322">
        <v>11.37</v>
      </c>
      <c r="W3322" s="1">
        <v>42951</v>
      </c>
      <c r="X3322">
        <v>276</v>
      </c>
      <c r="Y3322" s="3">
        <v>45017</v>
      </c>
      <c r="Z3322" t="s">
        <v>1878</v>
      </c>
      <c r="AA3322" t="s">
        <v>1879</v>
      </c>
      <c r="AB3322">
        <v>161</v>
      </c>
      <c r="AC3322" t="s">
        <v>49</v>
      </c>
      <c r="AH3322">
        <v>313506</v>
      </c>
      <c r="AI3322" t="s">
        <v>1880</v>
      </c>
      <c r="AJ3322" t="s">
        <v>1881</v>
      </c>
      <c r="AK3322" t="s">
        <v>50</v>
      </c>
      <c r="AL3322" s="1">
        <v>43250</v>
      </c>
    </row>
    <row r="3323" spans="1:38" x14ac:dyDescent="0.25">
      <c r="A3323" t="s">
        <v>40</v>
      </c>
      <c r="B3323" s="1">
        <v>44117</v>
      </c>
      <c r="C3323">
        <v>1</v>
      </c>
      <c r="D3323">
        <v>205</v>
      </c>
      <c r="E3323">
        <v>283</v>
      </c>
      <c r="F3323" t="s">
        <v>1426</v>
      </c>
      <c r="G3323" t="s">
        <v>69</v>
      </c>
      <c r="H3323" t="s">
        <v>70</v>
      </c>
      <c r="I3323">
        <v>6</v>
      </c>
      <c r="J3323" t="s">
        <v>42</v>
      </c>
      <c r="K3323">
        <v>44</v>
      </c>
      <c r="L3323">
        <v>23.9</v>
      </c>
      <c r="M3323">
        <v>5.48</v>
      </c>
      <c r="N3323">
        <v>1.31</v>
      </c>
      <c r="O3323">
        <v>5.88</v>
      </c>
      <c r="P3323">
        <v>1.41</v>
      </c>
      <c r="Q3323">
        <v>4.0999999999999996</v>
      </c>
      <c r="R3323">
        <v>0.98</v>
      </c>
      <c r="S3323">
        <v>2.39</v>
      </c>
      <c r="T3323">
        <v>1</v>
      </c>
      <c r="U3323">
        <v>24.81</v>
      </c>
      <c r="V3323">
        <v>31.38</v>
      </c>
      <c r="W3323" s="1">
        <v>44073</v>
      </c>
      <c r="Y3323" t="s">
        <v>43</v>
      </c>
      <c r="Z3323" t="s">
        <v>1882</v>
      </c>
      <c r="AA3323" t="s">
        <v>1883</v>
      </c>
      <c r="AB3323">
        <v>149</v>
      </c>
      <c r="AC3323" s="1">
        <v>44152</v>
      </c>
      <c r="AD3323">
        <v>2</v>
      </c>
      <c r="AE3323">
        <v>226</v>
      </c>
      <c r="AF3323" s="1">
        <v>44430</v>
      </c>
      <c r="AG3323">
        <v>357</v>
      </c>
      <c r="AH3323">
        <v>508077</v>
      </c>
      <c r="AI3323" t="s">
        <v>1884</v>
      </c>
      <c r="AJ3323" t="s">
        <v>1885</v>
      </c>
      <c r="AK3323" t="s">
        <v>45</v>
      </c>
      <c r="AL3323" s="1">
        <v>44073</v>
      </c>
    </row>
    <row r="3324" spans="1:38" x14ac:dyDescent="0.25">
      <c r="A3324" t="s">
        <v>40</v>
      </c>
      <c r="B3324" s="1">
        <v>44222</v>
      </c>
      <c r="C3324">
        <v>2</v>
      </c>
      <c r="D3324">
        <v>205</v>
      </c>
      <c r="E3324">
        <v>283</v>
      </c>
      <c r="F3324" t="s">
        <v>1426</v>
      </c>
      <c r="G3324" t="s">
        <v>69</v>
      </c>
      <c r="H3324" t="s">
        <v>70</v>
      </c>
      <c r="I3324">
        <v>6</v>
      </c>
      <c r="J3324" t="s">
        <v>42</v>
      </c>
      <c r="K3324">
        <v>149</v>
      </c>
      <c r="L3324">
        <v>13.4</v>
      </c>
      <c r="M3324">
        <v>5.13</v>
      </c>
      <c r="N3324">
        <v>0.69</v>
      </c>
      <c r="O3324">
        <v>6.83</v>
      </c>
      <c r="P3324">
        <v>0.92</v>
      </c>
      <c r="Q3324">
        <v>4.24</v>
      </c>
      <c r="R3324">
        <v>0.56999999999999995</v>
      </c>
      <c r="S3324">
        <v>1.48</v>
      </c>
      <c r="T3324">
        <v>10</v>
      </c>
      <c r="U3324">
        <v>13.91</v>
      </c>
      <c r="V3324">
        <v>19.37</v>
      </c>
      <c r="W3324" s="1">
        <v>44073</v>
      </c>
      <c r="Y3324" t="s">
        <v>46</v>
      </c>
      <c r="Z3324" t="s">
        <v>1882</v>
      </c>
      <c r="AA3324" t="s">
        <v>1883</v>
      </c>
      <c r="AB3324">
        <v>149</v>
      </c>
      <c r="AC3324" s="1">
        <v>44197</v>
      </c>
      <c r="AD3324">
        <v>2</v>
      </c>
      <c r="AE3324">
        <v>218</v>
      </c>
      <c r="AF3324" s="1">
        <v>44477</v>
      </c>
      <c r="AG3324">
        <v>404</v>
      </c>
      <c r="AH3324">
        <v>508077</v>
      </c>
      <c r="AI3324" t="s">
        <v>1884</v>
      </c>
      <c r="AJ3324" t="s">
        <v>1885</v>
      </c>
      <c r="AK3324" t="s">
        <v>45</v>
      </c>
      <c r="AL3324" s="1">
        <v>44073</v>
      </c>
    </row>
    <row r="3325" spans="1:38" x14ac:dyDescent="0.25">
      <c r="A3325" t="s">
        <v>40</v>
      </c>
      <c r="B3325" s="1">
        <v>44280</v>
      </c>
      <c r="C3325">
        <v>3</v>
      </c>
      <c r="D3325">
        <v>205</v>
      </c>
      <c r="E3325">
        <v>283</v>
      </c>
      <c r="F3325" t="s">
        <v>1426</v>
      </c>
      <c r="G3325" t="s">
        <v>69</v>
      </c>
      <c r="H3325" t="s">
        <v>70</v>
      </c>
      <c r="I3325">
        <v>6</v>
      </c>
      <c r="J3325" t="s">
        <v>42</v>
      </c>
      <c r="K3325">
        <v>207</v>
      </c>
      <c r="L3325">
        <v>11.6</v>
      </c>
      <c r="M3325">
        <v>4.9400000000000004</v>
      </c>
      <c r="N3325">
        <v>0.56999999999999995</v>
      </c>
      <c r="O3325">
        <v>7.72</v>
      </c>
      <c r="P3325">
        <v>0.9</v>
      </c>
      <c r="Q3325">
        <v>4.6900000000000004</v>
      </c>
      <c r="R3325">
        <v>0.54</v>
      </c>
      <c r="S3325">
        <v>1.44</v>
      </c>
      <c r="T3325">
        <v>9</v>
      </c>
      <c r="U3325">
        <v>12.04</v>
      </c>
      <c r="V3325">
        <v>18.41</v>
      </c>
      <c r="W3325" s="1">
        <v>44073</v>
      </c>
      <c r="Y3325" t="s">
        <v>47</v>
      </c>
      <c r="Z3325" t="s">
        <v>1882</v>
      </c>
      <c r="AA3325" t="s">
        <v>1883</v>
      </c>
      <c r="AB3325">
        <v>149</v>
      </c>
      <c r="AC3325" s="1">
        <v>44197</v>
      </c>
      <c r="AD3325">
        <v>2</v>
      </c>
      <c r="AE3325">
        <v>196</v>
      </c>
      <c r="AF3325" s="1">
        <v>44477</v>
      </c>
      <c r="AG3325">
        <v>404</v>
      </c>
      <c r="AH3325">
        <v>508077</v>
      </c>
      <c r="AI3325" t="s">
        <v>1884</v>
      </c>
      <c r="AJ3325" t="s">
        <v>1885</v>
      </c>
      <c r="AK3325" t="s">
        <v>45</v>
      </c>
      <c r="AL3325" s="1">
        <v>44073</v>
      </c>
    </row>
    <row r="3326" spans="1:38" x14ac:dyDescent="0.25">
      <c r="A3326" t="s">
        <v>129</v>
      </c>
      <c r="B3326" s="1">
        <v>43060</v>
      </c>
      <c r="C3326">
        <v>2</v>
      </c>
      <c r="D3326">
        <v>375</v>
      </c>
      <c r="E3326">
        <v>283</v>
      </c>
      <c r="F3326" t="s">
        <v>1426</v>
      </c>
      <c r="G3326" t="s">
        <v>69</v>
      </c>
      <c r="H3326" t="s">
        <v>70</v>
      </c>
      <c r="I3326">
        <v>4</v>
      </c>
      <c r="J3326" t="s">
        <v>42</v>
      </c>
      <c r="K3326">
        <v>47</v>
      </c>
      <c r="L3326">
        <v>22.5</v>
      </c>
      <c r="M3326">
        <v>5.14</v>
      </c>
      <c r="N3326">
        <v>1.1599999999999999</v>
      </c>
      <c r="O3326">
        <v>6.26</v>
      </c>
      <c r="P3326">
        <v>1.41</v>
      </c>
      <c r="Q3326">
        <v>3.96</v>
      </c>
      <c r="R3326">
        <v>0.89</v>
      </c>
      <c r="S3326">
        <v>2.2999999999999998</v>
      </c>
      <c r="T3326">
        <v>27</v>
      </c>
      <c r="U3326">
        <v>23.36</v>
      </c>
      <c r="V3326">
        <v>30.33</v>
      </c>
      <c r="W3326" s="1">
        <v>43013</v>
      </c>
      <c r="X3326">
        <v>229</v>
      </c>
      <c r="Y3326" t="s">
        <v>43</v>
      </c>
      <c r="Z3326" t="s">
        <v>1712</v>
      </c>
      <c r="AA3326" t="s">
        <v>1886</v>
      </c>
      <c r="AC3326" s="1">
        <v>43059</v>
      </c>
      <c r="AD3326">
        <v>1</v>
      </c>
      <c r="AE3326">
        <v>192</v>
      </c>
      <c r="AF3326" s="1">
        <v>43339</v>
      </c>
      <c r="AG3326">
        <v>326</v>
      </c>
      <c r="AH3326">
        <v>508077</v>
      </c>
      <c r="AI3326" t="s">
        <v>723</v>
      </c>
      <c r="AJ3326" t="s">
        <v>1887</v>
      </c>
      <c r="AK3326" t="s">
        <v>45</v>
      </c>
      <c r="AL3326" s="1">
        <v>43013</v>
      </c>
    </row>
    <row r="3327" spans="1:38" x14ac:dyDescent="0.25">
      <c r="A3327" t="s">
        <v>129</v>
      </c>
      <c r="B3327" s="1">
        <v>43156</v>
      </c>
      <c r="C3327">
        <v>3</v>
      </c>
      <c r="D3327">
        <v>375</v>
      </c>
      <c r="E3327">
        <v>283</v>
      </c>
      <c r="F3327" t="s">
        <v>1426</v>
      </c>
      <c r="G3327" t="s">
        <v>69</v>
      </c>
      <c r="H3327" t="s">
        <v>70</v>
      </c>
      <c r="I3327">
        <v>4</v>
      </c>
      <c r="J3327" t="s">
        <v>42</v>
      </c>
      <c r="K3327">
        <v>143</v>
      </c>
      <c r="L3327">
        <v>17.899999999999999</v>
      </c>
      <c r="M3327">
        <v>4.92</v>
      </c>
      <c r="N3327">
        <v>0.88</v>
      </c>
      <c r="O3327">
        <v>5.98</v>
      </c>
      <c r="P3327">
        <v>1.07</v>
      </c>
      <c r="Q3327">
        <v>4.7300000000000004</v>
      </c>
      <c r="R3327">
        <v>0.85</v>
      </c>
      <c r="S3327">
        <v>1.92</v>
      </c>
      <c r="U3327">
        <v>18.579999999999998</v>
      </c>
      <c r="V3327">
        <v>24.53</v>
      </c>
      <c r="W3327" s="1">
        <v>43013</v>
      </c>
      <c r="X3327">
        <v>229</v>
      </c>
      <c r="Z3327" t="s">
        <v>1712</v>
      </c>
      <c r="AA3327" t="s">
        <v>1886</v>
      </c>
      <c r="AI3327">
        <v>0</v>
      </c>
    </row>
    <row r="3328" spans="1:38" x14ac:dyDescent="0.25">
      <c r="A3328" t="s">
        <v>129</v>
      </c>
      <c r="B3328" s="1">
        <v>43229</v>
      </c>
      <c r="C3328">
        <v>4</v>
      </c>
      <c r="D3328">
        <v>375</v>
      </c>
      <c r="E3328">
        <v>283</v>
      </c>
      <c r="F3328" t="s">
        <v>1426</v>
      </c>
      <c r="G3328" t="s">
        <v>69</v>
      </c>
      <c r="H3328" t="s">
        <v>70</v>
      </c>
      <c r="I3328">
        <v>4</v>
      </c>
      <c r="J3328" t="s">
        <v>42</v>
      </c>
      <c r="K3328">
        <v>216</v>
      </c>
      <c r="L3328">
        <v>10.6</v>
      </c>
      <c r="M3328">
        <v>4.5599999999999996</v>
      </c>
      <c r="N3328">
        <v>0.48</v>
      </c>
      <c r="O3328">
        <v>8.1300000000000008</v>
      </c>
      <c r="P3328">
        <v>0.86</v>
      </c>
      <c r="Q3328">
        <v>5.81</v>
      </c>
      <c r="R3328">
        <v>0.62</v>
      </c>
      <c r="S3328">
        <v>1.48</v>
      </c>
      <c r="T3328">
        <v>36</v>
      </c>
      <c r="U3328">
        <v>11</v>
      </c>
      <c r="V3328">
        <v>18.23</v>
      </c>
      <c r="W3328" s="1">
        <v>43013</v>
      </c>
      <c r="X3328">
        <v>229</v>
      </c>
      <c r="Y3328" t="s">
        <v>47</v>
      </c>
      <c r="Z3328" t="s">
        <v>1712</v>
      </c>
      <c r="AA3328" t="s">
        <v>1886</v>
      </c>
      <c r="AC3328" t="s">
        <v>49</v>
      </c>
      <c r="AH3328">
        <v>508077</v>
      </c>
      <c r="AI3328" t="s">
        <v>723</v>
      </c>
      <c r="AJ3328" t="s">
        <v>1887</v>
      </c>
      <c r="AK3328" t="s">
        <v>50</v>
      </c>
      <c r="AL3328" s="1">
        <v>43251</v>
      </c>
    </row>
    <row r="3329" spans="1:38" x14ac:dyDescent="0.25">
      <c r="A3329" t="s">
        <v>123</v>
      </c>
      <c r="B3329" s="1">
        <v>43005</v>
      </c>
      <c r="C3329">
        <v>1</v>
      </c>
      <c r="D3329">
        <v>32</v>
      </c>
      <c r="E3329">
        <v>284</v>
      </c>
      <c r="F3329" t="s">
        <v>1426</v>
      </c>
      <c r="G3329" t="s">
        <v>51</v>
      </c>
      <c r="H3329" t="s">
        <v>52</v>
      </c>
      <c r="I3329">
        <v>2</v>
      </c>
      <c r="J3329">
        <v>1</v>
      </c>
      <c r="K3329">
        <v>31</v>
      </c>
      <c r="L3329">
        <v>22.6</v>
      </c>
      <c r="M3329">
        <v>5.47</v>
      </c>
      <c r="N3329">
        <v>1.24</v>
      </c>
      <c r="O3329">
        <v>3.76</v>
      </c>
      <c r="P3329">
        <v>0.85</v>
      </c>
      <c r="Q3329">
        <v>3.4</v>
      </c>
      <c r="R3329">
        <v>0.77</v>
      </c>
      <c r="S3329">
        <v>1.62</v>
      </c>
      <c r="T3329">
        <v>92</v>
      </c>
      <c r="U3329">
        <v>23.46</v>
      </c>
      <c r="V3329">
        <v>22.45</v>
      </c>
      <c r="W3329" s="1">
        <v>42974</v>
      </c>
      <c r="X3329">
        <v>233</v>
      </c>
      <c r="Y3329" t="s">
        <v>43</v>
      </c>
      <c r="AC3329" s="1">
        <v>43061</v>
      </c>
      <c r="AD3329">
        <v>1</v>
      </c>
      <c r="AE3329">
        <v>272</v>
      </c>
      <c r="AF3329" s="1">
        <v>43339</v>
      </c>
      <c r="AG3329">
        <v>365</v>
      </c>
      <c r="AH3329" t="s">
        <v>1664</v>
      </c>
      <c r="AI3329" t="s">
        <v>1888</v>
      </c>
      <c r="AJ3329" t="s">
        <v>1889</v>
      </c>
      <c r="AK3329" t="s">
        <v>45</v>
      </c>
      <c r="AL3329" s="1">
        <v>42974</v>
      </c>
    </row>
    <row r="3330" spans="1:38" x14ac:dyDescent="0.25">
      <c r="A3330" t="s">
        <v>123</v>
      </c>
      <c r="B3330" s="1">
        <v>43074</v>
      </c>
      <c r="C3330">
        <v>2</v>
      </c>
      <c r="D3330">
        <v>32</v>
      </c>
      <c r="E3330">
        <v>284</v>
      </c>
      <c r="F3330" t="s">
        <v>1426</v>
      </c>
      <c r="G3330" t="s">
        <v>51</v>
      </c>
      <c r="H3330" t="s">
        <v>52</v>
      </c>
      <c r="I3330">
        <v>2</v>
      </c>
      <c r="J3330">
        <v>1</v>
      </c>
      <c r="K3330">
        <v>100</v>
      </c>
      <c r="L3330">
        <v>18.100000000000001</v>
      </c>
      <c r="M3330">
        <v>5.19</v>
      </c>
      <c r="N3330">
        <v>0.94</v>
      </c>
      <c r="O3330">
        <v>4.1500000000000004</v>
      </c>
      <c r="P3330">
        <v>0.75</v>
      </c>
      <c r="Q3330">
        <v>3.62</v>
      </c>
      <c r="R3330">
        <v>0.66</v>
      </c>
      <c r="S3330">
        <v>1.41</v>
      </c>
      <c r="T3330">
        <v>300</v>
      </c>
      <c r="U3330">
        <v>18.79</v>
      </c>
      <c r="V3330">
        <v>19.170000000000002</v>
      </c>
      <c r="W3330" s="1">
        <v>42974</v>
      </c>
      <c r="X3330">
        <v>233</v>
      </c>
      <c r="Y3330" s="3">
        <v>44958</v>
      </c>
      <c r="AC3330" s="1">
        <v>43061</v>
      </c>
      <c r="AD3330">
        <v>1</v>
      </c>
      <c r="AE3330">
        <v>263</v>
      </c>
      <c r="AF3330" s="1">
        <v>43339</v>
      </c>
      <c r="AG3330">
        <v>365</v>
      </c>
      <c r="AH3330" t="s">
        <v>1664</v>
      </c>
      <c r="AI3330" t="s">
        <v>1888</v>
      </c>
      <c r="AJ3330" t="s">
        <v>1889</v>
      </c>
      <c r="AK3330" t="s">
        <v>45</v>
      </c>
      <c r="AL3330" s="1">
        <v>42974</v>
      </c>
    </row>
    <row r="3331" spans="1:38" x14ac:dyDescent="0.25">
      <c r="A3331" t="s">
        <v>123</v>
      </c>
      <c r="B3331" s="1">
        <v>43198</v>
      </c>
      <c r="C3331">
        <v>4</v>
      </c>
      <c r="D3331">
        <v>32</v>
      </c>
      <c r="E3331">
        <v>284</v>
      </c>
      <c r="F3331" t="s">
        <v>1426</v>
      </c>
      <c r="G3331" t="s">
        <v>51</v>
      </c>
      <c r="H3331" t="s">
        <v>52</v>
      </c>
      <c r="I3331">
        <v>2</v>
      </c>
      <c r="J3331">
        <v>1</v>
      </c>
      <c r="K3331">
        <v>224</v>
      </c>
      <c r="L3331">
        <v>9.1999999999999993</v>
      </c>
      <c r="M3331">
        <v>4.87</v>
      </c>
      <c r="N3331">
        <v>0.45</v>
      </c>
      <c r="O3331">
        <v>6.35</v>
      </c>
      <c r="P3331">
        <v>0.57999999999999996</v>
      </c>
      <c r="Q3331">
        <v>4.95</v>
      </c>
      <c r="R3331">
        <v>0.46</v>
      </c>
      <c r="S3331">
        <v>1.04</v>
      </c>
      <c r="T3331">
        <v>835</v>
      </c>
      <c r="U3331">
        <v>9.5500000000000007</v>
      </c>
      <c r="V3331">
        <v>13.16</v>
      </c>
      <c r="W3331" s="1">
        <v>42974</v>
      </c>
      <c r="X3331">
        <v>233</v>
      </c>
      <c r="Y3331" s="3">
        <v>44987</v>
      </c>
      <c r="AC3331" t="s">
        <v>49</v>
      </c>
      <c r="AH3331" t="s">
        <v>1664</v>
      </c>
      <c r="AI3331" t="s">
        <v>1888</v>
      </c>
      <c r="AJ3331" t="s">
        <v>1889</v>
      </c>
      <c r="AK3331" t="s">
        <v>126</v>
      </c>
      <c r="AL3331" s="1">
        <v>43344</v>
      </c>
    </row>
    <row r="3332" spans="1:38" x14ac:dyDescent="0.25">
      <c r="A3332" t="s">
        <v>51</v>
      </c>
      <c r="B3332" s="1">
        <v>42990</v>
      </c>
      <c r="C3332">
        <v>1</v>
      </c>
      <c r="D3332">
        <v>114</v>
      </c>
      <c r="E3332">
        <v>284</v>
      </c>
      <c r="F3332" t="s">
        <v>1426</v>
      </c>
      <c r="G3332" t="s">
        <v>56</v>
      </c>
      <c r="H3332" t="s">
        <v>41</v>
      </c>
      <c r="I3332">
        <v>3</v>
      </c>
      <c r="J3332">
        <v>2</v>
      </c>
      <c r="K3332">
        <v>7</v>
      </c>
      <c r="L3332">
        <v>18.8</v>
      </c>
      <c r="M3332">
        <v>4.92</v>
      </c>
      <c r="N3332">
        <v>0.92</v>
      </c>
      <c r="O3332">
        <v>4.9400000000000004</v>
      </c>
      <c r="P3332">
        <v>0.93</v>
      </c>
      <c r="Q3332">
        <v>4.5199999999999996</v>
      </c>
      <c r="R3332">
        <v>0.85</v>
      </c>
      <c r="S3332">
        <v>1.78</v>
      </c>
      <c r="T3332">
        <v>70</v>
      </c>
      <c r="U3332">
        <v>19.510000000000002</v>
      </c>
      <c r="V3332">
        <v>23.02</v>
      </c>
      <c r="W3332" s="1">
        <v>42983</v>
      </c>
      <c r="X3332">
        <v>239</v>
      </c>
      <c r="Y3332" t="s">
        <v>43</v>
      </c>
      <c r="Z3332" t="s">
        <v>1890</v>
      </c>
      <c r="AA3332" t="s">
        <v>1891</v>
      </c>
      <c r="AC3332" t="s">
        <v>49</v>
      </c>
      <c r="AH3332" t="s">
        <v>240</v>
      </c>
      <c r="AI3332">
        <v>144</v>
      </c>
      <c r="AJ3332" s="2">
        <v>17868</v>
      </c>
      <c r="AK3332" t="s">
        <v>45</v>
      </c>
      <c r="AL3332" s="1">
        <v>42983</v>
      </c>
    </row>
    <row r="3333" spans="1:38" x14ac:dyDescent="0.25">
      <c r="A3333" t="s">
        <v>51</v>
      </c>
      <c r="B3333" s="1">
        <v>43048</v>
      </c>
      <c r="C3333">
        <v>2</v>
      </c>
      <c r="D3333">
        <v>114</v>
      </c>
      <c r="E3333">
        <v>284</v>
      </c>
      <c r="F3333" t="s">
        <v>1426</v>
      </c>
      <c r="G3333" t="s">
        <v>56</v>
      </c>
      <c r="H3333" t="s">
        <v>41</v>
      </c>
      <c r="I3333">
        <v>3</v>
      </c>
      <c r="J3333">
        <v>2</v>
      </c>
      <c r="K3333">
        <v>65</v>
      </c>
      <c r="L3333">
        <v>13.9</v>
      </c>
      <c r="M3333">
        <v>4.8099999999999996</v>
      </c>
      <c r="N3333">
        <v>0.67</v>
      </c>
      <c r="O3333">
        <v>6.19</v>
      </c>
      <c r="P3333">
        <v>0.86</v>
      </c>
      <c r="Q3333">
        <v>4.3600000000000003</v>
      </c>
      <c r="R3333">
        <v>0.61</v>
      </c>
      <c r="S3333">
        <v>1.47</v>
      </c>
      <c r="T3333">
        <v>110</v>
      </c>
      <c r="U3333">
        <v>14.43</v>
      </c>
      <c r="V3333">
        <v>19.05</v>
      </c>
      <c r="W3333" s="1">
        <v>42983</v>
      </c>
      <c r="X3333">
        <v>239</v>
      </c>
      <c r="Y3333" t="s">
        <v>46</v>
      </c>
      <c r="Z3333" t="s">
        <v>1890</v>
      </c>
      <c r="AA3333" t="s">
        <v>1891</v>
      </c>
      <c r="AC3333" t="s">
        <v>49</v>
      </c>
      <c r="AH3333" t="s">
        <v>240</v>
      </c>
      <c r="AI3333">
        <v>144</v>
      </c>
      <c r="AJ3333" s="2">
        <v>17868</v>
      </c>
      <c r="AK3333" t="s">
        <v>45</v>
      </c>
      <c r="AL3333" s="1">
        <v>42983</v>
      </c>
    </row>
    <row r="3334" spans="1:38" x14ac:dyDescent="0.25">
      <c r="A3334" t="s">
        <v>51</v>
      </c>
      <c r="B3334" s="1">
        <v>43157</v>
      </c>
      <c r="C3334">
        <v>4</v>
      </c>
      <c r="D3334">
        <v>114</v>
      </c>
      <c r="E3334">
        <v>284</v>
      </c>
      <c r="F3334" t="s">
        <v>1426</v>
      </c>
      <c r="G3334" t="s">
        <v>56</v>
      </c>
      <c r="H3334" t="s">
        <v>41</v>
      </c>
      <c r="I3334">
        <v>3</v>
      </c>
      <c r="J3334">
        <v>2</v>
      </c>
      <c r="K3334">
        <v>174</v>
      </c>
      <c r="L3334">
        <v>10.1</v>
      </c>
      <c r="M3334">
        <v>4.68</v>
      </c>
      <c r="N3334">
        <v>0.47</v>
      </c>
      <c r="O3334">
        <v>7.27</v>
      </c>
      <c r="P3334">
        <v>0.73</v>
      </c>
      <c r="Q3334">
        <v>5.0199999999999996</v>
      </c>
      <c r="R3334">
        <v>0.51</v>
      </c>
      <c r="S3334">
        <v>1.24</v>
      </c>
      <c r="T3334">
        <v>83</v>
      </c>
      <c r="U3334">
        <v>10.48</v>
      </c>
      <c r="V3334">
        <v>15.65</v>
      </c>
      <c r="W3334" s="1">
        <v>42983</v>
      </c>
      <c r="X3334">
        <v>239</v>
      </c>
      <c r="Y3334" t="s">
        <v>48</v>
      </c>
      <c r="Z3334" t="s">
        <v>1890</v>
      </c>
      <c r="AA3334" t="s">
        <v>1891</v>
      </c>
      <c r="AC3334" s="1">
        <v>43055</v>
      </c>
      <c r="AD3334">
        <v>1</v>
      </c>
      <c r="AE3334">
        <v>178</v>
      </c>
      <c r="AF3334" s="1">
        <v>43336</v>
      </c>
      <c r="AG3334">
        <v>353</v>
      </c>
      <c r="AH3334" t="s">
        <v>240</v>
      </c>
      <c r="AI3334">
        <v>144</v>
      </c>
      <c r="AJ3334" s="2">
        <v>17868</v>
      </c>
      <c r="AK3334" t="s">
        <v>45</v>
      </c>
      <c r="AL3334" s="1">
        <v>42983</v>
      </c>
    </row>
    <row r="3335" spans="1:38" x14ac:dyDescent="0.25">
      <c r="A3335" t="s">
        <v>51</v>
      </c>
      <c r="B3335" s="1">
        <v>43109</v>
      </c>
      <c r="C3335">
        <v>3</v>
      </c>
      <c r="D3335">
        <v>114</v>
      </c>
      <c r="E3335">
        <v>284</v>
      </c>
      <c r="F3335" t="s">
        <v>1426</v>
      </c>
      <c r="G3335" t="s">
        <v>56</v>
      </c>
      <c r="H3335" t="s">
        <v>41</v>
      </c>
      <c r="I3335">
        <v>3</v>
      </c>
      <c r="J3335">
        <v>2</v>
      </c>
      <c r="K3335">
        <v>126</v>
      </c>
      <c r="L3335">
        <v>11</v>
      </c>
      <c r="M3335">
        <v>5.01</v>
      </c>
      <c r="N3335">
        <v>0.55000000000000004</v>
      </c>
      <c r="O3335">
        <v>6.58</v>
      </c>
      <c r="P3335">
        <v>0.72</v>
      </c>
      <c r="Q3335">
        <v>4.4000000000000004</v>
      </c>
      <c r="R3335">
        <v>0.48</v>
      </c>
      <c r="S3335">
        <v>1.21</v>
      </c>
      <c r="T3335">
        <v>48</v>
      </c>
      <c r="U3335">
        <v>11.42</v>
      </c>
      <c r="V3335">
        <v>15.55</v>
      </c>
      <c r="W3335" s="1">
        <v>42983</v>
      </c>
      <c r="X3335">
        <v>239</v>
      </c>
      <c r="Y3335" t="s">
        <v>47</v>
      </c>
      <c r="Z3335" t="s">
        <v>1890</v>
      </c>
      <c r="AA3335" t="s">
        <v>1891</v>
      </c>
      <c r="AC3335" s="1">
        <v>43055</v>
      </c>
      <c r="AD3335">
        <v>1</v>
      </c>
      <c r="AE3335">
        <v>184</v>
      </c>
      <c r="AF3335" s="1">
        <v>43336</v>
      </c>
      <c r="AG3335">
        <v>353</v>
      </c>
      <c r="AH3335" t="s">
        <v>240</v>
      </c>
      <c r="AI3335">
        <v>144</v>
      </c>
      <c r="AJ3335" s="2">
        <v>17868</v>
      </c>
      <c r="AK3335" t="s">
        <v>45</v>
      </c>
      <c r="AL3335" s="1">
        <v>42983</v>
      </c>
    </row>
    <row r="3336" spans="1:38" x14ac:dyDescent="0.25">
      <c r="A3336" t="s">
        <v>51</v>
      </c>
      <c r="B3336" s="1">
        <v>43209</v>
      </c>
      <c r="C3336">
        <v>5</v>
      </c>
      <c r="D3336">
        <v>114</v>
      </c>
      <c r="E3336">
        <v>284</v>
      </c>
      <c r="F3336" t="s">
        <v>1426</v>
      </c>
      <c r="G3336" t="s">
        <v>56</v>
      </c>
      <c r="H3336" t="s">
        <v>41</v>
      </c>
      <c r="I3336">
        <v>3</v>
      </c>
      <c r="J3336">
        <v>2</v>
      </c>
      <c r="K3336">
        <v>226</v>
      </c>
      <c r="L3336">
        <v>6.5</v>
      </c>
      <c r="M3336">
        <v>4.4400000000000004</v>
      </c>
      <c r="N3336">
        <v>0.28999999999999998</v>
      </c>
      <c r="O3336">
        <v>8.7200000000000006</v>
      </c>
      <c r="P3336">
        <v>0.56999999999999995</v>
      </c>
      <c r="Q3336">
        <v>6.12</v>
      </c>
      <c r="R3336">
        <v>0.4</v>
      </c>
      <c r="S3336">
        <v>0.96</v>
      </c>
      <c r="T3336">
        <v>120</v>
      </c>
      <c r="U3336">
        <v>6.75</v>
      </c>
      <c r="V3336">
        <v>11.86</v>
      </c>
      <c r="W3336" s="1">
        <v>42983</v>
      </c>
      <c r="X3336">
        <v>239</v>
      </c>
      <c r="Y3336" t="s">
        <v>77</v>
      </c>
      <c r="Z3336" t="s">
        <v>1890</v>
      </c>
      <c r="AA3336" t="s">
        <v>1891</v>
      </c>
      <c r="AC3336" t="s">
        <v>49</v>
      </c>
      <c r="AH3336" t="s">
        <v>240</v>
      </c>
      <c r="AI3336" t="s">
        <v>1892</v>
      </c>
      <c r="AJ3336" s="2">
        <v>17868</v>
      </c>
      <c r="AK3336" t="s">
        <v>45</v>
      </c>
      <c r="AL3336" s="1">
        <v>42983</v>
      </c>
    </row>
    <row r="3337" spans="1:38" x14ac:dyDescent="0.25">
      <c r="A3337" t="s">
        <v>594</v>
      </c>
      <c r="B3337" s="1">
        <v>42995</v>
      </c>
      <c r="C3337">
        <v>1</v>
      </c>
      <c r="D3337">
        <v>63</v>
      </c>
      <c r="E3337">
        <v>284</v>
      </c>
      <c r="F3337" t="s">
        <v>1426</v>
      </c>
      <c r="G3337" t="s">
        <v>104</v>
      </c>
      <c r="H3337" t="s">
        <v>105</v>
      </c>
      <c r="I3337">
        <v>4</v>
      </c>
      <c r="J3337" t="s">
        <v>42</v>
      </c>
      <c r="K3337">
        <v>25</v>
      </c>
      <c r="L3337">
        <v>49.4</v>
      </c>
      <c r="M3337">
        <v>4.99</v>
      </c>
      <c r="N3337">
        <v>2.4700000000000002</v>
      </c>
      <c r="O3337">
        <v>5.21</v>
      </c>
      <c r="P3337">
        <v>2.57</v>
      </c>
      <c r="Q3337">
        <v>3.95</v>
      </c>
      <c r="R3337">
        <v>1.95</v>
      </c>
      <c r="S3337">
        <v>4.53</v>
      </c>
      <c r="T3337">
        <v>16</v>
      </c>
      <c r="U3337">
        <v>51.28</v>
      </c>
      <c r="V3337">
        <v>59.97</v>
      </c>
      <c r="W3337" s="1">
        <v>42970</v>
      </c>
      <c r="X3337">
        <v>229</v>
      </c>
      <c r="Y3337" t="s">
        <v>43</v>
      </c>
      <c r="Z3337" t="s">
        <v>1893</v>
      </c>
      <c r="AA3337" t="s">
        <v>1894</v>
      </c>
      <c r="AC3337" t="s">
        <v>49</v>
      </c>
      <c r="AH3337">
        <v>508071</v>
      </c>
      <c r="AI3337" t="s">
        <v>1895</v>
      </c>
      <c r="AJ3337" s="2">
        <v>43040</v>
      </c>
      <c r="AK3337" t="s">
        <v>45</v>
      </c>
      <c r="AL3337" s="1">
        <v>42970</v>
      </c>
    </row>
    <row r="3338" spans="1:38" x14ac:dyDescent="0.25">
      <c r="A3338" t="s">
        <v>594</v>
      </c>
      <c r="B3338" s="1">
        <v>43059</v>
      </c>
      <c r="C3338">
        <v>2</v>
      </c>
      <c r="D3338">
        <v>63</v>
      </c>
      <c r="E3338">
        <v>284</v>
      </c>
      <c r="F3338" t="s">
        <v>1426</v>
      </c>
      <c r="G3338" t="s">
        <v>104</v>
      </c>
      <c r="H3338" t="s">
        <v>105</v>
      </c>
      <c r="I3338">
        <v>4</v>
      </c>
      <c r="J3338" t="s">
        <v>42</v>
      </c>
      <c r="K3338">
        <v>89</v>
      </c>
      <c r="L3338">
        <v>20</v>
      </c>
      <c r="M3338">
        <v>4.93</v>
      </c>
      <c r="N3338">
        <v>0.99</v>
      </c>
      <c r="O3338">
        <v>4.75</v>
      </c>
      <c r="P3338">
        <v>0.95</v>
      </c>
      <c r="Q3338">
        <v>3.86</v>
      </c>
      <c r="R3338">
        <v>0.77</v>
      </c>
      <c r="S3338">
        <v>1.72</v>
      </c>
      <c r="T3338">
        <v>15</v>
      </c>
      <c r="U3338">
        <v>20.76</v>
      </c>
      <c r="V3338">
        <v>23</v>
      </c>
      <c r="W3338" s="1">
        <v>42970</v>
      </c>
      <c r="X3338">
        <v>229</v>
      </c>
      <c r="Y3338" t="s">
        <v>46</v>
      </c>
      <c r="Z3338" t="s">
        <v>1896</v>
      </c>
      <c r="AA3338" t="s">
        <v>1897</v>
      </c>
      <c r="AC3338" s="1">
        <v>43042</v>
      </c>
      <c r="AD3338">
        <v>1</v>
      </c>
      <c r="AE3338">
        <v>213</v>
      </c>
      <c r="AF3338" s="1">
        <v>43322</v>
      </c>
      <c r="AG3338">
        <v>352</v>
      </c>
      <c r="AH3338">
        <v>508071</v>
      </c>
      <c r="AI3338" t="s">
        <v>1895</v>
      </c>
      <c r="AJ3338" s="2">
        <v>43040</v>
      </c>
      <c r="AK3338" t="s">
        <v>45</v>
      </c>
      <c r="AL3338" s="1">
        <v>42970</v>
      </c>
    </row>
    <row r="3339" spans="1:38" x14ac:dyDescent="0.25">
      <c r="A3339" t="s">
        <v>594</v>
      </c>
      <c r="B3339" s="1">
        <v>43186</v>
      </c>
      <c r="C3339">
        <v>4</v>
      </c>
      <c r="D3339">
        <v>63</v>
      </c>
      <c r="E3339">
        <v>284</v>
      </c>
      <c r="F3339" t="s">
        <v>1426</v>
      </c>
      <c r="G3339" t="s">
        <v>104</v>
      </c>
      <c r="H3339" t="s">
        <v>105</v>
      </c>
      <c r="I3339">
        <v>4</v>
      </c>
      <c r="J3339" t="s">
        <v>42</v>
      </c>
      <c r="K3339">
        <v>216</v>
      </c>
      <c r="L3339">
        <v>15</v>
      </c>
      <c r="M3339">
        <v>4.88</v>
      </c>
      <c r="N3339">
        <v>0.73</v>
      </c>
      <c r="O3339">
        <v>6.13</v>
      </c>
      <c r="P3339">
        <v>0.92</v>
      </c>
      <c r="Q3339">
        <v>4.3499999999999996</v>
      </c>
      <c r="R3339">
        <v>0.65</v>
      </c>
      <c r="S3339">
        <v>1.57</v>
      </c>
      <c r="T3339">
        <v>13</v>
      </c>
      <c r="U3339">
        <v>15.57</v>
      </c>
      <c r="V3339">
        <v>20.39</v>
      </c>
      <c r="W3339" s="1">
        <v>42970</v>
      </c>
      <c r="X3339">
        <v>229</v>
      </c>
      <c r="Y3339" t="s">
        <v>48</v>
      </c>
      <c r="Z3339" t="s">
        <v>1893</v>
      </c>
      <c r="AA3339" t="s">
        <v>1894</v>
      </c>
      <c r="AC3339" t="s">
        <v>49</v>
      </c>
      <c r="AH3339">
        <v>508071</v>
      </c>
      <c r="AI3339" t="s">
        <v>1895</v>
      </c>
      <c r="AJ3339" s="2">
        <v>43040</v>
      </c>
      <c r="AK3339" t="s">
        <v>50</v>
      </c>
      <c r="AL3339" s="1">
        <v>43245</v>
      </c>
    </row>
    <row r="3340" spans="1:38" x14ac:dyDescent="0.25">
      <c r="A3340" t="s">
        <v>594</v>
      </c>
      <c r="B3340" s="1">
        <v>43122</v>
      </c>
      <c r="C3340">
        <v>3</v>
      </c>
      <c r="D3340">
        <v>63</v>
      </c>
      <c r="E3340">
        <v>284</v>
      </c>
      <c r="F3340" t="s">
        <v>1426</v>
      </c>
      <c r="G3340" t="s">
        <v>104</v>
      </c>
      <c r="H3340" t="s">
        <v>105</v>
      </c>
      <c r="I3340">
        <v>4</v>
      </c>
      <c r="J3340" t="s">
        <v>42</v>
      </c>
      <c r="K3340">
        <v>152</v>
      </c>
      <c r="L3340">
        <v>16.7</v>
      </c>
      <c r="M3340">
        <v>4.88</v>
      </c>
      <c r="N3340">
        <v>0.81</v>
      </c>
      <c r="O3340">
        <v>4.93</v>
      </c>
      <c r="P3340">
        <v>0.82</v>
      </c>
      <c r="Q3340">
        <v>3.84</v>
      </c>
      <c r="R3340">
        <v>0.64</v>
      </c>
      <c r="S3340">
        <v>1.46</v>
      </c>
      <c r="T3340">
        <v>29</v>
      </c>
      <c r="U3340">
        <v>17.329999999999998</v>
      </c>
      <c r="V3340">
        <v>19.52</v>
      </c>
      <c r="W3340" s="1">
        <v>42970</v>
      </c>
      <c r="X3340">
        <v>229</v>
      </c>
      <c r="Y3340" t="s">
        <v>47</v>
      </c>
      <c r="Z3340" t="s">
        <v>1893</v>
      </c>
      <c r="AA3340" t="s">
        <v>1894</v>
      </c>
      <c r="AC3340" s="1">
        <v>43042</v>
      </c>
      <c r="AD3340">
        <v>1</v>
      </c>
      <c r="AE3340">
        <v>156</v>
      </c>
      <c r="AF3340" s="1">
        <v>43322</v>
      </c>
      <c r="AG3340">
        <v>352</v>
      </c>
      <c r="AH3340">
        <v>508071</v>
      </c>
      <c r="AI3340" t="s">
        <v>1895</v>
      </c>
      <c r="AJ3340" s="2">
        <v>43040</v>
      </c>
      <c r="AK3340" t="s">
        <v>45</v>
      </c>
      <c r="AL3340" s="1">
        <v>42970</v>
      </c>
    </row>
    <row r="3341" spans="1:38" x14ac:dyDescent="0.25">
      <c r="A3341" t="s">
        <v>594</v>
      </c>
      <c r="B3341" s="1">
        <v>42995</v>
      </c>
      <c r="C3341">
        <v>1</v>
      </c>
      <c r="D3341">
        <v>476</v>
      </c>
      <c r="E3341">
        <v>284</v>
      </c>
      <c r="F3341" t="s">
        <v>1426</v>
      </c>
      <c r="G3341" t="s">
        <v>777</v>
      </c>
      <c r="H3341" t="s">
        <v>70</v>
      </c>
      <c r="I3341">
        <v>8</v>
      </c>
      <c r="J3341" t="s">
        <v>42</v>
      </c>
      <c r="K3341">
        <v>40</v>
      </c>
      <c r="L3341">
        <v>41.7</v>
      </c>
      <c r="M3341">
        <v>4.9800000000000004</v>
      </c>
      <c r="N3341">
        <v>2.08</v>
      </c>
      <c r="O3341">
        <v>4.03</v>
      </c>
      <c r="P3341">
        <v>1.68</v>
      </c>
      <c r="Q3341">
        <v>3.69</v>
      </c>
      <c r="R3341">
        <v>1.54</v>
      </c>
      <c r="S3341">
        <v>3.22</v>
      </c>
      <c r="T3341">
        <v>146</v>
      </c>
      <c r="U3341">
        <v>43.28</v>
      </c>
      <c r="V3341">
        <v>43.7</v>
      </c>
      <c r="W3341" s="1">
        <v>42955</v>
      </c>
      <c r="X3341">
        <v>244</v>
      </c>
      <c r="Y3341" t="s">
        <v>43</v>
      </c>
      <c r="AC3341" t="s">
        <v>49</v>
      </c>
      <c r="AH3341">
        <v>101140</v>
      </c>
      <c r="AI3341">
        <v>0</v>
      </c>
      <c r="AJ3341" t="s">
        <v>1898</v>
      </c>
      <c r="AK3341" t="s">
        <v>45</v>
      </c>
      <c r="AL3341" s="1">
        <v>42955</v>
      </c>
    </row>
    <row r="3342" spans="1:38" x14ac:dyDescent="0.25">
      <c r="A3342" t="s">
        <v>594</v>
      </c>
      <c r="B3342" s="1">
        <v>43059</v>
      </c>
      <c r="C3342">
        <v>2</v>
      </c>
      <c r="D3342">
        <v>476</v>
      </c>
      <c r="E3342">
        <v>284</v>
      </c>
      <c r="F3342" t="s">
        <v>1426</v>
      </c>
      <c r="G3342" t="s">
        <v>777</v>
      </c>
      <c r="H3342" t="s">
        <v>70</v>
      </c>
      <c r="I3342">
        <v>8</v>
      </c>
      <c r="J3342" t="s">
        <v>42</v>
      </c>
      <c r="K3342">
        <v>104</v>
      </c>
      <c r="L3342">
        <v>26.7</v>
      </c>
      <c r="M3342">
        <v>5.05</v>
      </c>
      <c r="N3342">
        <v>1.35</v>
      </c>
      <c r="O3342">
        <v>4.8600000000000003</v>
      </c>
      <c r="P3342">
        <v>1.3</v>
      </c>
      <c r="Q3342">
        <v>3.69</v>
      </c>
      <c r="R3342">
        <v>0.99</v>
      </c>
      <c r="S3342">
        <v>2.2799999999999998</v>
      </c>
      <c r="T3342">
        <v>105</v>
      </c>
      <c r="U3342">
        <v>27.71</v>
      </c>
      <c r="V3342">
        <v>30.82</v>
      </c>
      <c r="W3342" s="1">
        <v>42955</v>
      </c>
      <c r="X3342">
        <v>244</v>
      </c>
      <c r="Y3342" t="s">
        <v>46</v>
      </c>
      <c r="AC3342" s="1">
        <v>43051</v>
      </c>
      <c r="AD3342">
        <v>1</v>
      </c>
      <c r="AE3342">
        <v>221</v>
      </c>
      <c r="AF3342" s="1">
        <v>43330</v>
      </c>
      <c r="AG3342">
        <v>375</v>
      </c>
      <c r="AH3342">
        <v>101140</v>
      </c>
      <c r="AI3342">
        <v>0</v>
      </c>
      <c r="AJ3342" t="s">
        <v>1898</v>
      </c>
      <c r="AK3342" t="s">
        <v>45</v>
      </c>
      <c r="AL3342" s="1">
        <v>42955</v>
      </c>
    </row>
    <row r="3343" spans="1:38" x14ac:dyDescent="0.25">
      <c r="A3343" t="s">
        <v>594</v>
      </c>
      <c r="B3343" s="1">
        <v>43122</v>
      </c>
      <c r="C3343">
        <v>3</v>
      </c>
      <c r="D3343">
        <v>476</v>
      </c>
      <c r="E3343">
        <v>284</v>
      </c>
      <c r="F3343" t="s">
        <v>1426</v>
      </c>
      <c r="G3343" t="s">
        <v>777</v>
      </c>
      <c r="H3343" t="s">
        <v>70</v>
      </c>
      <c r="I3343">
        <v>8</v>
      </c>
      <c r="J3343" t="s">
        <v>42</v>
      </c>
      <c r="K3343">
        <v>167</v>
      </c>
      <c r="L3343">
        <v>17.899999999999999</v>
      </c>
      <c r="M3343">
        <v>4.8099999999999996</v>
      </c>
      <c r="N3343">
        <v>0.86</v>
      </c>
      <c r="O3343">
        <v>5.54</v>
      </c>
      <c r="P3343">
        <v>0.99</v>
      </c>
      <c r="Q3343">
        <v>3.54</v>
      </c>
      <c r="R3343">
        <v>0.63</v>
      </c>
      <c r="S3343">
        <v>1.63</v>
      </c>
      <c r="T3343">
        <v>149</v>
      </c>
      <c r="U3343">
        <v>18.579999999999998</v>
      </c>
      <c r="V3343">
        <v>21.9</v>
      </c>
      <c r="W3343" s="1">
        <v>42955</v>
      </c>
      <c r="X3343">
        <v>244</v>
      </c>
      <c r="Y3343" t="s">
        <v>47</v>
      </c>
      <c r="AC3343" s="1">
        <v>43051</v>
      </c>
      <c r="AD3343">
        <v>1</v>
      </c>
      <c r="AE3343">
        <v>164</v>
      </c>
      <c r="AF3343" s="1">
        <v>43330</v>
      </c>
      <c r="AG3343">
        <v>375</v>
      </c>
      <c r="AH3343">
        <v>101140</v>
      </c>
      <c r="AI3343">
        <v>0</v>
      </c>
      <c r="AJ3343" t="s">
        <v>1898</v>
      </c>
      <c r="AK3343" t="s">
        <v>45</v>
      </c>
      <c r="AL3343" s="1">
        <v>42955</v>
      </c>
    </row>
    <row r="3344" spans="1:38" x14ac:dyDescent="0.25">
      <c r="A3344" t="s">
        <v>594</v>
      </c>
      <c r="B3344" s="1">
        <v>43186</v>
      </c>
      <c r="C3344">
        <v>4</v>
      </c>
      <c r="D3344">
        <v>476</v>
      </c>
      <c r="E3344">
        <v>284</v>
      </c>
      <c r="F3344" t="s">
        <v>1426</v>
      </c>
      <c r="G3344" t="s">
        <v>777</v>
      </c>
      <c r="H3344" t="s">
        <v>70</v>
      </c>
      <c r="I3344">
        <v>8</v>
      </c>
      <c r="J3344" t="s">
        <v>42</v>
      </c>
      <c r="K3344">
        <v>231</v>
      </c>
      <c r="L3344">
        <v>16.3</v>
      </c>
      <c r="M3344">
        <v>4.8</v>
      </c>
      <c r="N3344">
        <v>0.78</v>
      </c>
      <c r="O3344">
        <v>5.77</v>
      </c>
      <c r="P3344">
        <v>0.94</v>
      </c>
      <c r="Q3344">
        <v>3.96</v>
      </c>
      <c r="R3344">
        <v>0.65</v>
      </c>
      <c r="S3344">
        <v>1.59</v>
      </c>
      <c r="T3344">
        <v>136</v>
      </c>
      <c r="U3344">
        <v>16.920000000000002</v>
      </c>
      <c r="V3344">
        <v>20.99</v>
      </c>
      <c r="W3344" s="1">
        <v>42955</v>
      </c>
      <c r="X3344">
        <v>244</v>
      </c>
      <c r="Y3344" t="s">
        <v>48</v>
      </c>
      <c r="AC3344" t="s">
        <v>49</v>
      </c>
      <c r="AH3344">
        <v>101140</v>
      </c>
      <c r="AI3344">
        <v>0</v>
      </c>
      <c r="AJ3344" t="s">
        <v>1898</v>
      </c>
      <c r="AK3344" t="s">
        <v>50</v>
      </c>
      <c r="AL3344" s="1">
        <v>43245</v>
      </c>
    </row>
    <row r="3345" spans="1:38" x14ac:dyDescent="0.25">
      <c r="A3345" t="s">
        <v>1153</v>
      </c>
      <c r="B3345" s="1">
        <v>43144</v>
      </c>
      <c r="C3345">
        <v>3</v>
      </c>
      <c r="D3345">
        <v>88</v>
      </c>
      <c r="E3345">
        <v>285</v>
      </c>
      <c r="F3345" t="s">
        <v>1426</v>
      </c>
      <c r="G3345" t="s">
        <v>40</v>
      </c>
      <c r="H3345" t="s">
        <v>41</v>
      </c>
      <c r="I3345">
        <v>6</v>
      </c>
      <c r="J3345" t="s">
        <v>42</v>
      </c>
      <c r="K3345">
        <v>154</v>
      </c>
      <c r="L3345">
        <v>11.9</v>
      </c>
      <c r="M3345">
        <v>4.8600000000000003</v>
      </c>
      <c r="N3345">
        <v>0.57999999999999996</v>
      </c>
      <c r="O3345">
        <v>7.26</v>
      </c>
      <c r="P3345">
        <v>0.86</v>
      </c>
      <c r="Q3345">
        <v>4.49</v>
      </c>
      <c r="R3345">
        <v>0.53</v>
      </c>
      <c r="S3345">
        <v>1.4</v>
      </c>
      <c r="T3345">
        <v>37</v>
      </c>
      <c r="U3345">
        <v>12.35</v>
      </c>
      <c r="V3345">
        <v>17.920000000000002</v>
      </c>
      <c r="W3345" s="1">
        <v>42990</v>
      </c>
      <c r="X3345">
        <v>237</v>
      </c>
      <c r="Y3345" t="s">
        <v>47</v>
      </c>
      <c r="Z3345" t="s">
        <v>279</v>
      </c>
      <c r="AA3345" t="s">
        <v>1899</v>
      </c>
      <c r="AC3345" s="1">
        <v>43060</v>
      </c>
      <c r="AD3345">
        <v>1</v>
      </c>
      <c r="AE3345">
        <v>127</v>
      </c>
      <c r="AF3345" s="1">
        <v>43341</v>
      </c>
      <c r="AG3345">
        <v>351</v>
      </c>
      <c r="AH3345">
        <v>309094</v>
      </c>
      <c r="AI3345" t="s">
        <v>534</v>
      </c>
      <c r="AJ3345" s="2">
        <v>18688</v>
      </c>
      <c r="AK3345" t="s">
        <v>45</v>
      </c>
      <c r="AL3345" s="1">
        <v>42990</v>
      </c>
    </row>
    <row r="3346" spans="1:38" x14ac:dyDescent="0.25">
      <c r="A3346" t="s">
        <v>1153</v>
      </c>
      <c r="B3346" s="1">
        <v>43009</v>
      </c>
      <c r="C3346">
        <v>1</v>
      </c>
      <c r="D3346">
        <v>88</v>
      </c>
      <c r="E3346">
        <v>285</v>
      </c>
      <c r="F3346" t="s">
        <v>1426</v>
      </c>
      <c r="G3346" t="s">
        <v>40</v>
      </c>
      <c r="H3346" t="s">
        <v>41</v>
      </c>
      <c r="I3346">
        <v>6</v>
      </c>
      <c r="J3346" t="s">
        <v>42</v>
      </c>
      <c r="K3346">
        <v>19</v>
      </c>
      <c r="L3346">
        <v>15.1</v>
      </c>
      <c r="M3346">
        <v>4.91</v>
      </c>
      <c r="N3346">
        <v>0.74</v>
      </c>
      <c r="O3346">
        <v>4.72</v>
      </c>
      <c r="P3346">
        <v>0.71</v>
      </c>
      <c r="Q3346">
        <v>4.01</v>
      </c>
      <c r="R3346">
        <v>0.61</v>
      </c>
      <c r="S3346">
        <v>1.32</v>
      </c>
      <c r="T3346">
        <v>18</v>
      </c>
      <c r="U3346">
        <v>15.67</v>
      </c>
      <c r="V3346">
        <v>17.489999999999998</v>
      </c>
      <c r="W3346" s="1">
        <v>42990</v>
      </c>
      <c r="X3346">
        <v>237</v>
      </c>
      <c r="Y3346" t="s">
        <v>43</v>
      </c>
      <c r="Z3346" t="s">
        <v>279</v>
      </c>
      <c r="AA3346" t="s">
        <v>1899</v>
      </c>
      <c r="AC3346" s="1">
        <v>43060</v>
      </c>
      <c r="AD3346">
        <v>1</v>
      </c>
      <c r="AE3346">
        <v>271</v>
      </c>
      <c r="AF3346" s="1">
        <v>43341</v>
      </c>
      <c r="AG3346">
        <v>351</v>
      </c>
      <c r="AH3346">
        <v>309094</v>
      </c>
      <c r="AI3346" t="s">
        <v>534</v>
      </c>
      <c r="AJ3346" s="2">
        <v>18688</v>
      </c>
      <c r="AK3346" t="s">
        <v>45</v>
      </c>
      <c r="AL3346" s="1">
        <v>42990</v>
      </c>
    </row>
    <row r="3347" spans="1:38" x14ac:dyDescent="0.25">
      <c r="A3347" t="s">
        <v>1153</v>
      </c>
      <c r="B3347" s="1">
        <v>43073</v>
      </c>
      <c r="C3347">
        <v>2</v>
      </c>
      <c r="D3347">
        <v>88</v>
      </c>
      <c r="E3347">
        <v>285</v>
      </c>
      <c r="F3347" t="s">
        <v>1426</v>
      </c>
      <c r="G3347" t="s">
        <v>40</v>
      </c>
      <c r="H3347" t="s">
        <v>41</v>
      </c>
      <c r="I3347">
        <v>6</v>
      </c>
      <c r="J3347" t="s">
        <v>42</v>
      </c>
      <c r="K3347">
        <v>83</v>
      </c>
      <c r="L3347">
        <v>9.6999999999999993</v>
      </c>
      <c r="M3347">
        <v>5.04</v>
      </c>
      <c r="N3347">
        <v>0.49</v>
      </c>
      <c r="O3347">
        <v>5.46</v>
      </c>
      <c r="P3347">
        <v>0.53</v>
      </c>
      <c r="Q3347">
        <v>4.4000000000000004</v>
      </c>
      <c r="R3347">
        <v>0.43</v>
      </c>
      <c r="S3347">
        <v>0.96</v>
      </c>
      <c r="T3347">
        <v>15</v>
      </c>
      <c r="U3347">
        <v>10.07</v>
      </c>
      <c r="V3347">
        <v>12.44</v>
      </c>
      <c r="W3347" s="1">
        <v>42990</v>
      </c>
      <c r="X3347">
        <v>237</v>
      </c>
      <c r="Y3347" t="s">
        <v>46</v>
      </c>
      <c r="Z3347" t="s">
        <v>279</v>
      </c>
      <c r="AA3347" t="s">
        <v>1899</v>
      </c>
      <c r="AC3347" s="1">
        <v>43060</v>
      </c>
      <c r="AD3347">
        <v>1</v>
      </c>
      <c r="AE3347">
        <v>266</v>
      </c>
      <c r="AF3347" s="1">
        <v>43341</v>
      </c>
      <c r="AG3347">
        <v>351</v>
      </c>
      <c r="AH3347">
        <v>309094</v>
      </c>
      <c r="AI3347" t="s">
        <v>534</v>
      </c>
      <c r="AJ3347" s="2">
        <v>18688</v>
      </c>
      <c r="AK3347" t="s">
        <v>45</v>
      </c>
      <c r="AL3347" s="1">
        <v>42990</v>
      </c>
    </row>
    <row r="3348" spans="1:38" x14ac:dyDescent="0.25">
      <c r="A3348" t="s">
        <v>1153</v>
      </c>
      <c r="B3348" s="1">
        <v>43214</v>
      </c>
      <c r="C3348">
        <v>4</v>
      </c>
      <c r="D3348">
        <v>88</v>
      </c>
      <c r="E3348">
        <v>285</v>
      </c>
      <c r="F3348" t="s">
        <v>1426</v>
      </c>
      <c r="G3348" t="s">
        <v>40</v>
      </c>
      <c r="H3348" t="s">
        <v>41</v>
      </c>
      <c r="I3348">
        <v>6</v>
      </c>
      <c r="J3348" t="s">
        <v>42</v>
      </c>
      <c r="K3348">
        <v>224</v>
      </c>
      <c r="L3348">
        <v>6.7</v>
      </c>
      <c r="M3348">
        <v>4.25</v>
      </c>
      <c r="N3348">
        <v>0.28000000000000003</v>
      </c>
      <c r="O3348">
        <v>8.17</v>
      </c>
      <c r="P3348">
        <v>0.55000000000000004</v>
      </c>
      <c r="Q3348">
        <v>5.55</v>
      </c>
      <c r="R3348">
        <v>0.37</v>
      </c>
      <c r="S3348">
        <v>0.92</v>
      </c>
      <c r="T3348">
        <v>80</v>
      </c>
      <c r="U3348">
        <v>6.95</v>
      </c>
      <c r="V3348">
        <v>11.44</v>
      </c>
      <c r="W3348" s="1">
        <v>42990</v>
      </c>
      <c r="X3348">
        <v>237</v>
      </c>
      <c r="Y3348" t="s">
        <v>48</v>
      </c>
      <c r="Z3348" t="s">
        <v>279</v>
      </c>
      <c r="AA3348" t="s">
        <v>1899</v>
      </c>
      <c r="AC3348" t="s">
        <v>49</v>
      </c>
      <c r="AH3348">
        <v>309094</v>
      </c>
      <c r="AI3348" t="s">
        <v>534</v>
      </c>
      <c r="AJ3348" s="2">
        <v>18688</v>
      </c>
      <c r="AK3348" t="s">
        <v>50</v>
      </c>
      <c r="AL3348" s="1">
        <v>43237</v>
      </c>
    </row>
    <row r="3349" spans="1:38" x14ac:dyDescent="0.25">
      <c r="A3349" t="s">
        <v>51</v>
      </c>
      <c r="B3349" s="1">
        <v>43209</v>
      </c>
      <c r="C3349">
        <v>5</v>
      </c>
      <c r="D3349">
        <v>121</v>
      </c>
      <c r="E3349">
        <v>286</v>
      </c>
      <c r="F3349" t="s">
        <v>1426</v>
      </c>
      <c r="G3349" t="s">
        <v>56</v>
      </c>
      <c r="H3349" t="s">
        <v>41</v>
      </c>
      <c r="I3349">
        <v>5</v>
      </c>
      <c r="J3349" t="s">
        <v>42</v>
      </c>
      <c r="K3349">
        <v>240</v>
      </c>
      <c r="L3349">
        <v>8.4</v>
      </c>
      <c r="M3349">
        <v>4.95</v>
      </c>
      <c r="N3349">
        <v>0.42</v>
      </c>
      <c r="O3349">
        <v>7.86</v>
      </c>
      <c r="P3349">
        <v>0.66</v>
      </c>
      <c r="Q3349">
        <v>5.72</v>
      </c>
      <c r="R3349">
        <v>0.48</v>
      </c>
      <c r="S3349">
        <v>1.1399999999999999</v>
      </c>
      <c r="T3349">
        <v>77</v>
      </c>
      <c r="U3349">
        <v>8.7200000000000006</v>
      </c>
      <c r="V3349">
        <v>14.09</v>
      </c>
      <c r="W3349" s="1">
        <v>42969</v>
      </c>
      <c r="X3349">
        <v>253</v>
      </c>
      <c r="Y3349" t="s">
        <v>77</v>
      </c>
      <c r="AC3349" s="1">
        <v>43062</v>
      </c>
      <c r="AD3349">
        <v>1</v>
      </c>
      <c r="AF3349" s="1">
        <v>43339</v>
      </c>
      <c r="AH3349">
        <v>310008</v>
      </c>
      <c r="AI3349" t="s">
        <v>251</v>
      </c>
      <c r="AJ3349" s="2">
        <v>15158</v>
      </c>
      <c r="AK3349" t="s">
        <v>143</v>
      </c>
      <c r="AL3349" s="1">
        <v>43228</v>
      </c>
    </row>
    <row r="3350" spans="1:38" x14ac:dyDescent="0.25">
      <c r="A3350" t="s">
        <v>38</v>
      </c>
      <c r="B3350" s="1">
        <v>43010</v>
      </c>
      <c r="C3350">
        <v>1</v>
      </c>
      <c r="D3350">
        <v>182</v>
      </c>
      <c r="E3350">
        <v>286</v>
      </c>
      <c r="F3350" t="s">
        <v>1426</v>
      </c>
      <c r="G3350" t="s">
        <v>51</v>
      </c>
      <c r="H3350" t="s">
        <v>52</v>
      </c>
      <c r="I3350">
        <v>8</v>
      </c>
      <c r="J3350" t="s">
        <v>42</v>
      </c>
      <c r="K3350">
        <v>8</v>
      </c>
      <c r="L3350">
        <v>32.4</v>
      </c>
      <c r="M3350">
        <v>4.51</v>
      </c>
      <c r="N3350">
        <v>1.46</v>
      </c>
      <c r="O3350">
        <v>4.95</v>
      </c>
      <c r="P3350">
        <v>1.6</v>
      </c>
      <c r="Q3350">
        <v>3.89</v>
      </c>
      <c r="R3350">
        <v>1.26</v>
      </c>
      <c r="S3350">
        <v>2.86</v>
      </c>
      <c r="T3350">
        <v>60</v>
      </c>
      <c r="U3350">
        <v>33.630000000000003</v>
      </c>
      <c r="V3350">
        <v>38.119999999999997</v>
      </c>
      <c r="W3350" s="1">
        <v>43002</v>
      </c>
      <c r="X3350">
        <v>211</v>
      </c>
      <c r="Y3350" t="s">
        <v>43</v>
      </c>
      <c r="AC3350" s="1">
        <v>43058</v>
      </c>
      <c r="AD3350">
        <v>1</v>
      </c>
      <c r="AE3350">
        <v>263</v>
      </c>
      <c r="AF3350" s="1">
        <v>43340</v>
      </c>
      <c r="AG3350">
        <v>338</v>
      </c>
      <c r="AH3350">
        <v>102069</v>
      </c>
      <c r="AI3350" t="s">
        <v>1900</v>
      </c>
      <c r="AJ3350" s="2">
        <v>18264</v>
      </c>
      <c r="AK3350" t="s">
        <v>45</v>
      </c>
      <c r="AL3350" s="1">
        <v>43002</v>
      </c>
    </row>
    <row r="3351" spans="1:38" x14ac:dyDescent="0.25">
      <c r="A3351" t="s">
        <v>38</v>
      </c>
      <c r="B3351" s="1">
        <v>43075</v>
      </c>
      <c r="C3351">
        <v>2</v>
      </c>
      <c r="D3351">
        <v>182</v>
      </c>
      <c r="E3351">
        <v>286</v>
      </c>
      <c r="F3351" t="s">
        <v>1426</v>
      </c>
      <c r="G3351" t="s">
        <v>51</v>
      </c>
      <c r="H3351" t="s">
        <v>52</v>
      </c>
      <c r="I3351">
        <v>8</v>
      </c>
      <c r="J3351" t="s">
        <v>42</v>
      </c>
      <c r="K3351">
        <v>73</v>
      </c>
      <c r="L3351">
        <v>28.7</v>
      </c>
      <c r="M3351">
        <v>4.4800000000000004</v>
      </c>
      <c r="N3351">
        <v>1.29</v>
      </c>
      <c r="O3351">
        <v>3.54</v>
      </c>
      <c r="P3351">
        <v>1.02</v>
      </c>
      <c r="Q3351">
        <v>3.14</v>
      </c>
      <c r="R3351">
        <v>0.9</v>
      </c>
      <c r="S3351">
        <v>1.92</v>
      </c>
      <c r="T3351">
        <v>21</v>
      </c>
      <c r="U3351">
        <v>29.79</v>
      </c>
      <c r="V3351">
        <v>27.18</v>
      </c>
      <c r="W3351" s="1">
        <v>43002</v>
      </c>
      <c r="X3351">
        <v>211</v>
      </c>
      <c r="Y3351" t="s">
        <v>46</v>
      </c>
      <c r="AC3351" s="1">
        <v>43058</v>
      </c>
      <c r="AD3351">
        <v>1</v>
      </c>
      <c r="AE3351">
        <v>225</v>
      </c>
      <c r="AF3351" s="1">
        <v>43340</v>
      </c>
      <c r="AG3351">
        <v>338</v>
      </c>
      <c r="AH3351">
        <v>102069</v>
      </c>
      <c r="AI3351" t="s">
        <v>1900</v>
      </c>
      <c r="AJ3351" s="2">
        <v>18264</v>
      </c>
      <c r="AK3351" t="s">
        <v>45</v>
      </c>
      <c r="AL3351" s="1">
        <v>43002</v>
      </c>
    </row>
    <row r="3352" spans="1:38" x14ac:dyDescent="0.25">
      <c r="A3352" t="s">
        <v>38</v>
      </c>
      <c r="B3352" s="1">
        <v>43146</v>
      </c>
      <c r="C3352">
        <v>3</v>
      </c>
      <c r="D3352">
        <v>182</v>
      </c>
      <c r="E3352">
        <v>286</v>
      </c>
      <c r="F3352" t="s">
        <v>1426</v>
      </c>
      <c r="G3352" t="s">
        <v>51</v>
      </c>
      <c r="H3352" t="s">
        <v>52</v>
      </c>
      <c r="I3352">
        <v>8</v>
      </c>
      <c r="J3352" t="s">
        <v>42</v>
      </c>
      <c r="K3352">
        <v>144</v>
      </c>
      <c r="L3352">
        <v>22</v>
      </c>
      <c r="M3352">
        <v>4.59</v>
      </c>
      <c r="N3352">
        <v>1.01</v>
      </c>
      <c r="O3352">
        <v>4.6500000000000004</v>
      </c>
      <c r="P3352">
        <v>1.02</v>
      </c>
      <c r="Q3352">
        <v>3.48</v>
      </c>
      <c r="R3352">
        <v>0.77</v>
      </c>
      <c r="S3352">
        <v>1.79</v>
      </c>
      <c r="T3352">
        <v>26</v>
      </c>
      <c r="U3352">
        <v>22.84</v>
      </c>
      <c r="V3352">
        <v>24.42</v>
      </c>
      <c r="W3352" s="1">
        <v>43002</v>
      </c>
      <c r="X3352">
        <v>211</v>
      </c>
      <c r="Y3352" t="s">
        <v>47</v>
      </c>
      <c r="AC3352" s="1">
        <v>43058</v>
      </c>
      <c r="AD3352">
        <v>1</v>
      </c>
      <c r="AE3352">
        <v>189</v>
      </c>
      <c r="AF3352" s="1">
        <v>43340</v>
      </c>
      <c r="AG3352">
        <v>338</v>
      </c>
      <c r="AH3352">
        <v>102069</v>
      </c>
      <c r="AI3352" t="s">
        <v>1900</v>
      </c>
      <c r="AJ3352" s="2">
        <v>18264</v>
      </c>
      <c r="AK3352" t="s">
        <v>45</v>
      </c>
      <c r="AL3352" s="1">
        <v>43002</v>
      </c>
    </row>
    <row r="3353" spans="1:38" x14ac:dyDescent="0.25">
      <c r="A3353" t="s">
        <v>78</v>
      </c>
      <c r="B3353" s="1">
        <v>43012</v>
      </c>
      <c r="C3353">
        <v>1</v>
      </c>
      <c r="D3353">
        <v>135</v>
      </c>
      <c r="E3353">
        <v>286</v>
      </c>
      <c r="F3353" t="s">
        <v>1426</v>
      </c>
      <c r="G3353" t="s">
        <v>40</v>
      </c>
      <c r="H3353" t="s">
        <v>41</v>
      </c>
      <c r="I3353">
        <v>4</v>
      </c>
      <c r="J3353" t="s">
        <v>42</v>
      </c>
      <c r="K3353">
        <v>19</v>
      </c>
      <c r="L3353">
        <v>22.6</v>
      </c>
      <c r="M3353">
        <v>5.4</v>
      </c>
      <c r="N3353">
        <v>1.22</v>
      </c>
      <c r="O3353">
        <v>5.5</v>
      </c>
      <c r="P3353">
        <v>1.24</v>
      </c>
      <c r="Q3353">
        <v>3.7</v>
      </c>
      <c r="R3353">
        <v>0.84</v>
      </c>
      <c r="S3353">
        <v>2.08</v>
      </c>
      <c r="U3353">
        <v>23.46</v>
      </c>
      <c r="V3353">
        <v>27.86</v>
      </c>
      <c r="W3353" s="1">
        <v>42993</v>
      </c>
      <c r="X3353">
        <v>213</v>
      </c>
      <c r="Z3353" t="s">
        <v>1901</v>
      </c>
      <c r="AA3353" t="s">
        <v>1902</v>
      </c>
      <c r="AC3353" s="1">
        <v>43055</v>
      </c>
      <c r="AD3353">
        <v>1</v>
      </c>
      <c r="AE3353">
        <v>281</v>
      </c>
      <c r="AF3353" s="1">
        <v>43336</v>
      </c>
      <c r="AG3353">
        <v>343</v>
      </c>
      <c r="AH3353">
        <v>308080</v>
      </c>
      <c r="AI3353">
        <v>0</v>
      </c>
      <c r="AJ3353" t="s">
        <v>1903</v>
      </c>
      <c r="AK3353" t="s">
        <v>45</v>
      </c>
      <c r="AL3353" s="1">
        <v>42993</v>
      </c>
    </row>
    <row r="3354" spans="1:38" x14ac:dyDescent="0.25">
      <c r="A3354" t="s">
        <v>78</v>
      </c>
      <c r="B3354" s="1">
        <v>43129</v>
      </c>
      <c r="C3354">
        <v>3</v>
      </c>
      <c r="D3354">
        <v>135</v>
      </c>
      <c r="E3354">
        <v>286</v>
      </c>
      <c r="F3354" t="s">
        <v>1426</v>
      </c>
      <c r="G3354" t="s">
        <v>40</v>
      </c>
      <c r="H3354" t="s">
        <v>41</v>
      </c>
      <c r="I3354">
        <v>4</v>
      </c>
      <c r="J3354" t="s">
        <v>42</v>
      </c>
      <c r="K3354">
        <v>136</v>
      </c>
      <c r="L3354">
        <v>14.2</v>
      </c>
      <c r="M3354">
        <v>5.23</v>
      </c>
      <c r="N3354">
        <v>0.74</v>
      </c>
      <c r="O3354">
        <v>5.27</v>
      </c>
      <c r="P3354">
        <v>0.75</v>
      </c>
      <c r="Q3354">
        <v>4.08</v>
      </c>
      <c r="R3354">
        <v>0.57999999999999996</v>
      </c>
      <c r="S3354">
        <v>1.33</v>
      </c>
      <c r="T3354">
        <v>115</v>
      </c>
      <c r="U3354">
        <v>14.74</v>
      </c>
      <c r="V3354">
        <v>17.52</v>
      </c>
      <c r="W3354" s="1">
        <v>42993</v>
      </c>
      <c r="X3354">
        <v>213</v>
      </c>
      <c r="Y3354" s="3">
        <v>44986</v>
      </c>
      <c r="Z3354" t="s">
        <v>1901</v>
      </c>
      <c r="AA3354" t="s">
        <v>1902</v>
      </c>
      <c r="AC3354" s="1">
        <v>43055</v>
      </c>
      <c r="AD3354">
        <v>1</v>
      </c>
      <c r="AE3354">
        <v>205</v>
      </c>
      <c r="AF3354" s="1">
        <v>43336</v>
      </c>
      <c r="AG3354">
        <v>343</v>
      </c>
      <c r="AH3354">
        <v>308080</v>
      </c>
      <c r="AI3354">
        <v>0</v>
      </c>
      <c r="AJ3354" t="s">
        <v>1903</v>
      </c>
      <c r="AK3354" t="s">
        <v>45</v>
      </c>
      <c r="AL3354" s="1">
        <v>42993</v>
      </c>
    </row>
    <row r="3355" spans="1:38" x14ac:dyDescent="0.25">
      <c r="A3355" t="s">
        <v>78</v>
      </c>
      <c r="B3355" s="1">
        <v>43072</v>
      </c>
      <c r="C3355">
        <v>2</v>
      </c>
      <c r="D3355">
        <v>135</v>
      </c>
      <c r="E3355">
        <v>286</v>
      </c>
      <c r="F3355" t="s">
        <v>1426</v>
      </c>
      <c r="G3355" t="s">
        <v>40</v>
      </c>
      <c r="H3355" t="s">
        <v>41</v>
      </c>
      <c r="I3355">
        <v>5</v>
      </c>
      <c r="J3355" t="s">
        <v>42</v>
      </c>
      <c r="K3355">
        <v>79</v>
      </c>
      <c r="L3355">
        <v>11.8</v>
      </c>
      <c r="M3355">
        <v>4.99</v>
      </c>
      <c r="N3355">
        <v>0.59</v>
      </c>
      <c r="O3355">
        <v>4.5999999999999996</v>
      </c>
      <c r="P3355">
        <v>0.54</v>
      </c>
      <c r="Q3355">
        <v>4.0999999999999996</v>
      </c>
      <c r="R3355">
        <v>0.48</v>
      </c>
      <c r="S3355">
        <v>1.03</v>
      </c>
      <c r="T3355">
        <v>36</v>
      </c>
      <c r="U3355">
        <v>12.25</v>
      </c>
      <c r="V3355">
        <v>13.5</v>
      </c>
      <c r="W3355" s="1">
        <v>42993</v>
      </c>
      <c r="X3355">
        <v>212</v>
      </c>
      <c r="Y3355" t="s">
        <v>46</v>
      </c>
      <c r="Z3355" t="s">
        <v>716</v>
      </c>
      <c r="AA3355" t="s">
        <v>1904</v>
      </c>
      <c r="AC3355" t="s">
        <v>49</v>
      </c>
      <c r="AH3355">
        <v>310044</v>
      </c>
      <c r="AI3355" t="s">
        <v>1550</v>
      </c>
      <c r="AJ3355" s="3">
        <v>45114</v>
      </c>
      <c r="AK3355" t="s">
        <v>45</v>
      </c>
      <c r="AL3355" s="1">
        <v>42993</v>
      </c>
    </row>
    <row r="3356" spans="1:38" x14ac:dyDescent="0.25">
      <c r="A3356" t="s">
        <v>78</v>
      </c>
      <c r="B3356" s="1">
        <v>43193</v>
      </c>
      <c r="C3356">
        <v>4</v>
      </c>
      <c r="D3356">
        <v>135</v>
      </c>
      <c r="E3356">
        <v>286</v>
      </c>
      <c r="F3356" t="s">
        <v>1426</v>
      </c>
      <c r="G3356" t="s">
        <v>40</v>
      </c>
      <c r="H3356" t="s">
        <v>41</v>
      </c>
      <c r="I3356">
        <v>4</v>
      </c>
      <c r="J3356" t="s">
        <v>42</v>
      </c>
      <c r="K3356">
        <v>200</v>
      </c>
      <c r="L3356">
        <v>8.6</v>
      </c>
      <c r="M3356">
        <v>4.9400000000000004</v>
      </c>
      <c r="N3356">
        <v>0.42</v>
      </c>
      <c r="O3356">
        <v>6.35</v>
      </c>
      <c r="P3356">
        <v>0.55000000000000004</v>
      </c>
      <c r="Q3356">
        <v>4.75</v>
      </c>
      <c r="R3356">
        <v>0.41</v>
      </c>
      <c r="S3356">
        <v>0.95</v>
      </c>
      <c r="T3356">
        <v>532</v>
      </c>
      <c r="U3356">
        <v>8.93</v>
      </c>
      <c r="V3356">
        <v>12.25</v>
      </c>
      <c r="W3356" s="1">
        <v>42993</v>
      </c>
      <c r="X3356">
        <v>213</v>
      </c>
      <c r="Y3356" s="3">
        <v>45018</v>
      </c>
      <c r="Z3356" t="s">
        <v>1901</v>
      </c>
      <c r="AA3356" t="s">
        <v>1902</v>
      </c>
      <c r="AC3356" s="1">
        <v>43055</v>
      </c>
      <c r="AD3356">
        <v>1</v>
      </c>
      <c r="AE3356">
        <v>141</v>
      </c>
      <c r="AF3356" s="1">
        <v>43336</v>
      </c>
      <c r="AG3356">
        <v>343</v>
      </c>
      <c r="AH3356">
        <v>308080</v>
      </c>
      <c r="AI3356">
        <v>0</v>
      </c>
      <c r="AJ3356" t="s">
        <v>1903</v>
      </c>
      <c r="AK3356" t="s">
        <v>45</v>
      </c>
      <c r="AL3356" s="1">
        <v>42993</v>
      </c>
    </row>
    <row r="3357" spans="1:38" x14ac:dyDescent="0.25">
      <c r="A3357" t="s">
        <v>40</v>
      </c>
      <c r="B3357" s="1">
        <v>44117</v>
      </c>
      <c r="C3357">
        <v>1</v>
      </c>
      <c r="D3357">
        <v>259</v>
      </c>
      <c r="E3357">
        <v>287</v>
      </c>
      <c r="F3357" t="s">
        <v>1426</v>
      </c>
      <c r="G3357" t="s">
        <v>104</v>
      </c>
      <c r="H3357" t="s">
        <v>105</v>
      </c>
      <c r="I3357">
        <v>2</v>
      </c>
      <c r="J3357">
        <v>1</v>
      </c>
      <c r="K3357">
        <v>52</v>
      </c>
      <c r="L3357">
        <v>17.3</v>
      </c>
      <c r="M3357">
        <v>5.26</v>
      </c>
      <c r="N3357">
        <v>0.91</v>
      </c>
      <c r="O3357">
        <v>3.98</v>
      </c>
      <c r="P3357">
        <v>0.69</v>
      </c>
      <c r="Q3357">
        <v>4.2</v>
      </c>
      <c r="R3357">
        <v>0.73</v>
      </c>
      <c r="S3357">
        <v>1.42</v>
      </c>
      <c r="T3357">
        <v>15</v>
      </c>
      <c r="U3357">
        <v>17.96</v>
      </c>
      <c r="V3357">
        <v>18.71</v>
      </c>
      <c r="W3357" s="1">
        <v>44065</v>
      </c>
      <c r="Y3357" t="s">
        <v>43</v>
      </c>
      <c r="Z3357" t="s">
        <v>1366</v>
      </c>
      <c r="AA3357" t="s">
        <v>1663</v>
      </c>
      <c r="AB3357">
        <v>-113</v>
      </c>
      <c r="AC3357" t="s">
        <v>49</v>
      </c>
      <c r="AH3357">
        <v>513066</v>
      </c>
      <c r="AI3357">
        <v>18</v>
      </c>
      <c r="AJ3357" s="2">
        <v>23712</v>
      </c>
      <c r="AK3357" t="s">
        <v>45</v>
      </c>
      <c r="AL3357" s="1">
        <v>44065</v>
      </c>
    </row>
    <row r="3358" spans="1:38" x14ac:dyDescent="0.25">
      <c r="A3358" t="s">
        <v>40</v>
      </c>
      <c r="B3358" s="1">
        <v>44222</v>
      </c>
      <c r="C3358">
        <v>2</v>
      </c>
      <c r="D3358">
        <v>259</v>
      </c>
      <c r="E3358">
        <v>287</v>
      </c>
      <c r="F3358" t="s">
        <v>1426</v>
      </c>
      <c r="G3358" t="s">
        <v>104</v>
      </c>
      <c r="H3358" t="s">
        <v>105</v>
      </c>
      <c r="I3358">
        <v>2</v>
      </c>
      <c r="J3358">
        <v>1</v>
      </c>
      <c r="K3358">
        <v>157</v>
      </c>
      <c r="L3358">
        <v>12.2</v>
      </c>
      <c r="M3358">
        <v>4.99</v>
      </c>
      <c r="N3358">
        <v>0.61</v>
      </c>
      <c r="O3358">
        <v>4.05</v>
      </c>
      <c r="P3358">
        <v>0.49</v>
      </c>
      <c r="Q3358">
        <v>4.03</v>
      </c>
      <c r="R3358">
        <v>0.49</v>
      </c>
      <c r="S3358">
        <v>0.99</v>
      </c>
      <c r="T3358">
        <v>14</v>
      </c>
      <c r="U3358">
        <v>12.66</v>
      </c>
      <c r="V3358">
        <v>13.06</v>
      </c>
      <c r="W3358" s="1">
        <v>44065</v>
      </c>
      <c r="Y3358" t="s">
        <v>46</v>
      </c>
      <c r="Z3358" t="s">
        <v>1366</v>
      </c>
      <c r="AA3358" t="s">
        <v>1663</v>
      </c>
      <c r="AB3358">
        <v>-113</v>
      </c>
      <c r="AC3358" s="1">
        <v>44204</v>
      </c>
      <c r="AD3358">
        <v>0</v>
      </c>
      <c r="AE3358">
        <v>228</v>
      </c>
      <c r="AF3358" s="1">
        <v>44487</v>
      </c>
      <c r="AG3358">
        <v>422</v>
      </c>
      <c r="AH3358">
        <v>513066</v>
      </c>
      <c r="AI3358">
        <v>18</v>
      </c>
      <c r="AJ3358" s="2">
        <v>23712</v>
      </c>
      <c r="AK3358" t="s">
        <v>45</v>
      </c>
      <c r="AL3358" s="1">
        <v>44065</v>
      </c>
    </row>
    <row r="3359" spans="1:38" x14ac:dyDescent="0.25">
      <c r="A3359" t="s">
        <v>40</v>
      </c>
      <c r="B3359" s="1">
        <v>44280</v>
      </c>
      <c r="C3359">
        <v>3</v>
      </c>
      <c r="D3359">
        <v>259</v>
      </c>
      <c r="E3359">
        <v>287</v>
      </c>
      <c r="F3359" t="s">
        <v>1426</v>
      </c>
      <c r="G3359" t="s">
        <v>104</v>
      </c>
      <c r="H3359" t="s">
        <v>105</v>
      </c>
      <c r="I3359">
        <v>2</v>
      </c>
      <c r="J3359">
        <v>1</v>
      </c>
      <c r="K3359">
        <v>215</v>
      </c>
      <c r="L3359">
        <v>9.8000000000000007</v>
      </c>
      <c r="M3359">
        <v>4.99</v>
      </c>
      <c r="N3359">
        <v>0.49</v>
      </c>
      <c r="O3359">
        <v>4.21</v>
      </c>
      <c r="P3359">
        <v>0.41</v>
      </c>
      <c r="Q3359">
        <v>4.5</v>
      </c>
      <c r="R3359">
        <v>0.44</v>
      </c>
      <c r="S3359">
        <v>0.85</v>
      </c>
      <c r="T3359">
        <v>23</v>
      </c>
      <c r="U3359">
        <v>10.17</v>
      </c>
      <c r="V3359">
        <v>11.04</v>
      </c>
      <c r="W3359" s="1">
        <v>44065</v>
      </c>
      <c r="Y3359" t="s">
        <v>47</v>
      </c>
      <c r="Z3359" t="s">
        <v>1366</v>
      </c>
      <c r="AA3359" t="s">
        <v>1663</v>
      </c>
      <c r="AB3359">
        <v>-113</v>
      </c>
      <c r="AC3359" s="1">
        <v>44204</v>
      </c>
      <c r="AD3359">
        <v>0</v>
      </c>
      <c r="AE3359">
        <v>206</v>
      </c>
      <c r="AF3359" s="1">
        <v>44487</v>
      </c>
      <c r="AG3359">
        <v>422</v>
      </c>
      <c r="AH3359">
        <v>513066</v>
      </c>
      <c r="AI3359">
        <v>18</v>
      </c>
      <c r="AJ3359" s="2">
        <v>23712</v>
      </c>
      <c r="AK3359" t="s">
        <v>45</v>
      </c>
      <c r="AL3359" s="1">
        <v>44065</v>
      </c>
    </row>
    <row r="3360" spans="1:38" x14ac:dyDescent="0.25">
      <c r="A3360" t="s">
        <v>594</v>
      </c>
      <c r="B3360" s="1">
        <v>43059</v>
      </c>
      <c r="C3360">
        <v>2</v>
      </c>
      <c r="D3360">
        <v>260</v>
      </c>
      <c r="E3360">
        <v>287</v>
      </c>
      <c r="F3360" t="s">
        <v>1426</v>
      </c>
      <c r="G3360" t="s">
        <v>69</v>
      </c>
      <c r="H3360" t="s">
        <v>70</v>
      </c>
      <c r="I3360">
        <v>3</v>
      </c>
      <c r="J3360">
        <v>2</v>
      </c>
      <c r="K3360">
        <v>37</v>
      </c>
      <c r="L3360">
        <v>23.8</v>
      </c>
      <c r="M3360">
        <v>5.3</v>
      </c>
      <c r="N3360">
        <v>1.26</v>
      </c>
      <c r="O3360">
        <v>4.1900000000000004</v>
      </c>
      <c r="P3360">
        <v>1</v>
      </c>
      <c r="Q3360">
        <v>3.27</v>
      </c>
      <c r="R3360">
        <v>0.78</v>
      </c>
      <c r="S3360">
        <v>1.78</v>
      </c>
      <c r="T3360">
        <v>32</v>
      </c>
      <c r="U3360">
        <v>24.7</v>
      </c>
      <c r="V3360">
        <v>24.72</v>
      </c>
      <c r="W3360" s="1">
        <v>43022</v>
      </c>
      <c r="X3360">
        <v>177</v>
      </c>
      <c r="Y3360" t="s">
        <v>43</v>
      </c>
      <c r="Z3360" t="s">
        <v>1905</v>
      </c>
      <c r="AA3360" t="s">
        <v>1906</v>
      </c>
      <c r="AC3360" t="s">
        <v>49</v>
      </c>
      <c r="AH3360">
        <v>509116</v>
      </c>
      <c r="AI3360">
        <v>0</v>
      </c>
      <c r="AJ3360" t="s">
        <v>1907</v>
      </c>
      <c r="AK3360" t="s">
        <v>45</v>
      </c>
      <c r="AL3360" s="1">
        <v>43022</v>
      </c>
    </row>
    <row r="3361" spans="1:38" x14ac:dyDescent="0.25">
      <c r="A3361" t="s">
        <v>594</v>
      </c>
      <c r="B3361" s="1">
        <v>43186</v>
      </c>
      <c r="C3361">
        <v>4</v>
      </c>
      <c r="D3361">
        <v>260</v>
      </c>
      <c r="E3361">
        <v>287</v>
      </c>
      <c r="F3361" t="s">
        <v>1426</v>
      </c>
      <c r="G3361" t="s">
        <v>69</v>
      </c>
      <c r="H3361" t="s">
        <v>70</v>
      </c>
      <c r="I3361">
        <v>3</v>
      </c>
      <c r="J3361">
        <v>2</v>
      </c>
      <c r="K3361">
        <v>164</v>
      </c>
      <c r="L3361">
        <v>15</v>
      </c>
      <c r="M3361">
        <v>5.24</v>
      </c>
      <c r="N3361">
        <v>0.79</v>
      </c>
      <c r="O3361">
        <v>5.81</v>
      </c>
      <c r="P3361">
        <v>0.87</v>
      </c>
      <c r="Q3361">
        <v>3.53</v>
      </c>
      <c r="R3361">
        <v>0.53</v>
      </c>
      <c r="S3361">
        <v>1.4</v>
      </c>
      <c r="T3361">
        <v>65</v>
      </c>
      <c r="U3361">
        <v>15.57</v>
      </c>
      <c r="V3361">
        <v>18.88</v>
      </c>
      <c r="W3361" s="1">
        <v>43022</v>
      </c>
      <c r="X3361">
        <v>177</v>
      </c>
      <c r="Y3361" t="s">
        <v>47</v>
      </c>
      <c r="Z3361" t="s">
        <v>1908</v>
      </c>
      <c r="AA3361" t="s">
        <v>1909</v>
      </c>
      <c r="AC3361" s="1">
        <v>43093</v>
      </c>
      <c r="AD3361">
        <v>0</v>
      </c>
      <c r="AE3361">
        <v>3</v>
      </c>
      <c r="AF3361" s="1">
        <v>43372</v>
      </c>
      <c r="AG3361">
        <v>350</v>
      </c>
      <c r="AH3361">
        <v>509116</v>
      </c>
      <c r="AI3361">
        <v>0</v>
      </c>
      <c r="AJ3361" t="s">
        <v>1907</v>
      </c>
      <c r="AK3361" t="s">
        <v>50</v>
      </c>
      <c r="AL3361" s="1">
        <v>43245</v>
      </c>
    </row>
    <row r="3362" spans="1:38" x14ac:dyDescent="0.25">
      <c r="A3362" t="s">
        <v>594</v>
      </c>
      <c r="B3362" s="1">
        <v>43122</v>
      </c>
      <c r="C3362">
        <v>3</v>
      </c>
      <c r="D3362">
        <v>260</v>
      </c>
      <c r="E3362">
        <v>287</v>
      </c>
      <c r="F3362" t="s">
        <v>1426</v>
      </c>
      <c r="G3362" t="s">
        <v>69</v>
      </c>
      <c r="H3362" t="s">
        <v>70</v>
      </c>
      <c r="I3362">
        <v>3</v>
      </c>
      <c r="J3362">
        <v>2</v>
      </c>
      <c r="K3362">
        <v>100</v>
      </c>
      <c r="L3362">
        <v>15.5</v>
      </c>
      <c r="M3362">
        <v>4.99</v>
      </c>
      <c r="N3362">
        <v>0.77</v>
      </c>
      <c r="O3362">
        <v>4.6100000000000003</v>
      </c>
      <c r="P3362">
        <v>0.71</v>
      </c>
      <c r="Q3362">
        <v>3.41</v>
      </c>
      <c r="R3362">
        <v>0.53</v>
      </c>
      <c r="S3362">
        <v>1.24</v>
      </c>
      <c r="T3362">
        <v>62</v>
      </c>
      <c r="U3362">
        <v>16.09</v>
      </c>
      <c r="V3362">
        <v>17</v>
      </c>
      <c r="W3362" s="1">
        <v>43022</v>
      </c>
      <c r="X3362">
        <v>177</v>
      </c>
      <c r="Y3362" t="s">
        <v>46</v>
      </c>
      <c r="Z3362" t="s">
        <v>1908</v>
      </c>
      <c r="AA3362" t="s">
        <v>1909</v>
      </c>
      <c r="AC3362" s="1">
        <v>43093</v>
      </c>
      <c r="AD3362">
        <v>0</v>
      </c>
      <c r="AE3362">
        <v>206</v>
      </c>
      <c r="AF3362" s="1">
        <v>43372</v>
      </c>
      <c r="AG3362">
        <v>350</v>
      </c>
      <c r="AH3362">
        <v>509116</v>
      </c>
      <c r="AI3362">
        <v>0</v>
      </c>
      <c r="AJ3362" t="s">
        <v>1907</v>
      </c>
      <c r="AK3362" t="s">
        <v>45</v>
      </c>
      <c r="AL3362" s="1">
        <v>43022</v>
      </c>
    </row>
    <row r="3363" spans="1:38" x14ac:dyDescent="0.25">
      <c r="A3363" t="s">
        <v>129</v>
      </c>
      <c r="B3363" s="1">
        <v>43060</v>
      </c>
      <c r="C3363">
        <v>2</v>
      </c>
      <c r="D3363">
        <v>326</v>
      </c>
      <c r="E3363">
        <v>287</v>
      </c>
      <c r="F3363" t="s">
        <v>1426</v>
      </c>
      <c r="G3363" t="s">
        <v>40</v>
      </c>
      <c r="H3363" t="s">
        <v>41</v>
      </c>
      <c r="I3363">
        <v>6</v>
      </c>
      <c r="J3363" t="s">
        <v>42</v>
      </c>
      <c r="K3363">
        <v>105</v>
      </c>
      <c r="L3363">
        <v>17.899999999999999</v>
      </c>
      <c r="M3363">
        <v>5.24</v>
      </c>
      <c r="N3363">
        <v>0.94</v>
      </c>
      <c r="O3363">
        <v>5.12</v>
      </c>
      <c r="P3363">
        <v>0.92</v>
      </c>
      <c r="Q3363">
        <v>4.01</v>
      </c>
      <c r="R3363">
        <v>0.72</v>
      </c>
      <c r="S3363">
        <v>1.63</v>
      </c>
      <c r="T3363">
        <v>1281</v>
      </c>
      <c r="U3363">
        <v>18.579999999999998</v>
      </c>
      <c r="V3363">
        <v>21.69</v>
      </c>
      <c r="W3363" s="1">
        <v>42955</v>
      </c>
      <c r="X3363">
        <v>285</v>
      </c>
      <c r="Y3363" s="3">
        <v>44959</v>
      </c>
      <c r="AC3363" s="1">
        <v>43059</v>
      </c>
      <c r="AD3363">
        <v>2</v>
      </c>
      <c r="AE3363">
        <v>191</v>
      </c>
      <c r="AF3363" s="1">
        <v>43338</v>
      </c>
      <c r="AG3363">
        <v>383</v>
      </c>
      <c r="AI3363" t="s">
        <v>1910</v>
      </c>
      <c r="AJ3363" t="s">
        <v>1911</v>
      </c>
      <c r="AK3363" t="s">
        <v>45</v>
      </c>
      <c r="AL3363" s="1">
        <v>42955</v>
      </c>
    </row>
    <row r="3364" spans="1:38" x14ac:dyDescent="0.25">
      <c r="A3364" t="s">
        <v>129</v>
      </c>
      <c r="B3364" s="1">
        <v>43156</v>
      </c>
      <c r="C3364">
        <v>3</v>
      </c>
      <c r="D3364">
        <v>326</v>
      </c>
      <c r="E3364">
        <v>287</v>
      </c>
      <c r="F3364" t="s">
        <v>1426</v>
      </c>
      <c r="G3364" t="s">
        <v>40</v>
      </c>
      <c r="H3364" t="s">
        <v>41</v>
      </c>
      <c r="I3364">
        <v>6</v>
      </c>
      <c r="J3364" t="s">
        <v>42</v>
      </c>
      <c r="K3364">
        <v>201</v>
      </c>
      <c r="L3364">
        <v>17</v>
      </c>
      <c r="M3364">
        <v>5.19</v>
      </c>
      <c r="N3364">
        <v>0.88</v>
      </c>
      <c r="O3364">
        <v>4.78</v>
      </c>
      <c r="P3364">
        <v>0.81</v>
      </c>
      <c r="Q3364">
        <v>4.41</v>
      </c>
      <c r="R3364">
        <v>0.75</v>
      </c>
      <c r="S3364">
        <v>1.56</v>
      </c>
      <c r="U3364">
        <v>17.649999999999999</v>
      </c>
      <c r="V3364">
        <v>20.29</v>
      </c>
      <c r="W3364" s="1">
        <v>42955</v>
      </c>
      <c r="X3364">
        <v>285</v>
      </c>
      <c r="AI3364">
        <v>0</v>
      </c>
    </row>
    <row r="3365" spans="1:38" x14ac:dyDescent="0.25">
      <c r="A3365" t="s">
        <v>129</v>
      </c>
      <c r="B3365" s="1">
        <v>42997</v>
      </c>
      <c r="C3365">
        <v>1</v>
      </c>
      <c r="D3365">
        <v>326</v>
      </c>
      <c r="E3365">
        <v>287</v>
      </c>
      <c r="F3365" t="s">
        <v>1426</v>
      </c>
      <c r="G3365" t="s">
        <v>40</v>
      </c>
      <c r="H3365" t="s">
        <v>41</v>
      </c>
      <c r="I3365">
        <v>6</v>
      </c>
      <c r="J3365" t="s">
        <v>42</v>
      </c>
      <c r="K3365">
        <v>42</v>
      </c>
      <c r="L3365">
        <v>18.3</v>
      </c>
      <c r="M3365">
        <v>5.47</v>
      </c>
      <c r="N3365">
        <v>1</v>
      </c>
      <c r="O3365">
        <v>4.21</v>
      </c>
      <c r="P3365">
        <v>0.77</v>
      </c>
      <c r="Q3365">
        <v>3.73</v>
      </c>
      <c r="R3365">
        <v>0.68</v>
      </c>
      <c r="S3365">
        <v>1.45</v>
      </c>
      <c r="T3365">
        <v>1099</v>
      </c>
      <c r="U3365">
        <v>19</v>
      </c>
      <c r="V3365">
        <v>19.62</v>
      </c>
      <c r="W3365" s="1">
        <v>42955</v>
      </c>
      <c r="X3365">
        <v>285</v>
      </c>
      <c r="Y3365" s="3">
        <v>44927</v>
      </c>
      <c r="AC3365" s="1">
        <v>43039</v>
      </c>
      <c r="AD3365">
        <v>1</v>
      </c>
      <c r="AE3365">
        <v>270</v>
      </c>
      <c r="AF3365" s="1">
        <v>43318</v>
      </c>
      <c r="AG3365">
        <v>363</v>
      </c>
      <c r="AI3365" t="s">
        <v>1910</v>
      </c>
      <c r="AJ3365" t="s">
        <v>1911</v>
      </c>
      <c r="AK3365" t="s">
        <v>45</v>
      </c>
      <c r="AL3365" s="1">
        <v>42955</v>
      </c>
    </row>
    <row r="3366" spans="1:38" x14ac:dyDescent="0.25">
      <c r="A3366" t="s">
        <v>129</v>
      </c>
      <c r="B3366" s="1">
        <v>43229</v>
      </c>
      <c r="C3366">
        <v>4</v>
      </c>
      <c r="D3366">
        <v>326</v>
      </c>
      <c r="E3366">
        <v>287</v>
      </c>
      <c r="F3366" t="s">
        <v>1426</v>
      </c>
      <c r="G3366" t="s">
        <v>40</v>
      </c>
      <c r="H3366" t="s">
        <v>41</v>
      </c>
      <c r="I3366">
        <v>6</v>
      </c>
      <c r="J3366" t="s">
        <v>42</v>
      </c>
      <c r="K3366">
        <v>274</v>
      </c>
      <c r="L3366">
        <v>8.6</v>
      </c>
      <c r="M3366">
        <v>4.84</v>
      </c>
      <c r="N3366">
        <v>0.42</v>
      </c>
      <c r="O3366">
        <v>6.27</v>
      </c>
      <c r="P3366">
        <v>0.54</v>
      </c>
      <c r="Q3366">
        <v>5.25</v>
      </c>
      <c r="R3366">
        <v>0.45</v>
      </c>
      <c r="S3366">
        <v>0.99</v>
      </c>
      <c r="T3366">
        <v>520</v>
      </c>
      <c r="U3366">
        <v>8.93</v>
      </c>
      <c r="V3366">
        <v>12.42</v>
      </c>
      <c r="W3366" s="1">
        <v>42955</v>
      </c>
      <c r="X3366">
        <v>285</v>
      </c>
      <c r="Y3366" s="3">
        <v>45020</v>
      </c>
      <c r="AC3366" t="s">
        <v>49</v>
      </c>
      <c r="AI3366" t="s">
        <v>1910</v>
      </c>
      <c r="AJ3366" t="s">
        <v>1911</v>
      </c>
      <c r="AK3366" t="s">
        <v>50</v>
      </c>
      <c r="AL3366" s="1">
        <v>43242</v>
      </c>
    </row>
    <row r="3367" spans="1:38" x14ac:dyDescent="0.25">
      <c r="A3367" t="s">
        <v>123</v>
      </c>
      <c r="B3367" s="1">
        <v>43074</v>
      </c>
      <c r="C3367">
        <v>2</v>
      </c>
      <c r="D3367">
        <v>379</v>
      </c>
      <c r="E3367">
        <v>287</v>
      </c>
      <c r="F3367" t="s">
        <v>1426</v>
      </c>
      <c r="G3367" t="s">
        <v>69</v>
      </c>
      <c r="H3367" t="s">
        <v>70</v>
      </c>
      <c r="I3367">
        <v>3</v>
      </c>
      <c r="J3367">
        <v>2</v>
      </c>
      <c r="K3367">
        <v>79</v>
      </c>
      <c r="L3367">
        <v>19.100000000000001</v>
      </c>
      <c r="M3367">
        <v>5.29</v>
      </c>
      <c r="N3367">
        <v>1.01</v>
      </c>
      <c r="O3367">
        <v>5.29</v>
      </c>
      <c r="P3367">
        <v>1.01</v>
      </c>
      <c r="Q3367">
        <v>3.82</v>
      </c>
      <c r="R3367">
        <v>0.73</v>
      </c>
      <c r="S3367">
        <v>1.74</v>
      </c>
      <c r="T3367">
        <v>33</v>
      </c>
      <c r="U3367">
        <v>19.829999999999998</v>
      </c>
      <c r="V3367">
        <v>23.21</v>
      </c>
      <c r="W3367" s="1">
        <v>42995</v>
      </c>
      <c r="X3367">
        <v>216</v>
      </c>
      <c r="Y3367" s="3">
        <v>44958</v>
      </c>
      <c r="AC3367" s="1">
        <v>43055</v>
      </c>
      <c r="AD3367">
        <v>1</v>
      </c>
      <c r="AE3367">
        <v>262</v>
      </c>
      <c r="AF3367" s="1">
        <v>43338</v>
      </c>
      <c r="AG3367">
        <v>343</v>
      </c>
      <c r="AH3367" t="s">
        <v>1022</v>
      </c>
      <c r="AI3367" t="s">
        <v>1250</v>
      </c>
      <c r="AJ3367" t="s">
        <v>1251</v>
      </c>
      <c r="AK3367" t="s">
        <v>45</v>
      </c>
      <c r="AL3367" s="1">
        <v>42995</v>
      </c>
    </row>
    <row r="3368" spans="1:38" x14ac:dyDescent="0.25">
      <c r="A3368" t="s">
        <v>123</v>
      </c>
      <c r="B3368" s="1">
        <v>43005</v>
      </c>
      <c r="C3368">
        <v>1</v>
      </c>
      <c r="D3368">
        <v>379</v>
      </c>
      <c r="E3368">
        <v>287</v>
      </c>
      <c r="F3368" t="s">
        <v>1426</v>
      </c>
      <c r="G3368" t="s">
        <v>69</v>
      </c>
      <c r="H3368" t="s">
        <v>70</v>
      </c>
      <c r="I3368">
        <v>3</v>
      </c>
      <c r="J3368">
        <v>2</v>
      </c>
      <c r="K3368">
        <v>10</v>
      </c>
      <c r="L3368">
        <v>19.8</v>
      </c>
      <c r="M3368">
        <v>5.13</v>
      </c>
      <c r="N3368">
        <v>1.02</v>
      </c>
      <c r="O3368">
        <v>4.59</v>
      </c>
      <c r="P3368">
        <v>0.91</v>
      </c>
      <c r="Q3368">
        <v>4.22</v>
      </c>
      <c r="R3368">
        <v>0.84</v>
      </c>
      <c r="S3368">
        <v>1.74</v>
      </c>
      <c r="T3368">
        <v>1457</v>
      </c>
      <c r="U3368">
        <v>20.55</v>
      </c>
      <c r="V3368">
        <v>22.96</v>
      </c>
      <c r="W3368" s="1">
        <v>42995</v>
      </c>
      <c r="X3368">
        <v>216</v>
      </c>
      <c r="Y3368" s="3">
        <v>44927</v>
      </c>
      <c r="AC3368" s="1">
        <v>43055</v>
      </c>
      <c r="AD3368">
        <v>1</v>
      </c>
      <c r="AE3368">
        <v>271</v>
      </c>
      <c r="AF3368" s="1">
        <v>43338</v>
      </c>
      <c r="AG3368">
        <v>343</v>
      </c>
      <c r="AH3368" t="s">
        <v>1022</v>
      </c>
      <c r="AI3368" t="s">
        <v>1250</v>
      </c>
      <c r="AJ3368" t="s">
        <v>1251</v>
      </c>
      <c r="AK3368" t="s">
        <v>45</v>
      </c>
      <c r="AL3368" s="1">
        <v>42995</v>
      </c>
    </row>
    <row r="3369" spans="1:38" x14ac:dyDescent="0.25">
      <c r="A3369" t="s">
        <v>123</v>
      </c>
      <c r="B3369" s="1">
        <v>43198</v>
      </c>
      <c r="C3369">
        <v>4</v>
      </c>
      <c r="D3369">
        <v>379</v>
      </c>
      <c r="E3369">
        <v>287</v>
      </c>
      <c r="F3369" t="s">
        <v>1426</v>
      </c>
      <c r="G3369" t="s">
        <v>69</v>
      </c>
      <c r="H3369" t="s">
        <v>70</v>
      </c>
      <c r="I3369">
        <v>3</v>
      </c>
      <c r="J3369">
        <v>2</v>
      </c>
      <c r="K3369">
        <v>203</v>
      </c>
      <c r="L3369">
        <v>16.899999999999999</v>
      </c>
      <c r="M3369">
        <v>4.97</v>
      </c>
      <c r="N3369">
        <v>0.84</v>
      </c>
      <c r="O3369">
        <v>5.94</v>
      </c>
      <c r="P3369">
        <v>1</v>
      </c>
      <c r="Q3369">
        <v>4.46</v>
      </c>
      <c r="R3369">
        <v>0.75</v>
      </c>
      <c r="S3369">
        <v>1.76</v>
      </c>
      <c r="T3369">
        <v>21</v>
      </c>
      <c r="U3369">
        <v>17.54</v>
      </c>
      <c r="V3369">
        <v>22.64</v>
      </c>
      <c r="W3369" s="1">
        <v>42995</v>
      </c>
      <c r="X3369">
        <v>216</v>
      </c>
      <c r="Y3369" s="3">
        <v>45017</v>
      </c>
      <c r="AC3369" t="s">
        <v>49</v>
      </c>
      <c r="AH3369" t="s">
        <v>1022</v>
      </c>
      <c r="AI3369" t="s">
        <v>1250</v>
      </c>
      <c r="AJ3369" t="s">
        <v>1251</v>
      </c>
      <c r="AK3369" t="s">
        <v>50</v>
      </c>
      <c r="AL3369" s="1">
        <v>43242</v>
      </c>
    </row>
    <row r="3370" spans="1:38" x14ac:dyDescent="0.25">
      <c r="A3370" t="s">
        <v>123</v>
      </c>
      <c r="B3370" s="1">
        <v>43136</v>
      </c>
      <c r="C3370">
        <v>3</v>
      </c>
      <c r="D3370">
        <v>379</v>
      </c>
      <c r="E3370">
        <v>287</v>
      </c>
      <c r="F3370" t="s">
        <v>1426</v>
      </c>
      <c r="G3370" t="s">
        <v>69</v>
      </c>
      <c r="H3370" t="s">
        <v>70</v>
      </c>
      <c r="I3370">
        <v>3</v>
      </c>
      <c r="J3370">
        <v>2</v>
      </c>
      <c r="K3370">
        <v>176</v>
      </c>
      <c r="L3370">
        <v>13.3</v>
      </c>
      <c r="M3370">
        <v>4.76</v>
      </c>
      <c r="N3370">
        <v>0.63</v>
      </c>
      <c r="O3370">
        <v>5.6</v>
      </c>
      <c r="P3370">
        <v>0.74</v>
      </c>
      <c r="Q3370">
        <v>4.92</v>
      </c>
      <c r="R3370">
        <v>0.65</v>
      </c>
      <c r="S3370">
        <v>1.4</v>
      </c>
      <c r="T3370">
        <v>232</v>
      </c>
      <c r="U3370">
        <v>13.81</v>
      </c>
      <c r="V3370">
        <v>17.670000000000002</v>
      </c>
      <c r="W3370" s="1">
        <v>42960</v>
      </c>
      <c r="X3370">
        <v>216</v>
      </c>
      <c r="Y3370" s="3">
        <v>44987</v>
      </c>
      <c r="AC3370" s="1">
        <v>43059</v>
      </c>
      <c r="AD3370">
        <v>1</v>
      </c>
      <c r="AE3370">
        <v>199</v>
      </c>
      <c r="AF3370" s="1">
        <v>43337</v>
      </c>
      <c r="AG3370">
        <v>377</v>
      </c>
      <c r="AH3370" t="s">
        <v>1022</v>
      </c>
      <c r="AI3370">
        <v>244</v>
      </c>
      <c r="AJ3370" t="s">
        <v>1755</v>
      </c>
      <c r="AK3370" t="s">
        <v>45</v>
      </c>
      <c r="AL3370" s="1">
        <v>42960</v>
      </c>
    </row>
    <row r="3371" spans="1:38" x14ac:dyDescent="0.25">
      <c r="A3371" t="s">
        <v>123</v>
      </c>
      <c r="B3371" s="1">
        <v>43005</v>
      </c>
      <c r="C3371">
        <v>1</v>
      </c>
      <c r="D3371">
        <v>259</v>
      </c>
      <c r="E3371">
        <v>288</v>
      </c>
      <c r="F3371" t="s">
        <v>1426</v>
      </c>
      <c r="G3371" t="s">
        <v>69</v>
      </c>
      <c r="H3371" t="s">
        <v>70</v>
      </c>
      <c r="I3371">
        <v>2</v>
      </c>
      <c r="J3371">
        <v>1</v>
      </c>
      <c r="K3371">
        <v>13</v>
      </c>
      <c r="L3371">
        <v>17.8</v>
      </c>
      <c r="M3371">
        <v>5.24</v>
      </c>
      <c r="N3371">
        <v>0.93</v>
      </c>
      <c r="O3371">
        <v>5.0599999999999996</v>
      </c>
      <c r="P3371">
        <v>0.9</v>
      </c>
      <c r="Q3371">
        <v>4.37</v>
      </c>
      <c r="R3371">
        <v>0.78</v>
      </c>
      <c r="S3371">
        <v>1.68</v>
      </c>
      <c r="T3371">
        <v>48</v>
      </c>
      <c r="U3371">
        <v>18.48</v>
      </c>
      <c r="V3371">
        <v>21.85</v>
      </c>
      <c r="W3371" s="1">
        <v>42992</v>
      </c>
      <c r="X3371">
        <v>219</v>
      </c>
      <c r="Y3371" t="s">
        <v>43</v>
      </c>
      <c r="AC3371" s="1">
        <v>43066</v>
      </c>
      <c r="AD3371">
        <v>1</v>
      </c>
      <c r="AE3371">
        <v>275</v>
      </c>
      <c r="AF3371" s="1">
        <v>43342</v>
      </c>
      <c r="AG3371">
        <v>350</v>
      </c>
      <c r="AH3371" t="s">
        <v>1255</v>
      </c>
      <c r="AI3371">
        <v>244</v>
      </c>
      <c r="AJ3371" t="s">
        <v>1755</v>
      </c>
      <c r="AK3371" t="s">
        <v>45</v>
      </c>
      <c r="AL3371" s="1">
        <v>42992</v>
      </c>
    </row>
    <row r="3372" spans="1:38" x14ac:dyDescent="0.25">
      <c r="A3372" t="s">
        <v>123</v>
      </c>
      <c r="B3372" s="1">
        <v>43074</v>
      </c>
      <c r="C3372">
        <v>2</v>
      </c>
      <c r="D3372">
        <v>259</v>
      </c>
      <c r="E3372">
        <v>288</v>
      </c>
      <c r="F3372" t="s">
        <v>1426</v>
      </c>
      <c r="G3372" t="s">
        <v>69</v>
      </c>
      <c r="H3372" t="s">
        <v>70</v>
      </c>
      <c r="I3372">
        <v>2</v>
      </c>
      <c r="J3372">
        <v>1</v>
      </c>
      <c r="K3372">
        <v>82</v>
      </c>
      <c r="L3372">
        <v>17.2</v>
      </c>
      <c r="M3372">
        <v>5.14</v>
      </c>
      <c r="N3372">
        <v>0.88</v>
      </c>
      <c r="O3372">
        <v>4.46</v>
      </c>
      <c r="P3372">
        <v>0.77</v>
      </c>
      <c r="Q3372">
        <v>4.01</v>
      </c>
      <c r="R3372">
        <v>0.69</v>
      </c>
      <c r="S3372">
        <v>1.46</v>
      </c>
      <c r="T3372">
        <v>24</v>
      </c>
      <c r="U3372">
        <v>17.850000000000001</v>
      </c>
      <c r="V3372">
        <v>19.399999999999999</v>
      </c>
      <c r="W3372" s="1">
        <v>42992</v>
      </c>
      <c r="X3372">
        <v>219</v>
      </c>
      <c r="Y3372" t="s">
        <v>46</v>
      </c>
      <c r="AC3372" s="1">
        <v>43066</v>
      </c>
      <c r="AD3372">
        <v>1</v>
      </c>
      <c r="AE3372">
        <v>266</v>
      </c>
      <c r="AF3372" s="1">
        <v>43342</v>
      </c>
      <c r="AG3372">
        <v>350</v>
      </c>
      <c r="AH3372" t="s">
        <v>1255</v>
      </c>
      <c r="AI3372">
        <v>244</v>
      </c>
      <c r="AJ3372" t="s">
        <v>1755</v>
      </c>
      <c r="AK3372" t="s">
        <v>45</v>
      </c>
      <c r="AL3372" s="1">
        <v>42992</v>
      </c>
    </row>
    <row r="3373" spans="1:38" x14ac:dyDescent="0.25">
      <c r="A3373" t="s">
        <v>123</v>
      </c>
      <c r="B3373" s="1">
        <v>43198</v>
      </c>
      <c r="C3373">
        <v>4</v>
      </c>
      <c r="D3373">
        <v>259</v>
      </c>
      <c r="E3373">
        <v>288</v>
      </c>
      <c r="F3373" t="s">
        <v>1426</v>
      </c>
      <c r="G3373" t="s">
        <v>69</v>
      </c>
      <c r="H3373" t="s">
        <v>70</v>
      </c>
      <c r="I3373">
        <v>2</v>
      </c>
      <c r="J3373">
        <v>1</v>
      </c>
      <c r="K3373">
        <v>206</v>
      </c>
      <c r="L3373">
        <v>11.1</v>
      </c>
      <c r="M3373">
        <v>4.68</v>
      </c>
      <c r="N3373">
        <v>0.52</v>
      </c>
      <c r="O3373">
        <v>7.28</v>
      </c>
      <c r="P3373">
        <v>0.81</v>
      </c>
      <c r="Q3373">
        <v>5.91</v>
      </c>
      <c r="R3373">
        <v>0.66</v>
      </c>
      <c r="S3373">
        <v>1.46</v>
      </c>
      <c r="T3373">
        <v>31</v>
      </c>
      <c r="U3373">
        <v>11.52</v>
      </c>
      <c r="V3373">
        <v>18.03</v>
      </c>
      <c r="W3373" s="1">
        <v>42992</v>
      </c>
      <c r="X3373">
        <v>219</v>
      </c>
      <c r="Y3373" t="s">
        <v>48</v>
      </c>
      <c r="AC3373" s="1">
        <v>43101</v>
      </c>
      <c r="AD3373">
        <v>1</v>
      </c>
      <c r="AE3373">
        <v>7</v>
      </c>
      <c r="AF3373" s="1">
        <v>43381</v>
      </c>
      <c r="AG3373">
        <v>389</v>
      </c>
      <c r="AH3373" t="s">
        <v>1255</v>
      </c>
      <c r="AI3373">
        <v>244</v>
      </c>
      <c r="AJ3373" t="s">
        <v>1755</v>
      </c>
      <c r="AK3373" t="s">
        <v>50</v>
      </c>
      <c r="AL3373" s="1">
        <v>43237</v>
      </c>
    </row>
    <row r="3374" spans="1:38" x14ac:dyDescent="0.25">
      <c r="A3374" t="s">
        <v>123</v>
      </c>
      <c r="B3374" s="1">
        <v>43136</v>
      </c>
      <c r="C3374">
        <v>3</v>
      </c>
      <c r="D3374">
        <v>259</v>
      </c>
      <c r="E3374">
        <v>288</v>
      </c>
      <c r="F3374" t="s">
        <v>1426</v>
      </c>
      <c r="G3374" t="s">
        <v>69</v>
      </c>
      <c r="H3374" t="s">
        <v>70</v>
      </c>
      <c r="I3374">
        <v>2</v>
      </c>
      <c r="J3374">
        <v>1</v>
      </c>
      <c r="K3374">
        <v>144</v>
      </c>
      <c r="L3374">
        <v>11</v>
      </c>
      <c r="M3374">
        <v>4.87</v>
      </c>
      <c r="N3374">
        <v>0.54</v>
      </c>
      <c r="O3374">
        <v>5.04</v>
      </c>
      <c r="P3374">
        <v>0.55000000000000004</v>
      </c>
      <c r="Q3374">
        <v>4.4400000000000004</v>
      </c>
      <c r="R3374">
        <v>0.49</v>
      </c>
      <c r="S3374">
        <v>1.04</v>
      </c>
      <c r="T3374">
        <v>62</v>
      </c>
      <c r="U3374">
        <v>11.42</v>
      </c>
      <c r="V3374">
        <v>13.49</v>
      </c>
      <c r="W3374" s="1">
        <v>42992</v>
      </c>
      <c r="X3374">
        <v>219</v>
      </c>
      <c r="Y3374" t="s">
        <v>47</v>
      </c>
      <c r="AC3374" s="1">
        <v>43066</v>
      </c>
      <c r="AD3374">
        <v>1</v>
      </c>
      <c r="AE3374">
        <v>204</v>
      </c>
      <c r="AF3374" s="1">
        <v>43342</v>
      </c>
      <c r="AG3374">
        <v>350</v>
      </c>
      <c r="AH3374" t="s">
        <v>1255</v>
      </c>
      <c r="AI3374">
        <v>244</v>
      </c>
      <c r="AJ3374" t="s">
        <v>1755</v>
      </c>
      <c r="AK3374" t="s">
        <v>45</v>
      </c>
      <c r="AL3374" s="1">
        <v>42992</v>
      </c>
    </row>
    <row r="3375" spans="1:38" x14ac:dyDescent="0.25">
      <c r="A3375" t="s">
        <v>68</v>
      </c>
      <c r="B3375" s="1">
        <v>43018</v>
      </c>
      <c r="C3375">
        <v>1</v>
      </c>
      <c r="D3375">
        <v>43</v>
      </c>
      <c r="E3375">
        <v>288</v>
      </c>
      <c r="F3375" t="s">
        <v>1426</v>
      </c>
      <c r="G3375" t="s">
        <v>69</v>
      </c>
      <c r="H3375" t="s">
        <v>70</v>
      </c>
      <c r="I3375">
        <v>2</v>
      </c>
      <c r="J3375">
        <v>1</v>
      </c>
      <c r="K3375">
        <v>48</v>
      </c>
      <c r="L3375">
        <v>25.1</v>
      </c>
      <c r="M3375">
        <v>4.59</v>
      </c>
      <c r="N3375">
        <v>1.1499999999999999</v>
      </c>
      <c r="O3375">
        <v>4.78</v>
      </c>
      <c r="P3375">
        <v>1.2</v>
      </c>
      <c r="Q3375">
        <v>3.05</v>
      </c>
      <c r="R3375">
        <v>0.77</v>
      </c>
      <c r="S3375">
        <v>1.97</v>
      </c>
      <c r="T3375">
        <v>58</v>
      </c>
      <c r="U3375">
        <v>26.05</v>
      </c>
      <c r="V3375">
        <v>27.51</v>
      </c>
      <c r="W3375" s="1">
        <v>42970</v>
      </c>
      <c r="X3375">
        <v>262</v>
      </c>
      <c r="Y3375" t="s">
        <v>43</v>
      </c>
      <c r="Z3375" t="s">
        <v>1406</v>
      </c>
      <c r="AA3375" t="s">
        <v>1912</v>
      </c>
      <c r="AC3375" s="1">
        <v>43036</v>
      </c>
      <c r="AD3375">
        <v>1</v>
      </c>
      <c r="AE3375">
        <v>249</v>
      </c>
      <c r="AF3375" s="1">
        <v>43316</v>
      </c>
      <c r="AG3375">
        <v>346</v>
      </c>
      <c r="AH3375">
        <v>313518</v>
      </c>
      <c r="AI3375" t="s">
        <v>1913</v>
      </c>
      <c r="AJ3375" t="s">
        <v>1914</v>
      </c>
      <c r="AK3375" t="s">
        <v>45</v>
      </c>
      <c r="AL3375" s="1">
        <v>42970</v>
      </c>
    </row>
    <row r="3376" spans="1:38" x14ac:dyDescent="0.25">
      <c r="A3376" t="s">
        <v>68</v>
      </c>
      <c r="B3376" s="1">
        <v>43073</v>
      </c>
      <c r="C3376">
        <v>2</v>
      </c>
      <c r="D3376">
        <v>43</v>
      </c>
      <c r="E3376">
        <v>288</v>
      </c>
      <c r="F3376" t="s">
        <v>1426</v>
      </c>
      <c r="G3376" t="s">
        <v>69</v>
      </c>
      <c r="H3376" t="s">
        <v>70</v>
      </c>
      <c r="I3376">
        <v>2</v>
      </c>
      <c r="J3376">
        <v>1</v>
      </c>
      <c r="K3376">
        <v>103</v>
      </c>
      <c r="L3376">
        <v>17.399999999999999</v>
      </c>
      <c r="M3376">
        <v>4.9800000000000004</v>
      </c>
      <c r="N3376">
        <v>0.87</v>
      </c>
      <c r="O3376">
        <v>3.64</v>
      </c>
      <c r="P3376">
        <v>0.63</v>
      </c>
      <c r="Q3376">
        <v>3.16</v>
      </c>
      <c r="R3376">
        <v>0.55000000000000004</v>
      </c>
      <c r="S3376">
        <v>1.18</v>
      </c>
      <c r="T3376">
        <v>11</v>
      </c>
      <c r="U3376">
        <v>18.059999999999999</v>
      </c>
      <c r="V3376">
        <v>16.66</v>
      </c>
      <c r="W3376" s="1">
        <v>42970</v>
      </c>
      <c r="X3376">
        <v>262</v>
      </c>
      <c r="Y3376" t="s">
        <v>46</v>
      </c>
      <c r="Z3376" t="s">
        <v>1406</v>
      </c>
      <c r="AA3376" t="s">
        <v>1912</v>
      </c>
      <c r="AC3376" s="1">
        <v>43036</v>
      </c>
      <c r="AD3376">
        <v>1</v>
      </c>
      <c r="AE3376">
        <v>241</v>
      </c>
      <c r="AF3376" s="1">
        <v>43316</v>
      </c>
      <c r="AG3376">
        <v>346</v>
      </c>
      <c r="AH3376">
        <v>313518</v>
      </c>
      <c r="AI3376" t="s">
        <v>1913</v>
      </c>
      <c r="AJ3376" t="s">
        <v>1914</v>
      </c>
      <c r="AK3376" t="s">
        <v>45</v>
      </c>
      <c r="AL3376" s="1">
        <v>42970</v>
      </c>
    </row>
    <row r="3377" spans="1:38" x14ac:dyDescent="0.25">
      <c r="A3377" t="s">
        <v>68</v>
      </c>
      <c r="B3377" s="1">
        <v>43144</v>
      </c>
      <c r="C3377">
        <v>3</v>
      </c>
      <c r="D3377">
        <v>43</v>
      </c>
      <c r="E3377">
        <v>288</v>
      </c>
      <c r="F3377" t="s">
        <v>1426</v>
      </c>
      <c r="G3377" t="s">
        <v>69</v>
      </c>
      <c r="H3377" t="s">
        <v>70</v>
      </c>
      <c r="I3377">
        <v>2</v>
      </c>
      <c r="J3377">
        <v>1</v>
      </c>
      <c r="K3377">
        <v>174</v>
      </c>
      <c r="L3377">
        <v>13.9</v>
      </c>
      <c r="M3377">
        <v>4.97</v>
      </c>
      <c r="N3377">
        <v>0.69</v>
      </c>
      <c r="O3377">
        <v>4.84</v>
      </c>
      <c r="P3377">
        <v>0.67</v>
      </c>
      <c r="Q3377">
        <v>3.54</v>
      </c>
      <c r="R3377">
        <v>0.49</v>
      </c>
      <c r="S3377">
        <v>1.1599999999999999</v>
      </c>
      <c r="T3377">
        <v>27</v>
      </c>
      <c r="U3377">
        <v>14.43</v>
      </c>
      <c r="V3377">
        <v>15.77</v>
      </c>
      <c r="W3377" s="1">
        <v>42970</v>
      </c>
      <c r="X3377">
        <v>262</v>
      </c>
      <c r="Y3377" t="s">
        <v>47</v>
      </c>
      <c r="Z3377" t="s">
        <v>1406</v>
      </c>
      <c r="AA3377" t="s">
        <v>1912</v>
      </c>
      <c r="AC3377" s="1">
        <v>43036</v>
      </c>
      <c r="AD3377">
        <v>1</v>
      </c>
      <c r="AE3377">
        <v>170</v>
      </c>
      <c r="AF3377" s="1">
        <v>43316</v>
      </c>
      <c r="AG3377">
        <v>346</v>
      </c>
      <c r="AH3377">
        <v>313518</v>
      </c>
      <c r="AI3377" t="s">
        <v>1913</v>
      </c>
      <c r="AJ3377" t="s">
        <v>1914</v>
      </c>
      <c r="AK3377" t="s">
        <v>45</v>
      </c>
      <c r="AL3377" s="1">
        <v>42970</v>
      </c>
    </row>
    <row r="3378" spans="1:38" x14ac:dyDescent="0.25">
      <c r="A3378" t="s">
        <v>68</v>
      </c>
      <c r="B3378" s="1">
        <v>43219</v>
      </c>
      <c r="C3378">
        <v>4</v>
      </c>
      <c r="D3378">
        <v>43</v>
      </c>
      <c r="E3378">
        <v>288</v>
      </c>
      <c r="F3378" t="s">
        <v>1426</v>
      </c>
      <c r="G3378" t="s">
        <v>69</v>
      </c>
      <c r="H3378" t="s">
        <v>70</v>
      </c>
      <c r="I3378">
        <v>2</v>
      </c>
      <c r="J3378">
        <v>1</v>
      </c>
      <c r="K3378">
        <v>249</v>
      </c>
      <c r="L3378">
        <v>8.6</v>
      </c>
      <c r="M3378">
        <v>4.71</v>
      </c>
      <c r="N3378">
        <v>0.41</v>
      </c>
      <c r="O3378">
        <v>6.74</v>
      </c>
      <c r="P3378">
        <v>0.57999999999999996</v>
      </c>
      <c r="Q3378">
        <v>4.18</v>
      </c>
      <c r="R3378">
        <v>0.36</v>
      </c>
      <c r="S3378">
        <v>0.94</v>
      </c>
      <c r="T3378">
        <v>112</v>
      </c>
      <c r="U3378">
        <v>8.93</v>
      </c>
      <c r="V3378">
        <v>12.26</v>
      </c>
      <c r="W3378" s="1">
        <v>42970</v>
      </c>
      <c r="X3378">
        <v>262</v>
      </c>
      <c r="Y3378" t="s">
        <v>48</v>
      </c>
      <c r="Z3378" t="s">
        <v>856</v>
      </c>
      <c r="AA3378" t="s">
        <v>1912</v>
      </c>
      <c r="AC3378" s="1">
        <v>43403</v>
      </c>
      <c r="AD3378">
        <v>2</v>
      </c>
      <c r="AE3378">
        <v>235</v>
      </c>
      <c r="AF3378" s="1">
        <v>43682</v>
      </c>
      <c r="AG3378">
        <v>712</v>
      </c>
      <c r="AH3378">
        <v>313518</v>
      </c>
      <c r="AI3378" t="s">
        <v>1913</v>
      </c>
      <c r="AJ3378" t="s">
        <v>1914</v>
      </c>
      <c r="AK3378" t="s">
        <v>50</v>
      </c>
      <c r="AL3378" s="1">
        <v>43250</v>
      </c>
    </row>
    <row r="3379" spans="1:38" x14ac:dyDescent="0.25">
      <c r="A3379" t="s">
        <v>38</v>
      </c>
      <c r="B3379" s="1">
        <v>43200</v>
      </c>
      <c r="C3379">
        <v>4</v>
      </c>
      <c r="D3379">
        <v>182</v>
      </c>
      <c r="E3379">
        <v>288</v>
      </c>
      <c r="F3379" t="s">
        <v>1426</v>
      </c>
      <c r="G3379" t="s">
        <v>51</v>
      </c>
      <c r="H3379" t="s">
        <v>52</v>
      </c>
      <c r="I3379">
        <v>8</v>
      </c>
      <c r="J3379" t="s">
        <v>42</v>
      </c>
      <c r="K3379">
        <v>198</v>
      </c>
      <c r="L3379">
        <v>17.7</v>
      </c>
      <c r="M3379">
        <v>4.54</v>
      </c>
      <c r="N3379">
        <v>0.8</v>
      </c>
      <c r="O3379">
        <v>5.2</v>
      </c>
      <c r="P3379">
        <v>0.92</v>
      </c>
      <c r="Q3379">
        <v>4.28</v>
      </c>
      <c r="R3379">
        <v>0.76</v>
      </c>
      <c r="S3379">
        <v>1.68</v>
      </c>
      <c r="T3379">
        <v>28</v>
      </c>
      <c r="U3379">
        <v>18.37</v>
      </c>
      <c r="V3379">
        <v>21.93</v>
      </c>
      <c r="W3379" s="1">
        <v>43002</v>
      </c>
      <c r="X3379">
        <v>211</v>
      </c>
      <c r="Y3379" t="s">
        <v>48</v>
      </c>
      <c r="AC3379" t="s">
        <v>142</v>
      </c>
      <c r="AH3379">
        <v>102069</v>
      </c>
      <c r="AI3379" t="s">
        <v>1900</v>
      </c>
      <c r="AJ3379" s="2">
        <v>18264</v>
      </c>
      <c r="AK3379" t="s">
        <v>143</v>
      </c>
      <c r="AL3379" s="1">
        <v>43265</v>
      </c>
    </row>
    <row r="3380" spans="1:38" x14ac:dyDescent="0.25">
      <c r="A3380" t="s">
        <v>38</v>
      </c>
      <c r="B3380" s="1">
        <v>43010</v>
      </c>
      <c r="C3380">
        <v>1</v>
      </c>
      <c r="D3380">
        <v>290</v>
      </c>
      <c r="E3380">
        <v>288</v>
      </c>
      <c r="F3380" t="s">
        <v>1426</v>
      </c>
      <c r="G3380" t="s">
        <v>40</v>
      </c>
      <c r="H3380" t="s">
        <v>41</v>
      </c>
      <c r="I3380">
        <v>7</v>
      </c>
      <c r="J3380" t="s">
        <v>42</v>
      </c>
      <c r="K3380">
        <v>11</v>
      </c>
      <c r="L3380">
        <v>20</v>
      </c>
      <c r="M3380">
        <v>5.16</v>
      </c>
      <c r="N3380">
        <v>1.03</v>
      </c>
      <c r="O3380">
        <v>4.12</v>
      </c>
      <c r="P3380">
        <v>0.82</v>
      </c>
      <c r="Q3380">
        <v>4.28</v>
      </c>
      <c r="R3380">
        <v>0.86</v>
      </c>
      <c r="S3380">
        <v>1.68</v>
      </c>
      <c r="T3380">
        <v>39</v>
      </c>
      <c r="U3380">
        <v>20.76</v>
      </c>
      <c r="V3380">
        <v>22.03</v>
      </c>
      <c r="W3380" s="1">
        <v>42999</v>
      </c>
      <c r="X3380">
        <v>214</v>
      </c>
      <c r="Y3380" t="s">
        <v>43</v>
      </c>
      <c r="Z3380" t="s">
        <v>1528</v>
      </c>
      <c r="AA3380" t="s">
        <v>1915</v>
      </c>
      <c r="AC3380" s="1">
        <v>43058</v>
      </c>
      <c r="AD3380">
        <v>1</v>
      </c>
      <c r="AE3380">
        <v>261</v>
      </c>
      <c r="AF3380" s="1">
        <v>43338</v>
      </c>
      <c r="AG3380">
        <v>339</v>
      </c>
      <c r="AH3380">
        <v>306083</v>
      </c>
      <c r="AI3380" t="s">
        <v>153</v>
      </c>
      <c r="AJ3380" s="2">
        <v>43556</v>
      </c>
      <c r="AK3380" t="s">
        <v>45</v>
      </c>
      <c r="AL3380" s="1">
        <v>42999</v>
      </c>
    </row>
    <row r="3381" spans="1:38" x14ac:dyDescent="0.25">
      <c r="A3381" t="s">
        <v>38</v>
      </c>
      <c r="B3381" s="1">
        <v>43075</v>
      </c>
      <c r="C3381">
        <v>2</v>
      </c>
      <c r="D3381">
        <v>290</v>
      </c>
      <c r="E3381">
        <v>288</v>
      </c>
      <c r="F3381" t="s">
        <v>1426</v>
      </c>
      <c r="G3381" t="s">
        <v>40</v>
      </c>
      <c r="H3381" t="s">
        <v>41</v>
      </c>
      <c r="I3381">
        <v>7</v>
      </c>
      <c r="J3381" t="s">
        <v>42</v>
      </c>
      <c r="K3381">
        <v>76</v>
      </c>
      <c r="L3381">
        <v>17.7</v>
      </c>
      <c r="M3381">
        <v>5.09</v>
      </c>
      <c r="N3381">
        <v>0.9</v>
      </c>
      <c r="O3381">
        <v>4.84</v>
      </c>
      <c r="P3381">
        <v>0.86</v>
      </c>
      <c r="Q3381">
        <v>4.18</v>
      </c>
      <c r="R3381">
        <v>0.74</v>
      </c>
      <c r="S3381">
        <v>1.6</v>
      </c>
      <c r="T3381">
        <v>42</v>
      </c>
      <c r="U3381">
        <v>18.37</v>
      </c>
      <c r="V3381">
        <v>21.03</v>
      </c>
      <c r="W3381" s="1">
        <v>42999</v>
      </c>
      <c r="X3381">
        <v>214</v>
      </c>
      <c r="Y3381" t="s">
        <v>46</v>
      </c>
      <c r="Z3381" t="s">
        <v>1528</v>
      </c>
      <c r="AA3381" t="s">
        <v>1915</v>
      </c>
      <c r="AC3381" s="1">
        <v>43058</v>
      </c>
      <c r="AD3381">
        <v>1</v>
      </c>
      <c r="AE3381">
        <v>223</v>
      </c>
      <c r="AF3381" s="1">
        <v>43338</v>
      </c>
      <c r="AG3381">
        <v>339</v>
      </c>
      <c r="AH3381">
        <v>306083</v>
      </c>
      <c r="AI3381" t="s">
        <v>153</v>
      </c>
      <c r="AJ3381" s="2">
        <v>43556</v>
      </c>
      <c r="AK3381" t="s">
        <v>45</v>
      </c>
      <c r="AL3381" s="1">
        <v>42999</v>
      </c>
    </row>
    <row r="3382" spans="1:38" x14ac:dyDescent="0.25">
      <c r="A3382" t="s">
        <v>129</v>
      </c>
      <c r="B3382" s="1">
        <v>43060</v>
      </c>
      <c r="C3382">
        <v>2</v>
      </c>
      <c r="D3382">
        <v>539</v>
      </c>
      <c r="E3382">
        <v>289</v>
      </c>
      <c r="F3382" t="s">
        <v>1426</v>
      </c>
      <c r="G3382" t="s">
        <v>104</v>
      </c>
      <c r="H3382" t="s">
        <v>105</v>
      </c>
      <c r="I3382">
        <v>4</v>
      </c>
      <c r="J3382" t="s">
        <v>42</v>
      </c>
      <c r="K3382">
        <v>104</v>
      </c>
      <c r="L3382">
        <v>20.3</v>
      </c>
      <c r="M3382">
        <v>5.22</v>
      </c>
      <c r="N3382">
        <v>1.06</v>
      </c>
      <c r="O3382">
        <v>5.17</v>
      </c>
      <c r="P3382">
        <v>1.05</v>
      </c>
      <c r="Q3382">
        <v>4.17</v>
      </c>
      <c r="R3382">
        <v>0.85</v>
      </c>
      <c r="S3382">
        <v>1.9</v>
      </c>
      <c r="T3382">
        <v>53</v>
      </c>
      <c r="U3382">
        <v>21.07</v>
      </c>
      <c r="V3382">
        <v>24.93</v>
      </c>
      <c r="W3382" s="1">
        <v>42956</v>
      </c>
      <c r="X3382">
        <v>286</v>
      </c>
      <c r="Y3382" t="s">
        <v>46</v>
      </c>
      <c r="Z3382" t="s">
        <v>1916</v>
      </c>
      <c r="AA3382" t="s">
        <v>1917</v>
      </c>
      <c r="AC3382" s="1">
        <v>43042</v>
      </c>
      <c r="AD3382">
        <v>1</v>
      </c>
      <c r="AE3382">
        <v>178</v>
      </c>
      <c r="AF3382" s="1">
        <v>43325</v>
      </c>
      <c r="AG3382">
        <v>369</v>
      </c>
      <c r="AH3382">
        <v>506104</v>
      </c>
      <c r="AI3382">
        <v>329</v>
      </c>
      <c r="AJ3382" t="s">
        <v>1454</v>
      </c>
      <c r="AK3382" t="s">
        <v>45</v>
      </c>
      <c r="AL3382" s="1">
        <v>42956</v>
      </c>
    </row>
    <row r="3383" spans="1:38" x14ac:dyDescent="0.25">
      <c r="A3383" t="s">
        <v>129</v>
      </c>
      <c r="B3383" s="1">
        <v>43156</v>
      </c>
      <c r="C3383">
        <v>3</v>
      </c>
      <c r="D3383">
        <v>539</v>
      </c>
      <c r="E3383">
        <v>289</v>
      </c>
      <c r="F3383" t="s">
        <v>1426</v>
      </c>
      <c r="G3383" t="s">
        <v>104</v>
      </c>
      <c r="H3383" t="s">
        <v>105</v>
      </c>
      <c r="I3383">
        <v>4</v>
      </c>
      <c r="J3383" t="s">
        <v>42</v>
      </c>
      <c r="K3383">
        <v>200</v>
      </c>
      <c r="L3383">
        <v>17.5</v>
      </c>
      <c r="M3383">
        <v>5.25</v>
      </c>
      <c r="N3383">
        <v>0.92</v>
      </c>
      <c r="O3383">
        <v>5.01</v>
      </c>
      <c r="P3383">
        <v>0.88</v>
      </c>
      <c r="Q3383">
        <v>4.4800000000000004</v>
      </c>
      <c r="R3383">
        <v>0.78</v>
      </c>
      <c r="S3383">
        <v>1.66</v>
      </c>
      <c r="U3383">
        <v>18.170000000000002</v>
      </c>
      <c r="V3383">
        <v>21.52</v>
      </c>
      <c r="W3383" s="1">
        <v>42956</v>
      </c>
      <c r="X3383">
        <v>286</v>
      </c>
      <c r="Z3383" t="s">
        <v>1916</v>
      </c>
      <c r="AA3383" t="s">
        <v>1917</v>
      </c>
      <c r="AI3383">
        <v>0</v>
      </c>
    </row>
    <row r="3384" spans="1:38" x14ac:dyDescent="0.25">
      <c r="A3384" t="s">
        <v>129</v>
      </c>
      <c r="B3384" s="1">
        <v>43229</v>
      </c>
      <c r="C3384">
        <v>4</v>
      </c>
      <c r="D3384">
        <v>539</v>
      </c>
      <c r="E3384">
        <v>289</v>
      </c>
      <c r="F3384" t="s">
        <v>1426</v>
      </c>
      <c r="G3384" t="s">
        <v>104</v>
      </c>
      <c r="H3384" t="s">
        <v>105</v>
      </c>
      <c r="I3384">
        <v>4</v>
      </c>
      <c r="J3384" t="s">
        <v>42</v>
      </c>
      <c r="K3384">
        <v>273</v>
      </c>
      <c r="L3384">
        <v>8.4</v>
      </c>
      <c r="M3384">
        <v>4.72</v>
      </c>
      <c r="N3384">
        <v>0.4</v>
      </c>
      <c r="O3384">
        <v>6.63</v>
      </c>
      <c r="P3384">
        <v>0.56000000000000005</v>
      </c>
      <c r="Q3384">
        <v>5.32</v>
      </c>
      <c r="R3384">
        <v>0.45</v>
      </c>
      <c r="S3384">
        <v>1</v>
      </c>
      <c r="T3384">
        <v>227</v>
      </c>
      <c r="U3384">
        <v>8.7200000000000006</v>
      </c>
      <c r="V3384">
        <v>12.62</v>
      </c>
      <c r="W3384" s="1">
        <v>42956</v>
      </c>
      <c r="X3384">
        <v>286</v>
      </c>
      <c r="Y3384" s="3">
        <v>45017</v>
      </c>
      <c r="Z3384" t="s">
        <v>1916</v>
      </c>
      <c r="AA3384" t="s">
        <v>1917</v>
      </c>
      <c r="AC3384" t="s">
        <v>49</v>
      </c>
      <c r="AH3384">
        <v>506104</v>
      </c>
      <c r="AI3384" t="s">
        <v>1453</v>
      </c>
      <c r="AJ3384" t="s">
        <v>1454</v>
      </c>
      <c r="AK3384" t="s">
        <v>50</v>
      </c>
      <c r="AL3384" s="1">
        <v>43250</v>
      </c>
    </row>
    <row r="3385" spans="1:38" x14ac:dyDescent="0.25">
      <c r="A3385" t="s">
        <v>129</v>
      </c>
      <c r="B3385" s="1">
        <v>42997</v>
      </c>
      <c r="C3385">
        <v>1</v>
      </c>
      <c r="D3385">
        <v>213</v>
      </c>
      <c r="E3385">
        <v>289</v>
      </c>
      <c r="F3385" t="s">
        <v>1426</v>
      </c>
      <c r="G3385" t="s">
        <v>69</v>
      </c>
      <c r="H3385" t="s">
        <v>70</v>
      </c>
      <c r="I3385">
        <v>8</v>
      </c>
      <c r="J3385" t="s">
        <v>42</v>
      </c>
      <c r="K3385">
        <v>30</v>
      </c>
      <c r="L3385">
        <v>31.1</v>
      </c>
      <c r="M3385">
        <v>5.19</v>
      </c>
      <c r="N3385">
        <v>1.61</v>
      </c>
      <c r="O3385">
        <v>3.31</v>
      </c>
      <c r="P3385">
        <v>1.03</v>
      </c>
      <c r="Q3385">
        <v>3.58</v>
      </c>
      <c r="R3385">
        <v>1.1100000000000001</v>
      </c>
      <c r="S3385">
        <v>2.14</v>
      </c>
      <c r="T3385">
        <v>6</v>
      </c>
      <c r="U3385">
        <v>32.28</v>
      </c>
      <c r="V3385">
        <v>29.51</v>
      </c>
      <c r="W3385" s="1">
        <v>42967</v>
      </c>
      <c r="X3385">
        <v>275</v>
      </c>
      <c r="Y3385" t="s">
        <v>43</v>
      </c>
      <c r="Z3385">
        <v>-0.125</v>
      </c>
      <c r="AA3385" t="s">
        <v>1918</v>
      </c>
      <c r="AC3385" t="s">
        <v>49</v>
      </c>
      <c r="AI3385">
        <v>0</v>
      </c>
      <c r="AK3385" t="s">
        <v>45</v>
      </c>
      <c r="AL3385" s="1">
        <v>42967</v>
      </c>
    </row>
    <row r="3386" spans="1:38" x14ac:dyDescent="0.25">
      <c r="A3386" t="s">
        <v>129</v>
      </c>
      <c r="B3386" s="1">
        <v>43156</v>
      </c>
      <c r="C3386">
        <v>3</v>
      </c>
      <c r="D3386">
        <v>213</v>
      </c>
      <c r="E3386">
        <v>289</v>
      </c>
      <c r="F3386" t="s">
        <v>1426</v>
      </c>
      <c r="G3386" t="s">
        <v>69</v>
      </c>
      <c r="H3386" t="s">
        <v>70</v>
      </c>
      <c r="I3386">
        <v>8</v>
      </c>
      <c r="J3386" t="s">
        <v>42</v>
      </c>
      <c r="K3386">
        <v>189</v>
      </c>
      <c r="L3386">
        <v>19.899999999999999</v>
      </c>
      <c r="M3386">
        <v>4.8899999999999997</v>
      </c>
      <c r="N3386">
        <v>0.97</v>
      </c>
      <c r="O3386">
        <v>4.0199999999999996</v>
      </c>
      <c r="P3386">
        <v>0.8</v>
      </c>
      <c r="Q3386">
        <v>3.91</v>
      </c>
      <c r="R3386">
        <v>0.78</v>
      </c>
      <c r="S3386">
        <v>1.58</v>
      </c>
      <c r="U3386">
        <v>20.66</v>
      </c>
      <c r="V3386">
        <v>21.16</v>
      </c>
      <c r="W3386" s="1">
        <v>42967</v>
      </c>
      <c r="X3386">
        <v>275</v>
      </c>
      <c r="Z3386">
        <v>-0.125</v>
      </c>
      <c r="AA3386" t="s">
        <v>1918</v>
      </c>
      <c r="AI3386">
        <v>0</v>
      </c>
    </row>
    <row r="3387" spans="1:38" x14ac:dyDescent="0.25">
      <c r="A3387" t="s">
        <v>129</v>
      </c>
      <c r="B3387" s="1">
        <v>43060</v>
      </c>
      <c r="C3387">
        <v>2</v>
      </c>
      <c r="D3387">
        <v>213</v>
      </c>
      <c r="E3387">
        <v>289</v>
      </c>
      <c r="F3387" t="s">
        <v>1426</v>
      </c>
      <c r="G3387" t="s">
        <v>69</v>
      </c>
      <c r="H3387" t="s">
        <v>70</v>
      </c>
      <c r="I3387">
        <v>8</v>
      </c>
      <c r="J3387" t="s">
        <v>42</v>
      </c>
      <c r="K3387">
        <v>93</v>
      </c>
      <c r="L3387">
        <v>17</v>
      </c>
      <c r="M3387">
        <v>5</v>
      </c>
      <c r="N3387">
        <v>0.85</v>
      </c>
      <c r="O3387">
        <v>2.93</v>
      </c>
      <c r="P3387">
        <v>0.5</v>
      </c>
      <c r="Q3387">
        <v>3.81</v>
      </c>
      <c r="R3387">
        <v>0.65</v>
      </c>
      <c r="S3387">
        <v>1.1499999999999999</v>
      </c>
      <c r="T3387">
        <v>47</v>
      </c>
      <c r="U3387">
        <v>17.649999999999999</v>
      </c>
      <c r="V3387">
        <v>15.66</v>
      </c>
      <c r="W3387" s="1">
        <v>42967</v>
      </c>
      <c r="X3387">
        <v>275</v>
      </c>
      <c r="Y3387" t="s">
        <v>46</v>
      </c>
      <c r="Z3387">
        <f>-3/24</f>
        <v>-0.125</v>
      </c>
      <c r="AA3387" t="s">
        <v>1918</v>
      </c>
      <c r="AC3387" s="1">
        <v>43074</v>
      </c>
      <c r="AD3387">
        <v>2</v>
      </c>
      <c r="AE3387">
        <v>212</v>
      </c>
      <c r="AF3387" s="1">
        <v>43359</v>
      </c>
      <c r="AG3387">
        <v>392</v>
      </c>
      <c r="AI3387">
        <v>0</v>
      </c>
      <c r="AK3387" t="s">
        <v>45</v>
      </c>
      <c r="AL3387" s="1">
        <v>42967</v>
      </c>
    </row>
    <row r="3388" spans="1:38" x14ac:dyDescent="0.25">
      <c r="A3388" t="s">
        <v>129</v>
      </c>
      <c r="B3388" s="1">
        <v>43229</v>
      </c>
      <c r="C3388">
        <v>4</v>
      </c>
      <c r="D3388">
        <v>213</v>
      </c>
      <c r="E3388">
        <v>289</v>
      </c>
      <c r="F3388" t="s">
        <v>1426</v>
      </c>
      <c r="G3388" t="s">
        <v>69</v>
      </c>
      <c r="H3388" t="s">
        <v>70</v>
      </c>
      <c r="I3388">
        <v>8</v>
      </c>
      <c r="J3388" t="s">
        <v>42</v>
      </c>
      <c r="K3388">
        <v>262</v>
      </c>
      <c r="L3388">
        <v>9.3000000000000007</v>
      </c>
      <c r="M3388">
        <v>4.37</v>
      </c>
      <c r="N3388">
        <v>0.41</v>
      </c>
      <c r="O3388">
        <v>5.48</v>
      </c>
      <c r="P3388">
        <v>0.51</v>
      </c>
      <c r="Q3388">
        <v>4.74</v>
      </c>
      <c r="R3388">
        <v>0.44</v>
      </c>
      <c r="S3388">
        <v>0.95</v>
      </c>
      <c r="T3388">
        <v>285</v>
      </c>
      <c r="U3388">
        <v>9.65</v>
      </c>
      <c r="V3388">
        <v>12.16</v>
      </c>
      <c r="W3388" s="1">
        <v>42967</v>
      </c>
      <c r="X3388">
        <v>275</v>
      </c>
      <c r="Y3388" s="3">
        <v>45017</v>
      </c>
      <c r="Z3388">
        <f>-3/24</f>
        <v>-0.125</v>
      </c>
      <c r="AA3388" t="s">
        <v>1918</v>
      </c>
      <c r="AC3388" t="s">
        <v>49</v>
      </c>
      <c r="AI3388">
        <v>0</v>
      </c>
      <c r="AK3388" t="s">
        <v>50</v>
      </c>
      <c r="AL3388" s="1">
        <v>43251</v>
      </c>
    </row>
    <row r="3389" spans="1:38" x14ac:dyDescent="0.25">
      <c r="A3389" t="s">
        <v>594</v>
      </c>
      <c r="B3389" s="1">
        <v>42995</v>
      </c>
      <c r="C3389">
        <v>1</v>
      </c>
      <c r="D3389">
        <v>418</v>
      </c>
      <c r="E3389">
        <v>289</v>
      </c>
      <c r="F3389" t="s">
        <v>1426</v>
      </c>
      <c r="G3389" t="s">
        <v>69</v>
      </c>
      <c r="H3389" t="s">
        <v>70</v>
      </c>
      <c r="I3389">
        <v>4</v>
      </c>
      <c r="J3389" t="s">
        <v>42</v>
      </c>
      <c r="K3389">
        <v>27</v>
      </c>
      <c r="L3389">
        <v>30.3</v>
      </c>
      <c r="M3389">
        <v>5.03</v>
      </c>
      <c r="N3389">
        <v>1.52</v>
      </c>
      <c r="O3389">
        <v>4.53</v>
      </c>
      <c r="P3389">
        <v>1.37</v>
      </c>
      <c r="Q3389">
        <v>3.98</v>
      </c>
      <c r="R3389">
        <v>1.21</v>
      </c>
      <c r="S3389">
        <v>2.58</v>
      </c>
      <c r="T3389">
        <v>19</v>
      </c>
      <c r="U3389">
        <v>31.45</v>
      </c>
      <c r="V3389">
        <v>34.299999999999997</v>
      </c>
      <c r="W3389" s="1">
        <v>42968</v>
      </c>
      <c r="X3389">
        <v>231</v>
      </c>
      <c r="Y3389" t="s">
        <v>43</v>
      </c>
      <c r="AC3389" t="s">
        <v>49</v>
      </c>
      <c r="AH3389">
        <v>512049</v>
      </c>
      <c r="AI3389" t="s">
        <v>1919</v>
      </c>
      <c r="AJ3389" t="s">
        <v>1920</v>
      </c>
      <c r="AK3389" t="s">
        <v>45</v>
      </c>
      <c r="AL3389" s="1">
        <v>42968</v>
      </c>
    </row>
    <row r="3390" spans="1:38" x14ac:dyDescent="0.25">
      <c r="A3390" t="s">
        <v>594</v>
      </c>
      <c r="B3390" s="1">
        <v>43059</v>
      </c>
      <c r="C3390">
        <v>2</v>
      </c>
      <c r="D3390">
        <v>418</v>
      </c>
      <c r="E3390">
        <v>289</v>
      </c>
      <c r="F3390" t="s">
        <v>1426</v>
      </c>
      <c r="G3390" t="s">
        <v>69</v>
      </c>
      <c r="H3390" t="s">
        <v>70</v>
      </c>
      <c r="I3390">
        <v>4</v>
      </c>
      <c r="J3390" t="s">
        <v>42</v>
      </c>
      <c r="K3390">
        <v>91</v>
      </c>
      <c r="L3390">
        <v>23.9</v>
      </c>
      <c r="M3390">
        <v>4.9000000000000004</v>
      </c>
      <c r="N3390">
        <v>1.17</v>
      </c>
      <c r="O3390">
        <v>5.14</v>
      </c>
      <c r="P3390">
        <v>1.23</v>
      </c>
      <c r="Q3390">
        <v>4.1399999999999997</v>
      </c>
      <c r="R3390">
        <v>0.99</v>
      </c>
      <c r="S3390">
        <v>2.2200000000000002</v>
      </c>
      <c r="T3390">
        <v>30</v>
      </c>
      <c r="U3390">
        <v>24.81</v>
      </c>
      <c r="V3390">
        <v>29.19</v>
      </c>
      <c r="W3390" s="1">
        <v>42968</v>
      </c>
      <c r="X3390">
        <v>231</v>
      </c>
      <c r="Y3390" t="s">
        <v>46</v>
      </c>
      <c r="AC3390" s="1">
        <v>43043</v>
      </c>
      <c r="AD3390">
        <v>1</v>
      </c>
      <c r="AE3390">
        <v>218</v>
      </c>
      <c r="AF3390" s="1">
        <v>43327</v>
      </c>
      <c r="AG3390">
        <v>359</v>
      </c>
      <c r="AH3390">
        <v>512049</v>
      </c>
      <c r="AI3390" t="s">
        <v>1919</v>
      </c>
      <c r="AJ3390" t="s">
        <v>1920</v>
      </c>
      <c r="AK3390" t="s">
        <v>45</v>
      </c>
      <c r="AL3390" s="1">
        <v>42968</v>
      </c>
    </row>
    <row r="3391" spans="1:38" x14ac:dyDescent="0.25">
      <c r="A3391" t="s">
        <v>594</v>
      </c>
      <c r="B3391" s="1">
        <v>43186</v>
      </c>
      <c r="C3391">
        <v>4</v>
      </c>
      <c r="D3391">
        <v>418</v>
      </c>
      <c r="E3391">
        <v>289</v>
      </c>
      <c r="F3391" t="s">
        <v>1426</v>
      </c>
      <c r="G3391" t="s">
        <v>69</v>
      </c>
      <c r="H3391" t="s">
        <v>70</v>
      </c>
      <c r="I3391">
        <v>4</v>
      </c>
      <c r="J3391" t="s">
        <v>42</v>
      </c>
      <c r="K3391">
        <v>218</v>
      </c>
      <c r="L3391">
        <v>18.5</v>
      </c>
      <c r="M3391">
        <v>4.76</v>
      </c>
      <c r="N3391">
        <v>0.88</v>
      </c>
      <c r="O3391">
        <v>6</v>
      </c>
      <c r="P3391">
        <v>1.1100000000000001</v>
      </c>
      <c r="Q3391">
        <v>4.7</v>
      </c>
      <c r="R3391">
        <v>0.87</v>
      </c>
      <c r="S3391">
        <v>1.98</v>
      </c>
      <c r="T3391">
        <v>47</v>
      </c>
      <c r="U3391">
        <v>19.2</v>
      </c>
      <c r="V3391">
        <v>25.34</v>
      </c>
      <c r="W3391" s="1">
        <v>42968</v>
      </c>
      <c r="X3391">
        <v>231</v>
      </c>
      <c r="Y3391" t="s">
        <v>48</v>
      </c>
      <c r="AC3391" t="s">
        <v>49</v>
      </c>
      <c r="AH3391">
        <v>512049</v>
      </c>
      <c r="AI3391" t="s">
        <v>1919</v>
      </c>
      <c r="AJ3391" t="s">
        <v>1920</v>
      </c>
      <c r="AK3391" t="s">
        <v>126</v>
      </c>
      <c r="AL3391" s="1">
        <v>43328</v>
      </c>
    </row>
    <row r="3392" spans="1:38" x14ac:dyDescent="0.25">
      <c r="A3392" t="s">
        <v>594</v>
      </c>
      <c r="B3392" s="1">
        <v>43122</v>
      </c>
      <c r="C3392">
        <v>3</v>
      </c>
      <c r="D3392">
        <v>418</v>
      </c>
      <c r="E3392">
        <v>289</v>
      </c>
      <c r="F3392" t="s">
        <v>1426</v>
      </c>
      <c r="G3392" t="s">
        <v>69</v>
      </c>
      <c r="H3392" t="s">
        <v>70</v>
      </c>
      <c r="I3392">
        <v>4</v>
      </c>
      <c r="J3392" t="s">
        <v>42</v>
      </c>
      <c r="K3392">
        <v>154</v>
      </c>
      <c r="L3392">
        <v>18.3</v>
      </c>
      <c r="M3392">
        <v>4.63</v>
      </c>
      <c r="N3392">
        <v>0.85</v>
      </c>
      <c r="O3392">
        <v>5.7</v>
      </c>
      <c r="P3392">
        <v>1.04</v>
      </c>
      <c r="Q3392">
        <v>4.03</v>
      </c>
      <c r="R3392">
        <v>0.74</v>
      </c>
      <c r="S3392">
        <v>1.78</v>
      </c>
      <c r="T3392">
        <v>89</v>
      </c>
      <c r="U3392">
        <v>19</v>
      </c>
      <c r="V3392">
        <v>23.45</v>
      </c>
      <c r="W3392" s="1">
        <v>42968</v>
      </c>
      <c r="X3392">
        <v>231</v>
      </c>
      <c r="Y3392" t="s">
        <v>47</v>
      </c>
      <c r="AC3392" s="1">
        <v>43043</v>
      </c>
      <c r="AD3392">
        <v>1</v>
      </c>
      <c r="AE3392">
        <v>161</v>
      </c>
      <c r="AF3392" s="1">
        <v>43327</v>
      </c>
      <c r="AG3392">
        <v>359</v>
      </c>
      <c r="AH3392">
        <v>512049</v>
      </c>
      <c r="AI3392" t="s">
        <v>1919</v>
      </c>
      <c r="AJ3392" t="s">
        <v>1920</v>
      </c>
      <c r="AK3392" t="s">
        <v>45</v>
      </c>
      <c r="AL3392" s="1">
        <v>42968</v>
      </c>
    </row>
    <row r="3393" spans="1:38" x14ac:dyDescent="0.25">
      <c r="A3393" t="s">
        <v>78</v>
      </c>
      <c r="B3393" s="1">
        <v>43012</v>
      </c>
      <c r="C3393">
        <v>1</v>
      </c>
      <c r="D3393">
        <v>82</v>
      </c>
      <c r="E3393">
        <v>289</v>
      </c>
      <c r="F3393" t="s">
        <v>1426</v>
      </c>
      <c r="G3393" t="s">
        <v>40</v>
      </c>
      <c r="H3393" t="s">
        <v>41</v>
      </c>
      <c r="I3393">
        <v>2</v>
      </c>
      <c r="J3393">
        <v>1</v>
      </c>
      <c r="K3393">
        <v>44</v>
      </c>
      <c r="L3393">
        <v>17.7</v>
      </c>
      <c r="M3393">
        <v>5.35</v>
      </c>
      <c r="N3393">
        <v>0.95</v>
      </c>
      <c r="O3393">
        <v>5.19</v>
      </c>
      <c r="P3393">
        <v>0.92</v>
      </c>
      <c r="Q3393">
        <v>3.65</v>
      </c>
      <c r="R3393">
        <v>0.65</v>
      </c>
      <c r="S3393">
        <v>1.56</v>
      </c>
      <c r="U3393">
        <v>18.37</v>
      </c>
      <c r="V3393">
        <v>21.12</v>
      </c>
      <c r="W3393" s="1">
        <v>42968</v>
      </c>
      <c r="X3393">
        <v>238</v>
      </c>
      <c r="AC3393" t="s">
        <v>49</v>
      </c>
      <c r="AH3393">
        <v>309012</v>
      </c>
      <c r="AI3393">
        <v>119</v>
      </c>
      <c r="AJ3393" s="2">
        <v>13455</v>
      </c>
      <c r="AK3393" t="s">
        <v>45</v>
      </c>
      <c r="AL3393" s="1">
        <v>42968</v>
      </c>
    </row>
    <row r="3394" spans="1:38" x14ac:dyDescent="0.25">
      <c r="A3394" t="s">
        <v>78</v>
      </c>
      <c r="B3394" s="1">
        <v>43072</v>
      </c>
      <c r="C3394">
        <v>2</v>
      </c>
      <c r="D3394">
        <v>82</v>
      </c>
      <c r="E3394">
        <v>289</v>
      </c>
      <c r="F3394" t="s">
        <v>1426</v>
      </c>
      <c r="G3394" t="s">
        <v>40</v>
      </c>
      <c r="H3394" t="s">
        <v>41</v>
      </c>
      <c r="I3394">
        <v>2</v>
      </c>
      <c r="J3394">
        <v>1</v>
      </c>
      <c r="K3394">
        <v>104</v>
      </c>
      <c r="L3394">
        <v>15.4</v>
      </c>
      <c r="M3394">
        <v>5.1100000000000003</v>
      </c>
      <c r="N3394">
        <v>0.79</v>
      </c>
      <c r="O3394">
        <v>5.65</v>
      </c>
      <c r="P3394">
        <v>0.87</v>
      </c>
      <c r="Q3394">
        <v>3.91</v>
      </c>
      <c r="R3394">
        <v>0.6</v>
      </c>
      <c r="S3394">
        <v>1.47</v>
      </c>
      <c r="U3394">
        <v>15.99</v>
      </c>
      <c r="V3394">
        <v>19.5</v>
      </c>
      <c r="W3394" s="1">
        <v>42968</v>
      </c>
      <c r="X3394">
        <v>238</v>
      </c>
      <c r="AC3394" s="1">
        <v>43065</v>
      </c>
      <c r="AD3394">
        <v>1</v>
      </c>
      <c r="AE3394">
        <v>221</v>
      </c>
      <c r="AF3394" s="1">
        <v>43347</v>
      </c>
      <c r="AH3394">
        <v>308128</v>
      </c>
      <c r="AI3394">
        <v>103</v>
      </c>
      <c r="AJ3394" s="2">
        <v>11263</v>
      </c>
      <c r="AK3394" t="s">
        <v>83</v>
      </c>
      <c r="AL3394" s="1">
        <v>43065</v>
      </c>
    </row>
    <row r="3395" spans="1:38" x14ac:dyDescent="0.25">
      <c r="A3395" t="s">
        <v>78</v>
      </c>
      <c r="B3395" s="1">
        <v>43129</v>
      </c>
      <c r="C3395">
        <v>3</v>
      </c>
      <c r="D3395">
        <v>82</v>
      </c>
      <c r="E3395">
        <v>289</v>
      </c>
      <c r="F3395" t="s">
        <v>1426</v>
      </c>
      <c r="G3395" t="s">
        <v>40</v>
      </c>
      <c r="H3395" t="s">
        <v>41</v>
      </c>
      <c r="I3395">
        <v>2</v>
      </c>
      <c r="J3395">
        <v>1</v>
      </c>
      <c r="K3395">
        <v>161</v>
      </c>
      <c r="L3395">
        <v>11.7</v>
      </c>
      <c r="M3395">
        <v>4.95</v>
      </c>
      <c r="N3395">
        <v>0.57999999999999996</v>
      </c>
      <c r="O3395">
        <v>5.07</v>
      </c>
      <c r="P3395">
        <v>0.59</v>
      </c>
      <c r="Q3395">
        <v>3.91</v>
      </c>
      <c r="R3395">
        <v>0.46</v>
      </c>
      <c r="S3395">
        <v>1.05</v>
      </c>
      <c r="T3395">
        <v>7</v>
      </c>
      <c r="U3395">
        <v>12.14</v>
      </c>
      <c r="V3395">
        <v>13.96</v>
      </c>
      <c r="W3395" s="1">
        <v>42968</v>
      </c>
      <c r="X3395">
        <v>238</v>
      </c>
      <c r="Y3395" t="s">
        <v>47</v>
      </c>
      <c r="AC3395" s="1">
        <v>43084</v>
      </c>
      <c r="AD3395">
        <v>2</v>
      </c>
      <c r="AE3395">
        <v>231</v>
      </c>
      <c r="AF3395" s="1">
        <v>43362</v>
      </c>
      <c r="AG3395">
        <v>394</v>
      </c>
      <c r="AH3395">
        <v>309012</v>
      </c>
      <c r="AI3395">
        <v>119</v>
      </c>
      <c r="AJ3395" s="2">
        <v>13455</v>
      </c>
      <c r="AK3395" t="s">
        <v>45</v>
      </c>
      <c r="AL3395" s="1">
        <v>42968</v>
      </c>
    </row>
    <row r="3396" spans="1:38" x14ac:dyDescent="0.25">
      <c r="A3396" t="s">
        <v>78</v>
      </c>
      <c r="B3396" s="1">
        <v>43193</v>
      </c>
      <c r="C3396">
        <v>4</v>
      </c>
      <c r="D3396">
        <v>82</v>
      </c>
      <c r="E3396">
        <v>289</v>
      </c>
      <c r="F3396" t="s">
        <v>1426</v>
      </c>
      <c r="G3396" t="s">
        <v>40</v>
      </c>
      <c r="H3396" t="s">
        <v>41</v>
      </c>
      <c r="I3396">
        <v>2</v>
      </c>
      <c r="J3396">
        <v>1</v>
      </c>
      <c r="K3396">
        <v>225</v>
      </c>
      <c r="L3396">
        <v>7.4</v>
      </c>
      <c r="M3396">
        <v>4.6900000000000004</v>
      </c>
      <c r="N3396">
        <v>0.35</v>
      </c>
      <c r="O3396">
        <v>5.89</v>
      </c>
      <c r="P3396">
        <v>0.44</v>
      </c>
      <c r="Q3396">
        <v>4.78</v>
      </c>
      <c r="R3396">
        <v>0.35</v>
      </c>
      <c r="S3396">
        <v>0.79</v>
      </c>
      <c r="T3396">
        <v>54</v>
      </c>
      <c r="U3396">
        <v>7.68</v>
      </c>
      <c r="V3396">
        <v>10.1</v>
      </c>
      <c r="W3396" s="1">
        <v>42968</v>
      </c>
      <c r="X3396">
        <v>238</v>
      </c>
      <c r="Y3396" t="s">
        <v>48</v>
      </c>
      <c r="AC3396" s="1">
        <v>43084</v>
      </c>
      <c r="AD3396">
        <v>2</v>
      </c>
      <c r="AE3396">
        <v>167</v>
      </c>
      <c r="AF3396" s="1">
        <v>43362</v>
      </c>
      <c r="AG3396">
        <v>394</v>
      </c>
      <c r="AH3396">
        <v>309012</v>
      </c>
      <c r="AI3396">
        <v>119</v>
      </c>
      <c r="AJ3396" s="2">
        <v>13455</v>
      </c>
      <c r="AK3396" t="s">
        <v>45</v>
      </c>
      <c r="AL3396" s="1">
        <v>42968</v>
      </c>
    </row>
    <row r="3397" spans="1:38" x14ac:dyDescent="0.25">
      <c r="A3397" t="s">
        <v>594</v>
      </c>
      <c r="B3397" s="1">
        <v>43059</v>
      </c>
      <c r="C3397">
        <v>2</v>
      </c>
      <c r="D3397">
        <v>514</v>
      </c>
      <c r="E3397">
        <v>289</v>
      </c>
      <c r="F3397" t="s">
        <v>1426</v>
      </c>
      <c r="G3397" t="s">
        <v>51</v>
      </c>
      <c r="H3397" t="s">
        <v>52</v>
      </c>
      <c r="I3397">
        <v>7</v>
      </c>
      <c r="J3397" t="s">
        <v>42</v>
      </c>
      <c r="K3397">
        <v>43</v>
      </c>
      <c r="L3397">
        <v>25.1</v>
      </c>
      <c r="M3397">
        <v>5.0199999999999996</v>
      </c>
      <c r="N3397">
        <v>1.26</v>
      </c>
      <c r="O3397">
        <v>4.53</v>
      </c>
      <c r="P3397">
        <v>1.1399999999999999</v>
      </c>
      <c r="Q3397">
        <v>3.41</v>
      </c>
      <c r="R3397">
        <v>0.86</v>
      </c>
      <c r="S3397">
        <v>1.99</v>
      </c>
      <c r="T3397">
        <v>1233</v>
      </c>
      <c r="U3397">
        <v>26.05</v>
      </c>
      <c r="V3397">
        <v>27.42</v>
      </c>
      <c r="W3397" s="1">
        <v>43016</v>
      </c>
      <c r="X3397">
        <v>183</v>
      </c>
      <c r="Y3397" s="3">
        <v>44927</v>
      </c>
      <c r="AC3397" t="s">
        <v>49</v>
      </c>
      <c r="AH3397">
        <v>102069</v>
      </c>
      <c r="AI3397">
        <v>0</v>
      </c>
      <c r="AJ3397" t="s">
        <v>1921</v>
      </c>
      <c r="AK3397" t="s">
        <v>45</v>
      </c>
      <c r="AL3397" s="1">
        <v>43016</v>
      </c>
    </row>
    <row r="3398" spans="1:38" x14ac:dyDescent="0.25">
      <c r="A3398" t="s">
        <v>594</v>
      </c>
      <c r="B3398" s="1">
        <v>43186</v>
      </c>
      <c r="C3398">
        <v>4</v>
      </c>
      <c r="D3398">
        <v>514</v>
      </c>
      <c r="E3398">
        <v>289</v>
      </c>
      <c r="F3398" t="s">
        <v>1426</v>
      </c>
      <c r="G3398" t="s">
        <v>51</v>
      </c>
      <c r="H3398" t="s">
        <v>52</v>
      </c>
      <c r="I3398">
        <v>7</v>
      </c>
      <c r="J3398" t="s">
        <v>42</v>
      </c>
      <c r="K3398">
        <v>170</v>
      </c>
      <c r="L3398">
        <v>17.3</v>
      </c>
      <c r="M3398">
        <v>5.09</v>
      </c>
      <c r="N3398">
        <v>0.88</v>
      </c>
      <c r="O3398">
        <v>4.9800000000000004</v>
      </c>
      <c r="P3398">
        <v>0.86</v>
      </c>
      <c r="Q3398">
        <v>3.74</v>
      </c>
      <c r="R3398">
        <v>0.65</v>
      </c>
      <c r="S3398">
        <v>1.51</v>
      </c>
      <c r="T3398">
        <v>52</v>
      </c>
      <c r="U3398">
        <v>17.96</v>
      </c>
      <c r="V3398">
        <v>20.260000000000002</v>
      </c>
      <c r="W3398" s="1">
        <v>43016</v>
      </c>
      <c r="X3398" t="s">
        <v>1922</v>
      </c>
      <c r="Y3398" s="3">
        <v>44986</v>
      </c>
      <c r="AC3398" s="1">
        <v>43103</v>
      </c>
      <c r="AD3398">
        <v>0</v>
      </c>
      <c r="AE3398">
        <v>14</v>
      </c>
      <c r="AF3398" s="1">
        <v>43383</v>
      </c>
      <c r="AG3398">
        <v>367</v>
      </c>
      <c r="AH3398">
        <v>102069</v>
      </c>
      <c r="AI3398">
        <v>0</v>
      </c>
      <c r="AJ3398" t="s">
        <v>1921</v>
      </c>
      <c r="AK3398" t="s">
        <v>50</v>
      </c>
      <c r="AL3398" s="1">
        <v>43245</v>
      </c>
    </row>
    <row r="3399" spans="1:38" x14ac:dyDescent="0.25">
      <c r="A3399" t="s">
        <v>594</v>
      </c>
      <c r="B3399" s="1">
        <v>43122</v>
      </c>
      <c r="C3399">
        <v>3</v>
      </c>
      <c r="D3399">
        <v>514</v>
      </c>
      <c r="E3399">
        <v>289</v>
      </c>
      <c r="F3399" t="s">
        <v>1426</v>
      </c>
      <c r="G3399" t="s">
        <v>51</v>
      </c>
      <c r="H3399" t="s">
        <v>52</v>
      </c>
      <c r="I3399">
        <v>7</v>
      </c>
      <c r="J3399" t="s">
        <v>42</v>
      </c>
      <c r="K3399">
        <v>106</v>
      </c>
      <c r="L3399">
        <v>19.600000000000001</v>
      </c>
      <c r="M3399">
        <v>4.78</v>
      </c>
      <c r="N3399">
        <v>0.94</v>
      </c>
      <c r="O3399">
        <v>4.2300000000000004</v>
      </c>
      <c r="P3399">
        <v>0.83</v>
      </c>
      <c r="Q3399">
        <v>3.11</v>
      </c>
      <c r="R3399">
        <v>0.61</v>
      </c>
      <c r="S3399">
        <v>1.44</v>
      </c>
      <c r="T3399">
        <v>86</v>
      </c>
      <c r="U3399">
        <v>20.34</v>
      </c>
      <c r="V3399">
        <v>20.2</v>
      </c>
      <c r="W3399" s="1">
        <v>43016</v>
      </c>
      <c r="X3399" t="s">
        <v>1922</v>
      </c>
      <c r="Y3399" s="3">
        <v>44958</v>
      </c>
      <c r="AC3399" s="1">
        <v>43103</v>
      </c>
      <c r="AD3399">
        <v>0</v>
      </c>
      <c r="AE3399">
        <v>217</v>
      </c>
      <c r="AF3399" s="1">
        <v>43383</v>
      </c>
      <c r="AG3399">
        <v>367</v>
      </c>
      <c r="AH3399">
        <v>102069</v>
      </c>
      <c r="AI3399">
        <v>0</v>
      </c>
      <c r="AJ3399" t="s">
        <v>1921</v>
      </c>
      <c r="AK3399" t="s">
        <v>45</v>
      </c>
      <c r="AL3399" s="1">
        <v>43016</v>
      </c>
    </row>
    <row r="3400" spans="1:38" x14ac:dyDescent="0.25">
      <c r="A3400" t="s">
        <v>594</v>
      </c>
      <c r="B3400" s="1">
        <v>42995</v>
      </c>
      <c r="C3400">
        <v>1</v>
      </c>
      <c r="D3400">
        <v>384</v>
      </c>
      <c r="E3400">
        <v>290</v>
      </c>
      <c r="F3400" t="s">
        <v>1426</v>
      </c>
      <c r="G3400" t="s">
        <v>51</v>
      </c>
      <c r="H3400" t="s">
        <v>52</v>
      </c>
      <c r="I3400">
        <v>4</v>
      </c>
      <c r="J3400" t="s">
        <v>42</v>
      </c>
      <c r="K3400">
        <v>32</v>
      </c>
      <c r="L3400">
        <v>27</v>
      </c>
      <c r="M3400">
        <v>4.95</v>
      </c>
      <c r="N3400">
        <v>1.34</v>
      </c>
      <c r="O3400">
        <v>4.5999999999999996</v>
      </c>
      <c r="P3400">
        <v>1.24</v>
      </c>
      <c r="Q3400">
        <v>3.93</v>
      </c>
      <c r="R3400">
        <v>1.06</v>
      </c>
      <c r="S3400">
        <v>2.2999999999999998</v>
      </c>
      <c r="T3400">
        <v>72</v>
      </c>
      <c r="U3400">
        <v>28.03</v>
      </c>
      <c r="V3400">
        <v>30.67</v>
      </c>
      <c r="W3400" s="1">
        <v>42963</v>
      </c>
      <c r="X3400">
        <v>236</v>
      </c>
      <c r="Y3400" t="s">
        <v>43</v>
      </c>
      <c r="Z3400" t="s">
        <v>1923</v>
      </c>
      <c r="AA3400" t="s">
        <v>1924</v>
      </c>
      <c r="AC3400" t="s">
        <v>49</v>
      </c>
      <c r="AH3400" t="s">
        <v>1925</v>
      </c>
      <c r="AI3400">
        <v>612</v>
      </c>
      <c r="AJ3400" t="s">
        <v>1926</v>
      </c>
      <c r="AK3400" t="s">
        <v>45</v>
      </c>
      <c r="AL3400" s="1">
        <v>42963</v>
      </c>
    </row>
    <row r="3401" spans="1:38" x14ac:dyDescent="0.25">
      <c r="A3401" t="s">
        <v>594</v>
      </c>
      <c r="B3401" s="1">
        <v>43059</v>
      </c>
      <c r="C3401">
        <v>2</v>
      </c>
      <c r="D3401">
        <v>384</v>
      </c>
      <c r="E3401">
        <v>290</v>
      </c>
      <c r="F3401" t="s">
        <v>1426</v>
      </c>
      <c r="G3401" t="s">
        <v>51</v>
      </c>
      <c r="H3401" t="s">
        <v>52</v>
      </c>
      <c r="I3401">
        <v>4</v>
      </c>
      <c r="J3401" t="s">
        <v>42</v>
      </c>
      <c r="K3401">
        <v>96</v>
      </c>
      <c r="L3401">
        <v>21.7</v>
      </c>
      <c r="M3401">
        <v>5.04</v>
      </c>
      <c r="N3401">
        <v>1.0900000000000001</v>
      </c>
      <c r="O3401">
        <v>4.95</v>
      </c>
      <c r="P3401">
        <v>1.07</v>
      </c>
      <c r="Q3401">
        <v>3.88</v>
      </c>
      <c r="R3401">
        <v>0.84</v>
      </c>
      <c r="S3401">
        <v>1.92</v>
      </c>
      <c r="T3401">
        <v>75</v>
      </c>
      <c r="U3401">
        <v>22.52</v>
      </c>
      <c r="V3401">
        <v>25.48</v>
      </c>
      <c r="W3401" s="1">
        <v>42963</v>
      </c>
      <c r="X3401">
        <v>236</v>
      </c>
      <c r="Y3401" t="s">
        <v>46</v>
      </c>
      <c r="Z3401" t="s">
        <v>1927</v>
      </c>
      <c r="AA3401" t="s">
        <v>1262</v>
      </c>
      <c r="AC3401" s="1">
        <v>43056</v>
      </c>
      <c r="AD3401">
        <v>1</v>
      </c>
      <c r="AE3401">
        <v>231</v>
      </c>
      <c r="AF3401" s="1">
        <v>43340</v>
      </c>
      <c r="AG3401">
        <v>377</v>
      </c>
      <c r="AH3401" t="s">
        <v>1925</v>
      </c>
      <c r="AI3401">
        <v>612</v>
      </c>
      <c r="AJ3401" t="s">
        <v>1926</v>
      </c>
      <c r="AK3401" t="s">
        <v>45</v>
      </c>
      <c r="AL3401" s="1">
        <v>42963</v>
      </c>
    </row>
    <row r="3402" spans="1:38" x14ac:dyDescent="0.25">
      <c r="A3402" t="s">
        <v>594</v>
      </c>
      <c r="B3402" s="1">
        <v>43186</v>
      </c>
      <c r="C3402">
        <v>4</v>
      </c>
      <c r="D3402">
        <v>384</v>
      </c>
      <c r="E3402">
        <v>290</v>
      </c>
      <c r="F3402" t="s">
        <v>1426</v>
      </c>
      <c r="G3402" t="s">
        <v>51</v>
      </c>
      <c r="H3402" t="s">
        <v>52</v>
      </c>
      <c r="I3402">
        <v>4</v>
      </c>
      <c r="J3402" t="s">
        <v>42</v>
      </c>
      <c r="K3402">
        <v>223</v>
      </c>
      <c r="L3402">
        <v>17.5</v>
      </c>
      <c r="M3402">
        <v>4.8499999999999996</v>
      </c>
      <c r="N3402">
        <v>0.85</v>
      </c>
      <c r="O3402">
        <v>6.5</v>
      </c>
      <c r="P3402">
        <v>1.1399999999999999</v>
      </c>
      <c r="Q3402">
        <v>4.66</v>
      </c>
      <c r="R3402">
        <v>0.82</v>
      </c>
      <c r="S3402">
        <v>1.95</v>
      </c>
      <c r="T3402">
        <v>74</v>
      </c>
      <c r="U3402">
        <v>18.170000000000002</v>
      </c>
      <c r="V3402">
        <v>25.08</v>
      </c>
      <c r="W3402" s="1">
        <v>42963</v>
      </c>
      <c r="X3402">
        <v>236</v>
      </c>
      <c r="Y3402" t="s">
        <v>48</v>
      </c>
      <c r="Z3402" t="s">
        <v>1923</v>
      </c>
      <c r="AA3402" t="s">
        <v>1924</v>
      </c>
      <c r="AC3402" t="s">
        <v>49</v>
      </c>
      <c r="AH3402" t="s">
        <v>1925</v>
      </c>
      <c r="AI3402">
        <v>612</v>
      </c>
      <c r="AJ3402" t="s">
        <v>1926</v>
      </c>
      <c r="AK3402" t="s">
        <v>50</v>
      </c>
      <c r="AL3402" s="1">
        <v>43245</v>
      </c>
    </row>
    <row r="3403" spans="1:38" x14ac:dyDescent="0.25">
      <c r="A3403" t="s">
        <v>594</v>
      </c>
      <c r="B3403" s="1">
        <v>43122</v>
      </c>
      <c r="C3403">
        <v>3</v>
      </c>
      <c r="D3403">
        <v>384</v>
      </c>
      <c r="E3403">
        <v>290</v>
      </c>
      <c r="F3403" t="s">
        <v>1426</v>
      </c>
      <c r="G3403" t="s">
        <v>51</v>
      </c>
      <c r="H3403" t="s">
        <v>52</v>
      </c>
      <c r="I3403">
        <v>4</v>
      </c>
      <c r="J3403" t="s">
        <v>42</v>
      </c>
      <c r="K3403">
        <v>159</v>
      </c>
      <c r="L3403">
        <v>18.600000000000001</v>
      </c>
      <c r="M3403">
        <v>4.8</v>
      </c>
      <c r="N3403">
        <v>0.89</v>
      </c>
      <c r="O3403">
        <v>5.22</v>
      </c>
      <c r="P3403">
        <v>0.97</v>
      </c>
      <c r="Q3403">
        <v>3.83</v>
      </c>
      <c r="R3403">
        <v>0.71</v>
      </c>
      <c r="S3403">
        <v>1.68</v>
      </c>
      <c r="T3403">
        <v>92</v>
      </c>
      <c r="U3403">
        <v>19.309999999999999</v>
      </c>
      <c r="V3403">
        <v>22.43</v>
      </c>
      <c r="W3403" s="1">
        <v>42963</v>
      </c>
      <c r="X3403">
        <v>236</v>
      </c>
      <c r="Y3403" t="s">
        <v>47</v>
      </c>
      <c r="Z3403" t="s">
        <v>1923</v>
      </c>
      <c r="AA3403" t="s">
        <v>1924</v>
      </c>
      <c r="AC3403" s="1">
        <v>43056</v>
      </c>
      <c r="AD3403">
        <v>1</v>
      </c>
      <c r="AE3403">
        <v>174</v>
      </c>
      <c r="AF3403" s="1">
        <v>43340</v>
      </c>
      <c r="AG3403">
        <v>377</v>
      </c>
      <c r="AH3403" t="s">
        <v>1925</v>
      </c>
      <c r="AI3403">
        <v>612</v>
      </c>
      <c r="AJ3403" t="s">
        <v>1926</v>
      </c>
      <c r="AK3403" t="s">
        <v>45</v>
      </c>
      <c r="AL3403" s="1">
        <v>42963</v>
      </c>
    </row>
    <row r="3404" spans="1:38" x14ac:dyDescent="0.25">
      <c r="A3404" t="s">
        <v>40</v>
      </c>
      <c r="B3404" s="1">
        <v>44117</v>
      </c>
      <c r="C3404">
        <v>1</v>
      </c>
      <c r="D3404">
        <v>480</v>
      </c>
      <c r="E3404">
        <v>291</v>
      </c>
      <c r="F3404" t="s">
        <v>1426</v>
      </c>
      <c r="G3404" t="s">
        <v>69</v>
      </c>
      <c r="H3404" t="s">
        <v>70</v>
      </c>
      <c r="I3404">
        <v>3</v>
      </c>
      <c r="J3404">
        <v>2</v>
      </c>
      <c r="K3404">
        <v>57</v>
      </c>
      <c r="L3404">
        <v>20.100000000000001</v>
      </c>
      <c r="M3404">
        <v>5.15</v>
      </c>
      <c r="N3404">
        <v>1.04</v>
      </c>
      <c r="O3404">
        <v>5.25</v>
      </c>
      <c r="P3404">
        <v>1.06</v>
      </c>
      <c r="Q3404">
        <v>3.95</v>
      </c>
      <c r="R3404">
        <v>0.79</v>
      </c>
      <c r="S3404">
        <v>1.85</v>
      </c>
      <c r="T3404">
        <v>10</v>
      </c>
      <c r="U3404">
        <v>20.86</v>
      </c>
      <c r="V3404">
        <v>24.56</v>
      </c>
      <c r="W3404" s="1">
        <v>44060</v>
      </c>
      <c r="Y3404" t="s">
        <v>43</v>
      </c>
      <c r="Z3404" t="s">
        <v>1928</v>
      </c>
      <c r="AA3404" t="s">
        <v>1929</v>
      </c>
      <c r="AB3404">
        <v>132</v>
      </c>
      <c r="AC3404" t="s">
        <v>49</v>
      </c>
      <c r="AH3404">
        <v>512005</v>
      </c>
      <c r="AI3404" t="s">
        <v>1930</v>
      </c>
      <c r="AJ3404" s="2">
        <v>24412</v>
      </c>
      <c r="AK3404" t="s">
        <v>45</v>
      </c>
      <c r="AL3404" s="1">
        <v>44060</v>
      </c>
    </row>
    <row r="3405" spans="1:38" x14ac:dyDescent="0.25">
      <c r="A3405" t="s">
        <v>40</v>
      </c>
      <c r="B3405" s="1">
        <v>44222</v>
      </c>
      <c r="C3405">
        <v>2</v>
      </c>
      <c r="D3405">
        <v>480</v>
      </c>
      <c r="E3405">
        <v>291</v>
      </c>
      <c r="F3405" t="s">
        <v>1426</v>
      </c>
      <c r="G3405" t="s">
        <v>69</v>
      </c>
      <c r="H3405" t="s">
        <v>70</v>
      </c>
      <c r="I3405">
        <v>3</v>
      </c>
      <c r="J3405">
        <v>2</v>
      </c>
      <c r="K3405">
        <v>162</v>
      </c>
      <c r="L3405">
        <v>15.6</v>
      </c>
      <c r="M3405">
        <v>5</v>
      </c>
      <c r="N3405">
        <v>0.78</v>
      </c>
      <c r="O3405">
        <v>5.45</v>
      </c>
      <c r="P3405">
        <v>0.85</v>
      </c>
      <c r="Q3405">
        <v>4.01</v>
      </c>
      <c r="R3405">
        <v>0.63</v>
      </c>
      <c r="S3405">
        <v>1.48</v>
      </c>
      <c r="T3405">
        <v>10</v>
      </c>
      <c r="U3405">
        <v>16.190000000000001</v>
      </c>
      <c r="V3405">
        <v>19.53</v>
      </c>
      <c r="W3405" s="1">
        <v>44060</v>
      </c>
      <c r="Y3405" t="s">
        <v>46</v>
      </c>
      <c r="Z3405" t="s">
        <v>1928</v>
      </c>
      <c r="AA3405" t="s">
        <v>1929</v>
      </c>
      <c r="AB3405">
        <v>132</v>
      </c>
      <c r="AC3405" s="1">
        <v>44189</v>
      </c>
      <c r="AD3405">
        <v>0</v>
      </c>
      <c r="AE3405">
        <v>212</v>
      </c>
      <c r="AF3405" s="1">
        <v>44471</v>
      </c>
      <c r="AG3405">
        <v>411</v>
      </c>
      <c r="AH3405">
        <v>512005</v>
      </c>
      <c r="AI3405" t="s">
        <v>1930</v>
      </c>
      <c r="AJ3405" s="2">
        <v>24412</v>
      </c>
      <c r="AK3405" t="s">
        <v>45</v>
      </c>
      <c r="AL3405" s="1">
        <v>44060</v>
      </c>
    </row>
    <row r="3406" spans="1:38" x14ac:dyDescent="0.25">
      <c r="A3406" t="s">
        <v>40</v>
      </c>
      <c r="B3406" s="1">
        <v>44280</v>
      </c>
      <c r="C3406">
        <v>3</v>
      </c>
      <c r="D3406">
        <v>480</v>
      </c>
      <c r="E3406">
        <v>291</v>
      </c>
      <c r="F3406" t="s">
        <v>1426</v>
      </c>
      <c r="G3406" t="s">
        <v>69</v>
      </c>
      <c r="H3406" t="s">
        <v>70</v>
      </c>
      <c r="I3406">
        <v>3</v>
      </c>
      <c r="J3406">
        <v>2</v>
      </c>
      <c r="K3406">
        <v>220</v>
      </c>
      <c r="L3406">
        <v>13.7</v>
      </c>
      <c r="M3406">
        <v>4.95</v>
      </c>
      <c r="N3406">
        <v>0.68</v>
      </c>
      <c r="O3406">
        <v>5.71</v>
      </c>
      <c r="P3406">
        <v>0.78</v>
      </c>
      <c r="Q3406">
        <v>4.42</v>
      </c>
      <c r="R3406">
        <v>0.61</v>
      </c>
      <c r="S3406">
        <v>1.39</v>
      </c>
      <c r="T3406">
        <v>33</v>
      </c>
      <c r="U3406">
        <v>14.22</v>
      </c>
      <c r="V3406">
        <v>17.989999999999998</v>
      </c>
      <c r="W3406" s="1">
        <v>44060</v>
      </c>
      <c r="Y3406" t="s">
        <v>47</v>
      </c>
      <c r="Z3406" t="s">
        <v>1928</v>
      </c>
      <c r="AA3406" t="s">
        <v>1929</v>
      </c>
      <c r="AB3406">
        <v>132</v>
      </c>
      <c r="AC3406" s="1">
        <v>44189</v>
      </c>
      <c r="AD3406">
        <v>0</v>
      </c>
      <c r="AE3406">
        <v>190</v>
      </c>
      <c r="AF3406" s="1">
        <v>44471</v>
      </c>
      <c r="AG3406">
        <v>411</v>
      </c>
      <c r="AH3406">
        <v>512005</v>
      </c>
      <c r="AI3406" t="s">
        <v>1930</v>
      </c>
      <c r="AJ3406" s="2">
        <v>24412</v>
      </c>
      <c r="AK3406" t="s">
        <v>45</v>
      </c>
      <c r="AL3406" s="1">
        <v>44060</v>
      </c>
    </row>
    <row r="3407" spans="1:38" x14ac:dyDescent="0.25">
      <c r="A3407" t="s">
        <v>594</v>
      </c>
      <c r="B3407" s="1">
        <v>42995</v>
      </c>
      <c r="C3407">
        <v>1</v>
      </c>
      <c r="D3407">
        <v>58</v>
      </c>
      <c r="E3407">
        <v>291</v>
      </c>
      <c r="F3407" t="s">
        <v>1426</v>
      </c>
      <c r="G3407" t="s">
        <v>69</v>
      </c>
      <c r="H3407" t="s">
        <v>70</v>
      </c>
      <c r="I3407">
        <v>2</v>
      </c>
      <c r="J3407">
        <v>1</v>
      </c>
      <c r="K3407">
        <v>10</v>
      </c>
      <c r="L3407">
        <v>21.8</v>
      </c>
      <c r="M3407">
        <v>4.5999999999999996</v>
      </c>
      <c r="N3407">
        <v>1</v>
      </c>
      <c r="O3407">
        <v>3.98</v>
      </c>
      <c r="P3407">
        <v>0.87</v>
      </c>
      <c r="Q3407">
        <v>3.45</v>
      </c>
      <c r="R3407">
        <v>0.75</v>
      </c>
      <c r="S3407">
        <v>1.62</v>
      </c>
      <c r="T3407">
        <v>758</v>
      </c>
      <c r="U3407">
        <v>22.63</v>
      </c>
      <c r="V3407">
        <v>22.33</v>
      </c>
      <c r="W3407" s="1">
        <v>42985</v>
      </c>
      <c r="X3407">
        <v>214</v>
      </c>
      <c r="Y3407" s="3">
        <v>44927</v>
      </c>
      <c r="Z3407" t="s">
        <v>1931</v>
      </c>
      <c r="AA3407" t="s">
        <v>1932</v>
      </c>
      <c r="AC3407" t="s">
        <v>49</v>
      </c>
      <c r="AH3407" t="s">
        <v>1933</v>
      </c>
      <c r="AI3407">
        <v>530</v>
      </c>
      <c r="AJ3407" t="s">
        <v>1934</v>
      </c>
      <c r="AK3407" t="s">
        <v>45</v>
      </c>
      <c r="AL3407" s="1">
        <v>42985</v>
      </c>
    </row>
    <row r="3408" spans="1:38" x14ac:dyDescent="0.25">
      <c r="A3408" t="s">
        <v>594</v>
      </c>
      <c r="B3408" s="1">
        <v>43059</v>
      </c>
      <c r="C3408">
        <v>2</v>
      </c>
      <c r="D3408">
        <v>58</v>
      </c>
      <c r="E3408">
        <v>291</v>
      </c>
      <c r="F3408" t="s">
        <v>1426</v>
      </c>
      <c r="G3408" t="s">
        <v>69</v>
      </c>
      <c r="H3408" t="s">
        <v>70</v>
      </c>
      <c r="I3408">
        <v>2</v>
      </c>
      <c r="J3408">
        <v>1</v>
      </c>
      <c r="K3408">
        <v>74</v>
      </c>
      <c r="L3408">
        <v>21.4</v>
      </c>
      <c r="M3408">
        <v>4.72</v>
      </c>
      <c r="N3408">
        <v>1.01</v>
      </c>
      <c r="O3408">
        <v>3.6</v>
      </c>
      <c r="P3408">
        <v>0.77</v>
      </c>
      <c r="Q3408">
        <v>3.41</v>
      </c>
      <c r="R3408">
        <v>0.73</v>
      </c>
      <c r="S3408">
        <v>1.5</v>
      </c>
      <c r="T3408">
        <v>93</v>
      </c>
      <c r="U3408">
        <v>22.21</v>
      </c>
      <c r="V3408">
        <v>20.82</v>
      </c>
      <c r="W3408" s="1">
        <v>42985</v>
      </c>
      <c r="X3408">
        <v>214</v>
      </c>
      <c r="Y3408" s="3">
        <v>44958</v>
      </c>
      <c r="AC3408" t="s">
        <v>49</v>
      </c>
      <c r="AH3408" t="s">
        <v>1933</v>
      </c>
      <c r="AI3408">
        <v>530</v>
      </c>
      <c r="AJ3408" t="s">
        <v>1934</v>
      </c>
      <c r="AK3408" t="s">
        <v>45</v>
      </c>
      <c r="AL3408" s="1">
        <v>42985</v>
      </c>
    </row>
    <row r="3409" spans="1:38" x14ac:dyDescent="0.25">
      <c r="A3409" t="s">
        <v>594</v>
      </c>
      <c r="B3409" s="1">
        <v>43186</v>
      </c>
      <c r="C3409">
        <v>4</v>
      </c>
      <c r="D3409">
        <v>58</v>
      </c>
      <c r="E3409">
        <v>291</v>
      </c>
      <c r="F3409" t="s">
        <v>1426</v>
      </c>
      <c r="G3409" t="s">
        <v>69</v>
      </c>
      <c r="H3409" t="s">
        <v>70</v>
      </c>
      <c r="I3409">
        <v>2</v>
      </c>
      <c r="J3409">
        <v>1</v>
      </c>
      <c r="K3409">
        <v>201</v>
      </c>
      <c r="L3409">
        <v>15.1</v>
      </c>
      <c r="M3409">
        <v>4.53</v>
      </c>
      <c r="N3409">
        <v>0.68</v>
      </c>
      <c r="O3409">
        <v>4.03</v>
      </c>
      <c r="P3409">
        <v>0.61</v>
      </c>
      <c r="Q3409">
        <v>3.94</v>
      </c>
      <c r="R3409">
        <v>0.59</v>
      </c>
      <c r="S3409">
        <v>1.2</v>
      </c>
      <c r="T3409">
        <v>133</v>
      </c>
      <c r="U3409">
        <v>15.67</v>
      </c>
      <c r="V3409">
        <v>16.079999999999998</v>
      </c>
      <c r="W3409" s="1">
        <v>42985</v>
      </c>
      <c r="X3409">
        <v>214</v>
      </c>
      <c r="Y3409" s="3">
        <v>45019</v>
      </c>
      <c r="Z3409" t="s">
        <v>1931</v>
      </c>
      <c r="AA3409" t="s">
        <v>1932</v>
      </c>
      <c r="AC3409" t="s">
        <v>49</v>
      </c>
      <c r="AH3409" t="s">
        <v>1933</v>
      </c>
      <c r="AI3409">
        <v>530</v>
      </c>
      <c r="AJ3409" t="s">
        <v>1934</v>
      </c>
      <c r="AK3409" t="s">
        <v>50</v>
      </c>
      <c r="AL3409" s="1">
        <v>43245</v>
      </c>
    </row>
    <row r="3410" spans="1:38" x14ac:dyDescent="0.25">
      <c r="A3410" t="s">
        <v>594</v>
      </c>
      <c r="B3410" s="1">
        <v>43122</v>
      </c>
      <c r="C3410">
        <v>3</v>
      </c>
      <c r="D3410">
        <v>58</v>
      </c>
      <c r="E3410">
        <v>291</v>
      </c>
      <c r="F3410" t="s">
        <v>1426</v>
      </c>
      <c r="G3410" t="s">
        <v>69</v>
      </c>
      <c r="H3410" t="s">
        <v>70</v>
      </c>
      <c r="I3410">
        <v>2</v>
      </c>
      <c r="J3410">
        <v>1</v>
      </c>
      <c r="K3410">
        <v>137</v>
      </c>
      <c r="L3410">
        <v>15.8</v>
      </c>
      <c r="M3410">
        <v>4.5599999999999996</v>
      </c>
      <c r="N3410">
        <v>0.72</v>
      </c>
      <c r="O3410">
        <v>3.8</v>
      </c>
      <c r="P3410">
        <v>0.6</v>
      </c>
      <c r="Q3410">
        <v>3.35</v>
      </c>
      <c r="R3410">
        <v>0.53</v>
      </c>
      <c r="S3410">
        <v>1.1299999999999999</v>
      </c>
      <c r="T3410">
        <v>396</v>
      </c>
      <c r="U3410">
        <v>16.399999999999999</v>
      </c>
      <c r="V3410">
        <v>15.7</v>
      </c>
      <c r="W3410" s="1">
        <v>42985</v>
      </c>
      <c r="X3410">
        <v>214</v>
      </c>
      <c r="Y3410" s="3">
        <v>44987</v>
      </c>
      <c r="Z3410" t="s">
        <v>1931</v>
      </c>
      <c r="AA3410" t="s">
        <v>1932</v>
      </c>
      <c r="AC3410" s="1">
        <v>43073</v>
      </c>
      <c r="AD3410">
        <v>0</v>
      </c>
      <c r="AE3410">
        <v>188</v>
      </c>
      <c r="AF3410" s="1">
        <v>43354</v>
      </c>
      <c r="AG3410">
        <v>369</v>
      </c>
      <c r="AH3410" t="s">
        <v>1933</v>
      </c>
      <c r="AI3410">
        <v>530</v>
      </c>
      <c r="AJ3410" t="s">
        <v>1934</v>
      </c>
      <c r="AK3410" t="s">
        <v>45</v>
      </c>
      <c r="AL3410" s="1">
        <v>42985</v>
      </c>
    </row>
    <row r="3411" spans="1:38" x14ac:dyDescent="0.25">
      <c r="A3411" t="s">
        <v>594</v>
      </c>
      <c r="B3411" s="1">
        <v>43059</v>
      </c>
      <c r="C3411">
        <v>2</v>
      </c>
      <c r="D3411">
        <v>407</v>
      </c>
      <c r="E3411">
        <v>292</v>
      </c>
      <c r="F3411" t="s">
        <v>1426</v>
      </c>
      <c r="G3411" t="s">
        <v>104</v>
      </c>
      <c r="H3411" t="s">
        <v>105</v>
      </c>
      <c r="I3411">
        <v>7</v>
      </c>
      <c r="J3411" t="s">
        <v>42</v>
      </c>
      <c r="K3411">
        <v>78</v>
      </c>
      <c r="L3411">
        <v>23.2</v>
      </c>
      <c r="M3411">
        <v>5.15</v>
      </c>
      <c r="N3411">
        <v>1.19</v>
      </c>
      <c r="O3411">
        <v>5.62</v>
      </c>
      <c r="P3411">
        <v>1.3</v>
      </c>
      <c r="Q3411">
        <v>4.0199999999999996</v>
      </c>
      <c r="R3411">
        <v>0.93</v>
      </c>
      <c r="S3411">
        <v>2.2400000000000002</v>
      </c>
      <c r="T3411">
        <v>61</v>
      </c>
      <c r="U3411">
        <v>24.08</v>
      </c>
      <c r="V3411">
        <v>29.44</v>
      </c>
      <c r="W3411" s="1">
        <v>42981</v>
      </c>
      <c r="X3411">
        <v>218</v>
      </c>
      <c r="Y3411" t="s">
        <v>46</v>
      </c>
      <c r="AC3411" t="s">
        <v>49</v>
      </c>
      <c r="AH3411">
        <v>301025</v>
      </c>
      <c r="AI3411">
        <v>0</v>
      </c>
      <c r="AJ3411" t="s">
        <v>1935</v>
      </c>
      <c r="AK3411" t="s">
        <v>45</v>
      </c>
      <c r="AL3411" s="1">
        <v>42981</v>
      </c>
    </row>
    <row r="3412" spans="1:38" x14ac:dyDescent="0.25">
      <c r="A3412" t="s">
        <v>594</v>
      </c>
      <c r="B3412" s="1">
        <v>42995</v>
      </c>
      <c r="C3412">
        <v>1</v>
      </c>
      <c r="D3412">
        <v>407</v>
      </c>
      <c r="E3412">
        <v>292</v>
      </c>
      <c r="F3412" t="s">
        <v>1426</v>
      </c>
      <c r="G3412" t="s">
        <v>104</v>
      </c>
      <c r="H3412" t="s">
        <v>105</v>
      </c>
      <c r="I3412">
        <v>7</v>
      </c>
      <c r="J3412" t="s">
        <v>42</v>
      </c>
      <c r="K3412">
        <v>14</v>
      </c>
      <c r="L3412">
        <v>23</v>
      </c>
      <c r="M3412">
        <v>5.19</v>
      </c>
      <c r="N3412">
        <v>1.19</v>
      </c>
      <c r="O3412">
        <v>5.55</v>
      </c>
      <c r="P3412">
        <v>1.28</v>
      </c>
      <c r="Q3412">
        <v>4.2</v>
      </c>
      <c r="R3412">
        <v>0.97</v>
      </c>
      <c r="S3412">
        <v>2.2400000000000002</v>
      </c>
      <c r="T3412">
        <v>53</v>
      </c>
      <c r="U3412">
        <v>23.87</v>
      </c>
      <c r="V3412">
        <v>29.43</v>
      </c>
      <c r="W3412" s="1">
        <v>42981</v>
      </c>
      <c r="X3412">
        <v>218</v>
      </c>
      <c r="Y3412" t="s">
        <v>43</v>
      </c>
      <c r="AC3412" t="s">
        <v>49</v>
      </c>
      <c r="AH3412">
        <v>301025</v>
      </c>
      <c r="AI3412">
        <v>0</v>
      </c>
      <c r="AJ3412" t="s">
        <v>1935</v>
      </c>
      <c r="AK3412" t="s">
        <v>45</v>
      </c>
      <c r="AL3412" s="1">
        <v>42981</v>
      </c>
    </row>
    <row r="3413" spans="1:38" x14ac:dyDescent="0.25">
      <c r="A3413" t="s">
        <v>594</v>
      </c>
      <c r="B3413" s="1">
        <v>43122</v>
      </c>
      <c r="C3413">
        <v>3</v>
      </c>
      <c r="D3413">
        <v>407</v>
      </c>
      <c r="E3413">
        <v>292</v>
      </c>
      <c r="F3413" t="s">
        <v>1426</v>
      </c>
      <c r="G3413" t="s">
        <v>104</v>
      </c>
      <c r="H3413" t="s">
        <v>105</v>
      </c>
      <c r="I3413">
        <v>7</v>
      </c>
      <c r="J3413" t="s">
        <v>42</v>
      </c>
      <c r="K3413">
        <v>141</v>
      </c>
      <c r="L3413">
        <v>20.3</v>
      </c>
      <c r="M3413">
        <v>4.9400000000000004</v>
      </c>
      <c r="N3413">
        <v>1</v>
      </c>
      <c r="O3413">
        <v>5.75</v>
      </c>
      <c r="P3413">
        <v>1.17</v>
      </c>
      <c r="Q3413">
        <v>3.83</v>
      </c>
      <c r="R3413">
        <v>0.78</v>
      </c>
      <c r="S3413">
        <v>1.94</v>
      </c>
      <c r="T3413">
        <v>118</v>
      </c>
      <c r="U3413">
        <v>21.07</v>
      </c>
      <c r="V3413">
        <v>25.92</v>
      </c>
      <c r="W3413" s="1">
        <v>42981</v>
      </c>
      <c r="X3413">
        <v>218</v>
      </c>
      <c r="Y3413" t="s">
        <v>47</v>
      </c>
      <c r="AC3413" s="1">
        <v>43083</v>
      </c>
      <c r="AD3413">
        <v>0</v>
      </c>
      <c r="AE3413">
        <v>199</v>
      </c>
      <c r="AF3413" s="1">
        <v>43365</v>
      </c>
      <c r="AG3413">
        <v>384</v>
      </c>
      <c r="AH3413">
        <v>301025</v>
      </c>
      <c r="AI3413">
        <v>0</v>
      </c>
      <c r="AJ3413" t="s">
        <v>1935</v>
      </c>
      <c r="AK3413" t="s">
        <v>45</v>
      </c>
      <c r="AL3413" s="1">
        <v>42981</v>
      </c>
    </row>
    <row r="3414" spans="1:38" x14ac:dyDescent="0.25">
      <c r="A3414" t="s">
        <v>594</v>
      </c>
      <c r="B3414" s="1">
        <v>43186</v>
      </c>
      <c r="C3414">
        <v>4</v>
      </c>
      <c r="D3414">
        <v>407</v>
      </c>
      <c r="E3414">
        <v>292</v>
      </c>
      <c r="F3414" t="s">
        <v>1426</v>
      </c>
      <c r="G3414" t="s">
        <v>104</v>
      </c>
      <c r="H3414" t="s">
        <v>105</v>
      </c>
      <c r="I3414">
        <v>7</v>
      </c>
      <c r="J3414" t="s">
        <v>42</v>
      </c>
      <c r="K3414">
        <v>205</v>
      </c>
      <c r="L3414">
        <v>16.600000000000001</v>
      </c>
      <c r="M3414">
        <v>5.08</v>
      </c>
      <c r="N3414">
        <v>0.84</v>
      </c>
      <c r="O3414">
        <v>6.75</v>
      </c>
      <c r="P3414">
        <v>1.1200000000000001</v>
      </c>
      <c r="Q3414">
        <v>3.74</v>
      </c>
      <c r="R3414">
        <v>0.62</v>
      </c>
      <c r="S3414">
        <v>1.74</v>
      </c>
      <c r="T3414">
        <v>157</v>
      </c>
      <c r="U3414">
        <v>17.23</v>
      </c>
      <c r="V3414">
        <v>23.11</v>
      </c>
      <c r="W3414" s="1">
        <v>42981</v>
      </c>
      <c r="X3414">
        <v>218</v>
      </c>
      <c r="Y3414" s="3">
        <v>45017</v>
      </c>
      <c r="AC3414" t="s">
        <v>49</v>
      </c>
      <c r="AH3414">
        <v>301025</v>
      </c>
      <c r="AI3414">
        <v>0</v>
      </c>
      <c r="AJ3414" t="s">
        <v>1935</v>
      </c>
      <c r="AK3414" t="s">
        <v>50</v>
      </c>
      <c r="AL3414" s="1">
        <v>43245</v>
      </c>
    </row>
    <row r="3415" spans="1:38" x14ac:dyDescent="0.25">
      <c r="A3415" t="s">
        <v>38</v>
      </c>
      <c r="B3415" s="1">
        <v>43146</v>
      </c>
      <c r="C3415">
        <v>3</v>
      </c>
      <c r="D3415">
        <v>290</v>
      </c>
      <c r="E3415">
        <v>292</v>
      </c>
      <c r="F3415" t="s">
        <v>1426</v>
      </c>
      <c r="G3415" t="s">
        <v>40</v>
      </c>
      <c r="H3415" t="s">
        <v>41</v>
      </c>
      <c r="I3415">
        <v>7</v>
      </c>
      <c r="J3415" t="s">
        <v>42</v>
      </c>
      <c r="K3415">
        <v>147</v>
      </c>
      <c r="L3415">
        <v>15</v>
      </c>
      <c r="M3415">
        <v>5</v>
      </c>
      <c r="N3415">
        <v>0.75</v>
      </c>
      <c r="O3415">
        <v>5.0599999999999996</v>
      </c>
      <c r="P3415">
        <v>0.76</v>
      </c>
      <c r="Q3415">
        <v>4.2</v>
      </c>
      <c r="R3415">
        <v>0.63</v>
      </c>
      <c r="S3415">
        <v>1.39</v>
      </c>
      <c r="T3415">
        <v>40</v>
      </c>
      <c r="U3415">
        <v>15.57</v>
      </c>
      <c r="V3415">
        <v>18.23</v>
      </c>
      <c r="W3415" s="1">
        <v>42999</v>
      </c>
      <c r="X3415">
        <v>214</v>
      </c>
      <c r="Y3415" t="s">
        <v>47</v>
      </c>
      <c r="Z3415" t="s">
        <v>1528</v>
      </c>
      <c r="AA3415" t="s">
        <v>1915</v>
      </c>
      <c r="AC3415" s="1">
        <v>43058</v>
      </c>
      <c r="AD3415">
        <v>1</v>
      </c>
      <c r="AE3415">
        <v>187</v>
      </c>
      <c r="AF3415" s="1">
        <v>43338</v>
      </c>
      <c r="AG3415">
        <v>339</v>
      </c>
      <c r="AH3415">
        <v>306083</v>
      </c>
      <c r="AI3415" t="s">
        <v>153</v>
      </c>
      <c r="AJ3415" s="2">
        <v>43556</v>
      </c>
      <c r="AK3415" t="s">
        <v>45</v>
      </c>
      <c r="AL3415" s="1">
        <v>42999</v>
      </c>
    </row>
    <row r="3416" spans="1:38" x14ac:dyDescent="0.25">
      <c r="A3416" t="s">
        <v>38</v>
      </c>
      <c r="B3416" s="1">
        <v>43200</v>
      </c>
      <c r="C3416">
        <v>4</v>
      </c>
      <c r="D3416">
        <v>290</v>
      </c>
      <c r="E3416">
        <v>292</v>
      </c>
      <c r="F3416" t="s">
        <v>1426</v>
      </c>
      <c r="G3416" t="s">
        <v>40</v>
      </c>
      <c r="H3416" t="s">
        <v>41</v>
      </c>
      <c r="I3416">
        <v>7</v>
      </c>
      <c r="J3416" t="s">
        <v>42</v>
      </c>
      <c r="K3416">
        <v>201</v>
      </c>
      <c r="L3416">
        <v>10.4</v>
      </c>
      <c r="M3416">
        <v>5.08</v>
      </c>
      <c r="N3416">
        <v>0.53</v>
      </c>
      <c r="O3416">
        <v>4.75</v>
      </c>
      <c r="P3416">
        <v>0.49</v>
      </c>
      <c r="Q3416">
        <v>4.75</v>
      </c>
      <c r="R3416">
        <v>0.49</v>
      </c>
      <c r="S3416">
        <v>0.99</v>
      </c>
      <c r="T3416">
        <v>40</v>
      </c>
      <c r="U3416">
        <v>10.8</v>
      </c>
      <c r="V3416">
        <v>12.57</v>
      </c>
      <c r="W3416" s="1">
        <v>42999</v>
      </c>
      <c r="X3416">
        <v>214</v>
      </c>
      <c r="Y3416" t="s">
        <v>48</v>
      </c>
      <c r="Z3416" t="s">
        <v>1528</v>
      </c>
      <c r="AA3416" t="s">
        <v>1915</v>
      </c>
      <c r="AC3416" t="s">
        <v>49</v>
      </c>
      <c r="AH3416">
        <v>306083</v>
      </c>
      <c r="AI3416" t="s">
        <v>153</v>
      </c>
      <c r="AJ3416" s="2">
        <v>43556</v>
      </c>
      <c r="AK3416" t="s">
        <v>50</v>
      </c>
      <c r="AL3416" s="1">
        <v>43241</v>
      </c>
    </row>
    <row r="3417" spans="1:38" x14ac:dyDescent="0.25">
      <c r="A3417" t="s">
        <v>78</v>
      </c>
      <c r="B3417" s="1">
        <v>43012</v>
      </c>
      <c r="C3417">
        <v>1</v>
      </c>
      <c r="D3417">
        <v>5</v>
      </c>
      <c r="E3417">
        <v>292</v>
      </c>
      <c r="F3417" t="s">
        <v>1426</v>
      </c>
      <c r="G3417" t="s">
        <v>40</v>
      </c>
      <c r="H3417" t="s">
        <v>41</v>
      </c>
      <c r="I3417">
        <v>5</v>
      </c>
      <c r="J3417" t="s">
        <v>42</v>
      </c>
      <c r="K3417">
        <v>44</v>
      </c>
      <c r="L3417">
        <v>23.7</v>
      </c>
      <c r="M3417">
        <v>5.3</v>
      </c>
      <c r="N3417">
        <v>1.26</v>
      </c>
      <c r="O3417">
        <v>5.22</v>
      </c>
      <c r="P3417">
        <v>1.24</v>
      </c>
      <c r="Q3417">
        <v>3.74</v>
      </c>
      <c r="R3417">
        <v>0.89</v>
      </c>
      <c r="S3417">
        <v>2.12</v>
      </c>
      <c r="U3417">
        <v>24.6</v>
      </c>
      <c r="V3417">
        <v>28.52</v>
      </c>
      <c r="W3417" s="1">
        <v>42968</v>
      </c>
      <c r="X3417">
        <v>238</v>
      </c>
      <c r="Z3417" t="s">
        <v>1936</v>
      </c>
      <c r="AA3417" t="s">
        <v>1937</v>
      </c>
      <c r="AB3417">
        <v>16</v>
      </c>
      <c r="AC3417" s="1">
        <v>43055</v>
      </c>
      <c r="AD3417">
        <v>1</v>
      </c>
      <c r="AE3417">
        <v>280</v>
      </c>
      <c r="AF3417" s="1">
        <v>43335</v>
      </c>
      <c r="AG3417">
        <v>367</v>
      </c>
      <c r="AH3417">
        <v>310020</v>
      </c>
      <c r="AI3417">
        <v>68</v>
      </c>
      <c r="AJ3417" s="3">
        <v>45207</v>
      </c>
      <c r="AK3417" t="s">
        <v>45</v>
      </c>
      <c r="AL3417" s="1">
        <v>42968</v>
      </c>
    </row>
    <row r="3418" spans="1:38" x14ac:dyDescent="0.25">
      <c r="A3418" t="s">
        <v>78</v>
      </c>
      <c r="B3418" s="1">
        <v>43072</v>
      </c>
      <c r="C3418">
        <v>2</v>
      </c>
      <c r="D3418">
        <v>5</v>
      </c>
      <c r="E3418">
        <v>292</v>
      </c>
      <c r="F3418" t="s">
        <v>1426</v>
      </c>
      <c r="G3418" t="s">
        <v>40</v>
      </c>
      <c r="H3418" t="s">
        <v>41</v>
      </c>
      <c r="I3418">
        <v>5</v>
      </c>
      <c r="J3418" t="s">
        <v>42</v>
      </c>
      <c r="K3418">
        <v>104</v>
      </c>
      <c r="L3418">
        <v>20.2</v>
      </c>
      <c r="M3418">
        <v>5.12</v>
      </c>
      <c r="N3418">
        <v>1.03</v>
      </c>
      <c r="O3418">
        <v>5.1100000000000003</v>
      </c>
      <c r="P3418">
        <v>1.03</v>
      </c>
      <c r="Q3418">
        <v>3.56</v>
      </c>
      <c r="R3418">
        <v>0.72</v>
      </c>
      <c r="S3418">
        <v>1.75</v>
      </c>
      <c r="T3418">
        <v>18</v>
      </c>
      <c r="U3418">
        <v>20.97</v>
      </c>
      <c r="V3418">
        <v>23.69</v>
      </c>
      <c r="W3418" s="1">
        <v>42968</v>
      </c>
      <c r="X3418">
        <v>238</v>
      </c>
      <c r="Y3418" t="s">
        <v>46</v>
      </c>
      <c r="Z3418" t="s">
        <v>1936</v>
      </c>
      <c r="AA3418" t="s">
        <v>1937</v>
      </c>
      <c r="AB3418">
        <v>16</v>
      </c>
      <c r="AC3418" s="1">
        <v>43055</v>
      </c>
      <c r="AD3418">
        <v>1</v>
      </c>
      <c r="AE3418">
        <v>209</v>
      </c>
      <c r="AF3418" s="1">
        <v>43335</v>
      </c>
      <c r="AG3418">
        <v>367</v>
      </c>
      <c r="AH3418">
        <v>310020</v>
      </c>
      <c r="AI3418">
        <v>68</v>
      </c>
      <c r="AJ3418" s="3">
        <v>45207</v>
      </c>
      <c r="AK3418" t="s">
        <v>45</v>
      </c>
      <c r="AL3418" s="1">
        <v>42968</v>
      </c>
    </row>
    <row r="3419" spans="1:38" x14ac:dyDescent="0.25">
      <c r="A3419" t="s">
        <v>123</v>
      </c>
      <c r="B3419" s="1">
        <v>43005</v>
      </c>
      <c r="C3419">
        <v>1</v>
      </c>
      <c r="D3419">
        <v>257</v>
      </c>
      <c r="E3419">
        <v>292</v>
      </c>
      <c r="F3419" t="s">
        <v>1426</v>
      </c>
      <c r="G3419" t="s">
        <v>69</v>
      </c>
      <c r="H3419" t="s">
        <v>70</v>
      </c>
      <c r="I3419">
        <v>3</v>
      </c>
      <c r="J3419">
        <v>2</v>
      </c>
      <c r="K3419">
        <v>29</v>
      </c>
      <c r="L3419">
        <v>27.9</v>
      </c>
      <c r="M3419">
        <v>5.17</v>
      </c>
      <c r="N3419">
        <v>1.44</v>
      </c>
      <c r="O3419">
        <v>4.04</v>
      </c>
      <c r="P3419">
        <v>1.1299999999999999</v>
      </c>
      <c r="Q3419">
        <v>3.75</v>
      </c>
      <c r="R3419">
        <v>1.05</v>
      </c>
      <c r="S3419">
        <v>2.17</v>
      </c>
      <c r="T3419">
        <v>16</v>
      </c>
      <c r="U3419">
        <v>28.96</v>
      </c>
      <c r="V3419">
        <v>29.46</v>
      </c>
      <c r="W3419" s="1">
        <v>42976</v>
      </c>
      <c r="X3419">
        <v>235</v>
      </c>
      <c r="Y3419" t="s">
        <v>43</v>
      </c>
      <c r="AC3419" s="1">
        <v>43053</v>
      </c>
      <c r="AD3419">
        <v>1</v>
      </c>
      <c r="AE3419">
        <v>261</v>
      </c>
      <c r="AF3419" s="1">
        <v>43328</v>
      </c>
      <c r="AG3419">
        <v>352</v>
      </c>
      <c r="AH3419" t="s">
        <v>833</v>
      </c>
      <c r="AI3419">
        <v>11</v>
      </c>
      <c r="AJ3419" t="s">
        <v>1938</v>
      </c>
      <c r="AK3419" t="s">
        <v>45</v>
      </c>
      <c r="AL3419" s="1">
        <v>42976</v>
      </c>
    </row>
    <row r="3420" spans="1:38" x14ac:dyDescent="0.25">
      <c r="A3420" t="s">
        <v>123</v>
      </c>
      <c r="B3420" s="1">
        <v>43074</v>
      </c>
      <c r="C3420">
        <v>2</v>
      </c>
      <c r="D3420">
        <v>257</v>
      </c>
      <c r="E3420">
        <v>292</v>
      </c>
      <c r="F3420" t="s">
        <v>1426</v>
      </c>
      <c r="G3420" t="s">
        <v>69</v>
      </c>
      <c r="H3420" t="s">
        <v>70</v>
      </c>
      <c r="I3420">
        <v>3</v>
      </c>
      <c r="J3420">
        <v>2</v>
      </c>
      <c r="K3420">
        <v>98</v>
      </c>
      <c r="L3420">
        <v>27.2</v>
      </c>
      <c r="M3420">
        <v>4.99</v>
      </c>
      <c r="N3420">
        <v>1.36</v>
      </c>
      <c r="O3420">
        <v>4.16</v>
      </c>
      <c r="P3420">
        <v>1.1299999999999999</v>
      </c>
      <c r="Q3420">
        <v>3.83</v>
      </c>
      <c r="R3420">
        <v>1.04</v>
      </c>
      <c r="S3420">
        <v>2.17</v>
      </c>
      <c r="T3420">
        <v>10</v>
      </c>
      <c r="U3420">
        <v>28.23</v>
      </c>
      <c r="V3420">
        <v>29.19</v>
      </c>
      <c r="W3420" s="1">
        <v>42976</v>
      </c>
      <c r="X3420">
        <v>235</v>
      </c>
      <c r="Y3420" t="s">
        <v>46</v>
      </c>
      <c r="AC3420" s="1">
        <v>43053</v>
      </c>
      <c r="AD3420">
        <v>1</v>
      </c>
      <c r="AE3420">
        <v>252</v>
      </c>
      <c r="AF3420" s="1">
        <v>43328</v>
      </c>
      <c r="AG3420">
        <v>352</v>
      </c>
      <c r="AH3420" t="s">
        <v>833</v>
      </c>
      <c r="AI3420">
        <v>11</v>
      </c>
      <c r="AJ3420" t="s">
        <v>1938</v>
      </c>
      <c r="AK3420" t="s">
        <v>45</v>
      </c>
      <c r="AL3420" s="1">
        <v>42976</v>
      </c>
    </row>
    <row r="3421" spans="1:38" x14ac:dyDescent="0.25">
      <c r="A3421" t="s">
        <v>123</v>
      </c>
      <c r="B3421" s="1">
        <v>43005</v>
      </c>
      <c r="C3421">
        <v>1</v>
      </c>
      <c r="D3421">
        <v>231</v>
      </c>
      <c r="E3421">
        <v>292</v>
      </c>
      <c r="F3421" t="s">
        <v>1426</v>
      </c>
      <c r="G3421" t="s">
        <v>69</v>
      </c>
      <c r="H3421" t="s">
        <v>70</v>
      </c>
      <c r="I3421">
        <v>2</v>
      </c>
      <c r="J3421">
        <v>1</v>
      </c>
      <c r="K3421">
        <v>48</v>
      </c>
      <c r="L3421">
        <v>15.4</v>
      </c>
      <c r="M3421">
        <v>5.21</v>
      </c>
      <c r="N3421">
        <v>0.8</v>
      </c>
      <c r="O3421">
        <v>6.41</v>
      </c>
      <c r="P3421">
        <v>0.99</v>
      </c>
      <c r="Q3421">
        <v>4.1399999999999997</v>
      </c>
      <c r="R3421">
        <v>0.64</v>
      </c>
      <c r="S3421">
        <v>1.62</v>
      </c>
      <c r="T3421">
        <v>18</v>
      </c>
      <c r="U3421">
        <v>15.99</v>
      </c>
      <c r="V3421">
        <v>21.3</v>
      </c>
      <c r="W3421" s="1">
        <v>42957</v>
      </c>
      <c r="X3421">
        <v>254</v>
      </c>
      <c r="Y3421" t="s">
        <v>43</v>
      </c>
      <c r="Z3421" t="s">
        <v>1939</v>
      </c>
      <c r="AA3421">
        <f>-182/71</f>
        <v>-2.563380281690141</v>
      </c>
      <c r="AC3421" s="1">
        <v>43054</v>
      </c>
      <c r="AD3421">
        <v>1</v>
      </c>
      <c r="AE3421">
        <v>265</v>
      </c>
      <c r="AF3421" s="1">
        <v>43332</v>
      </c>
      <c r="AG3421">
        <v>375</v>
      </c>
      <c r="AH3421" t="s">
        <v>1940</v>
      </c>
      <c r="AI3421" t="s">
        <v>1204</v>
      </c>
      <c r="AJ3421" t="s">
        <v>1205</v>
      </c>
      <c r="AK3421" t="s">
        <v>45</v>
      </c>
      <c r="AL3421" s="1">
        <v>42957</v>
      </c>
    </row>
    <row r="3422" spans="1:38" x14ac:dyDescent="0.25">
      <c r="A3422" t="s">
        <v>123</v>
      </c>
      <c r="B3422" s="1">
        <v>43136</v>
      </c>
      <c r="C3422">
        <v>3</v>
      </c>
      <c r="D3422">
        <v>257</v>
      </c>
      <c r="E3422">
        <v>292</v>
      </c>
      <c r="F3422" t="s">
        <v>1426</v>
      </c>
      <c r="G3422" t="s">
        <v>69</v>
      </c>
      <c r="H3422" t="s">
        <v>70</v>
      </c>
      <c r="I3422">
        <v>3</v>
      </c>
      <c r="J3422">
        <v>2</v>
      </c>
      <c r="K3422">
        <v>160</v>
      </c>
      <c r="L3422">
        <v>16</v>
      </c>
      <c r="M3422">
        <v>5.03</v>
      </c>
      <c r="N3422">
        <v>0.8</v>
      </c>
      <c r="O3422">
        <v>5.66</v>
      </c>
      <c r="P3422">
        <v>0.91</v>
      </c>
      <c r="Q3422">
        <v>4</v>
      </c>
      <c r="R3422">
        <v>0.64</v>
      </c>
      <c r="S3422">
        <v>1.55</v>
      </c>
      <c r="T3422">
        <v>23</v>
      </c>
      <c r="U3422">
        <v>16.61</v>
      </c>
      <c r="V3422">
        <v>20.46</v>
      </c>
      <c r="W3422" s="1">
        <v>42976</v>
      </c>
      <c r="X3422">
        <v>235</v>
      </c>
      <c r="Y3422" t="s">
        <v>47</v>
      </c>
      <c r="AC3422" s="1">
        <v>43053</v>
      </c>
      <c r="AD3422">
        <v>1</v>
      </c>
      <c r="AE3422">
        <v>190</v>
      </c>
      <c r="AF3422" s="1">
        <v>43328</v>
      </c>
      <c r="AG3422">
        <v>352</v>
      </c>
      <c r="AH3422" t="s">
        <v>833</v>
      </c>
      <c r="AI3422" t="s">
        <v>1941</v>
      </c>
      <c r="AJ3422" t="s">
        <v>1938</v>
      </c>
      <c r="AK3422" t="s">
        <v>45</v>
      </c>
      <c r="AL3422" s="1">
        <v>42976</v>
      </c>
    </row>
    <row r="3423" spans="1:38" x14ac:dyDescent="0.25">
      <c r="A3423" t="s">
        <v>123</v>
      </c>
      <c r="B3423" s="1">
        <v>43198</v>
      </c>
      <c r="C3423">
        <v>4</v>
      </c>
      <c r="D3423">
        <v>257</v>
      </c>
      <c r="E3423">
        <v>292</v>
      </c>
      <c r="F3423" t="s">
        <v>1426</v>
      </c>
      <c r="G3423" t="s">
        <v>69</v>
      </c>
      <c r="H3423" t="s">
        <v>70</v>
      </c>
      <c r="I3423">
        <v>3</v>
      </c>
      <c r="J3423">
        <v>2</v>
      </c>
      <c r="K3423">
        <v>222</v>
      </c>
      <c r="L3423">
        <v>15.9</v>
      </c>
      <c r="M3423">
        <v>4.96</v>
      </c>
      <c r="N3423">
        <v>0.79</v>
      </c>
      <c r="O3423">
        <v>5.33</v>
      </c>
      <c r="P3423">
        <v>0.85</v>
      </c>
      <c r="Q3423">
        <v>4.5999999999999996</v>
      </c>
      <c r="R3423">
        <v>0.73</v>
      </c>
      <c r="S3423">
        <v>1.58</v>
      </c>
      <c r="T3423">
        <v>13</v>
      </c>
      <c r="U3423">
        <v>16.5</v>
      </c>
      <c r="V3423">
        <v>20.350000000000001</v>
      </c>
      <c r="W3423" s="1">
        <v>42976</v>
      </c>
      <c r="X3423">
        <v>235</v>
      </c>
      <c r="Y3423" t="s">
        <v>48</v>
      </c>
      <c r="AC3423" t="s">
        <v>49</v>
      </c>
      <c r="AH3423" t="s">
        <v>833</v>
      </c>
      <c r="AI3423" t="s">
        <v>1941</v>
      </c>
      <c r="AJ3423" t="s">
        <v>1938</v>
      </c>
      <c r="AK3423" t="s">
        <v>50</v>
      </c>
      <c r="AL3423" s="1">
        <v>43242</v>
      </c>
    </row>
    <row r="3424" spans="1:38" x14ac:dyDescent="0.25">
      <c r="A3424" t="s">
        <v>123</v>
      </c>
      <c r="B3424" s="1">
        <v>43074</v>
      </c>
      <c r="C3424">
        <v>2</v>
      </c>
      <c r="D3424">
        <v>231</v>
      </c>
      <c r="E3424">
        <v>292</v>
      </c>
      <c r="F3424" t="s">
        <v>1426</v>
      </c>
      <c r="G3424" t="s">
        <v>69</v>
      </c>
      <c r="H3424" t="s">
        <v>70</v>
      </c>
      <c r="I3424">
        <v>2</v>
      </c>
      <c r="J3424">
        <v>1</v>
      </c>
      <c r="K3424">
        <v>117</v>
      </c>
      <c r="L3424">
        <v>12.6</v>
      </c>
      <c r="M3424">
        <v>4.8899999999999997</v>
      </c>
      <c r="N3424">
        <v>0.62</v>
      </c>
      <c r="O3424">
        <v>5.43</v>
      </c>
      <c r="P3424">
        <v>0.68</v>
      </c>
      <c r="Q3424">
        <v>4.4400000000000004</v>
      </c>
      <c r="R3424">
        <v>0.56000000000000005</v>
      </c>
      <c r="S3424">
        <v>1.24</v>
      </c>
      <c r="T3424">
        <v>132</v>
      </c>
      <c r="U3424">
        <v>13.08</v>
      </c>
      <c r="V3424">
        <v>16.07</v>
      </c>
      <c r="W3424" s="1">
        <v>42957</v>
      </c>
      <c r="X3424">
        <v>254</v>
      </c>
      <c r="Y3424" s="3">
        <v>44958</v>
      </c>
      <c r="Z3424" t="s">
        <v>1939</v>
      </c>
      <c r="AA3424">
        <f>-182/71</f>
        <v>-2.563380281690141</v>
      </c>
      <c r="AC3424" s="1">
        <v>43054</v>
      </c>
      <c r="AD3424">
        <v>1</v>
      </c>
      <c r="AE3424">
        <v>256</v>
      </c>
      <c r="AF3424" s="1">
        <v>43332</v>
      </c>
      <c r="AG3424">
        <v>375</v>
      </c>
      <c r="AH3424" t="s">
        <v>1940</v>
      </c>
      <c r="AI3424" t="s">
        <v>1204</v>
      </c>
      <c r="AJ3424" t="s">
        <v>1205</v>
      </c>
      <c r="AK3424" t="s">
        <v>45</v>
      </c>
      <c r="AL3424" s="1">
        <v>42957</v>
      </c>
    </row>
    <row r="3425" spans="1:38" x14ac:dyDescent="0.25">
      <c r="A3425" t="s">
        <v>123</v>
      </c>
      <c r="B3425" s="1">
        <v>43198</v>
      </c>
      <c r="C3425">
        <v>4</v>
      </c>
      <c r="D3425">
        <v>231</v>
      </c>
      <c r="E3425">
        <v>292</v>
      </c>
      <c r="F3425" t="s">
        <v>1426</v>
      </c>
      <c r="G3425" t="s">
        <v>69</v>
      </c>
      <c r="H3425" t="s">
        <v>70</v>
      </c>
      <c r="I3425">
        <v>2</v>
      </c>
      <c r="J3425">
        <v>1</v>
      </c>
      <c r="K3425">
        <v>241</v>
      </c>
      <c r="L3425">
        <v>7.9</v>
      </c>
      <c r="M3425">
        <v>4.7300000000000004</v>
      </c>
      <c r="N3425">
        <v>0.37</v>
      </c>
      <c r="O3425">
        <v>8.06</v>
      </c>
      <c r="P3425">
        <v>0.64</v>
      </c>
      <c r="Q3425">
        <v>5.28</v>
      </c>
      <c r="R3425">
        <v>0.42</v>
      </c>
      <c r="S3425">
        <v>1.05</v>
      </c>
      <c r="T3425">
        <v>258</v>
      </c>
      <c r="U3425">
        <v>8.1999999999999993</v>
      </c>
      <c r="V3425">
        <v>13.26</v>
      </c>
      <c r="W3425" s="1">
        <v>42957</v>
      </c>
      <c r="X3425">
        <v>254</v>
      </c>
      <c r="Y3425" s="3">
        <v>45018</v>
      </c>
      <c r="Z3425" t="s">
        <v>1939</v>
      </c>
      <c r="AA3425">
        <f>-182/71</f>
        <v>-2.563380281690141</v>
      </c>
      <c r="AC3425" t="s">
        <v>49</v>
      </c>
      <c r="AH3425" t="s">
        <v>1940</v>
      </c>
      <c r="AI3425" t="s">
        <v>1204</v>
      </c>
      <c r="AJ3425" t="s">
        <v>1205</v>
      </c>
      <c r="AK3425" t="s">
        <v>50</v>
      </c>
      <c r="AL3425" s="1">
        <v>43230</v>
      </c>
    </row>
    <row r="3426" spans="1:38" x14ac:dyDescent="0.25">
      <c r="A3426" t="s">
        <v>123</v>
      </c>
      <c r="B3426" s="1">
        <v>43136</v>
      </c>
      <c r="C3426">
        <v>3</v>
      </c>
      <c r="D3426">
        <v>231</v>
      </c>
      <c r="E3426">
        <v>292</v>
      </c>
      <c r="F3426" t="s">
        <v>1426</v>
      </c>
      <c r="G3426" t="s">
        <v>69</v>
      </c>
      <c r="H3426" t="s">
        <v>70</v>
      </c>
      <c r="I3426">
        <v>2</v>
      </c>
      <c r="J3426">
        <v>1</v>
      </c>
      <c r="K3426">
        <v>179</v>
      </c>
      <c r="L3426">
        <v>4.2</v>
      </c>
      <c r="M3426">
        <v>5</v>
      </c>
      <c r="N3426">
        <v>0.21</v>
      </c>
      <c r="O3426">
        <v>4.05</v>
      </c>
      <c r="P3426">
        <v>0.17</v>
      </c>
      <c r="Q3426">
        <v>4.12</v>
      </c>
      <c r="R3426">
        <v>0.17</v>
      </c>
      <c r="S3426">
        <v>0.34</v>
      </c>
      <c r="T3426">
        <v>24</v>
      </c>
      <c r="U3426">
        <v>4.3600000000000003</v>
      </c>
      <c r="V3426">
        <v>4.5199999999999996</v>
      </c>
      <c r="W3426" s="1">
        <v>42957</v>
      </c>
      <c r="X3426">
        <v>254</v>
      </c>
      <c r="Y3426" s="3">
        <v>44986</v>
      </c>
      <c r="Z3426" t="s">
        <v>1939</v>
      </c>
      <c r="AA3426">
        <f>-182/71</f>
        <v>-2.563380281690141</v>
      </c>
      <c r="AC3426" s="1">
        <v>43054</v>
      </c>
      <c r="AD3426">
        <v>1</v>
      </c>
      <c r="AE3426">
        <v>194</v>
      </c>
      <c r="AF3426" s="1">
        <v>43332</v>
      </c>
      <c r="AG3426">
        <v>375</v>
      </c>
      <c r="AH3426" t="s">
        <v>1940</v>
      </c>
      <c r="AI3426" t="s">
        <v>1204</v>
      </c>
      <c r="AJ3426" t="s">
        <v>1205</v>
      </c>
      <c r="AK3426" t="s">
        <v>45</v>
      </c>
      <c r="AL3426" s="1">
        <v>42957</v>
      </c>
    </row>
    <row r="3427" spans="1:38" x14ac:dyDescent="0.25">
      <c r="A3427" t="s">
        <v>68</v>
      </c>
      <c r="B3427" s="1">
        <v>43073</v>
      </c>
      <c r="C3427">
        <v>2</v>
      </c>
      <c r="D3427">
        <v>449</v>
      </c>
      <c r="E3427">
        <v>292</v>
      </c>
      <c r="F3427" t="s">
        <v>1426</v>
      </c>
      <c r="G3427" t="s">
        <v>69</v>
      </c>
      <c r="H3427" t="s">
        <v>70</v>
      </c>
      <c r="I3427">
        <v>2</v>
      </c>
      <c r="J3427">
        <v>1</v>
      </c>
      <c r="K3427">
        <v>116</v>
      </c>
      <c r="L3427">
        <v>33.4</v>
      </c>
      <c r="M3427">
        <v>4.6500000000000004</v>
      </c>
      <c r="N3427">
        <v>1.55</v>
      </c>
      <c r="O3427">
        <v>3.58</v>
      </c>
      <c r="P3427">
        <v>1.2</v>
      </c>
      <c r="Q3427">
        <v>3.81</v>
      </c>
      <c r="R3427">
        <v>1.27</v>
      </c>
      <c r="S3427">
        <v>2.4700000000000002</v>
      </c>
      <c r="T3427">
        <v>111</v>
      </c>
      <c r="U3427">
        <v>34.67</v>
      </c>
      <c r="V3427">
        <v>33.44</v>
      </c>
      <c r="W3427" s="1">
        <v>42957</v>
      </c>
      <c r="X3427">
        <v>275</v>
      </c>
      <c r="Y3427" t="s">
        <v>46</v>
      </c>
      <c r="Z3427" t="s">
        <v>451</v>
      </c>
      <c r="AA3427" t="s">
        <v>1942</v>
      </c>
      <c r="AB3427">
        <v>0</v>
      </c>
      <c r="AC3427" s="1">
        <v>43038</v>
      </c>
      <c r="AD3427">
        <v>1</v>
      </c>
      <c r="AE3427">
        <v>246</v>
      </c>
      <c r="AF3427" s="1">
        <v>43321</v>
      </c>
      <c r="AG3427">
        <v>364</v>
      </c>
      <c r="AH3427">
        <v>114533</v>
      </c>
      <c r="AI3427" t="s">
        <v>1943</v>
      </c>
      <c r="AJ3427" t="s">
        <v>1944</v>
      </c>
      <c r="AK3427" t="s">
        <v>45</v>
      </c>
      <c r="AL3427" s="1">
        <v>42957</v>
      </c>
    </row>
    <row r="3428" spans="1:38" x14ac:dyDescent="0.25">
      <c r="A3428" t="s">
        <v>68</v>
      </c>
      <c r="B3428" s="1">
        <v>43144</v>
      </c>
      <c r="C3428">
        <v>3</v>
      </c>
      <c r="D3428">
        <v>449</v>
      </c>
      <c r="E3428">
        <v>292</v>
      </c>
      <c r="F3428" t="s">
        <v>1426</v>
      </c>
      <c r="G3428" t="s">
        <v>69</v>
      </c>
      <c r="H3428" t="s">
        <v>70</v>
      </c>
      <c r="I3428">
        <v>2</v>
      </c>
      <c r="J3428">
        <v>1</v>
      </c>
      <c r="K3428">
        <v>187</v>
      </c>
      <c r="L3428">
        <v>10.4</v>
      </c>
      <c r="M3428">
        <v>4.58</v>
      </c>
      <c r="N3428">
        <v>0.48</v>
      </c>
      <c r="O3428">
        <v>5.23</v>
      </c>
      <c r="P3428">
        <v>0.54</v>
      </c>
      <c r="Q3428">
        <v>3.86</v>
      </c>
      <c r="R3428">
        <v>0.4</v>
      </c>
      <c r="S3428">
        <v>0.95</v>
      </c>
      <c r="T3428">
        <v>659</v>
      </c>
      <c r="U3428">
        <v>10.8</v>
      </c>
      <c r="V3428">
        <v>12.53</v>
      </c>
      <c r="W3428" s="1">
        <v>42957</v>
      </c>
      <c r="X3428">
        <v>275</v>
      </c>
      <c r="Y3428" s="3">
        <v>44986</v>
      </c>
      <c r="Z3428" t="s">
        <v>451</v>
      </c>
      <c r="AA3428" t="s">
        <v>1942</v>
      </c>
      <c r="AB3428">
        <v>0</v>
      </c>
      <c r="AC3428" s="1">
        <v>43038</v>
      </c>
      <c r="AD3428">
        <v>1</v>
      </c>
      <c r="AE3428">
        <v>175</v>
      </c>
      <c r="AF3428" s="1">
        <v>43321</v>
      </c>
      <c r="AG3428">
        <v>364</v>
      </c>
      <c r="AH3428">
        <v>114533</v>
      </c>
      <c r="AI3428" t="s">
        <v>1943</v>
      </c>
      <c r="AJ3428" t="s">
        <v>1944</v>
      </c>
      <c r="AK3428" t="s">
        <v>45</v>
      </c>
      <c r="AL3428" s="1">
        <v>42957</v>
      </c>
    </row>
    <row r="3429" spans="1:38" x14ac:dyDescent="0.25">
      <c r="A3429" t="s">
        <v>68</v>
      </c>
      <c r="B3429" s="1">
        <v>43018</v>
      </c>
      <c r="C3429">
        <v>1</v>
      </c>
      <c r="D3429">
        <v>449</v>
      </c>
      <c r="E3429">
        <v>292</v>
      </c>
      <c r="F3429" t="s">
        <v>1426</v>
      </c>
      <c r="G3429" t="s">
        <v>69</v>
      </c>
      <c r="H3429" t="s">
        <v>70</v>
      </c>
      <c r="I3429">
        <v>2</v>
      </c>
      <c r="J3429">
        <v>1</v>
      </c>
      <c r="K3429">
        <v>61</v>
      </c>
      <c r="L3429">
        <v>10.8</v>
      </c>
      <c r="M3429">
        <v>4.46</v>
      </c>
      <c r="N3429">
        <v>0.48</v>
      </c>
      <c r="O3429">
        <v>4.46</v>
      </c>
      <c r="P3429">
        <v>0.48</v>
      </c>
      <c r="Q3429">
        <v>3.25</v>
      </c>
      <c r="R3429">
        <v>0.35</v>
      </c>
      <c r="S3429">
        <v>0.83</v>
      </c>
      <c r="T3429">
        <v>75</v>
      </c>
      <c r="U3429">
        <v>11.21</v>
      </c>
      <c r="V3429">
        <v>11.52</v>
      </c>
      <c r="W3429" s="1">
        <v>42957</v>
      </c>
      <c r="X3429">
        <v>275</v>
      </c>
      <c r="Y3429" t="s">
        <v>43</v>
      </c>
      <c r="Z3429" t="s">
        <v>451</v>
      </c>
      <c r="AA3429" t="s">
        <v>1942</v>
      </c>
      <c r="AB3429">
        <v>0</v>
      </c>
      <c r="AC3429" s="1">
        <v>43038</v>
      </c>
      <c r="AD3429">
        <v>1</v>
      </c>
      <c r="AE3429">
        <v>254</v>
      </c>
      <c r="AF3429" s="1">
        <v>43321</v>
      </c>
      <c r="AG3429">
        <v>364</v>
      </c>
      <c r="AH3429">
        <v>114533</v>
      </c>
      <c r="AI3429" t="s">
        <v>1943</v>
      </c>
      <c r="AJ3429" t="s">
        <v>1944</v>
      </c>
      <c r="AK3429" t="s">
        <v>45</v>
      </c>
      <c r="AL3429" s="1">
        <v>42957</v>
      </c>
    </row>
    <row r="3430" spans="1:38" x14ac:dyDescent="0.25">
      <c r="A3430" t="s">
        <v>68</v>
      </c>
      <c r="B3430" s="1">
        <v>43219</v>
      </c>
      <c r="C3430">
        <v>4</v>
      </c>
      <c r="D3430">
        <v>449</v>
      </c>
      <c r="E3430">
        <v>292</v>
      </c>
      <c r="F3430" t="s">
        <v>1426</v>
      </c>
      <c r="G3430" t="s">
        <v>69</v>
      </c>
      <c r="H3430" t="s">
        <v>70</v>
      </c>
      <c r="I3430">
        <v>2</v>
      </c>
      <c r="J3430">
        <v>1</v>
      </c>
      <c r="K3430">
        <v>262</v>
      </c>
      <c r="L3430">
        <v>7.1</v>
      </c>
      <c r="M3430">
        <v>4.09</v>
      </c>
      <c r="N3430">
        <v>0.28999999999999998</v>
      </c>
      <c r="O3430">
        <v>7.58</v>
      </c>
      <c r="P3430">
        <v>0.54</v>
      </c>
      <c r="Q3430">
        <v>5.41</v>
      </c>
      <c r="R3430">
        <v>0.38</v>
      </c>
      <c r="S3430">
        <v>0.92</v>
      </c>
      <c r="T3430">
        <v>508</v>
      </c>
      <c r="U3430">
        <v>7.37</v>
      </c>
      <c r="V3430">
        <v>11.5</v>
      </c>
      <c r="W3430" s="1">
        <v>42957</v>
      </c>
      <c r="X3430">
        <v>275</v>
      </c>
      <c r="Y3430" s="3">
        <v>45018</v>
      </c>
      <c r="Z3430" t="s">
        <v>451</v>
      </c>
      <c r="AA3430" t="s">
        <v>1942</v>
      </c>
      <c r="AB3430">
        <v>317</v>
      </c>
      <c r="AC3430" s="1">
        <v>43414</v>
      </c>
      <c r="AD3430">
        <v>2</v>
      </c>
      <c r="AE3430">
        <v>248</v>
      </c>
      <c r="AF3430" s="1">
        <v>43695</v>
      </c>
      <c r="AG3430">
        <v>738</v>
      </c>
      <c r="AH3430">
        <v>114533</v>
      </c>
      <c r="AI3430" t="s">
        <v>1943</v>
      </c>
      <c r="AJ3430" t="s">
        <v>1944</v>
      </c>
      <c r="AK3430" t="s">
        <v>50</v>
      </c>
      <c r="AL3430" s="1">
        <v>43250</v>
      </c>
    </row>
    <row r="3431" spans="1:38" x14ac:dyDescent="0.25">
      <c r="A3431" t="s">
        <v>129</v>
      </c>
      <c r="B3431" s="1">
        <v>43060</v>
      </c>
      <c r="C3431">
        <v>2</v>
      </c>
      <c r="D3431">
        <v>448</v>
      </c>
      <c r="E3431">
        <v>292</v>
      </c>
      <c r="F3431" t="s">
        <v>1426</v>
      </c>
      <c r="G3431" t="s">
        <v>40</v>
      </c>
      <c r="H3431" t="s">
        <v>41</v>
      </c>
      <c r="I3431">
        <v>9</v>
      </c>
      <c r="J3431" t="s">
        <v>42</v>
      </c>
      <c r="K3431">
        <v>26</v>
      </c>
      <c r="L3431">
        <v>25.5</v>
      </c>
      <c r="M3431">
        <v>5.27</v>
      </c>
      <c r="N3431">
        <v>1.34</v>
      </c>
      <c r="O3431">
        <v>3.93</v>
      </c>
      <c r="P3431">
        <v>1</v>
      </c>
      <c r="Q3431">
        <v>3.74</v>
      </c>
      <c r="R3431">
        <v>0.95</v>
      </c>
      <c r="S3431">
        <v>1.96</v>
      </c>
      <c r="T3431">
        <v>20</v>
      </c>
      <c r="U3431">
        <v>26.47</v>
      </c>
      <c r="V3431">
        <v>26.44</v>
      </c>
      <c r="W3431" s="1">
        <v>43034</v>
      </c>
      <c r="X3431">
        <v>208</v>
      </c>
      <c r="Y3431" t="s">
        <v>43</v>
      </c>
      <c r="AC3431" s="1">
        <v>43056</v>
      </c>
      <c r="AD3431">
        <v>2</v>
      </c>
      <c r="AE3431">
        <v>186</v>
      </c>
      <c r="AF3431" s="1">
        <v>43333</v>
      </c>
      <c r="AG3431">
        <v>299</v>
      </c>
      <c r="AI3431">
        <v>0</v>
      </c>
      <c r="AK3431" t="s">
        <v>45</v>
      </c>
      <c r="AL3431" s="1">
        <v>43034</v>
      </c>
    </row>
    <row r="3432" spans="1:38" x14ac:dyDescent="0.25">
      <c r="A3432" t="s">
        <v>129</v>
      </c>
      <c r="B3432" s="1">
        <v>43156</v>
      </c>
      <c r="C3432">
        <v>3</v>
      </c>
      <c r="D3432">
        <v>448</v>
      </c>
      <c r="E3432">
        <v>292</v>
      </c>
      <c r="F3432" t="s">
        <v>1426</v>
      </c>
      <c r="G3432" t="s">
        <v>40</v>
      </c>
      <c r="H3432" t="s">
        <v>41</v>
      </c>
      <c r="I3432">
        <v>9</v>
      </c>
      <c r="J3432" t="s">
        <v>42</v>
      </c>
      <c r="K3432">
        <v>122</v>
      </c>
      <c r="L3432">
        <v>19.100000000000001</v>
      </c>
      <c r="M3432">
        <v>5.27</v>
      </c>
      <c r="N3432">
        <v>1.01</v>
      </c>
      <c r="O3432">
        <v>4.21</v>
      </c>
      <c r="P3432">
        <v>0.8</v>
      </c>
      <c r="Q3432">
        <v>3.79</v>
      </c>
      <c r="R3432">
        <v>0.72</v>
      </c>
      <c r="S3432">
        <v>1.53</v>
      </c>
      <c r="U3432">
        <v>19.829999999999998</v>
      </c>
      <c r="V3432">
        <v>20.51</v>
      </c>
      <c r="W3432" s="1">
        <v>43034</v>
      </c>
      <c r="X3432">
        <v>208</v>
      </c>
      <c r="AI3432">
        <v>0</v>
      </c>
    </row>
    <row r="3433" spans="1:38" x14ac:dyDescent="0.25">
      <c r="A3433" t="s">
        <v>129</v>
      </c>
      <c r="B3433" s="1">
        <v>43229</v>
      </c>
      <c r="C3433">
        <v>4</v>
      </c>
      <c r="D3433">
        <v>448</v>
      </c>
      <c r="E3433">
        <v>292</v>
      </c>
      <c r="F3433" t="s">
        <v>1426</v>
      </c>
      <c r="G3433" t="s">
        <v>40</v>
      </c>
      <c r="H3433" t="s">
        <v>41</v>
      </c>
      <c r="I3433">
        <v>9</v>
      </c>
      <c r="J3433" t="s">
        <v>42</v>
      </c>
      <c r="K3433">
        <v>195</v>
      </c>
      <c r="L3433">
        <v>11.4</v>
      </c>
      <c r="M3433">
        <v>4.6900000000000004</v>
      </c>
      <c r="N3433">
        <v>0.53</v>
      </c>
      <c r="O3433">
        <v>5.94</v>
      </c>
      <c r="P3433">
        <v>0.68</v>
      </c>
      <c r="Q3433">
        <v>4.3899999999999997</v>
      </c>
      <c r="R3433">
        <v>0.5</v>
      </c>
      <c r="S3433">
        <v>1.18</v>
      </c>
      <c r="T3433">
        <v>112</v>
      </c>
      <c r="U3433">
        <v>11.83</v>
      </c>
      <c r="V3433">
        <v>15.3</v>
      </c>
      <c r="W3433" s="1">
        <v>43034</v>
      </c>
      <c r="X3433">
        <v>208</v>
      </c>
      <c r="Y3433" t="s">
        <v>47</v>
      </c>
      <c r="AC3433" s="1">
        <v>43056</v>
      </c>
      <c r="AD3433">
        <v>2</v>
      </c>
      <c r="AF3433" s="1">
        <v>43333</v>
      </c>
      <c r="AI3433">
        <v>0</v>
      </c>
      <c r="AK3433" t="s">
        <v>143</v>
      </c>
      <c r="AL3433" s="1">
        <v>43240</v>
      </c>
    </row>
    <row r="3434" spans="1:38" x14ac:dyDescent="0.25">
      <c r="A3434" t="s">
        <v>1153</v>
      </c>
      <c r="B3434" s="1">
        <v>43073</v>
      </c>
      <c r="C3434">
        <v>2</v>
      </c>
      <c r="D3434">
        <v>144</v>
      </c>
      <c r="E3434">
        <v>292</v>
      </c>
      <c r="F3434" t="s">
        <v>1426</v>
      </c>
      <c r="G3434" t="s">
        <v>40</v>
      </c>
      <c r="H3434" t="s">
        <v>41</v>
      </c>
      <c r="I3434">
        <v>11</v>
      </c>
      <c r="J3434" t="s">
        <v>42</v>
      </c>
      <c r="K3434">
        <v>113</v>
      </c>
      <c r="L3434">
        <v>12.3</v>
      </c>
      <c r="M3434">
        <v>4.9400000000000004</v>
      </c>
      <c r="N3434">
        <v>0.61</v>
      </c>
      <c r="O3434">
        <v>4.9800000000000004</v>
      </c>
      <c r="P3434">
        <v>0.61</v>
      </c>
      <c r="Q3434">
        <v>4.33</v>
      </c>
      <c r="R3434">
        <v>0.53</v>
      </c>
      <c r="S3434">
        <v>1.1499999999999999</v>
      </c>
      <c r="T3434">
        <v>11</v>
      </c>
      <c r="U3434">
        <v>12.77</v>
      </c>
      <c r="V3434">
        <v>14.89</v>
      </c>
      <c r="W3434" s="1">
        <v>42960</v>
      </c>
      <c r="X3434">
        <v>267</v>
      </c>
      <c r="Y3434" t="s">
        <v>46</v>
      </c>
      <c r="AC3434" s="1">
        <v>43044</v>
      </c>
      <c r="AD3434">
        <v>1</v>
      </c>
      <c r="AE3434">
        <v>243</v>
      </c>
      <c r="AF3434" s="1">
        <v>43318</v>
      </c>
      <c r="AG3434">
        <v>358</v>
      </c>
      <c r="AH3434">
        <v>99416</v>
      </c>
      <c r="AI3434" t="s">
        <v>1368</v>
      </c>
      <c r="AJ3434" s="2">
        <v>44197</v>
      </c>
      <c r="AK3434" t="s">
        <v>45</v>
      </c>
      <c r="AL3434" s="1">
        <v>42960</v>
      </c>
    </row>
    <row r="3435" spans="1:38" x14ac:dyDescent="0.25">
      <c r="A3435" t="s">
        <v>1153</v>
      </c>
      <c r="B3435" s="1">
        <v>43009</v>
      </c>
      <c r="C3435">
        <v>1</v>
      </c>
      <c r="D3435">
        <v>144</v>
      </c>
      <c r="E3435">
        <v>292</v>
      </c>
      <c r="F3435" t="s">
        <v>1426</v>
      </c>
      <c r="G3435" t="s">
        <v>40</v>
      </c>
      <c r="H3435" t="s">
        <v>41</v>
      </c>
      <c r="I3435">
        <v>11</v>
      </c>
      <c r="J3435" t="s">
        <v>42</v>
      </c>
      <c r="K3435">
        <v>49</v>
      </c>
      <c r="L3435">
        <v>11.7</v>
      </c>
      <c r="M3435">
        <v>4.99</v>
      </c>
      <c r="N3435">
        <v>0.57999999999999996</v>
      </c>
      <c r="O3435">
        <v>5.0199999999999996</v>
      </c>
      <c r="P3435">
        <v>0.59</v>
      </c>
      <c r="Q3435">
        <v>3.95</v>
      </c>
      <c r="R3435">
        <v>0.46</v>
      </c>
      <c r="S3435">
        <v>1.05</v>
      </c>
      <c r="T3435">
        <v>36</v>
      </c>
      <c r="U3435">
        <v>12.14</v>
      </c>
      <c r="V3435">
        <v>13.96</v>
      </c>
      <c r="W3435" s="1">
        <v>42960</v>
      </c>
      <c r="X3435">
        <v>267</v>
      </c>
      <c r="Y3435" t="s">
        <v>43</v>
      </c>
      <c r="AC3435" s="1">
        <v>43044</v>
      </c>
      <c r="AD3435">
        <v>1</v>
      </c>
      <c r="AE3435">
        <v>248</v>
      </c>
      <c r="AF3435" s="1">
        <v>43318</v>
      </c>
      <c r="AG3435">
        <v>358</v>
      </c>
      <c r="AH3435">
        <v>99416</v>
      </c>
      <c r="AI3435" t="s">
        <v>1368</v>
      </c>
      <c r="AJ3435" s="2">
        <v>44197</v>
      </c>
      <c r="AK3435" t="s">
        <v>45</v>
      </c>
      <c r="AL3435" s="1">
        <v>42960</v>
      </c>
    </row>
    <row r="3436" spans="1:38" x14ac:dyDescent="0.25">
      <c r="A3436" t="s">
        <v>1153</v>
      </c>
      <c r="B3436" s="1">
        <v>43144</v>
      </c>
      <c r="C3436">
        <v>3</v>
      </c>
      <c r="D3436">
        <v>144</v>
      </c>
      <c r="E3436">
        <v>292</v>
      </c>
      <c r="F3436" t="s">
        <v>1426</v>
      </c>
      <c r="G3436" t="s">
        <v>40</v>
      </c>
      <c r="H3436" t="s">
        <v>41</v>
      </c>
      <c r="I3436">
        <v>11</v>
      </c>
      <c r="J3436" t="s">
        <v>42</v>
      </c>
      <c r="K3436">
        <v>184</v>
      </c>
      <c r="L3436">
        <v>8.1999999999999993</v>
      </c>
      <c r="M3436">
        <v>4.93</v>
      </c>
      <c r="N3436">
        <v>0.4</v>
      </c>
      <c r="O3436">
        <v>6.35</v>
      </c>
      <c r="P3436">
        <v>0.52</v>
      </c>
      <c r="Q3436">
        <v>4.33</v>
      </c>
      <c r="R3436">
        <v>0.36</v>
      </c>
      <c r="S3436">
        <v>0.88</v>
      </c>
      <c r="T3436">
        <v>65</v>
      </c>
      <c r="U3436">
        <v>8.51</v>
      </c>
      <c r="V3436">
        <v>11.4</v>
      </c>
      <c r="W3436" s="1">
        <v>42960</v>
      </c>
      <c r="X3436">
        <v>267</v>
      </c>
      <c r="Y3436" t="s">
        <v>47</v>
      </c>
      <c r="AC3436" s="1">
        <v>43044</v>
      </c>
      <c r="AD3436">
        <v>1</v>
      </c>
      <c r="AE3436">
        <v>104</v>
      </c>
      <c r="AF3436" s="1">
        <v>43318</v>
      </c>
      <c r="AG3436">
        <v>358</v>
      </c>
      <c r="AH3436">
        <v>99416</v>
      </c>
      <c r="AI3436" t="s">
        <v>1368</v>
      </c>
      <c r="AJ3436" s="2">
        <v>44197</v>
      </c>
      <c r="AK3436" t="s">
        <v>45</v>
      </c>
      <c r="AL3436" s="1">
        <v>42960</v>
      </c>
    </row>
    <row r="3437" spans="1:38" x14ac:dyDescent="0.25">
      <c r="A3437" t="s">
        <v>1153</v>
      </c>
      <c r="B3437" s="1">
        <v>43214</v>
      </c>
      <c r="C3437">
        <v>4</v>
      </c>
      <c r="D3437">
        <v>144</v>
      </c>
      <c r="E3437">
        <v>292</v>
      </c>
      <c r="F3437" t="s">
        <v>1426</v>
      </c>
      <c r="G3437" t="s">
        <v>40</v>
      </c>
      <c r="H3437" t="s">
        <v>41</v>
      </c>
      <c r="I3437">
        <v>11</v>
      </c>
      <c r="J3437" t="s">
        <v>42</v>
      </c>
      <c r="K3437">
        <v>254</v>
      </c>
      <c r="L3437">
        <v>4.9000000000000004</v>
      </c>
      <c r="M3437">
        <v>4.4800000000000004</v>
      </c>
      <c r="N3437">
        <v>0.22</v>
      </c>
      <c r="O3437">
        <v>8.3699999999999992</v>
      </c>
      <c r="P3437">
        <v>0.41</v>
      </c>
      <c r="Q3437">
        <v>4.8899999999999997</v>
      </c>
      <c r="R3437">
        <v>0.24</v>
      </c>
      <c r="S3437">
        <v>0.65</v>
      </c>
      <c r="T3437">
        <v>303</v>
      </c>
      <c r="U3437">
        <v>5.09</v>
      </c>
      <c r="V3437">
        <v>8.24</v>
      </c>
      <c r="W3437" s="1">
        <v>42960</v>
      </c>
      <c r="X3437">
        <v>267</v>
      </c>
      <c r="Y3437" s="3">
        <v>45017</v>
      </c>
      <c r="AC3437" t="s">
        <v>49</v>
      </c>
      <c r="AH3437">
        <v>99416</v>
      </c>
      <c r="AI3437" t="s">
        <v>1368</v>
      </c>
      <c r="AJ3437" s="2">
        <v>44197</v>
      </c>
      <c r="AK3437" t="s">
        <v>50</v>
      </c>
      <c r="AL3437" s="1">
        <v>43231</v>
      </c>
    </row>
    <row r="3438" spans="1:38" x14ac:dyDescent="0.25">
      <c r="A3438" t="s">
        <v>40</v>
      </c>
      <c r="B3438" s="1">
        <v>44117</v>
      </c>
      <c r="C3438">
        <v>1</v>
      </c>
      <c r="D3438">
        <v>286</v>
      </c>
      <c r="E3438">
        <v>293</v>
      </c>
      <c r="F3438" t="s">
        <v>1426</v>
      </c>
      <c r="G3438" t="s">
        <v>104</v>
      </c>
      <c r="H3438" t="s">
        <v>105</v>
      </c>
      <c r="I3438">
        <v>3</v>
      </c>
      <c r="J3438">
        <v>2</v>
      </c>
      <c r="K3438">
        <v>76</v>
      </c>
      <c r="L3438">
        <v>16.399999999999999</v>
      </c>
      <c r="M3438">
        <v>5.2</v>
      </c>
      <c r="N3438">
        <v>0.85</v>
      </c>
      <c r="O3438">
        <v>5.88</v>
      </c>
      <c r="P3438">
        <v>0.96</v>
      </c>
      <c r="Q3438">
        <v>4.38</v>
      </c>
      <c r="R3438">
        <v>0.72</v>
      </c>
      <c r="S3438">
        <v>1.68</v>
      </c>
      <c r="T3438">
        <v>73</v>
      </c>
      <c r="U3438">
        <v>17.02</v>
      </c>
      <c r="V3438">
        <v>21.79</v>
      </c>
      <c r="W3438" s="1">
        <v>44041</v>
      </c>
      <c r="Y3438" t="s">
        <v>43</v>
      </c>
      <c r="Z3438" t="s">
        <v>1945</v>
      </c>
      <c r="AA3438" t="s">
        <v>1946</v>
      </c>
      <c r="AB3438">
        <v>76</v>
      </c>
      <c r="AC3438" s="1">
        <v>44139</v>
      </c>
      <c r="AD3438">
        <v>1</v>
      </c>
      <c r="AE3438">
        <v>215</v>
      </c>
      <c r="AF3438" s="1">
        <v>44419</v>
      </c>
      <c r="AG3438">
        <v>378</v>
      </c>
      <c r="AI3438">
        <v>196</v>
      </c>
      <c r="AJ3438" t="s">
        <v>1947</v>
      </c>
      <c r="AK3438" t="s">
        <v>45</v>
      </c>
      <c r="AL3438" s="1">
        <v>44041</v>
      </c>
    </row>
    <row r="3439" spans="1:38" x14ac:dyDescent="0.25">
      <c r="A3439" t="s">
        <v>40</v>
      </c>
      <c r="B3439" s="1">
        <v>44222</v>
      </c>
      <c r="C3439">
        <v>2</v>
      </c>
      <c r="D3439">
        <v>286</v>
      </c>
      <c r="E3439">
        <v>293</v>
      </c>
      <c r="F3439" t="s">
        <v>1426</v>
      </c>
      <c r="G3439" t="s">
        <v>104</v>
      </c>
      <c r="H3439" t="s">
        <v>105</v>
      </c>
      <c r="I3439">
        <v>3</v>
      </c>
      <c r="J3439">
        <v>2</v>
      </c>
      <c r="K3439">
        <v>181</v>
      </c>
      <c r="L3439">
        <v>12.3</v>
      </c>
      <c r="M3439">
        <v>4.91</v>
      </c>
      <c r="N3439">
        <v>0.6</v>
      </c>
      <c r="O3439">
        <v>5.85</v>
      </c>
      <c r="P3439">
        <v>0.72</v>
      </c>
      <c r="Q3439">
        <v>4.51</v>
      </c>
      <c r="R3439">
        <v>0.55000000000000004</v>
      </c>
      <c r="S3439">
        <v>1.27</v>
      </c>
      <c r="T3439">
        <v>65</v>
      </c>
      <c r="U3439">
        <v>12.77</v>
      </c>
      <c r="V3439">
        <v>16.41</v>
      </c>
      <c r="W3439" s="1">
        <v>44041</v>
      </c>
      <c r="Y3439" t="s">
        <v>46</v>
      </c>
      <c r="Z3439" t="s">
        <v>1945</v>
      </c>
      <c r="AA3439" t="s">
        <v>1946</v>
      </c>
      <c r="AB3439">
        <v>76</v>
      </c>
      <c r="AC3439" s="1">
        <v>44139</v>
      </c>
      <c r="AD3439">
        <v>1</v>
      </c>
      <c r="AE3439">
        <v>160</v>
      </c>
      <c r="AF3439" s="1">
        <v>44419</v>
      </c>
      <c r="AG3439">
        <v>378</v>
      </c>
      <c r="AI3439">
        <v>196</v>
      </c>
      <c r="AJ3439" t="s">
        <v>1947</v>
      </c>
      <c r="AK3439" t="s">
        <v>45</v>
      </c>
      <c r="AL3439" s="1">
        <v>44041</v>
      </c>
    </row>
    <row r="3440" spans="1:38" x14ac:dyDescent="0.25">
      <c r="A3440" t="s">
        <v>40</v>
      </c>
      <c r="B3440" s="1">
        <v>44280</v>
      </c>
      <c r="C3440">
        <v>3</v>
      </c>
      <c r="D3440">
        <v>286</v>
      </c>
      <c r="E3440">
        <v>293</v>
      </c>
      <c r="F3440" t="s">
        <v>1426</v>
      </c>
      <c r="G3440" t="s">
        <v>104</v>
      </c>
      <c r="H3440" t="s">
        <v>105</v>
      </c>
      <c r="I3440">
        <v>3</v>
      </c>
      <c r="J3440">
        <v>2</v>
      </c>
      <c r="K3440">
        <v>239</v>
      </c>
      <c r="L3440">
        <v>11.3</v>
      </c>
      <c r="M3440">
        <v>4.97</v>
      </c>
      <c r="N3440">
        <v>0.56000000000000005</v>
      </c>
      <c r="O3440">
        <v>6.4</v>
      </c>
      <c r="P3440">
        <v>0.72</v>
      </c>
      <c r="Q3440">
        <v>5.12</v>
      </c>
      <c r="R3440">
        <v>0.57999999999999996</v>
      </c>
      <c r="S3440">
        <v>1.3</v>
      </c>
      <c r="T3440">
        <v>39</v>
      </c>
      <c r="U3440">
        <v>11.73</v>
      </c>
      <c r="V3440">
        <v>16.37</v>
      </c>
      <c r="W3440" s="1">
        <v>44041</v>
      </c>
      <c r="Y3440" t="s">
        <v>47</v>
      </c>
      <c r="Z3440" t="s">
        <v>1945</v>
      </c>
      <c r="AA3440" t="s">
        <v>1946</v>
      </c>
      <c r="AB3440">
        <v>76</v>
      </c>
      <c r="AC3440" s="1">
        <v>44139</v>
      </c>
      <c r="AD3440">
        <v>1</v>
      </c>
      <c r="AE3440">
        <v>138</v>
      </c>
      <c r="AF3440" s="1">
        <v>44419</v>
      </c>
      <c r="AG3440">
        <v>378</v>
      </c>
      <c r="AI3440">
        <v>196</v>
      </c>
      <c r="AJ3440" t="s">
        <v>1947</v>
      </c>
      <c r="AK3440" t="s">
        <v>45</v>
      </c>
      <c r="AL3440" s="1">
        <v>44041</v>
      </c>
    </row>
    <row r="3441" spans="1:38" x14ac:dyDescent="0.25">
      <c r="A3441" t="s">
        <v>1153</v>
      </c>
      <c r="B3441" s="1">
        <v>43073</v>
      </c>
      <c r="C3441">
        <v>2</v>
      </c>
      <c r="D3441">
        <v>75</v>
      </c>
      <c r="E3441">
        <v>293</v>
      </c>
      <c r="F3441" t="s">
        <v>1426</v>
      </c>
      <c r="G3441" t="s">
        <v>40</v>
      </c>
      <c r="H3441" t="s">
        <v>41</v>
      </c>
      <c r="I3441">
        <v>2</v>
      </c>
      <c r="J3441">
        <v>1</v>
      </c>
      <c r="K3441">
        <v>91</v>
      </c>
      <c r="L3441">
        <v>10.9</v>
      </c>
      <c r="M3441">
        <v>4.93</v>
      </c>
      <c r="N3441">
        <v>0.54</v>
      </c>
      <c r="O3441">
        <v>4.6399999999999997</v>
      </c>
      <c r="P3441">
        <v>0.51</v>
      </c>
      <c r="Q3441">
        <v>4.26</v>
      </c>
      <c r="R3441">
        <v>0.46</v>
      </c>
      <c r="S3441">
        <v>0.97</v>
      </c>
      <c r="T3441">
        <v>163</v>
      </c>
      <c r="U3441">
        <v>11.31</v>
      </c>
      <c r="V3441">
        <v>12.74</v>
      </c>
      <c r="W3441" s="1">
        <v>42982</v>
      </c>
      <c r="X3441">
        <v>245</v>
      </c>
      <c r="Y3441" s="3">
        <v>44958</v>
      </c>
      <c r="Z3441" t="s">
        <v>1030</v>
      </c>
      <c r="AA3441" t="s">
        <v>1948</v>
      </c>
      <c r="AC3441" s="1">
        <v>43056</v>
      </c>
      <c r="AD3441">
        <v>1</v>
      </c>
      <c r="AE3441">
        <v>255</v>
      </c>
      <c r="AF3441" s="1">
        <v>43330</v>
      </c>
      <c r="AG3441">
        <v>348</v>
      </c>
      <c r="AH3441" t="s">
        <v>1949</v>
      </c>
      <c r="AI3441" t="s">
        <v>1950</v>
      </c>
      <c r="AJ3441" s="2">
        <v>13850</v>
      </c>
      <c r="AK3441" t="s">
        <v>45</v>
      </c>
      <c r="AL3441" s="1">
        <v>42982</v>
      </c>
    </row>
    <row r="3442" spans="1:38" x14ac:dyDescent="0.25">
      <c r="A3442" t="s">
        <v>1153</v>
      </c>
      <c r="B3442" s="1">
        <v>43009</v>
      </c>
      <c r="C3442">
        <v>1</v>
      </c>
      <c r="D3442">
        <v>75</v>
      </c>
      <c r="E3442">
        <v>293</v>
      </c>
      <c r="F3442" t="s">
        <v>1426</v>
      </c>
      <c r="G3442" t="s">
        <v>40</v>
      </c>
      <c r="H3442" t="s">
        <v>41</v>
      </c>
      <c r="I3442">
        <v>2</v>
      </c>
      <c r="J3442">
        <v>1</v>
      </c>
      <c r="K3442">
        <v>27</v>
      </c>
      <c r="L3442">
        <v>10.199999999999999</v>
      </c>
      <c r="M3442">
        <v>5.07</v>
      </c>
      <c r="N3442">
        <v>0.52</v>
      </c>
      <c r="O3442">
        <v>4.9800000000000004</v>
      </c>
      <c r="P3442">
        <v>0.51</v>
      </c>
      <c r="Q3442">
        <v>3.97</v>
      </c>
      <c r="R3442">
        <v>0.4</v>
      </c>
      <c r="S3442">
        <v>0.91</v>
      </c>
      <c r="T3442">
        <v>66</v>
      </c>
      <c r="U3442">
        <v>10.59</v>
      </c>
      <c r="V3442">
        <v>12.1</v>
      </c>
      <c r="W3442" s="1">
        <v>42982</v>
      </c>
      <c r="X3442">
        <v>245</v>
      </c>
      <c r="Y3442" t="s">
        <v>43</v>
      </c>
      <c r="Z3442" t="s">
        <v>1030</v>
      </c>
      <c r="AA3442" t="s">
        <v>1948</v>
      </c>
      <c r="AC3442" s="1">
        <v>43056</v>
      </c>
      <c r="AD3442">
        <v>1</v>
      </c>
      <c r="AE3442">
        <v>260</v>
      </c>
      <c r="AF3442" s="1">
        <v>43330</v>
      </c>
      <c r="AG3442">
        <v>348</v>
      </c>
      <c r="AH3442" t="s">
        <v>1949</v>
      </c>
      <c r="AI3442" t="s">
        <v>1950</v>
      </c>
      <c r="AJ3442" s="2">
        <v>13850</v>
      </c>
      <c r="AK3442" t="s">
        <v>45</v>
      </c>
      <c r="AL3442" s="1">
        <v>42982</v>
      </c>
    </row>
    <row r="3443" spans="1:38" x14ac:dyDescent="0.25">
      <c r="A3443" t="s">
        <v>1153</v>
      </c>
      <c r="B3443" s="1">
        <v>43144</v>
      </c>
      <c r="C3443">
        <v>3</v>
      </c>
      <c r="D3443">
        <v>75</v>
      </c>
      <c r="E3443">
        <v>293</v>
      </c>
      <c r="F3443" t="s">
        <v>1426</v>
      </c>
      <c r="G3443" t="s">
        <v>40</v>
      </c>
      <c r="H3443" t="s">
        <v>41</v>
      </c>
      <c r="I3443">
        <v>2</v>
      </c>
      <c r="J3443">
        <v>1</v>
      </c>
      <c r="K3443">
        <v>162</v>
      </c>
      <c r="L3443">
        <v>8.1999999999999993</v>
      </c>
      <c r="M3443">
        <v>4.78</v>
      </c>
      <c r="N3443">
        <v>0.39</v>
      </c>
      <c r="O3443">
        <v>6.5</v>
      </c>
      <c r="P3443">
        <v>0.53</v>
      </c>
      <c r="Q3443">
        <v>4.45</v>
      </c>
      <c r="R3443">
        <v>0.36</v>
      </c>
      <c r="S3443">
        <v>0.9</v>
      </c>
      <c r="T3443">
        <v>196</v>
      </c>
      <c r="U3443">
        <v>8.51</v>
      </c>
      <c r="V3443">
        <v>11.52</v>
      </c>
      <c r="W3443" s="1">
        <v>42982</v>
      </c>
      <c r="X3443">
        <v>245</v>
      </c>
      <c r="Y3443" s="3">
        <v>44987</v>
      </c>
      <c r="Z3443" t="s">
        <v>1030</v>
      </c>
      <c r="AA3443" t="s">
        <v>1948</v>
      </c>
      <c r="AC3443" s="1">
        <v>43056</v>
      </c>
      <c r="AD3443">
        <v>1</v>
      </c>
      <c r="AE3443">
        <v>116</v>
      </c>
      <c r="AF3443" s="1">
        <v>43330</v>
      </c>
      <c r="AG3443">
        <v>348</v>
      </c>
      <c r="AH3443" t="s">
        <v>1949</v>
      </c>
      <c r="AI3443" t="s">
        <v>1950</v>
      </c>
      <c r="AJ3443" s="2">
        <v>13850</v>
      </c>
      <c r="AK3443" t="s">
        <v>45</v>
      </c>
      <c r="AL3443" s="1">
        <v>42982</v>
      </c>
    </row>
    <row r="3444" spans="1:38" x14ac:dyDescent="0.25">
      <c r="A3444" t="s">
        <v>1153</v>
      </c>
      <c r="B3444" s="1">
        <v>43214</v>
      </c>
      <c r="C3444">
        <v>4</v>
      </c>
      <c r="D3444">
        <v>75</v>
      </c>
      <c r="E3444">
        <v>293</v>
      </c>
      <c r="F3444" t="s">
        <v>1426</v>
      </c>
      <c r="G3444" t="s">
        <v>40</v>
      </c>
      <c r="H3444" t="s">
        <v>41</v>
      </c>
      <c r="I3444">
        <v>2</v>
      </c>
      <c r="J3444">
        <v>1</v>
      </c>
      <c r="K3444">
        <v>232</v>
      </c>
      <c r="L3444">
        <v>4.5999999999999996</v>
      </c>
      <c r="M3444">
        <v>4.22</v>
      </c>
      <c r="N3444">
        <v>0.19</v>
      </c>
      <c r="O3444">
        <v>7.79</v>
      </c>
      <c r="P3444">
        <v>0.36</v>
      </c>
      <c r="Q3444">
        <v>5.66</v>
      </c>
      <c r="R3444">
        <v>0.26</v>
      </c>
      <c r="S3444">
        <v>0.62</v>
      </c>
      <c r="T3444">
        <v>319</v>
      </c>
      <c r="U3444">
        <v>4.7699999999999996</v>
      </c>
      <c r="V3444">
        <v>7.68</v>
      </c>
      <c r="W3444" s="1">
        <v>42982</v>
      </c>
      <c r="X3444">
        <v>245</v>
      </c>
      <c r="Y3444" s="3">
        <v>45019</v>
      </c>
      <c r="Z3444" t="s">
        <v>1030</v>
      </c>
      <c r="AA3444" t="s">
        <v>1948</v>
      </c>
      <c r="AC3444" t="s">
        <v>49</v>
      </c>
      <c r="AH3444" t="s">
        <v>1949</v>
      </c>
      <c r="AI3444" t="s">
        <v>1950</v>
      </c>
      <c r="AJ3444" s="2">
        <v>13850</v>
      </c>
      <c r="AK3444" t="s">
        <v>50</v>
      </c>
      <c r="AL3444" s="1">
        <v>43237</v>
      </c>
    </row>
    <row r="3445" spans="1:38" x14ac:dyDescent="0.25">
      <c r="A3445" t="s">
        <v>40</v>
      </c>
      <c r="B3445" s="1">
        <v>44117</v>
      </c>
      <c r="C3445">
        <v>1</v>
      </c>
      <c r="D3445">
        <v>359</v>
      </c>
      <c r="E3445">
        <v>294</v>
      </c>
      <c r="F3445" t="s">
        <v>1426</v>
      </c>
      <c r="G3445" t="s">
        <v>104</v>
      </c>
      <c r="H3445" t="s">
        <v>105</v>
      </c>
      <c r="I3445">
        <v>4</v>
      </c>
      <c r="J3445" t="s">
        <v>42</v>
      </c>
      <c r="K3445">
        <v>22</v>
      </c>
      <c r="L3445">
        <v>32.1</v>
      </c>
      <c r="M3445">
        <v>5.19</v>
      </c>
      <c r="N3445">
        <v>1.67</v>
      </c>
      <c r="O3445">
        <v>4.22</v>
      </c>
      <c r="P3445">
        <v>1.35</v>
      </c>
      <c r="Q3445">
        <v>4.1500000000000004</v>
      </c>
      <c r="R3445">
        <v>1.33</v>
      </c>
      <c r="S3445">
        <v>2.69</v>
      </c>
      <c r="T3445">
        <v>101</v>
      </c>
      <c r="U3445">
        <v>33.32</v>
      </c>
      <c r="V3445">
        <v>35.42</v>
      </c>
      <c r="W3445" s="1">
        <v>44095</v>
      </c>
      <c r="Y3445" t="s">
        <v>43</v>
      </c>
      <c r="AC3445" s="1">
        <v>44153</v>
      </c>
      <c r="AD3445">
        <v>2</v>
      </c>
      <c r="AE3445">
        <v>223</v>
      </c>
      <c r="AF3445" s="1">
        <v>44427</v>
      </c>
      <c r="AG3445">
        <v>332</v>
      </c>
      <c r="AH3445">
        <v>511011</v>
      </c>
      <c r="AI3445">
        <v>228</v>
      </c>
      <c r="AJ3445" s="2">
        <v>16681</v>
      </c>
      <c r="AK3445" t="s">
        <v>45</v>
      </c>
      <c r="AL3445" s="1">
        <v>44095</v>
      </c>
    </row>
    <row r="3446" spans="1:38" x14ac:dyDescent="0.25">
      <c r="A3446" t="s">
        <v>40</v>
      </c>
      <c r="B3446" s="1">
        <v>44280</v>
      </c>
      <c r="C3446">
        <v>3</v>
      </c>
      <c r="D3446">
        <v>359</v>
      </c>
      <c r="E3446">
        <v>294</v>
      </c>
      <c r="F3446" t="s">
        <v>1426</v>
      </c>
      <c r="G3446" t="s">
        <v>104</v>
      </c>
      <c r="H3446" t="s">
        <v>105</v>
      </c>
      <c r="I3446">
        <v>4</v>
      </c>
      <c r="J3446" t="s">
        <v>42</v>
      </c>
      <c r="K3446">
        <v>185</v>
      </c>
      <c r="L3446">
        <v>19.2</v>
      </c>
      <c r="M3446">
        <v>4.95</v>
      </c>
      <c r="N3446">
        <v>0.95</v>
      </c>
      <c r="O3446">
        <v>4.7300000000000004</v>
      </c>
      <c r="P3446">
        <v>0.91</v>
      </c>
      <c r="Q3446">
        <v>4.0199999999999996</v>
      </c>
      <c r="R3446">
        <v>0.77</v>
      </c>
      <c r="S3446">
        <v>1.68</v>
      </c>
      <c r="T3446">
        <v>66</v>
      </c>
      <c r="U3446">
        <v>19.93</v>
      </c>
      <c r="V3446">
        <v>22.28</v>
      </c>
      <c r="W3446" s="1">
        <v>44095</v>
      </c>
      <c r="Y3446" t="s">
        <v>47</v>
      </c>
      <c r="AC3446" t="s">
        <v>142</v>
      </c>
      <c r="AH3446">
        <v>511011</v>
      </c>
      <c r="AI3446">
        <v>228</v>
      </c>
      <c r="AJ3446" s="2">
        <v>16681</v>
      </c>
      <c r="AK3446" t="s">
        <v>45</v>
      </c>
      <c r="AL3446" s="1">
        <v>44095</v>
      </c>
    </row>
    <row r="3447" spans="1:38" x14ac:dyDescent="0.25">
      <c r="A3447" t="s">
        <v>40</v>
      </c>
      <c r="B3447" s="1">
        <v>44222</v>
      </c>
      <c r="C3447">
        <v>2</v>
      </c>
      <c r="D3447">
        <v>359</v>
      </c>
      <c r="E3447">
        <v>294</v>
      </c>
      <c r="F3447" t="s">
        <v>1426</v>
      </c>
      <c r="G3447" t="s">
        <v>104</v>
      </c>
      <c r="H3447" t="s">
        <v>105</v>
      </c>
      <c r="I3447">
        <v>4</v>
      </c>
      <c r="J3447" t="s">
        <v>42</v>
      </c>
      <c r="K3447">
        <v>127</v>
      </c>
      <c r="L3447">
        <v>21.4</v>
      </c>
      <c r="M3447">
        <v>5.2</v>
      </c>
      <c r="N3447">
        <v>1.1100000000000001</v>
      </c>
      <c r="O3447">
        <v>3.85</v>
      </c>
      <c r="P3447">
        <v>0.82</v>
      </c>
      <c r="Q3447">
        <v>3.79</v>
      </c>
      <c r="R3447">
        <v>0.81</v>
      </c>
      <c r="S3447">
        <v>1.63</v>
      </c>
      <c r="T3447">
        <v>15</v>
      </c>
      <c r="U3447">
        <v>22.21</v>
      </c>
      <c r="V3447">
        <v>22.04</v>
      </c>
      <c r="W3447" s="1">
        <v>44095</v>
      </c>
      <c r="Y3447" t="s">
        <v>46</v>
      </c>
      <c r="AC3447" t="s">
        <v>142</v>
      </c>
      <c r="AH3447">
        <v>511011</v>
      </c>
      <c r="AI3447">
        <v>228</v>
      </c>
      <c r="AJ3447" s="2">
        <v>16681</v>
      </c>
      <c r="AK3447" t="s">
        <v>45</v>
      </c>
      <c r="AL3447" s="1">
        <v>44095</v>
      </c>
    </row>
    <row r="3448" spans="1:38" x14ac:dyDescent="0.25">
      <c r="A3448" t="s">
        <v>78</v>
      </c>
      <c r="B3448" s="1">
        <v>43129</v>
      </c>
      <c r="C3448">
        <v>3</v>
      </c>
      <c r="D3448">
        <v>5</v>
      </c>
      <c r="E3448">
        <v>295</v>
      </c>
      <c r="F3448" t="s">
        <v>1426</v>
      </c>
      <c r="G3448" t="s">
        <v>40</v>
      </c>
      <c r="H3448" t="s">
        <v>41</v>
      </c>
      <c r="I3448">
        <v>5</v>
      </c>
      <c r="J3448" t="s">
        <v>42</v>
      </c>
      <c r="K3448">
        <v>161</v>
      </c>
      <c r="L3448">
        <v>16.100000000000001</v>
      </c>
      <c r="M3448">
        <v>5.1100000000000003</v>
      </c>
      <c r="N3448">
        <v>0.82</v>
      </c>
      <c r="O3448">
        <v>4.7300000000000004</v>
      </c>
      <c r="P3448">
        <v>0.76</v>
      </c>
      <c r="Q3448">
        <v>3.52</v>
      </c>
      <c r="R3448">
        <v>0.56999999999999995</v>
      </c>
      <c r="S3448">
        <v>1.33</v>
      </c>
      <c r="T3448">
        <v>21</v>
      </c>
      <c r="U3448">
        <v>16.71</v>
      </c>
      <c r="V3448">
        <v>18.09</v>
      </c>
      <c r="W3448" s="1">
        <v>42968</v>
      </c>
      <c r="X3448">
        <v>238</v>
      </c>
      <c r="Y3448" t="s">
        <v>47</v>
      </c>
      <c r="Z3448" t="s">
        <v>1936</v>
      </c>
      <c r="AA3448" t="s">
        <v>1937</v>
      </c>
      <c r="AB3448">
        <v>16</v>
      </c>
      <c r="AC3448" s="1">
        <v>43055</v>
      </c>
      <c r="AD3448">
        <v>1</v>
      </c>
      <c r="AE3448">
        <v>204</v>
      </c>
      <c r="AF3448" s="1">
        <v>43335</v>
      </c>
      <c r="AG3448">
        <v>367</v>
      </c>
      <c r="AH3448">
        <v>310020</v>
      </c>
      <c r="AI3448">
        <v>68</v>
      </c>
      <c r="AJ3448" s="3">
        <v>45207</v>
      </c>
      <c r="AK3448" t="s">
        <v>45</v>
      </c>
      <c r="AL3448" s="1">
        <v>42968</v>
      </c>
    </row>
    <row r="3449" spans="1:38" x14ac:dyDescent="0.25">
      <c r="A3449" t="s">
        <v>78</v>
      </c>
      <c r="B3449" s="1">
        <v>43193</v>
      </c>
      <c r="C3449">
        <v>4</v>
      </c>
      <c r="D3449">
        <v>5</v>
      </c>
      <c r="E3449">
        <v>295</v>
      </c>
      <c r="F3449" t="s">
        <v>1426</v>
      </c>
      <c r="G3449" t="s">
        <v>40</v>
      </c>
      <c r="H3449" t="s">
        <v>41</v>
      </c>
      <c r="I3449">
        <v>5</v>
      </c>
      <c r="J3449" t="s">
        <v>42</v>
      </c>
      <c r="K3449">
        <v>225</v>
      </c>
      <c r="L3449">
        <v>11</v>
      </c>
      <c r="M3449">
        <v>4.99</v>
      </c>
      <c r="N3449">
        <v>0.55000000000000004</v>
      </c>
      <c r="O3449">
        <v>5.39</v>
      </c>
      <c r="P3449">
        <v>0.59</v>
      </c>
      <c r="Q3449">
        <v>4.29</v>
      </c>
      <c r="R3449">
        <v>0.47</v>
      </c>
      <c r="S3449">
        <v>1.06</v>
      </c>
      <c r="T3449">
        <v>31</v>
      </c>
      <c r="U3449">
        <v>11.42</v>
      </c>
      <c r="V3449">
        <v>13.84</v>
      </c>
      <c r="W3449" s="1">
        <v>42968</v>
      </c>
      <c r="X3449">
        <v>238</v>
      </c>
      <c r="Y3449" t="s">
        <v>48</v>
      </c>
      <c r="Z3449" t="s">
        <v>1936</v>
      </c>
      <c r="AA3449" t="s">
        <v>1937</v>
      </c>
      <c r="AB3449">
        <v>16</v>
      </c>
      <c r="AC3449" s="1">
        <v>43055</v>
      </c>
      <c r="AD3449">
        <v>1</v>
      </c>
      <c r="AE3449">
        <v>140</v>
      </c>
      <c r="AF3449" s="1">
        <v>43335</v>
      </c>
      <c r="AG3449">
        <v>367</v>
      </c>
      <c r="AH3449">
        <v>310020</v>
      </c>
      <c r="AI3449">
        <v>68</v>
      </c>
      <c r="AJ3449" s="3">
        <v>45207</v>
      </c>
      <c r="AK3449" t="s">
        <v>45</v>
      </c>
      <c r="AL3449" s="1">
        <v>42968</v>
      </c>
    </row>
    <row r="3450" spans="1:38" x14ac:dyDescent="0.25">
      <c r="A3450" t="s">
        <v>38</v>
      </c>
      <c r="B3450" s="1">
        <v>43010</v>
      </c>
      <c r="C3450">
        <v>1</v>
      </c>
      <c r="D3450">
        <v>34</v>
      </c>
      <c r="E3450">
        <v>295</v>
      </c>
      <c r="F3450" t="s">
        <v>1426</v>
      </c>
      <c r="G3450" t="s">
        <v>104</v>
      </c>
      <c r="H3450" t="s">
        <v>105</v>
      </c>
      <c r="I3450">
        <v>3</v>
      </c>
      <c r="J3450">
        <v>2</v>
      </c>
      <c r="K3450">
        <v>30</v>
      </c>
      <c r="L3450">
        <v>19.5</v>
      </c>
      <c r="M3450">
        <v>5.24</v>
      </c>
      <c r="N3450">
        <v>1.02</v>
      </c>
      <c r="O3450">
        <v>6.03</v>
      </c>
      <c r="P3450">
        <v>1.18</v>
      </c>
      <c r="Q3450">
        <v>3.91</v>
      </c>
      <c r="R3450">
        <v>0.76</v>
      </c>
      <c r="S3450">
        <v>1.94</v>
      </c>
      <c r="T3450">
        <v>41</v>
      </c>
      <c r="U3450">
        <v>20.239999999999998</v>
      </c>
      <c r="V3450">
        <v>25.68</v>
      </c>
      <c r="W3450" s="1">
        <v>42980</v>
      </c>
      <c r="X3450">
        <v>233</v>
      </c>
      <c r="Y3450" t="s">
        <v>43</v>
      </c>
      <c r="AC3450" s="1">
        <v>43051</v>
      </c>
      <c r="AD3450">
        <v>1</v>
      </c>
      <c r="AE3450">
        <v>256</v>
      </c>
      <c r="AF3450" s="1">
        <v>43333</v>
      </c>
      <c r="AG3450">
        <v>353</v>
      </c>
      <c r="AH3450" t="s">
        <v>1951</v>
      </c>
      <c r="AI3450" t="s">
        <v>1952</v>
      </c>
      <c r="AJ3450" s="2">
        <v>18629</v>
      </c>
      <c r="AK3450" t="s">
        <v>45</v>
      </c>
      <c r="AL3450" s="1">
        <v>42980</v>
      </c>
    </row>
    <row r="3451" spans="1:38" x14ac:dyDescent="0.25">
      <c r="A3451" t="s">
        <v>38</v>
      </c>
      <c r="B3451" s="1">
        <v>43075</v>
      </c>
      <c r="C3451">
        <v>2</v>
      </c>
      <c r="D3451">
        <v>34</v>
      </c>
      <c r="E3451">
        <v>295</v>
      </c>
      <c r="F3451" t="s">
        <v>1426</v>
      </c>
      <c r="G3451" t="s">
        <v>104</v>
      </c>
      <c r="H3451" t="s">
        <v>105</v>
      </c>
      <c r="I3451">
        <v>3</v>
      </c>
      <c r="J3451">
        <v>2</v>
      </c>
      <c r="K3451">
        <v>95</v>
      </c>
      <c r="L3451">
        <v>14.3</v>
      </c>
      <c r="M3451">
        <v>5.14</v>
      </c>
      <c r="N3451">
        <v>0.74</v>
      </c>
      <c r="O3451">
        <v>4.75</v>
      </c>
      <c r="P3451">
        <v>0.68</v>
      </c>
      <c r="Q3451">
        <v>3.99</v>
      </c>
      <c r="R3451">
        <v>0.56999999999999995</v>
      </c>
      <c r="S3451">
        <v>1.25</v>
      </c>
      <c r="T3451">
        <v>43</v>
      </c>
      <c r="U3451">
        <v>14.84</v>
      </c>
      <c r="V3451">
        <v>16.600000000000001</v>
      </c>
      <c r="W3451" s="1">
        <v>42980</v>
      </c>
      <c r="X3451">
        <v>233</v>
      </c>
      <c r="Y3451" t="s">
        <v>46</v>
      </c>
      <c r="AC3451" s="1">
        <v>43051</v>
      </c>
      <c r="AD3451">
        <v>1</v>
      </c>
      <c r="AE3451">
        <v>218</v>
      </c>
      <c r="AF3451" s="1">
        <v>43333</v>
      </c>
      <c r="AG3451">
        <v>353</v>
      </c>
      <c r="AH3451" t="s">
        <v>1951</v>
      </c>
      <c r="AI3451" t="s">
        <v>1952</v>
      </c>
      <c r="AJ3451" s="2">
        <v>18629</v>
      </c>
      <c r="AK3451" t="s">
        <v>45</v>
      </c>
      <c r="AL3451" s="1">
        <v>42980</v>
      </c>
    </row>
    <row r="3452" spans="1:38" x14ac:dyDescent="0.25">
      <c r="A3452" t="s">
        <v>40</v>
      </c>
      <c r="B3452" s="1">
        <v>44117</v>
      </c>
      <c r="C3452">
        <v>1</v>
      </c>
      <c r="D3452">
        <v>398</v>
      </c>
      <c r="E3452">
        <v>295</v>
      </c>
      <c r="F3452" t="s">
        <v>1426</v>
      </c>
      <c r="G3452" t="s">
        <v>104</v>
      </c>
      <c r="H3452" t="s">
        <v>105</v>
      </c>
      <c r="I3452">
        <v>4</v>
      </c>
      <c r="J3452" t="s">
        <v>42</v>
      </c>
      <c r="K3452">
        <v>43</v>
      </c>
      <c r="L3452">
        <v>27.5</v>
      </c>
      <c r="M3452">
        <v>5.31</v>
      </c>
      <c r="N3452">
        <v>1.46</v>
      </c>
      <c r="O3452">
        <v>5.19</v>
      </c>
      <c r="P3452">
        <v>1.43</v>
      </c>
      <c r="Q3452">
        <v>4.29</v>
      </c>
      <c r="R3452">
        <v>1.18</v>
      </c>
      <c r="S3452">
        <v>2.61</v>
      </c>
      <c r="T3452">
        <v>3</v>
      </c>
      <c r="U3452">
        <v>28.55</v>
      </c>
      <c r="V3452">
        <v>34.07</v>
      </c>
      <c r="W3452" s="1">
        <v>44074</v>
      </c>
      <c r="Y3452" t="s">
        <v>43</v>
      </c>
      <c r="Z3452" t="s">
        <v>1953</v>
      </c>
      <c r="AA3452" t="s">
        <v>1954</v>
      </c>
      <c r="AB3452">
        <v>243</v>
      </c>
      <c r="AC3452" s="1">
        <v>44166</v>
      </c>
      <c r="AD3452">
        <v>3</v>
      </c>
      <c r="AE3452">
        <v>243</v>
      </c>
      <c r="AF3452" s="1">
        <v>44447</v>
      </c>
      <c r="AG3452">
        <v>373</v>
      </c>
      <c r="AH3452">
        <v>511052</v>
      </c>
      <c r="AI3452">
        <v>482</v>
      </c>
      <c r="AJ3452" t="s">
        <v>1047</v>
      </c>
      <c r="AK3452" t="s">
        <v>45</v>
      </c>
      <c r="AL3452" s="1">
        <v>44074</v>
      </c>
    </row>
    <row r="3453" spans="1:38" x14ac:dyDescent="0.25">
      <c r="A3453" t="s">
        <v>40</v>
      </c>
      <c r="B3453" s="1">
        <v>44222</v>
      </c>
      <c r="C3453">
        <v>2</v>
      </c>
      <c r="D3453">
        <v>398</v>
      </c>
      <c r="E3453">
        <v>295</v>
      </c>
      <c r="F3453" t="s">
        <v>1426</v>
      </c>
      <c r="G3453" t="s">
        <v>104</v>
      </c>
      <c r="H3453" t="s">
        <v>105</v>
      </c>
      <c r="I3453">
        <v>4</v>
      </c>
      <c r="J3453" t="s">
        <v>42</v>
      </c>
      <c r="K3453">
        <v>148</v>
      </c>
      <c r="L3453">
        <v>20.2</v>
      </c>
      <c r="M3453">
        <v>5.22</v>
      </c>
      <c r="N3453">
        <v>1.05</v>
      </c>
      <c r="O3453">
        <v>5.0599999999999996</v>
      </c>
      <c r="P3453">
        <v>1.02</v>
      </c>
      <c r="Q3453">
        <v>4.05</v>
      </c>
      <c r="R3453">
        <v>0.82</v>
      </c>
      <c r="S3453">
        <v>1.84</v>
      </c>
      <c r="T3453">
        <v>12</v>
      </c>
      <c r="U3453">
        <v>20.97</v>
      </c>
      <c r="V3453">
        <v>24.3</v>
      </c>
      <c r="W3453" s="1">
        <v>44074</v>
      </c>
      <c r="Y3453" t="s">
        <v>46</v>
      </c>
      <c r="Z3453" t="s">
        <v>1953</v>
      </c>
      <c r="AA3453" t="s">
        <v>1954</v>
      </c>
      <c r="AB3453">
        <v>243</v>
      </c>
      <c r="AC3453" t="s">
        <v>142</v>
      </c>
      <c r="AH3453">
        <v>511052</v>
      </c>
      <c r="AI3453">
        <v>482</v>
      </c>
      <c r="AJ3453" t="s">
        <v>1047</v>
      </c>
      <c r="AK3453" t="s">
        <v>45</v>
      </c>
      <c r="AL3453" s="1">
        <v>44074</v>
      </c>
    </row>
    <row r="3454" spans="1:38" x14ac:dyDescent="0.25">
      <c r="A3454" t="s">
        <v>40</v>
      </c>
      <c r="B3454" s="1">
        <v>44280</v>
      </c>
      <c r="C3454">
        <v>3</v>
      </c>
      <c r="D3454">
        <v>398</v>
      </c>
      <c r="E3454">
        <v>295</v>
      </c>
      <c r="F3454" t="s">
        <v>1426</v>
      </c>
      <c r="G3454" t="s">
        <v>104</v>
      </c>
      <c r="H3454" t="s">
        <v>105</v>
      </c>
      <c r="I3454">
        <v>4</v>
      </c>
      <c r="J3454" t="s">
        <v>42</v>
      </c>
      <c r="K3454">
        <v>206</v>
      </c>
      <c r="L3454">
        <v>14</v>
      </c>
      <c r="M3454">
        <v>4.91</v>
      </c>
      <c r="N3454">
        <v>0.69</v>
      </c>
      <c r="O3454">
        <v>5.28</v>
      </c>
      <c r="P3454">
        <v>0.74</v>
      </c>
      <c r="Q3454">
        <v>4.5999999999999996</v>
      </c>
      <c r="R3454">
        <v>0.64</v>
      </c>
      <c r="S3454">
        <v>1.38</v>
      </c>
      <c r="T3454">
        <v>105</v>
      </c>
      <c r="U3454">
        <v>14.53</v>
      </c>
      <c r="V3454">
        <v>17.79</v>
      </c>
      <c r="W3454" s="1">
        <v>44074</v>
      </c>
      <c r="Y3454" t="s">
        <v>47</v>
      </c>
      <c r="Z3454" t="s">
        <v>1953</v>
      </c>
      <c r="AA3454" t="s">
        <v>1954</v>
      </c>
      <c r="AB3454">
        <v>243</v>
      </c>
      <c r="AC3454" t="s">
        <v>142</v>
      </c>
      <c r="AH3454">
        <v>511052</v>
      </c>
      <c r="AI3454">
        <v>482</v>
      </c>
      <c r="AJ3454" t="s">
        <v>1047</v>
      </c>
      <c r="AK3454" t="s">
        <v>45</v>
      </c>
      <c r="AL3454" s="1">
        <v>44074</v>
      </c>
    </row>
    <row r="3455" spans="1:38" x14ac:dyDescent="0.25">
      <c r="A3455" t="s">
        <v>129</v>
      </c>
      <c r="B3455" s="1">
        <v>42997</v>
      </c>
      <c r="C3455">
        <v>1</v>
      </c>
      <c r="D3455">
        <v>376</v>
      </c>
      <c r="E3455">
        <v>295</v>
      </c>
      <c r="F3455" t="s">
        <v>1426</v>
      </c>
      <c r="G3455" t="s">
        <v>104</v>
      </c>
      <c r="H3455" t="s">
        <v>105</v>
      </c>
      <c r="I3455">
        <v>5</v>
      </c>
      <c r="J3455" t="s">
        <v>42</v>
      </c>
      <c r="K3455">
        <v>7</v>
      </c>
      <c r="L3455">
        <v>29.2</v>
      </c>
      <c r="M3455">
        <v>5.0199999999999996</v>
      </c>
      <c r="N3455">
        <v>1.47</v>
      </c>
      <c r="O3455">
        <v>5.45</v>
      </c>
      <c r="P3455">
        <v>1.59</v>
      </c>
      <c r="Q3455">
        <v>4.37</v>
      </c>
      <c r="R3455">
        <v>1.28</v>
      </c>
      <c r="S3455">
        <v>2.87</v>
      </c>
      <c r="T3455">
        <v>43</v>
      </c>
      <c r="U3455">
        <v>30.31</v>
      </c>
      <c r="V3455">
        <v>37.28</v>
      </c>
      <c r="W3455" s="1">
        <v>42990</v>
      </c>
      <c r="X3455">
        <v>252</v>
      </c>
      <c r="Y3455" t="s">
        <v>43</v>
      </c>
      <c r="AC3455" t="s">
        <v>49</v>
      </c>
      <c r="AH3455">
        <v>507036</v>
      </c>
      <c r="AI3455" t="s">
        <v>187</v>
      </c>
      <c r="AJ3455" t="s">
        <v>1955</v>
      </c>
      <c r="AK3455" t="s">
        <v>45</v>
      </c>
      <c r="AL3455" s="1">
        <v>42990</v>
      </c>
    </row>
    <row r="3456" spans="1:38" x14ac:dyDescent="0.25">
      <c r="A3456" t="s">
        <v>129</v>
      </c>
      <c r="B3456" s="1">
        <v>43156</v>
      </c>
      <c r="C3456">
        <v>3</v>
      </c>
      <c r="D3456">
        <v>376</v>
      </c>
      <c r="E3456">
        <v>295</v>
      </c>
      <c r="F3456" t="s">
        <v>1426</v>
      </c>
      <c r="G3456" t="s">
        <v>104</v>
      </c>
      <c r="H3456" t="s">
        <v>105</v>
      </c>
      <c r="I3456">
        <v>5</v>
      </c>
      <c r="J3456" t="s">
        <v>42</v>
      </c>
      <c r="K3456">
        <v>166</v>
      </c>
      <c r="L3456">
        <v>17.8</v>
      </c>
      <c r="M3456">
        <v>4.88</v>
      </c>
      <c r="N3456">
        <v>0.87</v>
      </c>
      <c r="O3456">
        <v>4.5199999999999996</v>
      </c>
      <c r="P3456">
        <v>0.8</v>
      </c>
      <c r="Q3456">
        <v>4.2699999999999996</v>
      </c>
      <c r="R3456">
        <v>0.76</v>
      </c>
      <c r="S3456">
        <v>1.56</v>
      </c>
      <c r="U3456">
        <v>18.48</v>
      </c>
      <c r="V3456">
        <v>20.45</v>
      </c>
      <c r="W3456" s="1">
        <v>42990</v>
      </c>
      <c r="X3456">
        <v>252</v>
      </c>
      <c r="AI3456">
        <v>0</v>
      </c>
    </row>
    <row r="3457" spans="1:38" x14ac:dyDescent="0.25">
      <c r="A3457" t="s">
        <v>129</v>
      </c>
      <c r="B3457" s="1">
        <v>43060</v>
      </c>
      <c r="C3457">
        <v>2</v>
      </c>
      <c r="D3457">
        <v>376</v>
      </c>
      <c r="E3457">
        <v>295</v>
      </c>
      <c r="F3457" t="s">
        <v>1426</v>
      </c>
      <c r="G3457" t="s">
        <v>104</v>
      </c>
      <c r="H3457" t="s">
        <v>105</v>
      </c>
      <c r="I3457">
        <v>5</v>
      </c>
      <c r="J3457" t="s">
        <v>42</v>
      </c>
      <c r="K3457">
        <v>70</v>
      </c>
      <c r="L3457">
        <v>20.100000000000001</v>
      </c>
      <c r="M3457">
        <v>5.18</v>
      </c>
      <c r="N3457">
        <v>1.04</v>
      </c>
      <c r="O3457">
        <v>2.78</v>
      </c>
      <c r="P3457">
        <v>0.56000000000000005</v>
      </c>
      <c r="Q3457">
        <v>3.8</v>
      </c>
      <c r="R3457">
        <v>0.76</v>
      </c>
      <c r="S3457">
        <v>1.32</v>
      </c>
      <c r="T3457">
        <v>26</v>
      </c>
      <c r="U3457">
        <v>20.86</v>
      </c>
      <c r="V3457">
        <v>18.059999999999999</v>
      </c>
      <c r="W3457" s="1">
        <v>42990</v>
      </c>
      <c r="X3457">
        <v>252</v>
      </c>
      <c r="Y3457" t="s">
        <v>46</v>
      </c>
      <c r="AC3457" s="1">
        <v>43065</v>
      </c>
      <c r="AD3457">
        <v>1</v>
      </c>
      <c r="AE3457">
        <v>196</v>
      </c>
      <c r="AF3457" s="1">
        <v>43343</v>
      </c>
      <c r="AG3457">
        <v>353</v>
      </c>
      <c r="AH3457">
        <v>507036</v>
      </c>
      <c r="AI3457" t="s">
        <v>187</v>
      </c>
      <c r="AJ3457" t="s">
        <v>1955</v>
      </c>
      <c r="AK3457" t="s">
        <v>45</v>
      </c>
      <c r="AL3457" s="1">
        <v>42990</v>
      </c>
    </row>
    <row r="3458" spans="1:38" x14ac:dyDescent="0.25">
      <c r="A3458" t="s">
        <v>129</v>
      </c>
      <c r="B3458" s="1">
        <v>43229</v>
      </c>
      <c r="C3458">
        <v>4</v>
      </c>
      <c r="D3458">
        <v>376</v>
      </c>
      <c r="E3458">
        <v>295</v>
      </c>
      <c r="F3458" t="s">
        <v>1426</v>
      </c>
      <c r="G3458" t="s">
        <v>104</v>
      </c>
      <c r="H3458" t="s">
        <v>105</v>
      </c>
      <c r="I3458">
        <v>5</v>
      </c>
      <c r="J3458" t="s">
        <v>42</v>
      </c>
      <c r="K3458">
        <v>239</v>
      </c>
      <c r="L3458">
        <v>11.4</v>
      </c>
      <c r="M3458">
        <v>4.3899999999999997</v>
      </c>
      <c r="N3458">
        <v>0.5</v>
      </c>
      <c r="O3458">
        <v>6.52</v>
      </c>
      <c r="P3458">
        <v>0.74</v>
      </c>
      <c r="Q3458">
        <v>4.57</v>
      </c>
      <c r="R3458">
        <v>0.52</v>
      </c>
      <c r="S3458">
        <v>1.26</v>
      </c>
      <c r="T3458">
        <v>499</v>
      </c>
      <c r="U3458">
        <v>11.83</v>
      </c>
      <c r="V3458">
        <v>16.2</v>
      </c>
      <c r="W3458" s="1">
        <v>42990</v>
      </c>
      <c r="X3458">
        <v>252</v>
      </c>
      <c r="Y3458" s="3">
        <v>45018</v>
      </c>
      <c r="AC3458" t="s">
        <v>142</v>
      </c>
      <c r="AH3458">
        <v>507036</v>
      </c>
      <c r="AI3458" t="s">
        <v>187</v>
      </c>
      <c r="AJ3458" t="s">
        <v>1955</v>
      </c>
      <c r="AK3458" t="s">
        <v>143</v>
      </c>
      <c r="AL3458" s="1">
        <v>43240</v>
      </c>
    </row>
    <row r="3459" spans="1:38" x14ac:dyDescent="0.25">
      <c r="A3459" t="s">
        <v>594</v>
      </c>
      <c r="B3459" s="1">
        <v>42995</v>
      </c>
      <c r="C3459">
        <v>1</v>
      </c>
      <c r="D3459">
        <v>14</v>
      </c>
      <c r="E3459">
        <v>296</v>
      </c>
      <c r="F3459" t="s">
        <v>1426</v>
      </c>
      <c r="G3459" t="s">
        <v>69</v>
      </c>
      <c r="H3459" t="s">
        <v>70</v>
      </c>
      <c r="I3459">
        <v>2</v>
      </c>
      <c r="J3459">
        <v>1</v>
      </c>
      <c r="K3459">
        <v>25</v>
      </c>
      <c r="L3459">
        <v>21.9</v>
      </c>
      <c r="M3459">
        <v>4.99</v>
      </c>
      <c r="N3459">
        <v>1.0900000000000001</v>
      </c>
      <c r="O3459">
        <v>4.0599999999999996</v>
      </c>
      <c r="P3459">
        <v>0.89</v>
      </c>
      <c r="Q3459">
        <v>3.21</v>
      </c>
      <c r="R3459">
        <v>0.7</v>
      </c>
      <c r="S3459">
        <v>1.59</v>
      </c>
      <c r="T3459">
        <v>40</v>
      </c>
      <c r="U3459">
        <v>22.73</v>
      </c>
      <c r="V3459">
        <v>22.24</v>
      </c>
      <c r="W3459" s="1">
        <v>42970</v>
      </c>
      <c r="X3459">
        <v>229</v>
      </c>
      <c r="Y3459" t="s">
        <v>43</v>
      </c>
      <c r="AC3459" t="s">
        <v>49</v>
      </c>
      <c r="AH3459">
        <v>110077</v>
      </c>
      <c r="AI3459" t="s">
        <v>1956</v>
      </c>
      <c r="AJ3459" s="2">
        <v>20333</v>
      </c>
      <c r="AK3459" t="s">
        <v>45</v>
      </c>
      <c r="AL3459" s="1">
        <v>42970</v>
      </c>
    </row>
    <row r="3460" spans="1:38" x14ac:dyDescent="0.25">
      <c r="A3460" t="s">
        <v>594</v>
      </c>
      <c r="B3460" s="1">
        <v>43059</v>
      </c>
      <c r="C3460">
        <v>2</v>
      </c>
      <c r="D3460">
        <v>14</v>
      </c>
      <c r="E3460">
        <v>296</v>
      </c>
      <c r="F3460" t="s">
        <v>1426</v>
      </c>
      <c r="G3460" t="s">
        <v>69</v>
      </c>
      <c r="H3460" t="s">
        <v>70</v>
      </c>
      <c r="I3460">
        <v>2</v>
      </c>
      <c r="J3460">
        <v>1</v>
      </c>
      <c r="K3460">
        <v>89</v>
      </c>
      <c r="L3460">
        <v>18.2</v>
      </c>
      <c r="M3460">
        <v>5.08</v>
      </c>
      <c r="N3460">
        <v>0.92</v>
      </c>
      <c r="O3460">
        <v>3.88</v>
      </c>
      <c r="P3460">
        <v>0.71</v>
      </c>
      <c r="Q3460">
        <v>3.41</v>
      </c>
      <c r="R3460">
        <v>0.62</v>
      </c>
      <c r="S3460">
        <v>1.33</v>
      </c>
      <c r="T3460">
        <v>46</v>
      </c>
      <c r="U3460">
        <v>18.89</v>
      </c>
      <c r="V3460">
        <v>18.39</v>
      </c>
      <c r="W3460" s="1">
        <v>42970</v>
      </c>
      <c r="X3460">
        <v>229</v>
      </c>
      <c r="Y3460" t="s">
        <v>46</v>
      </c>
      <c r="AC3460" s="1">
        <v>43062</v>
      </c>
      <c r="AD3460">
        <v>1</v>
      </c>
      <c r="AE3460">
        <v>231</v>
      </c>
      <c r="AF3460" s="1">
        <v>43340</v>
      </c>
      <c r="AG3460">
        <v>370</v>
      </c>
      <c r="AH3460">
        <v>110077</v>
      </c>
      <c r="AI3460" t="s">
        <v>1956</v>
      </c>
      <c r="AJ3460" s="2">
        <v>20333</v>
      </c>
      <c r="AK3460" t="s">
        <v>45</v>
      </c>
      <c r="AL3460" s="1">
        <v>42970</v>
      </c>
    </row>
    <row r="3461" spans="1:38" x14ac:dyDescent="0.25">
      <c r="A3461" t="s">
        <v>594</v>
      </c>
      <c r="B3461" s="1">
        <v>43186</v>
      </c>
      <c r="C3461">
        <v>4</v>
      </c>
      <c r="D3461">
        <v>14</v>
      </c>
      <c r="E3461">
        <v>296</v>
      </c>
      <c r="F3461" t="s">
        <v>1426</v>
      </c>
      <c r="G3461" t="s">
        <v>69</v>
      </c>
      <c r="H3461" t="s">
        <v>70</v>
      </c>
      <c r="I3461">
        <v>2</v>
      </c>
      <c r="J3461">
        <v>1</v>
      </c>
      <c r="K3461">
        <v>216</v>
      </c>
      <c r="L3461">
        <v>15.6</v>
      </c>
      <c r="M3461">
        <v>4.8</v>
      </c>
      <c r="N3461">
        <v>0.75</v>
      </c>
      <c r="O3461">
        <v>4.7</v>
      </c>
      <c r="P3461">
        <v>0.73</v>
      </c>
      <c r="Q3461">
        <v>3.87</v>
      </c>
      <c r="R3461">
        <v>0.6</v>
      </c>
      <c r="S3461">
        <v>1.34</v>
      </c>
      <c r="T3461">
        <v>241</v>
      </c>
      <c r="U3461">
        <v>16.190000000000001</v>
      </c>
      <c r="V3461">
        <v>17.8</v>
      </c>
      <c r="W3461" s="1">
        <v>42970</v>
      </c>
      <c r="X3461">
        <v>229</v>
      </c>
      <c r="Y3461" s="3">
        <v>45017</v>
      </c>
      <c r="AC3461" s="1">
        <v>43083</v>
      </c>
      <c r="AD3461">
        <v>1</v>
      </c>
      <c r="AF3461" s="1">
        <v>43365</v>
      </c>
      <c r="AG3461">
        <v>395</v>
      </c>
      <c r="AH3461">
        <v>110077</v>
      </c>
      <c r="AI3461" t="s">
        <v>1956</v>
      </c>
      <c r="AJ3461" s="2">
        <v>20333</v>
      </c>
      <c r="AK3461" t="s">
        <v>50</v>
      </c>
      <c r="AL3461" s="1">
        <v>43245</v>
      </c>
    </row>
    <row r="3462" spans="1:38" x14ac:dyDescent="0.25">
      <c r="A3462" t="s">
        <v>594</v>
      </c>
      <c r="B3462" s="1">
        <v>43122</v>
      </c>
      <c r="C3462">
        <v>3</v>
      </c>
      <c r="D3462">
        <v>14</v>
      </c>
      <c r="E3462">
        <v>296</v>
      </c>
      <c r="F3462" t="s">
        <v>1426</v>
      </c>
      <c r="G3462" t="s">
        <v>69</v>
      </c>
      <c r="H3462" t="s">
        <v>70</v>
      </c>
      <c r="I3462">
        <v>2</v>
      </c>
      <c r="J3462">
        <v>1</v>
      </c>
      <c r="K3462">
        <v>152</v>
      </c>
      <c r="L3462">
        <v>14.8</v>
      </c>
      <c r="M3462">
        <v>4.87</v>
      </c>
      <c r="N3462">
        <v>0.72</v>
      </c>
      <c r="O3462">
        <v>4.1100000000000003</v>
      </c>
      <c r="P3462">
        <v>0.61</v>
      </c>
      <c r="Q3462">
        <v>3.47</v>
      </c>
      <c r="R3462">
        <v>0.51</v>
      </c>
      <c r="S3462">
        <v>1.1200000000000001</v>
      </c>
      <c r="T3462">
        <v>15</v>
      </c>
      <c r="U3462">
        <v>15.36</v>
      </c>
      <c r="V3462">
        <v>15.41</v>
      </c>
      <c r="W3462" s="1">
        <v>42970</v>
      </c>
      <c r="X3462">
        <v>229</v>
      </c>
      <c r="Y3462" t="s">
        <v>47</v>
      </c>
      <c r="AC3462" s="1">
        <v>43083</v>
      </c>
      <c r="AD3462">
        <v>1</v>
      </c>
      <c r="AE3462">
        <v>199</v>
      </c>
      <c r="AF3462" s="1">
        <v>43365</v>
      </c>
      <c r="AG3462">
        <v>395</v>
      </c>
      <c r="AH3462">
        <v>110077</v>
      </c>
      <c r="AI3462" t="s">
        <v>1956</v>
      </c>
      <c r="AJ3462" s="2">
        <v>20333</v>
      </c>
      <c r="AK3462" t="s">
        <v>45</v>
      </c>
      <c r="AL3462" s="1">
        <v>42970</v>
      </c>
    </row>
    <row r="3463" spans="1:38" x14ac:dyDescent="0.25">
      <c r="A3463" t="s">
        <v>123</v>
      </c>
      <c r="B3463" s="1">
        <v>43005</v>
      </c>
      <c r="C3463">
        <v>1</v>
      </c>
      <c r="D3463">
        <v>155</v>
      </c>
      <c r="E3463">
        <v>296</v>
      </c>
      <c r="F3463" t="s">
        <v>1426</v>
      </c>
      <c r="G3463" t="s">
        <v>69</v>
      </c>
      <c r="H3463" t="s">
        <v>70</v>
      </c>
      <c r="I3463">
        <v>3</v>
      </c>
      <c r="J3463">
        <v>2</v>
      </c>
      <c r="K3463">
        <v>41</v>
      </c>
      <c r="L3463">
        <v>21.8</v>
      </c>
      <c r="M3463">
        <v>5.0999999999999996</v>
      </c>
      <c r="N3463">
        <v>1.1100000000000001</v>
      </c>
      <c r="O3463">
        <v>4.43</v>
      </c>
      <c r="P3463">
        <v>0.97</v>
      </c>
      <c r="Q3463">
        <v>3.6</v>
      </c>
      <c r="R3463">
        <v>0.78</v>
      </c>
      <c r="S3463">
        <v>1.75</v>
      </c>
      <c r="T3463">
        <v>33</v>
      </c>
      <c r="U3463">
        <v>22.63</v>
      </c>
      <c r="V3463">
        <v>23.81</v>
      </c>
      <c r="W3463" s="1">
        <v>42964</v>
      </c>
      <c r="X3463">
        <v>185</v>
      </c>
      <c r="Y3463" t="s">
        <v>43</v>
      </c>
      <c r="AC3463" s="1">
        <v>43063</v>
      </c>
      <c r="AD3463">
        <v>1</v>
      </c>
      <c r="AE3463">
        <v>279</v>
      </c>
      <c r="AF3463" s="1">
        <v>43346</v>
      </c>
      <c r="AG3463">
        <v>382</v>
      </c>
      <c r="AH3463" t="s">
        <v>1203</v>
      </c>
      <c r="AI3463" t="s">
        <v>1567</v>
      </c>
      <c r="AJ3463" t="s">
        <v>1957</v>
      </c>
      <c r="AK3463" t="s">
        <v>45</v>
      </c>
      <c r="AL3463" s="1">
        <v>42964</v>
      </c>
    </row>
    <row r="3464" spans="1:38" x14ac:dyDescent="0.25">
      <c r="A3464" t="s">
        <v>123</v>
      </c>
      <c r="B3464" s="1">
        <v>43005</v>
      </c>
      <c r="C3464">
        <v>1</v>
      </c>
      <c r="D3464">
        <v>145</v>
      </c>
      <c r="E3464">
        <v>296</v>
      </c>
      <c r="F3464" t="s">
        <v>1426</v>
      </c>
      <c r="G3464" t="s">
        <v>104</v>
      </c>
      <c r="H3464" t="s">
        <v>105</v>
      </c>
      <c r="I3464">
        <v>2</v>
      </c>
      <c r="J3464">
        <v>1</v>
      </c>
      <c r="K3464">
        <v>33</v>
      </c>
      <c r="L3464">
        <v>21.1</v>
      </c>
      <c r="M3464">
        <v>5.31</v>
      </c>
      <c r="N3464">
        <v>1.1200000000000001</v>
      </c>
      <c r="O3464">
        <v>4.51</v>
      </c>
      <c r="P3464">
        <v>0.95</v>
      </c>
      <c r="Q3464">
        <v>3.82</v>
      </c>
      <c r="R3464">
        <v>0.81</v>
      </c>
      <c r="S3464">
        <v>1.76</v>
      </c>
      <c r="T3464">
        <v>33</v>
      </c>
      <c r="U3464">
        <v>21.9</v>
      </c>
      <c r="V3464">
        <v>23.59</v>
      </c>
      <c r="W3464" s="1">
        <v>42972</v>
      </c>
      <c r="X3464">
        <v>239</v>
      </c>
      <c r="Y3464" t="s">
        <v>43</v>
      </c>
      <c r="Z3464" t="s">
        <v>1958</v>
      </c>
      <c r="AA3464" t="s">
        <v>1959</v>
      </c>
      <c r="AC3464" s="1">
        <v>43051</v>
      </c>
      <c r="AD3464">
        <v>1</v>
      </c>
      <c r="AE3464">
        <v>260</v>
      </c>
      <c r="AF3464" s="1">
        <v>43327</v>
      </c>
      <c r="AG3464">
        <v>355</v>
      </c>
      <c r="AH3464" t="s">
        <v>1960</v>
      </c>
      <c r="AI3464">
        <v>636</v>
      </c>
      <c r="AJ3464" t="s">
        <v>1961</v>
      </c>
      <c r="AK3464" t="s">
        <v>45</v>
      </c>
      <c r="AL3464" s="1">
        <v>42972</v>
      </c>
    </row>
    <row r="3465" spans="1:38" x14ac:dyDescent="0.25">
      <c r="A3465" t="s">
        <v>123</v>
      </c>
      <c r="B3465" s="1">
        <v>43074</v>
      </c>
      <c r="C3465">
        <v>2</v>
      </c>
      <c r="D3465">
        <v>155</v>
      </c>
      <c r="E3465">
        <v>296</v>
      </c>
      <c r="F3465" t="s">
        <v>1426</v>
      </c>
      <c r="G3465" t="s">
        <v>69</v>
      </c>
      <c r="H3465" t="s">
        <v>70</v>
      </c>
      <c r="I3465">
        <v>3</v>
      </c>
      <c r="J3465">
        <v>2</v>
      </c>
      <c r="K3465">
        <v>110</v>
      </c>
      <c r="L3465">
        <v>18.7</v>
      </c>
      <c r="M3465">
        <v>5.13</v>
      </c>
      <c r="N3465">
        <v>0.96</v>
      </c>
      <c r="O3465">
        <v>4.47</v>
      </c>
      <c r="P3465">
        <v>0.84</v>
      </c>
      <c r="Q3465">
        <v>3.66</v>
      </c>
      <c r="R3465">
        <v>0.68</v>
      </c>
      <c r="S3465">
        <v>1.52</v>
      </c>
      <c r="T3465">
        <v>18</v>
      </c>
      <c r="U3465">
        <v>19.41</v>
      </c>
      <c r="V3465">
        <v>20.6</v>
      </c>
      <c r="W3465" s="1">
        <v>42964</v>
      </c>
      <c r="X3465">
        <v>185</v>
      </c>
      <c r="Y3465" t="s">
        <v>46</v>
      </c>
      <c r="AC3465" s="1">
        <v>43063</v>
      </c>
      <c r="AD3465">
        <v>1</v>
      </c>
      <c r="AE3465">
        <v>270</v>
      </c>
      <c r="AF3465" s="1">
        <v>43346</v>
      </c>
      <c r="AG3465">
        <v>382</v>
      </c>
      <c r="AH3465" t="s">
        <v>1203</v>
      </c>
      <c r="AI3465" t="s">
        <v>1567</v>
      </c>
      <c r="AJ3465" t="s">
        <v>1957</v>
      </c>
      <c r="AK3465" t="s">
        <v>45</v>
      </c>
      <c r="AL3465" s="1">
        <v>42964</v>
      </c>
    </row>
    <row r="3466" spans="1:38" x14ac:dyDescent="0.25">
      <c r="A3466" t="s">
        <v>123</v>
      </c>
      <c r="B3466" s="1">
        <v>43074</v>
      </c>
      <c r="C3466">
        <v>2</v>
      </c>
      <c r="D3466">
        <v>145</v>
      </c>
      <c r="E3466">
        <v>296</v>
      </c>
      <c r="F3466" t="s">
        <v>1426</v>
      </c>
      <c r="G3466" t="s">
        <v>104</v>
      </c>
      <c r="H3466" t="s">
        <v>105</v>
      </c>
      <c r="I3466">
        <v>2</v>
      </c>
      <c r="J3466">
        <v>1</v>
      </c>
      <c r="K3466">
        <v>102</v>
      </c>
      <c r="L3466">
        <v>16.5</v>
      </c>
      <c r="M3466">
        <v>5.34</v>
      </c>
      <c r="N3466">
        <v>0.88</v>
      </c>
      <c r="O3466">
        <v>4.3899999999999997</v>
      </c>
      <c r="P3466">
        <v>0.72</v>
      </c>
      <c r="Q3466">
        <v>3.87</v>
      </c>
      <c r="R3466">
        <v>0.64</v>
      </c>
      <c r="S3466">
        <v>1.36</v>
      </c>
      <c r="T3466">
        <v>27</v>
      </c>
      <c r="U3466">
        <v>17.13</v>
      </c>
      <c r="V3466">
        <v>18.21</v>
      </c>
      <c r="W3466" s="1">
        <v>42972</v>
      </c>
      <c r="X3466">
        <v>239</v>
      </c>
      <c r="Y3466" t="s">
        <v>46</v>
      </c>
      <c r="Z3466" t="s">
        <v>1958</v>
      </c>
      <c r="AA3466" t="s">
        <v>1959</v>
      </c>
      <c r="AC3466" s="1">
        <v>43051</v>
      </c>
      <c r="AD3466">
        <v>1</v>
      </c>
      <c r="AE3466">
        <v>251</v>
      </c>
      <c r="AF3466" s="1">
        <v>43327</v>
      </c>
      <c r="AG3466">
        <v>355</v>
      </c>
      <c r="AH3466" t="s">
        <v>1960</v>
      </c>
      <c r="AI3466">
        <v>636</v>
      </c>
      <c r="AJ3466" t="s">
        <v>1961</v>
      </c>
      <c r="AK3466" t="s">
        <v>45</v>
      </c>
      <c r="AL3466" s="1">
        <v>42972</v>
      </c>
    </row>
    <row r="3467" spans="1:38" x14ac:dyDescent="0.25">
      <c r="A3467" t="s">
        <v>123</v>
      </c>
      <c r="B3467" s="1">
        <v>43198</v>
      </c>
      <c r="C3467">
        <v>4</v>
      </c>
      <c r="D3467">
        <v>145</v>
      </c>
      <c r="E3467">
        <v>296</v>
      </c>
      <c r="F3467" t="s">
        <v>1426</v>
      </c>
      <c r="G3467" t="s">
        <v>104</v>
      </c>
      <c r="H3467" t="s">
        <v>105</v>
      </c>
      <c r="I3467">
        <v>2</v>
      </c>
      <c r="J3467">
        <v>1</v>
      </c>
      <c r="K3467">
        <v>226</v>
      </c>
      <c r="L3467">
        <v>12.8</v>
      </c>
      <c r="M3467">
        <v>5.0599999999999996</v>
      </c>
      <c r="N3467">
        <v>0.65</v>
      </c>
      <c r="O3467">
        <v>5.73</v>
      </c>
      <c r="P3467">
        <v>0.73</v>
      </c>
      <c r="Q3467">
        <v>4.5199999999999996</v>
      </c>
      <c r="R3467">
        <v>0.57999999999999996</v>
      </c>
      <c r="S3467">
        <v>1.31</v>
      </c>
      <c r="T3467">
        <v>93</v>
      </c>
      <c r="U3467">
        <v>13.29</v>
      </c>
      <c r="V3467">
        <v>16.899999999999999</v>
      </c>
      <c r="W3467" s="1">
        <v>42972</v>
      </c>
      <c r="X3467">
        <v>239</v>
      </c>
      <c r="Y3467" s="3">
        <v>45017</v>
      </c>
      <c r="Z3467" t="s">
        <v>1958</v>
      </c>
      <c r="AA3467" t="s">
        <v>1959</v>
      </c>
      <c r="AC3467" t="s">
        <v>49</v>
      </c>
      <c r="AH3467" t="s">
        <v>1960</v>
      </c>
      <c r="AI3467">
        <v>636</v>
      </c>
      <c r="AJ3467" t="s">
        <v>1961</v>
      </c>
      <c r="AK3467" t="s">
        <v>50</v>
      </c>
      <c r="AL3467" s="1">
        <v>43242</v>
      </c>
    </row>
    <row r="3468" spans="1:38" x14ac:dyDescent="0.25">
      <c r="A3468" t="s">
        <v>123</v>
      </c>
      <c r="B3468" s="1">
        <v>43136</v>
      </c>
      <c r="C3468">
        <v>3</v>
      </c>
      <c r="D3468">
        <v>145</v>
      </c>
      <c r="E3468">
        <v>296</v>
      </c>
      <c r="F3468" t="s">
        <v>1426</v>
      </c>
      <c r="G3468" t="s">
        <v>104</v>
      </c>
      <c r="H3468" t="s">
        <v>105</v>
      </c>
      <c r="I3468">
        <v>2</v>
      </c>
      <c r="J3468">
        <v>1</v>
      </c>
      <c r="K3468">
        <v>164</v>
      </c>
      <c r="L3468">
        <v>13.5</v>
      </c>
      <c r="M3468">
        <v>4.5999999999999996</v>
      </c>
      <c r="N3468">
        <v>0.62</v>
      </c>
      <c r="O3468">
        <v>5.41</v>
      </c>
      <c r="P3468">
        <v>0.73</v>
      </c>
      <c r="Q3468">
        <v>3.93</v>
      </c>
      <c r="R3468">
        <v>0.53</v>
      </c>
      <c r="S3468">
        <v>1.26</v>
      </c>
      <c r="T3468">
        <v>536</v>
      </c>
      <c r="U3468">
        <v>14.01</v>
      </c>
      <c r="V3468">
        <v>16.71</v>
      </c>
      <c r="W3468" s="1">
        <v>42972</v>
      </c>
      <c r="X3468">
        <v>239</v>
      </c>
      <c r="Y3468" s="3">
        <v>44986</v>
      </c>
      <c r="Z3468" t="s">
        <v>1958</v>
      </c>
      <c r="AA3468" t="s">
        <v>1959</v>
      </c>
      <c r="AC3468" s="1">
        <v>43051</v>
      </c>
      <c r="AD3468">
        <v>1</v>
      </c>
      <c r="AE3468">
        <v>189</v>
      </c>
      <c r="AF3468" s="1">
        <v>43327</v>
      </c>
      <c r="AG3468">
        <v>355</v>
      </c>
      <c r="AH3468" t="s">
        <v>1960</v>
      </c>
      <c r="AI3468">
        <v>636</v>
      </c>
      <c r="AJ3468" t="s">
        <v>1961</v>
      </c>
      <c r="AK3468" t="s">
        <v>45</v>
      </c>
      <c r="AL3468" s="1">
        <v>42972</v>
      </c>
    </row>
    <row r="3469" spans="1:38" x14ac:dyDescent="0.25">
      <c r="A3469" t="s">
        <v>123</v>
      </c>
      <c r="B3469" s="1">
        <v>43136</v>
      </c>
      <c r="C3469">
        <v>3</v>
      </c>
      <c r="D3469">
        <v>155</v>
      </c>
      <c r="E3469">
        <v>296</v>
      </c>
      <c r="F3469" t="s">
        <v>1426</v>
      </c>
      <c r="G3469" t="s">
        <v>69</v>
      </c>
      <c r="H3469" t="s">
        <v>70</v>
      </c>
      <c r="I3469">
        <v>3</v>
      </c>
      <c r="J3469">
        <v>2</v>
      </c>
      <c r="K3469">
        <v>172</v>
      </c>
      <c r="L3469">
        <v>14.1</v>
      </c>
      <c r="M3469">
        <v>4.8499999999999996</v>
      </c>
      <c r="N3469">
        <v>0.68</v>
      </c>
      <c r="O3469">
        <v>4.72</v>
      </c>
      <c r="P3469">
        <v>0.67</v>
      </c>
      <c r="Q3469">
        <v>3.58</v>
      </c>
      <c r="R3469">
        <v>0.5</v>
      </c>
      <c r="S3469">
        <v>1.17</v>
      </c>
      <c r="T3469">
        <v>26</v>
      </c>
      <c r="U3469">
        <v>14.64</v>
      </c>
      <c r="V3469">
        <v>15.9</v>
      </c>
      <c r="W3469" s="1">
        <v>42964</v>
      </c>
      <c r="X3469">
        <v>185</v>
      </c>
      <c r="Y3469" t="s">
        <v>47</v>
      </c>
      <c r="AC3469" s="1">
        <v>43063</v>
      </c>
      <c r="AD3469">
        <v>1</v>
      </c>
      <c r="AE3469">
        <v>209</v>
      </c>
      <c r="AF3469" s="1">
        <v>43347</v>
      </c>
      <c r="AG3469">
        <v>383</v>
      </c>
      <c r="AH3469" t="s">
        <v>1203</v>
      </c>
      <c r="AI3469" t="s">
        <v>1567</v>
      </c>
      <c r="AJ3469" t="s">
        <v>1957</v>
      </c>
      <c r="AK3469" t="s">
        <v>45</v>
      </c>
      <c r="AL3469" s="1">
        <v>42964</v>
      </c>
    </row>
    <row r="3470" spans="1:38" x14ac:dyDescent="0.25">
      <c r="A3470" t="s">
        <v>129</v>
      </c>
      <c r="B3470" s="1">
        <v>42997</v>
      </c>
      <c r="C3470">
        <v>1</v>
      </c>
      <c r="D3470">
        <v>152</v>
      </c>
      <c r="E3470">
        <v>296</v>
      </c>
      <c r="F3470" t="s">
        <v>1426</v>
      </c>
      <c r="G3470" t="s">
        <v>69</v>
      </c>
      <c r="H3470" t="s">
        <v>70</v>
      </c>
      <c r="I3470">
        <v>4</v>
      </c>
      <c r="J3470" t="s">
        <v>42</v>
      </c>
      <c r="K3470">
        <v>29</v>
      </c>
      <c r="L3470">
        <v>24.4</v>
      </c>
      <c r="M3470">
        <v>5.08</v>
      </c>
      <c r="N3470">
        <v>1.24</v>
      </c>
      <c r="O3470">
        <v>5.07</v>
      </c>
      <c r="P3470">
        <v>1.24</v>
      </c>
      <c r="Q3470">
        <v>4.28</v>
      </c>
      <c r="R3470">
        <v>1.04</v>
      </c>
      <c r="S3470">
        <v>2.2799999999999998</v>
      </c>
      <c r="T3470">
        <v>18</v>
      </c>
      <c r="U3470">
        <v>25.33</v>
      </c>
      <c r="V3470">
        <v>29.82</v>
      </c>
      <c r="W3470" s="1">
        <v>42968</v>
      </c>
      <c r="X3470">
        <v>272</v>
      </c>
      <c r="Y3470" t="s">
        <v>43</v>
      </c>
      <c r="Z3470" t="s">
        <v>1962</v>
      </c>
      <c r="AA3470" t="s">
        <v>1963</v>
      </c>
      <c r="AB3470">
        <v>231</v>
      </c>
      <c r="AC3470" t="s">
        <v>49</v>
      </c>
      <c r="AH3470" t="s">
        <v>1964</v>
      </c>
      <c r="AI3470">
        <v>0</v>
      </c>
      <c r="AJ3470" t="s">
        <v>1965</v>
      </c>
      <c r="AK3470" t="s">
        <v>45</v>
      </c>
      <c r="AL3470" s="1">
        <v>42968</v>
      </c>
    </row>
    <row r="3471" spans="1:38" x14ac:dyDescent="0.25">
      <c r="A3471" t="s">
        <v>129</v>
      </c>
      <c r="B3471" s="1">
        <v>43060</v>
      </c>
      <c r="C3471">
        <v>2</v>
      </c>
      <c r="D3471">
        <v>152</v>
      </c>
      <c r="E3471">
        <v>296</v>
      </c>
      <c r="F3471" t="s">
        <v>1426</v>
      </c>
      <c r="G3471" t="s">
        <v>69</v>
      </c>
      <c r="H3471" t="s">
        <v>70</v>
      </c>
      <c r="I3471">
        <v>4</v>
      </c>
      <c r="J3471" t="s">
        <v>42</v>
      </c>
      <c r="K3471">
        <v>92</v>
      </c>
      <c r="L3471">
        <v>22.8</v>
      </c>
      <c r="M3471">
        <v>4.88</v>
      </c>
      <c r="N3471">
        <v>1.1100000000000001</v>
      </c>
      <c r="O3471">
        <v>5.03</v>
      </c>
      <c r="P3471">
        <v>1.1499999999999999</v>
      </c>
      <c r="Q3471">
        <v>4.04</v>
      </c>
      <c r="R3471">
        <v>0.92</v>
      </c>
      <c r="S3471">
        <v>2.0699999999999998</v>
      </c>
      <c r="T3471">
        <v>29</v>
      </c>
      <c r="U3471">
        <v>23.67</v>
      </c>
      <c r="V3471">
        <v>27.37</v>
      </c>
      <c r="W3471" s="1">
        <v>42968</v>
      </c>
      <c r="X3471">
        <v>272</v>
      </c>
      <c r="Y3471" t="s">
        <v>46</v>
      </c>
      <c r="Z3471" t="s">
        <v>1962</v>
      </c>
      <c r="AA3471" t="s">
        <v>1963</v>
      </c>
      <c r="AB3471">
        <v>231</v>
      </c>
      <c r="AC3471" s="1">
        <v>43051</v>
      </c>
      <c r="AD3471">
        <v>1</v>
      </c>
      <c r="AE3471">
        <v>183</v>
      </c>
      <c r="AF3471" s="1">
        <v>43330</v>
      </c>
      <c r="AG3471">
        <v>362</v>
      </c>
      <c r="AH3471" t="s">
        <v>1964</v>
      </c>
      <c r="AI3471">
        <v>0</v>
      </c>
      <c r="AJ3471" t="s">
        <v>1965</v>
      </c>
      <c r="AK3471" t="s">
        <v>45</v>
      </c>
      <c r="AL3471" s="1">
        <v>42968</v>
      </c>
    </row>
    <row r="3472" spans="1:38" x14ac:dyDescent="0.25">
      <c r="A3472" t="s">
        <v>129</v>
      </c>
      <c r="B3472" s="1">
        <v>43156</v>
      </c>
      <c r="C3472">
        <v>3</v>
      </c>
      <c r="D3472">
        <v>152</v>
      </c>
      <c r="E3472">
        <v>296</v>
      </c>
      <c r="F3472" t="s">
        <v>1426</v>
      </c>
      <c r="G3472" t="s">
        <v>69</v>
      </c>
      <c r="H3472" t="s">
        <v>70</v>
      </c>
      <c r="I3472">
        <v>4</v>
      </c>
      <c r="J3472" t="s">
        <v>42</v>
      </c>
      <c r="K3472">
        <v>188</v>
      </c>
      <c r="L3472">
        <v>18.600000000000001</v>
      </c>
      <c r="M3472">
        <v>4.7</v>
      </c>
      <c r="N3472">
        <v>0.87</v>
      </c>
      <c r="O3472">
        <v>5.41</v>
      </c>
      <c r="P3472">
        <v>1.01</v>
      </c>
      <c r="Q3472">
        <v>4.38</v>
      </c>
      <c r="R3472">
        <v>0.81</v>
      </c>
      <c r="S3472">
        <v>1.82</v>
      </c>
      <c r="U3472">
        <v>19.309999999999999</v>
      </c>
      <c r="V3472">
        <v>23.67</v>
      </c>
      <c r="W3472" s="1">
        <v>42968</v>
      </c>
      <c r="X3472">
        <v>272</v>
      </c>
      <c r="Z3472" t="s">
        <v>1962</v>
      </c>
      <c r="AA3472" t="s">
        <v>1963</v>
      </c>
      <c r="AB3472">
        <v>231</v>
      </c>
      <c r="AI3472">
        <v>0</v>
      </c>
    </row>
    <row r="3473" spans="1:38" x14ac:dyDescent="0.25">
      <c r="A3473" t="s">
        <v>129</v>
      </c>
      <c r="B3473" s="1">
        <v>43229</v>
      </c>
      <c r="C3473">
        <v>4</v>
      </c>
      <c r="D3473">
        <v>152</v>
      </c>
      <c r="E3473">
        <v>296</v>
      </c>
      <c r="F3473" t="s">
        <v>1426</v>
      </c>
      <c r="G3473" t="s">
        <v>69</v>
      </c>
      <c r="H3473" t="s">
        <v>70</v>
      </c>
      <c r="I3473">
        <v>4</v>
      </c>
      <c r="J3473" t="s">
        <v>42</v>
      </c>
      <c r="K3473">
        <v>261</v>
      </c>
      <c r="L3473">
        <v>10.7</v>
      </c>
      <c r="M3473">
        <v>4.42</v>
      </c>
      <c r="N3473">
        <v>0.47</v>
      </c>
      <c r="O3473">
        <v>6.66</v>
      </c>
      <c r="P3473">
        <v>0.71</v>
      </c>
      <c r="Q3473">
        <v>5.25</v>
      </c>
      <c r="R3473">
        <v>0.56000000000000005</v>
      </c>
      <c r="S3473">
        <v>1.27</v>
      </c>
      <c r="T3473">
        <v>254</v>
      </c>
      <c r="U3473">
        <v>11.11</v>
      </c>
      <c r="V3473">
        <v>15.93</v>
      </c>
      <c r="W3473" s="1">
        <v>42968</v>
      </c>
      <c r="X3473">
        <v>272</v>
      </c>
      <c r="Y3473" s="3">
        <v>45018</v>
      </c>
      <c r="Z3473" t="s">
        <v>1962</v>
      </c>
      <c r="AA3473" t="s">
        <v>1963</v>
      </c>
      <c r="AB3473">
        <v>231</v>
      </c>
      <c r="AC3473" s="1">
        <v>43051</v>
      </c>
      <c r="AD3473">
        <v>1</v>
      </c>
      <c r="AF3473" s="1">
        <v>43330</v>
      </c>
      <c r="AG3473">
        <v>362</v>
      </c>
      <c r="AH3473" t="s">
        <v>1964</v>
      </c>
      <c r="AI3473">
        <v>0</v>
      </c>
      <c r="AJ3473" t="s">
        <v>1965</v>
      </c>
      <c r="AK3473" t="s">
        <v>50</v>
      </c>
      <c r="AL3473" s="1">
        <v>43242</v>
      </c>
    </row>
    <row r="3474" spans="1:38" x14ac:dyDescent="0.25">
      <c r="A3474" t="s">
        <v>123</v>
      </c>
      <c r="B3474" s="1">
        <v>43005</v>
      </c>
      <c r="C3474">
        <v>1</v>
      </c>
      <c r="D3474">
        <v>182</v>
      </c>
      <c r="E3474">
        <v>296</v>
      </c>
      <c r="F3474" t="s">
        <v>1426</v>
      </c>
      <c r="G3474" t="s">
        <v>104</v>
      </c>
      <c r="H3474" t="s">
        <v>105</v>
      </c>
      <c r="I3474">
        <v>2</v>
      </c>
      <c r="J3474">
        <v>1</v>
      </c>
      <c r="K3474">
        <v>43</v>
      </c>
      <c r="L3474">
        <v>21.6</v>
      </c>
      <c r="M3474">
        <v>5.19</v>
      </c>
      <c r="N3474">
        <v>1.1200000000000001</v>
      </c>
      <c r="O3474">
        <v>4.59</v>
      </c>
      <c r="P3474">
        <v>0.99</v>
      </c>
      <c r="Q3474">
        <v>3.78</v>
      </c>
      <c r="R3474">
        <v>0.82</v>
      </c>
      <c r="S3474">
        <v>1.81</v>
      </c>
      <c r="T3474">
        <v>24</v>
      </c>
      <c r="U3474">
        <v>22.42</v>
      </c>
      <c r="V3474">
        <v>24.3</v>
      </c>
      <c r="W3474" s="1">
        <v>42962</v>
      </c>
      <c r="X3474">
        <v>249</v>
      </c>
      <c r="Y3474" t="s">
        <v>43</v>
      </c>
      <c r="AC3474" s="1">
        <v>43048</v>
      </c>
      <c r="AD3474">
        <v>1</v>
      </c>
      <c r="AE3474">
        <v>259</v>
      </c>
      <c r="AF3474" s="1">
        <v>43326</v>
      </c>
      <c r="AG3474">
        <v>364</v>
      </c>
      <c r="AH3474" t="s">
        <v>1855</v>
      </c>
      <c r="AI3474">
        <v>825</v>
      </c>
      <c r="AJ3474" t="s">
        <v>1966</v>
      </c>
      <c r="AK3474" t="s">
        <v>45</v>
      </c>
      <c r="AL3474" s="1">
        <v>42962</v>
      </c>
    </row>
    <row r="3475" spans="1:38" x14ac:dyDescent="0.25">
      <c r="A3475" t="s">
        <v>123</v>
      </c>
      <c r="B3475" s="1">
        <v>43074</v>
      </c>
      <c r="C3475">
        <v>2</v>
      </c>
      <c r="D3475">
        <v>182</v>
      </c>
      <c r="E3475">
        <v>296</v>
      </c>
      <c r="F3475" t="s">
        <v>1426</v>
      </c>
      <c r="G3475" t="s">
        <v>104</v>
      </c>
      <c r="H3475" t="s">
        <v>105</v>
      </c>
      <c r="I3475">
        <v>2</v>
      </c>
      <c r="J3475">
        <v>1</v>
      </c>
      <c r="K3475">
        <v>112</v>
      </c>
      <c r="L3475">
        <v>17</v>
      </c>
      <c r="M3475">
        <v>4.88</v>
      </c>
      <c r="N3475">
        <v>0.83</v>
      </c>
      <c r="O3475">
        <v>4.47</v>
      </c>
      <c r="P3475">
        <v>0.76</v>
      </c>
      <c r="Q3475">
        <v>3.7</v>
      </c>
      <c r="R3475">
        <v>0.63</v>
      </c>
      <c r="S3475">
        <v>1.39</v>
      </c>
      <c r="T3475">
        <v>27</v>
      </c>
      <c r="U3475">
        <v>17.649999999999999</v>
      </c>
      <c r="V3475">
        <v>18.77</v>
      </c>
      <c r="W3475" s="1">
        <v>42962</v>
      </c>
      <c r="X3475">
        <v>249</v>
      </c>
      <c r="Y3475" t="s">
        <v>46</v>
      </c>
      <c r="AC3475" s="1">
        <v>43068</v>
      </c>
      <c r="AD3475">
        <v>2</v>
      </c>
      <c r="AE3475">
        <v>272</v>
      </c>
      <c r="AF3475" s="1">
        <v>43348</v>
      </c>
      <c r="AG3475">
        <v>386</v>
      </c>
      <c r="AH3475" t="s">
        <v>1855</v>
      </c>
      <c r="AI3475">
        <v>825</v>
      </c>
      <c r="AJ3475" t="s">
        <v>1966</v>
      </c>
      <c r="AK3475" t="s">
        <v>45</v>
      </c>
      <c r="AL3475" s="1">
        <v>42962</v>
      </c>
    </row>
    <row r="3476" spans="1:38" x14ac:dyDescent="0.25">
      <c r="A3476" t="s">
        <v>123</v>
      </c>
      <c r="B3476" s="1">
        <v>43136</v>
      </c>
      <c r="C3476">
        <v>3</v>
      </c>
      <c r="D3476">
        <v>182</v>
      </c>
      <c r="E3476">
        <v>296</v>
      </c>
      <c r="F3476" t="s">
        <v>1426</v>
      </c>
      <c r="G3476" t="s">
        <v>104</v>
      </c>
      <c r="H3476" t="s">
        <v>105</v>
      </c>
      <c r="I3476">
        <v>2</v>
      </c>
      <c r="J3476">
        <v>1</v>
      </c>
      <c r="K3476">
        <v>174</v>
      </c>
      <c r="L3476">
        <v>13.4</v>
      </c>
      <c r="M3476">
        <v>3.97</v>
      </c>
      <c r="N3476">
        <v>0.53</v>
      </c>
      <c r="O3476">
        <v>5.6</v>
      </c>
      <c r="P3476">
        <v>0.75</v>
      </c>
      <c r="Q3476">
        <v>3.88</v>
      </c>
      <c r="R3476">
        <v>0.52</v>
      </c>
      <c r="S3476">
        <v>1.27</v>
      </c>
      <c r="T3476">
        <v>1617</v>
      </c>
      <c r="U3476">
        <v>13.91</v>
      </c>
      <c r="V3476">
        <v>16.86</v>
      </c>
      <c r="W3476" s="1">
        <v>42962</v>
      </c>
      <c r="X3476">
        <v>249</v>
      </c>
      <c r="Y3476" s="3">
        <v>44986</v>
      </c>
      <c r="AC3476" s="1">
        <v>43068</v>
      </c>
      <c r="AD3476">
        <v>2</v>
      </c>
      <c r="AE3476">
        <v>210</v>
      </c>
      <c r="AF3476" s="1">
        <v>43348</v>
      </c>
      <c r="AG3476">
        <v>386</v>
      </c>
      <c r="AH3476" t="s">
        <v>1855</v>
      </c>
      <c r="AI3476">
        <v>825</v>
      </c>
      <c r="AJ3476" t="s">
        <v>1966</v>
      </c>
      <c r="AK3476" t="s">
        <v>45</v>
      </c>
      <c r="AL3476" s="1">
        <v>42962</v>
      </c>
    </row>
    <row r="3477" spans="1:38" x14ac:dyDescent="0.25">
      <c r="A3477" t="s">
        <v>123</v>
      </c>
      <c r="B3477" s="1">
        <v>43198</v>
      </c>
      <c r="C3477">
        <v>4</v>
      </c>
      <c r="D3477">
        <v>182</v>
      </c>
      <c r="E3477">
        <v>296</v>
      </c>
      <c r="F3477" t="s">
        <v>1426</v>
      </c>
      <c r="G3477" t="s">
        <v>104</v>
      </c>
      <c r="H3477" t="s">
        <v>105</v>
      </c>
      <c r="I3477">
        <v>2</v>
      </c>
      <c r="J3477">
        <v>1</v>
      </c>
      <c r="K3477">
        <v>236</v>
      </c>
      <c r="L3477">
        <v>11.7</v>
      </c>
      <c r="M3477">
        <v>4.8099999999999996</v>
      </c>
      <c r="N3477">
        <v>0.56000000000000005</v>
      </c>
      <c r="O3477">
        <v>6.09</v>
      </c>
      <c r="P3477">
        <v>0.71</v>
      </c>
      <c r="Q3477">
        <v>4.7</v>
      </c>
      <c r="R3477">
        <v>0.55000000000000004</v>
      </c>
      <c r="S3477">
        <v>1.26</v>
      </c>
      <c r="T3477">
        <v>152</v>
      </c>
      <c r="U3477">
        <v>12.14</v>
      </c>
      <c r="V3477">
        <v>16.13</v>
      </c>
      <c r="W3477" s="1">
        <v>42962</v>
      </c>
      <c r="X3477">
        <v>249</v>
      </c>
      <c r="Y3477" s="3">
        <v>45018</v>
      </c>
      <c r="AC3477" t="s">
        <v>49</v>
      </c>
      <c r="AH3477" t="s">
        <v>1855</v>
      </c>
      <c r="AI3477">
        <v>825</v>
      </c>
      <c r="AJ3477" t="s">
        <v>1966</v>
      </c>
      <c r="AK3477" t="s">
        <v>50</v>
      </c>
      <c r="AL3477" s="1">
        <v>43230</v>
      </c>
    </row>
    <row r="3478" spans="1:38" x14ac:dyDescent="0.25">
      <c r="A3478" t="s">
        <v>78</v>
      </c>
      <c r="B3478" s="1">
        <v>43012</v>
      </c>
      <c r="C3478">
        <v>1</v>
      </c>
      <c r="D3478">
        <v>146</v>
      </c>
      <c r="E3478">
        <v>296</v>
      </c>
      <c r="F3478" t="s">
        <v>1426</v>
      </c>
      <c r="G3478" t="s">
        <v>40</v>
      </c>
      <c r="H3478" t="s">
        <v>41</v>
      </c>
      <c r="I3478">
        <v>4</v>
      </c>
      <c r="J3478" t="s">
        <v>42</v>
      </c>
      <c r="K3478">
        <v>37</v>
      </c>
      <c r="L3478">
        <v>23.9</v>
      </c>
      <c r="M3478">
        <v>5.12</v>
      </c>
      <c r="N3478">
        <v>1.22</v>
      </c>
      <c r="O3478">
        <v>4.92</v>
      </c>
      <c r="P3478">
        <v>1.18</v>
      </c>
      <c r="Q3478">
        <v>3.55</v>
      </c>
      <c r="R3478">
        <v>0.85</v>
      </c>
      <c r="S3478">
        <v>2.02</v>
      </c>
      <c r="U3478">
        <v>24.81</v>
      </c>
      <c r="V3478">
        <v>27.53</v>
      </c>
      <c r="W3478" s="1">
        <v>42975</v>
      </c>
      <c r="X3478">
        <v>231</v>
      </c>
      <c r="Z3478" t="s">
        <v>724</v>
      </c>
      <c r="AA3478" t="s">
        <v>725</v>
      </c>
      <c r="AC3478" t="s">
        <v>49</v>
      </c>
      <c r="AH3478">
        <v>310030</v>
      </c>
      <c r="AI3478">
        <v>0</v>
      </c>
      <c r="AJ3478" t="s">
        <v>726</v>
      </c>
      <c r="AK3478" t="s">
        <v>45</v>
      </c>
      <c r="AL3478" s="1">
        <v>42975</v>
      </c>
    </row>
    <row r="3479" spans="1:38" x14ac:dyDescent="0.25">
      <c r="A3479" t="s">
        <v>78</v>
      </c>
      <c r="B3479" s="1">
        <v>43072</v>
      </c>
      <c r="C3479">
        <v>2</v>
      </c>
      <c r="D3479">
        <v>146</v>
      </c>
      <c r="E3479">
        <v>296</v>
      </c>
      <c r="F3479" t="s">
        <v>1426</v>
      </c>
      <c r="G3479" t="s">
        <v>40</v>
      </c>
      <c r="H3479" t="s">
        <v>41</v>
      </c>
      <c r="I3479">
        <v>3</v>
      </c>
      <c r="J3479">
        <v>2</v>
      </c>
      <c r="K3479">
        <v>97</v>
      </c>
      <c r="L3479">
        <v>15.6</v>
      </c>
      <c r="M3479">
        <v>5.12</v>
      </c>
      <c r="N3479">
        <v>0.8</v>
      </c>
      <c r="O3479">
        <v>5.26</v>
      </c>
      <c r="P3479">
        <v>0.82</v>
      </c>
      <c r="Q3479">
        <v>4.1399999999999997</v>
      </c>
      <c r="R3479">
        <v>0.65</v>
      </c>
      <c r="S3479">
        <v>1.47</v>
      </c>
      <c r="T3479">
        <v>19</v>
      </c>
      <c r="U3479">
        <v>16.190000000000001</v>
      </c>
      <c r="V3479">
        <v>19.3</v>
      </c>
      <c r="W3479" s="1">
        <v>42975</v>
      </c>
      <c r="X3479">
        <v>216</v>
      </c>
      <c r="Y3479" t="s">
        <v>46</v>
      </c>
      <c r="Z3479" t="s">
        <v>1313</v>
      </c>
      <c r="AA3479" t="s">
        <v>1314</v>
      </c>
      <c r="AC3479" s="1">
        <v>43079</v>
      </c>
      <c r="AD3479">
        <v>2</v>
      </c>
      <c r="AE3479">
        <v>235</v>
      </c>
      <c r="AF3479" s="1">
        <v>43361</v>
      </c>
      <c r="AG3479">
        <v>371</v>
      </c>
      <c r="AH3479">
        <v>308128</v>
      </c>
      <c r="AI3479">
        <v>96</v>
      </c>
      <c r="AJ3479" s="2">
        <v>46661</v>
      </c>
      <c r="AK3479" t="s">
        <v>45</v>
      </c>
      <c r="AL3479" s="1">
        <v>42990</v>
      </c>
    </row>
    <row r="3480" spans="1:38" x14ac:dyDescent="0.25">
      <c r="A3480" t="s">
        <v>78</v>
      </c>
      <c r="B3480" s="1">
        <v>43129</v>
      </c>
      <c r="C3480">
        <v>3</v>
      </c>
      <c r="D3480">
        <v>146</v>
      </c>
      <c r="E3480">
        <v>296</v>
      </c>
      <c r="F3480" t="s">
        <v>1426</v>
      </c>
      <c r="G3480" t="s">
        <v>40</v>
      </c>
      <c r="H3480" t="s">
        <v>41</v>
      </c>
      <c r="I3480">
        <v>4</v>
      </c>
      <c r="J3480" t="s">
        <v>42</v>
      </c>
      <c r="K3480">
        <v>154</v>
      </c>
      <c r="L3480">
        <v>16.7</v>
      </c>
      <c r="M3480">
        <v>5.14</v>
      </c>
      <c r="N3480">
        <v>0.86</v>
      </c>
      <c r="O3480">
        <v>3.99</v>
      </c>
      <c r="P3480">
        <v>0.67</v>
      </c>
      <c r="Q3480">
        <v>3.84</v>
      </c>
      <c r="R3480">
        <v>0.64</v>
      </c>
      <c r="S3480">
        <v>1.31</v>
      </c>
      <c r="T3480">
        <v>43</v>
      </c>
      <c r="U3480">
        <v>17.329999999999998</v>
      </c>
      <c r="V3480">
        <v>17.64</v>
      </c>
      <c r="W3480" s="1">
        <v>42975</v>
      </c>
      <c r="X3480">
        <v>231</v>
      </c>
      <c r="Y3480" t="s">
        <v>47</v>
      </c>
      <c r="Z3480" t="s">
        <v>724</v>
      </c>
      <c r="AA3480" t="s">
        <v>725</v>
      </c>
      <c r="AC3480" s="1">
        <v>43066</v>
      </c>
      <c r="AD3480">
        <v>1</v>
      </c>
      <c r="AE3480">
        <v>215</v>
      </c>
      <c r="AF3480" s="1">
        <v>43346</v>
      </c>
      <c r="AG3480">
        <v>371</v>
      </c>
      <c r="AH3480">
        <v>310030</v>
      </c>
      <c r="AI3480">
        <v>0</v>
      </c>
      <c r="AJ3480" t="s">
        <v>726</v>
      </c>
      <c r="AK3480" t="s">
        <v>45</v>
      </c>
      <c r="AL3480" s="1">
        <v>42975</v>
      </c>
    </row>
    <row r="3481" spans="1:38" x14ac:dyDescent="0.25">
      <c r="A3481" t="s">
        <v>78</v>
      </c>
      <c r="B3481" s="1">
        <v>43193</v>
      </c>
      <c r="C3481">
        <v>4</v>
      </c>
      <c r="D3481">
        <v>146</v>
      </c>
      <c r="E3481">
        <v>296</v>
      </c>
      <c r="F3481" t="s">
        <v>1426</v>
      </c>
      <c r="G3481" t="s">
        <v>40</v>
      </c>
      <c r="H3481" t="s">
        <v>41</v>
      </c>
      <c r="I3481">
        <v>4</v>
      </c>
      <c r="J3481" t="s">
        <v>42</v>
      </c>
      <c r="K3481">
        <v>218</v>
      </c>
      <c r="L3481">
        <v>10.4</v>
      </c>
      <c r="M3481">
        <v>4.88</v>
      </c>
      <c r="N3481">
        <v>0.51</v>
      </c>
      <c r="O3481">
        <v>4.7</v>
      </c>
      <c r="P3481">
        <v>0.49</v>
      </c>
      <c r="Q3481">
        <v>4.47</v>
      </c>
      <c r="R3481">
        <v>0.46</v>
      </c>
      <c r="S3481">
        <v>0.95</v>
      </c>
      <c r="T3481">
        <v>32</v>
      </c>
      <c r="U3481">
        <v>10.8</v>
      </c>
      <c r="V3481">
        <v>12.35</v>
      </c>
      <c r="W3481" s="1">
        <v>42975</v>
      </c>
      <c r="X3481">
        <v>231</v>
      </c>
      <c r="Y3481" t="s">
        <v>48</v>
      </c>
      <c r="Z3481" t="s">
        <v>724</v>
      </c>
      <c r="AA3481" t="s">
        <v>725</v>
      </c>
      <c r="AC3481" s="1">
        <v>43066</v>
      </c>
      <c r="AD3481">
        <v>1</v>
      </c>
      <c r="AE3481">
        <v>151</v>
      </c>
      <c r="AF3481" s="1">
        <v>43346</v>
      </c>
      <c r="AG3481">
        <v>371</v>
      </c>
      <c r="AH3481">
        <v>310030</v>
      </c>
      <c r="AI3481">
        <v>0</v>
      </c>
      <c r="AJ3481" t="s">
        <v>726</v>
      </c>
      <c r="AK3481" t="s">
        <v>45</v>
      </c>
      <c r="AL3481" s="1">
        <v>42975</v>
      </c>
    </row>
    <row r="3482" spans="1:38" x14ac:dyDescent="0.25">
      <c r="A3482" t="s">
        <v>68</v>
      </c>
      <c r="B3482" s="1">
        <v>43018</v>
      </c>
      <c r="C3482">
        <v>1</v>
      </c>
      <c r="D3482">
        <v>279</v>
      </c>
      <c r="E3482">
        <v>297</v>
      </c>
      <c r="F3482" t="s">
        <v>1426</v>
      </c>
      <c r="G3482" t="s">
        <v>104</v>
      </c>
      <c r="H3482" t="s">
        <v>105</v>
      </c>
      <c r="I3482">
        <v>3</v>
      </c>
      <c r="J3482">
        <v>2</v>
      </c>
      <c r="K3482">
        <v>39</v>
      </c>
      <c r="L3482">
        <v>24.2</v>
      </c>
      <c r="M3482">
        <v>4.9800000000000004</v>
      </c>
      <c r="N3482">
        <v>1.21</v>
      </c>
      <c r="O3482">
        <v>4.66</v>
      </c>
      <c r="P3482">
        <v>1.1299999999999999</v>
      </c>
      <c r="Q3482">
        <v>3.61</v>
      </c>
      <c r="R3482">
        <v>0.87</v>
      </c>
      <c r="S3482">
        <v>2</v>
      </c>
      <c r="T3482">
        <v>12</v>
      </c>
      <c r="U3482">
        <v>25.12</v>
      </c>
      <c r="V3482">
        <v>27.13</v>
      </c>
      <c r="W3482" s="1">
        <v>42979</v>
      </c>
      <c r="X3482">
        <v>253</v>
      </c>
      <c r="Y3482" t="s">
        <v>43</v>
      </c>
      <c r="Z3482" t="s">
        <v>1967</v>
      </c>
      <c r="AA3482" t="s">
        <v>1968</v>
      </c>
      <c r="AB3482">
        <v>308</v>
      </c>
      <c r="AC3482" s="1">
        <v>43052</v>
      </c>
      <c r="AD3482">
        <v>3</v>
      </c>
      <c r="AE3482">
        <v>265</v>
      </c>
      <c r="AF3482" s="1">
        <v>43332</v>
      </c>
      <c r="AG3482">
        <v>353</v>
      </c>
      <c r="AH3482">
        <v>313516</v>
      </c>
      <c r="AI3482" t="s">
        <v>756</v>
      </c>
      <c r="AJ3482" t="s">
        <v>1969</v>
      </c>
      <c r="AK3482" t="s">
        <v>45</v>
      </c>
      <c r="AL3482" s="1">
        <v>42979</v>
      </c>
    </row>
    <row r="3483" spans="1:38" x14ac:dyDescent="0.25">
      <c r="A3483" t="s">
        <v>68</v>
      </c>
      <c r="B3483" s="1">
        <v>43144</v>
      </c>
      <c r="C3483">
        <v>3</v>
      </c>
      <c r="D3483">
        <v>279</v>
      </c>
      <c r="E3483">
        <v>297</v>
      </c>
      <c r="F3483" t="s">
        <v>1426</v>
      </c>
      <c r="G3483" t="s">
        <v>104</v>
      </c>
      <c r="H3483" t="s">
        <v>105</v>
      </c>
      <c r="I3483">
        <v>3</v>
      </c>
      <c r="J3483">
        <v>2</v>
      </c>
      <c r="K3483">
        <v>165</v>
      </c>
      <c r="L3483">
        <v>14.4</v>
      </c>
      <c r="M3483">
        <v>4.3600000000000003</v>
      </c>
      <c r="N3483">
        <v>0.63</v>
      </c>
      <c r="O3483">
        <v>5.53</v>
      </c>
      <c r="P3483">
        <v>0.8</v>
      </c>
      <c r="Q3483">
        <v>3.48</v>
      </c>
      <c r="R3483">
        <v>0.5</v>
      </c>
      <c r="S3483">
        <v>1.3</v>
      </c>
      <c r="T3483">
        <v>36</v>
      </c>
      <c r="U3483">
        <v>14.95</v>
      </c>
      <c r="V3483">
        <v>17.61</v>
      </c>
      <c r="W3483" s="1">
        <v>42979</v>
      </c>
      <c r="X3483">
        <v>253</v>
      </c>
      <c r="Y3483" t="s">
        <v>47</v>
      </c>
      <c r="Z3483" t="s">
        <v>1967</v>
      </c>
      <c r="AA3483" t="s">
        <v>1968</v>
      </c>
      <c r="AB3483">
        <v>308</v>
      </c>
      <c r="AC3483" s="1">
        <v>43052</v>
      </c>
      <c r="AD3483">
        <v>3</v>
      </c>
      <c r="AE3483">
        <v>186</v>
      </c>
      <c r="AF3483" s="1">
        <v>43332</v>
      </c>
      <c r="AG3483">
        <v>353</v>
      </c>
      <c r="AH3483">
        <v>313516</v>
      </c>
      <c r="AI3483" t="s">
        <v>756</v>
      </c>
      <c r="AJ3483" t="s">
        <v>1969</v>
      </c>
      <c r="AK3483" t="s">
        <v>45</v>
      </c>
      <c r="AL3483" s="1">
        <v>42979</v>
      </c>
    </row>
    <row r="3484" spans="1:38" x14ac:dyDescent="0.25">
      <c r="A3484" t="s">
        <v>68</v>
      </c>
      <c r="B3484" s="1">
        <v>43073</v>
      </c>
      <c r="C3484">
        <v>2</v>
      </c>
      <c r="D3484">
        <v>279</v>
      </c>
      <c r="E3484">
        <v>297</v>
      </c>
      <c r="F3484" t="s">
        <v>1426</v>
      </c>
      <c r="G3484" t="s">
        <v>104</v>
      </c>
      <c r="H3484" t="s">
        <v>105</v>
      </c>
      <c r="I3484">
        <v>3</v>
      </c>
      <c r="J3484">
        <v>2</v>
      </c>
      <c r="K3484">
        <v>94</v>
      </c>
      <c r="L3484">
        <v>17.5</v>
      </c>
      <c r="M3484">
        <v>4.0599999999999996</v>
      </c>
      <c r="N3484">
        <v>0.71</v>
      </c>
      <c r="O3484">
        <v>3.39</v>
      </c>
      <c r="P3484">
        <v>0.59</v>
      </c>
      <c r="Q3484">
        <v>3.07</v>
      </c>
      <c r="R3484">
        <v>0.54</v>
      </c>
      <c r="S3484">
        <v>1.1299999999999999</v>
      </c>
      <c r="T3484">
        <v>22</v>
      </c>
      <c r="U3484">
        <v>18.170000000000002</v>
      </c>
      <c r="V3484">
        <v>16.11</v>
      </c>
      <c r="W3484" s="1">
        <v>42979</v>
      </c>
      <c r="X3484">
        <v>253</v>
      </c>
      <c r="Y3484" t="s">
        <v>46</v>
      </c>
      <c r="Z3484" t="s">
        <v>1967</v>
      </c>
      <c r="AA3484" t="s">
        <v>1968</v>
      </c>
      <c r="AB3484">
        <v>308</v>
      </c>
      <c r="AC3484" s="1">
        <v>43052</v>
      </c>
      <c r="AD3484">
        <v>3</v>
      </c>
      <c r="AE3484">
        <v>257</v>
      </c>
      <c r="AF3484" s="1">
        <v>43332</v>
      </c>
      <c r="AG3484">
        <v>353</v>
      </c>
      <c r="AH3484">
        <v>313516</v>
      </c>
      <c r="AI3484" t="s">
        <v>756</v>
      </c>
      <c r="AJ3484" t="s">
        <v>1969</v>
      </c>
      <c r="AK3484" t="s">
        <v>45</v>
      </c>
      <c r="AL3484" s="1">
        <v>42979</v>
      </c>
    </row>
    <row r="3485" spans="1:38" x14ac:dyDescent="0.25">
      <c r="A3485" t="s">
        <v>68</v>
      </c>
      <c r="B3485" s="1">
        <v>43219</v>
      </c>
      <c r="C3485">
        <v>4</v>
      </c>
      <c r="D3485">
        <v>279</v>
      </c>
      <c r="E3485">
        <v>297</v>
      </c>
      <c r="F3485" t="s">
        <v>1426</v>
      </c>
      <c r="G3485" t="s">
        <v>104</v>
      </c>
      <c r="H3485" t="s">
        <v>105</v>
      </c>
      <c r="I3485">
        <v>3</v>
      </c>
      <c r="J3485">
        <v>2</v>
      </c>
      <c r="K3485">
        <v>240</v>
      </c>
      <c r="L3485">
        <v>8.1999999999999993</v>
      </c>
      <c r="M3485">
        <v>4.5199999999999996</v>
      </c>
      <c r="N3485">
        <v>0.37</v>
      </c>
      <c r="O3485">
        <v>9.31</v>
      </c>
      <c r="P3485">
        <v>0.76</v>
      </c>
      <c r="Q3485">
        <v>5.67</v>
      </c>
      <c r="R3485">
        <v>0.46</v>
      </c>
      <c r="S3485">
        <v>1.23</v>
      </c>
      <c r="T3485">
        <v>57</v>
      </c>
      <c r="U3485">
        <v>8.51</v>
      </c>
      <c r="V3485">
        <v>15.15</v>
      </c>
      <c r="W3485" s="1">
        <v>42979</v>
      </c>
      <c r="X3485">
        <v>253</v>
      </c>
      <c r="Y3485" t="s">
        <v>48</v>
      </c>
      <c r="Z3485" t="s">
        <v>1087</v>
      </c>
      <c r="AA3485" t="s">
        <v>1970</v>
      </c>
      <c r="AB3485">
        <v>309</v>
      </c>
      <c r="AC3485" s="1">
        <v>43403</v>
      </c>
      <c r="AD3485">
        <v>4</v>
      </c>
      <c r="AE3485">
        <v>235</v>
      </c>
      <c r="AF3485" s="1">
        <v>43682</v>
      </c>
      <c r="AG3485">
        <v>703</v>
      </c>
      <c r="AH3485">
        <v>313516</v>
      </c>
      <c r="AI3485" t="s">
        <v>756</v>
      </c>
      <c r="AJ3485" t="s">
        <v>1969</v>
      </c>
      <c r="AK3485" t="s">
        <v>50</v>
      </c>
      <c r="AL3485" s="1">
        <v>43250</v>
      </c>
    </row>
    <row r="3486" spans="1:38" x14ac:dyDescent="0.25">
      <c r="A3486" t="s">
        <v>594</v>
      </c>
      <c r="B3486" s="1">
        <v>42995</v>
      </c>
      <c r="C3486">
        <v>1</v>
      </c>
      <c r="D3486">
        <v>357</v>
      </c>
      <c r="E3486">
        <v>297</v>
      </c>
      <c r="F3486" t="s">
        <v>1426</v>
      </c>
      <c r="G3486" t="s">
        <v>69</v>
      </c>
      <c r="H3486" t="s">
        <v>70</v>
      </c>
      <c r="I3486">
        <v>7</v>
      </c>
      <c r="J3486" t="s">
        <v>42</v>
      </c>
      <c r="K3486">
        <v>24</v>
      </c>
      <c r="L3486">
        <v>26.1</v>
      </c>
      <c r="M3486">
        <v>5.01</v>
      </c>
      <c r="N3486">
        <v>1.31</v>
      </c>
      <c r="O3486">
        <v>4.99</v>
      </c>
      <c r="P3486">
        <v>1.3</v>
      </c>
      <c r="Q3486">
        <v>3.92</v>
      </c>
      <c r="R3486">
        <v>1.02</v>
      </c>
      <c r="S3486">
        <v>2.33</v>
      </c>
      <c r="T3486">
        <v>135</v>
      </c>
      <c r="U3486">
        <v>27.09</v>
      </c>
      <c r="V3486">
        <v>30.88</v>
      </c>
      <c r="W3486" s="1">
        <v>42971</v>
      </c>
      <c r="X3486">
        <v>228</v>
      </c>
      <c r="Y3486" t="s">
        <v>43</v>
      </c>
      <c r="AC3486" t="s">
        <v>49</v>
      </c>
      <c r="AH3486">
        <v>103180</v>
      </c>
      <c r="AI3486" t="s">
        <v>946</v>
      </c>
      <c r="AJ3486" t="s">
        <v>1971</v>
      </c>
      <c r="AK3486" t="s">
        <v>45</v>
      </c>
      <c r="AL3486" s="1">
        <v>42971</v>
      </c>
    </row>
    <row r="3487" spans="1:38" x14ac:dyDescent="0.25">
      <c r="A3487" t="s">
        <v>594</v>
      </c>
      <c r="B3487" s="1">
        <v>43059</v>
      </c>
      <c r="C3487">
        <v>2</v>
      </c>
      <c r="D3487">
        <v>357</v>
      </c>
      <c r="E3487">
        <v>297</v>
      </c>
      <c r="F3487" t="s">
        <v>1426</v>
      </c>
      <c r="G3487" t="s">
        <v>69</v>
      </c>
      <c r="H3487" t="s">
        <v>70</v>
      </c>
      <c r="I3487">
        <v>7</v>
      </c>
      <c r="J3487" t="s">
        <v>42</v>
      </c>
      <c r="K3487">
        <v>88</v>
      </c>
      <c r="L3487">
        <v>20.5</v>
      </c>
      <c r="M3487">
        <v>5.0199999999999996</v>
      </c>
      <c r="N3487">
        <v>1.03</v>
      </c>
      <c r="O3487">
        <v>4.6500000000000004</v>
      </c>
      <c r="P3487">
        <v>0.95</v>
      </c>
      <c r="Q3487">
        <v>4.01</v>
      </c>
      <c r="R3487">
        <v>0.82</v>
      </c>
      <c r="S3487">
        <v>1.78</v>
      </c>
      <c r="T3487">
        <v>344</v>
      </c>
      <c r="U3487">
        <v>21.28</v>
      </c>
      <c r="V3487">
        <v>23.5</v>
      </c>
      <c r="W3487" s="1">
        <v>42971</v>
      </c>
      <c r="X3487">
        <v>228</v>
      </c>
      <c r="Y3487" s="3">
        <v>44958</v>
      </c>
      <c r="AC3487" s="1">
        <v>43047</v>
      </c>
      <c r="AD3487">
        <v>1</v>
      </c>
      <c r="AE3487">
        <v>220</v>
      </c>
      <c r="AF3487" s="1">
        <v>43329</v>
      </c>
      <c r="AG3487">
        <v>358</v>
      </c>
      <c r="AH3487">
        <v>103180</v>
      </c>
      <c r="AI3487" t="s">
        <v>946</v>
      </c>
      <c r="AJ3487" t="s">
        <v>1971</v>
      </c>
      <c r="AK3487" t="s">
        <v>45</v>
      </c>
      <c r="AL3487" s="1">
        <v>42971</v>
      </c>
    </row>
    <row r="3488" spans="1:38" x14ac:dyDescent="0.25">
      <c r="A3488" t="s">
        <v>594</v>
      </c>
      <c r="B3488" s="1">
        <v>43186</v>
      </c>
      <c r="C3488">
        <v>4</v>
      </c>
      <c r="D3488">
        <v>357</v>
      </c>
      <c r="E3488">
        <v>297</v>
      </c>
      <c r="F3488" t="s">
        <v>1426</v>
      </c>
      <c r="G3488" t="s">
        <v>69</v>
      </c>
      <c r="H3488" t="s">
        <v>70</v>
      </c>
      <c r="I3488">
        <v>7</v>
      </c>
      <c r="J3488" t="s">
        <v>42</v>
      </c>
      <c r="K3488">
        <v>215</v>
      </c>
      <c r="L3488">
        <v>15.6</v>
      </c>
      <c r="M3488">
        <v>4.74</v>
      </c>
      <c r="N3488">
        <v>0.74</v>
      </c>
      <c r="O3488">
        <v>6.12</v>
      </c>
      <c r="P3488">
        <v>0.95</v>
      </c>
      <c r="Q3488">
        <v>4.12</v>
      </c>
      <c r="R3488">
        <v>0.64</v>
      </c>
      <c r="S3488">
        <v>1.6</v>
      </c>
      <c r="T3488">
        <v>1524</v>
      </c>
      <c r="U3488">
        <v>16.190000000000001</v>
      </c>
      <c r="V3488">
        <v>20.85</v>
      </c>
      <c r="W3488" s="1">
        <v>42971</v>
      </c>
      <c r="X3488">
        <v>228</v>
      </c>
      <c r="Y3488" s="3">
        <v>45019</v>
      </c>
      <c r="AC3488" t="s">
        <v>49</v>
      </c>
      <c r="AH3488">
        <v>103180</v>
      </c>
      <c r="AI3488" t="s">
        <v>946</v>
      </c>
      <c r="AJ3488" t="s">
        <v>1971</v>
      </c>
      <c r="AK3488" t="s">
        <v>50</v>
      </c>
      <c r="AL3488" s="1">
        <v>43245</v>
      </c>
    </row>
    <row r="3489" spans="1:38" x14ac:dyDescent="0.25">
      <c r="A3489" t="s">
        <v>594</v>
      </c>
      <c r="B3489" s="1">
        <v>43122</v>
      </c>
      <c r="C3489">
        <v>3</v>
      </c>
      <c r="D3489">
        <v>357</v>
      </c>
      <c r="E3489">
        <v>297</v>
      </c>
      <c r="F3489" t="s">
        <v>1426</v>
      </c>
      <c r="G3489" t="s">
        <v>69</v>
      </c>
      <c r="H3489" t="s">
        <v>70</v>
      </c>
      <c r="I3489">
        <v>7</v>
      </c>
      <c r="J3489" t="s">
        <v>42</v>
      </c>
      <c r="K3489">
        <v>151</v>
      </c>
      <c r="L3489">
        <v>15.1</v>
      </c>
      <c r="M3489">
        <v>4.79</v>
      </c>
      <c r="N3489">
        <v>0.72</v>
      </c>
      <c r="O3489">
        <v>4.9800000000000004</v>
      </c>
      <c r="P3489">
        <v>0.75</v>
      </c>
      <c r="Q3489">
        <v>3.65</v>
      </c>
      <c r="R3489">
        <v>0.55000000000000004</v>
      </c>
      <c r="S3489">
        <v>1.3</v>
      </c>
      <c r="T3489">
        <v>522</v>
      </c>
      <c r="U3489">
        <v>15.67</v>
      </c>
      <c r="V3489">
        <v>17.54</v>
      </c>
      <c r="W3489" s="1">
        <v>42971</v>
      </c>
      <c r="X3489">
        <v>228</v>
      </c>
      <c r="Y3489" s="3">
        <v>44987</v>
      </c>
      <c r="AC3489" s="1">
        <v>43047</v>
      </c>
      <c r="AD3489">
        <v>1</v>
      </c>
      <c r="AE3489">
        <v>163</v>
      </c>
      <c r="AF3489" s="1">
        <v>43329</v>
      </c>
      <c r="AG3489">
        <v>358</v>
      </c>
      <c r="AH3489">
        <v>103180</v>
      </c>
      <c r="AI3489" t="s">
        <v>946</v>
      </c>
      <c r="AJ3489" t="s">
        <v>1971</v>
      </c>
      <c r="AK3489" t="s">
        <v>45</v>
      </c>
      <c r="AL3489" s="1">
        <v>42971</v>
      </c>
    </row>
    <row r="3490" spans="1:38" x14ac:dyDescent="0.25">
      <c r="A3490" t="s">
        <v>1153</v>
      </c>
      <c r="B3490" s="1">
        <v>43073</v>
      </c>
      <c r="C3490">
        <v>2</v>
      </c>
      <c r="D3490">
        <v>119</v>
      </c>
      <c r="E3490">
        <v>297</v>
      </c>
      <c r="F3490" t="s">
        <v>1426</v>
      </c>
      <c r="G3490" t="s">
        <v>104</v>
      </c>
      <c r="H3490" t="s">
        <v>105</v>
      </c>
      <c r="I3490">
        <v>10</v>
      </c>
      <c r="J3490" t="s">
        <v>42</v>
      </c>
      <c r="K3490">
        <v>85</v>
      </c>
      <c r="L3490">
        <v>15.5</v>
      </c>
      <c r="M3490">
        <v>4.6900000000000004</v>
      </c>
      <c r="N3490">
        <v>0.73</v>
      </c>
      <c r="O3490">
        <v>6.43</v>
      </c>
      <c r="P3490">
        <v>1</v>
      </c>
      <c r="Q3490">
        <v>5.0599999999999996</v>
      </c>
      <c r="R3490">
        <v>0.78</v>
      </c>
      <c r="S3490">
        <v>1.78</v>
      </c>
      <c r="T3490">
        <v>63</v>
      </c>
      <c r="U3490">
        <v>16.09</v>
      </c>
      <c r="V3490">
        <v>22.49</v>
      </c>
      <c r="W3490" s="1">
        <v>42988</v>
      </c>
      <c r="X3490">
        <v>239</v>
      </c>
      <c r="Y3490" t="s">
        <v>46</v>
      </c>
      <c r="AC3490" s="1">
        <v>43048</v>
      </c>
      <c r="AD3490">
        <v>1</v>
      </c>
      <c r="AE3490">
        <v>245</v>
      </c>
      <c r="AF3490" s="1">
        <v>43320</v>
      </c>
      <c r="AG3490">
        <v>332</v>
      </c>
      <c r="AH3490">
        <v>501038</v>
      </c>
      <c r="AI3490" t="s">
        <v>629</v>
      </c>
      <c r="AJ3490" s="2">
        <v>16072</v>
      </c>
      <c r="AK3490" t="s">
        <v>45</v>
      </c>
      <c r="AL3490" s="1">
        <v>42988</v>
      </c>
    </row>
    <row r="3491" spans="1:38" x14ac:dyDescent="0.25">
      <c r="A3491" t="s">
        <v>1153</v>
      </c>
      <c r="B3491" s="1">
        <v>43073</v>
      </c>
      <c r="C3491">
        <v>2</v>
      </c>
      <c r="D3491">
        <v>114</v>
      </c>
      <c r="E3491">
        <v>297</v>
      </c>
      <c r="F3491" t="s">
        <v>1426</v>
      </c>
      <c r="G3491" t="s">
        <v>40</v>
      </c>
      <c r="H3491" t="s">
        <v>41</v>
      </c>
      <c r="I3491">
        <v>5</v>
      </c>
      <c r="J3491" t="s">
        <v>42</v>
      </c>
      <c r="K3491">
        <v>102</v>
      </c>
      <c r="L3491">
        <v>14.6</v>
      </c>
      <c r="M3491">
        <v>4.91</v>
      </c>
      <c r="N3491">
        <v>0.72</v>
      </c>
      <c r="O3491">
        <v>5.96</v>
      </c>
      <c r="P3491">
        <v>0.87</v>
      </c>
      <c r="Q3491">
        <v>4.59</v>
      </c>
      <c r="R3491">
        <v>0.67</v>
      </c>
      <c r="S3491">
        <v>1.54</v>
      </c>
      <c r="T3491">
        <v>21</v>
      </c>
      <c r="U3491">
        <v>15.15</v>
      </c>
      <c r="V3491">
        <v>19.8</v>
      </c>
      <c r="W3491" s="1">
        <v>42971</v>
      </c>
      <c r="X3491">
        <v>256</v>
      </c>
      <c r="Y3491" t="s">
        <v>46</v>
      </c>
      <c r="Z3491" t="s">
        <v>1972</v>
      </c>
      <c r="AA3491" t="s">
        <v>1973</v>
      </c>
      <c r="AC3491" s="1">
        <v>43045</v>
      </c>
      <c r="AD3491">
        <v>1</v>
      </c>
      <c r="AE3491">
        <v>250</v>
      </c>
      <c r="AF3491" s="1">
        <v>43325</v>
      </c>
      <c r="AG3491">
        <v>354</v>
      </c>
      <c r="AH3491">
        <v>310059</v>
      </c>
      <c r="AI3491" t="s">
        <v>455</v>
      </c>
      <c r="AJ3491" s="2">
        <v>42948</v>
      </c>
      <c r="AK3491" t="s">
        <v>45</v>
      </c>
      <c r="AL3491" s="1">
        <v>42971</v>
      </c>
    </row>
    <row r="3492" spans="1:38" x14ac:dyDescent="0.25">
      <c r="A3492" t="s">
        <v>1153</v>
      </c>
      <c r="B3492" s="1">
        <v>43009</v>
      </c>
      <c r="C3492">
        <v>1</v>
      </c>
      <c r="D3492">
        <v>119</v>
      </c>
      <c r="E3492">
        <v>297</v>
      </c>
      <c r="F3492" t="s">
        <v>1426</v>
      </c>
      <c r="G3492" t="s">
        <v>104</v>
      </c>
      <c r="H3492" t="s">
        <v>105</v>
      </c>
      <c r="I3492">
        <v>10</v>
      </c>
      <c r="J3492" t="s">
        <v>42</v>
      </c>
      <c r="K3492">
        <v>21</v>
      </c>
      <c r="L3492">
        <v>14.1</v>
      </c>
      <c r="M3492">
        <v>4.82</v>
      </c>
      <c r="N3492">
        <v>0.68</v>
      </c>
      <c r="O3492">
        <v>6.19</v>
      </c>
      <c r="P3492">
        <v>0.87</v>
      </c>
      <c r="Q3492">
        <v>4.45</v>
      </c>
      <c r="R3492">
        <v>0.63</v>
      </c>
      <c r="S3492">
        <v>1.5</v>
      </c>
      <c r="T3492">
        <v>85</v>
      </c>
      <c r="U3492">
        <v>14.64</v>
      </c>
      <c r="V3492">
        <v>19.37</v>
      </c>
      <c r="W3492" s="1">
        <v>42988</v>
      </c>
      <c r="X3492">
        <v>239</v>
      </c>
      <c r="Y3492" t="s">
        <v>43</v>
      </c>
      <c r="AC3492" s="1">
        <v>43048</v>
      </c>
      <c r="AD3492">
        <v>1</v>
      </c>
      <c r="AE3492">
        <v>250</v>
      </c>
      <c r="AF3492" s="1">
        <v>43320</v>
      </c>
      <c r="AG3492">
        <v>332</v>
      </c>
      <c r="AH3492">
        <v>501038</v>
      </c>
      <c r="AI3492" t="s">
        <v>629</v>
      </c>
      <c r="AJ3492" s="2">
        <v>16072</v>
      </c>
      <c r="AK3492" t="s">
        <v>45</v>
      </c>
      <c r="AL3492" s="1">
        <v>42988</v>
      </c>
    </row>
    <row r="3493" spans="1:38" x14ac:dyDescent="0.25">
      <c r="A3493" t="s">
        <v>1153</v>
      </c>
      <c r="B3493" s="1">
        <v>43009</v>
      </c>
      <c r="C3493">
        <v>1</v>
      </c>
      <c r="D3493">
        <v>114</v>
      </c>
      <c r="E3493">
        <v>297</v>
      </c>
      <c r="F3493" t="s">
        <v>1426</v>
      </c>
      <c r="G3493" t="s">
        <v>40</v>
      </c>
      <c r="H3493" t="s">
        <v>41</v>
      </c>
      <c r="I3493">
        <v>5</v>
      </c>
      <c r="J3493" t="s">
        <v>42</v>
      </c>
      <c r="K3493">
        <v>38</v>
      </c>
      <c r="L3493">
        <v>13.9</v>
      </c>
      <c r="M3493">
        <v>4.95</v>
      </c>
      <c r="N3493">
        <v>0.69</v>
      </c>
      <c r="O3493">
        <v>5.4</v>
      </c>
      <c r="P3493">
        <v>0.75</v>
      </c>
      <c r="Q3493">
        <v>3.99</v>
      </c>
      <c r="R3493">
        <v>0.55000000000000004</v>
      </c>
      <c r="S3493">
        <v>1.31</v>
      </c>
      <c r="T3493">
        <v>33</v>
      </c>
      <c r="U3493">
        <v>14.43</v>
      </c>
      <c r="V3493">
        <v>17.22</v>
      </c>
      <c r="W3493" s="1">
        <v>42971</v>
      </c>
      <c r="X3493">
        <v>256</v>
      </c>
      <c r="Y3493" t="s">
        <v>43</v>
      </c>
      <c r="Z3493" t="s">
        <v>1972</v>
      </c>
      <c r="AA3493" t="s">
        <v>1973</v>
      </c>
      <c r="AC3493" s="1">
        <v>43045</v>
      </c>
      <c r="AD3493">
        <v>1</v>
      </c>
      <c r="AE3493">
        <v>255</v>
      </c>
      <c r="AF3493" s="1">
        <v>43325</v>
      </c>
      <c r="AG3493">
        <v>354</v>
      </c>
      <c r="AH3493">
        <v>310059</v>
      </c>
      <c r="AI3493" t="s">
        <v>455</v>
      </c>
      <c r="AJ3493" s="2">
        <v>42948</v>
      </c>
      <c r="AK3493" t="s">
        <v>45</v>
      </c>
      <c r="AL3493" s="1">
        <v>42971</v>
      </c>
    </row>
    <row r="3494" spans="1:38" x14ac:dyDescent="0.25">
      <c r="A3494" t="s">
        <v>1153</v>
      </c>
      <c r="B3494" s="1">
        <v>43144</v>
      </c>
      <c r="C3494">
        <v>3</v>
      </c>
      <c r="D3494">
        <v>114</v>
      </c>
      <c r="E3494">
        <v>297</v>
      </c>
      <c r="F3494" t="s">
        <v>1426</v>
      </c>
      <c r="G3494" t="s">
        <v>40</v>
      </c>
      <c r="H3494" t="s">
        <v>41</v>
      </c>
      <c r="I3494">
        <v>5</v>
      </c>
      <c r="J3494" t="s">
        <v>42</v>
      </c>
      <c r="K3494">
        <v>173</v>
      </c>
      <c r="L3494">
        <v>10.1</v>
      </c>
      <c r="M3494">
        <v>4.82</v>
      </c>
      <c r="N3494">
        <v>0.49</v>
      </c>
      <c r="O3494">
        <v>7.33</v>
      </c>
      <c r="P3494">
        <v>0.74</v>
      </c>
      <c r="Q3494">
        <v>4.55</v>
      </c>
      <c r="R3494">
        <v>0.46</v>
      </c>
      <c r="S3494">
        <v>1.2</v>
      </c>
      <c r="T3494">
        <v>30</v>
      </c>
      <c r="U3494">
        <v>10.48</v>
      </c>
      <c r="V3494">
        <v>15.41</v>
      </c>
      <c r="W3494" s="1">
        <v>42971</v>
      </c>
      <c r="X3494">
        <v>256</v>
      </c>
      <c r="Y3494" t="s">
        <v>47</v>
      </c>
      <c r="Z3494" t="s">
        <v>1972</v>
      </c>
      <c r="AA3494" t="s">
        <v>1973</v>
      </c>
      <c r="AC3494" s="1">
        <v>43045</v>
      </c>
      <c r="AD3494">
        <v>1</v>
      </c>
      <c r="AE3494">
        <v>111</v>
      </c>
      <c r="AF3494" s="1">
        <v>43325</v>
      </c>
      <c r="AG3494">
        <v>354</v>
      </c>
      <c r="AH3494">
        <v>310059</v>
      </c>
      <c r="AI3494" t="s">
        <v>455</v>
      </c>
      <c r="AJ3494" s="2">
        <v>42948</v>
      </c>
      <c r="AK3494" t="s">
        <v>45</v>
      </c>
      <c r="AL3494" s="1">
        <v>42971</v>
      </c>
    </row>
    <row r="3495" spans="1:38" x14ac:dyDescent="0.25">
      <c r="A3495" t="s">
        <v>1153</v>
      </c>
      <c r="B3495" s="1">
        <v>43144</v>
      </c>
      <c r="C3495">
        <v>3</v>
      </c>
      <c r="D3495">
        <v>119</v>
      </c>
      <c r="E3495">
        <v>297</v>
      </c>
      <c r="F3495" t="s">
        <v>1426</v>
      </c>
      <c r="G3495" t="s">
        <v>104</v>
      </c>
      <c r="H3495" t="s">
        <v>105</v>
      </c>
      <c r="I3495">
        <v>10</v>
      </c>
      <c r="J3495" t="s">
        <v>42</v>
      </c>
      <c r="K3495">
        <v>156</v>
      </c>
      <c r="L3495">
        <v>8.3000000000000007</v>
      </c>
      <c r="M3495">
        <v>4.5599999999999996</v>
      </c>
      <c r="N3495">
        <v>0.38</v>
      </c>
      <c r="O3495">
        <v>9.1300000000000008</v>
      </c>
      <c r="P3495">
        <v>0.76</v>
      </c>
      <c r="Q3495">
        <v>5.53</v>
      </c>
      <c r="R3495">
        <v>0.46</v>
      </c>
      <c r="S3495">
        <v>1.22</v>
      </c>
      <c r="T3495">
        <v>158</v>
      </c>
      <c r="U3495">
        <v>8.6199999999999992</v>
      </c>
      <c r="V3495">
        <v>15.17</v>
      </c>
      <c r="W3495" s="1">
        <v>42988</v>
      </c>
      <c r="X3495">
        <v>239</v>
      </c>
      <c r="Y3495" s="3">
        <v>44986</v>
      </c>
      <c r="AC3495" s="1">
        <v>43048</v>
      </c>
      <c r="AD3495">
        <v>1</v>
      </c>
      <c r="AE3495">
        <v>106</v>
      </c>
      <c r="AF3495" s="1">
        <v>43320</v>
      </c>
      <c r="AG3495">
        <v>332</v>
      </c>
      <c r="AH3495">
        <v>501038</v>
      </c>
      <c r="AI3495" t="s">
        <v>629</v>
      </c>
      <c r="AJ3495" s="2">
        <v>16072</v>
      </c>
      <c r="AK3495" t="s">
        <v>45</v>
      </c>
      <c r="AL3495" s="1">
        <v>42988</v>
      </c>
    </row>
    <row r="3496" spans="1:38" x14ac:dyDescent="0.25">
      <c r="A3496" t="s">
        <v>1153</v>
      </c>
      <c r="B3496" s="1">
        <v>43214</v>
      </c>
      <c r="C3496">
        <v>4</v>
      </c>
      <c r="D3496">
        <v>114</v>
      </c>
      <c r="E3496">
        <v>297</v>
      </c>
      <c r="F3496" t="s">
        <v>1426</v>
      </c>
      <c r="G3496" t="s">
        <v>40</v>
      </c>
      <c r="H3496" t="s">
        <v>41</v>
      </c>
      <c r="I3496">
        <v>5</v>
      </c>
      <c r="J3496" t="s">
        <v>42</v>
      </c>
      <c r="K3496">
        <v>243</v>
      </c>
      <c r="L3496">
        <v>6.4</v>
      </c>
      <c r="M3496">
        <v>4.05</v>
      </c>
      <c r="N3496">
        <v>0.26</v>
      </c>
      <c r="O3496">
        <v>9.82</v>
      </c>
      <c r="P3496">
        <v>0.63</v>
      </c>
      <c r="Q3496">
        <v>5.47</v>
      </c>
      <c r="R3496">
        <v>0.35</v>
      </c>
      <c r="S3496">
        <v>0.98</v>
      </c>
      <c r="T3496">
        <v>111</v>
      </c>
      <c r="U3496">
        <v>6.64</v>
      </c>
      <c r="V3496">
        <v>12.22</v>
      </c>
      <c r="W3496" s="1">
        <v>42971</v>
      </c>
      <c r="X3496">
        <v>256</v>
      </c>
      <c r="Y3496" t="s">
        <v>48</v>
      </c>
      <c r="Z3496" t="s">
        <v>1972</v>
      </c>
      <c r="AA3496" t="s">
        <v>1973</v>
      </c>
      <c r="AC3496" t="s">
        <v>49</v>
      </c>
      <c r="AH3496">
        <v>310059</v>
      </c>
      <c r="AI3496" t="s">
        <v>455</v>
      </c>
      <c r="AJ3496" s="2">
        <v>42948</v>
      </c>
      <c r="AK3496" t="s">
        <v>50</v>
      </c>
      <c r="AL3496" s="1">
        <v>43237</v>
      </c>
    </row>
    <row r="3497" spans="1:38" x14ac:dyDescent="0.25">
      <c r="A3497" t="s">
        <v>1153</v>
      </c>
      <c r="B3497" s="1">
        <v>43214</v>
      </c>
      <c r="C3497">
        <v>4</v>
      </c>
      <c r="D3497">
        <v>119</v>
      </c>
      <c r="E3497">
        <v>297</v>
      </c>
      <c r="F3497" t="s">
        <v>1426</v>
      </c>
      <c r="G3497" t="s">
        <v>104</v>
      </c>
      <c r="H3497" t="s">
        <v>105</v>
      </c>
      <c r="I3497">
        <v>10</v>
      </c>
      <c r="J3497" t="s">
        <v>42</v>
      </c>
      <c r="K3497">
        <v>226</v>
      </c>
      <c r="L3497">
        <v>4.3</v>
      </c>
      <c r="M3497">
        <v>3.4</v>
      </c>
      <c r="N3497">
        <v>0.15</v>
      </c>
      <c r="O3497">
        <v>13.58</v>
      </c>
      <c r="P3497">
        <v>0.57999999999999996</v>
      </c>
      <c r="Q3497">
        <v>8.36</v>
      </c>
      <c r="R3497">
        <v>0.36</v>
      </c>
      <c r="S3497">
        <v>0.94</v>
      </c>
      <c r="T3497">
        <v>194</v>
      </c>
      <c r="U3497">
        <v>4.46</v>
      </c>
      <c r="V3497">
        <v>11.1</v>
      </c>
      <c r="W3497" s="1">
        <v>42988</v>
      </c>
      <c r="X3497">
        <v>239</v>
      </c>
      <c r="Y3497" s="3">
        <v>45018</v>
      </c>
      <c r="AC3497" t="s">
        <v>49</v>
      </c>
      <c r="AH3497">
        <v>501038</v>
      </c>
      <c r="AI3497" t="s">
        <v>629</v>
      </c>
      <c r="AJ3497" s="2">
        <v>16072</v>
      </c>
      <c r="AK3497" t="s">
        <v>50</v>
      </c>
      <c r="AL3497" s="1">
        <v>43237</v>
      </c>
    </row>
    <row r="3498" spans="1:38" x14ac:dyDescent="0.25">
      <c r="A3498" t="s">
        <v>129</v>
      </c>
      <c r="B3498" s="1">
        <v>42997</v>
      </c>
      <c r="C3498">
        <v>1</v>
      </c>
      <c r="D3498">
        <v>403</v>
      </c>
      <c r="E3498">
        <v>297</v>
      </c>
      <c r="F3498" t="s">
        <v>1426</v>
      </c>
      <c r="G3498" t="s">
        <v>69</v>
      </c>
      <c r="H3498" t="s">
        <v>70</v>
      </c>
      <c r="I3498">
        <v>4</v>
      </c>
      <c r="J3498" t="s">
        <v>42</v>
      </c>
      <c r="K3498">
        <v>29</v>
      </c>
      <c r="L3498">
        <v>22.5</v>
      </c>
      <c r="M3498">
        <v>5.45</v>
      </c>
      <c r="N3498">
        <v>1.23</v>
      </c>
      <c r="O3498">
        <v>4.88</v>
      </c>
      <c r="P3498">
        <v>1.1000000000000001</v>
      </c>
      <c r="Q3498">
        <v>3.9</v>
      </c>
      <c r="R3498">
        <v>0.88</v>
      </c>
      <c r="S3498">
        <v>1.98</v>
      </c>
      <c r="T3498">
        <v>29</v>
      </c>
      <c r="U3498">
        <v>23.36</v>
      </c>
      <c r="V3498">
        <v>26.37</v>
      </c>
      <c r="W3498" s="1">
        <v>42968</v>
      </c>
      <c r="X3498">
        <v>274</v>
      </c>
      <c r="Y3498" t="s">
        <v>43</v>
      </c>
      <c r="Z3498" t="s">
        <v>1414</v>
      </c>
      <c r="AA3498" t="s">
        <v>1974</v>
      </c>
      <c r="AC3498" t="s">
        <v>49</v>
      </c>
      <c r="AH3498">
        <v>508077</v>
      </c>
      <c r="AI3498" t="s">
        <v>955</v>
      </c>
      <c r="AJ3498" s="2">
        <v>11202</v>
      </c>
      <c r="AK3498" t="s">
        <v>45</v>
      </c>
      <c r="AL3498" s="1">
        <v>42968</v>
      </c>
    </row>
    <row r="3499" spans="1:38" x14ac:dyDescent="0.25">
      <c r="A3499" t="s">
        <v>129</v>
      </c>
      <c r="B3499" s="1">
        <v>43060</v>
      </c>
      <c r="C3499">
        <v>2</v>
      </c>
      <c r="D3499">
        <v>403</v>
      </c>
      <c r="E3499">
        <v>297</v>
      </c>
      <c r="F3499" t="s">
        <v>1426</v>
      </c>
      <c r="G3499" t="s">
        <v>69</v>
      </c>
      <c r="H3499" t="s">
        <v>70</v>
      </c>
      <c r="I3499">
        <v>4</v>
      </c>
      <c r="J3499" t="s">
        <v>42</v>
      </c>
      <c r="K3499">
        <v>92</v>
      </c>
      <c r="L3499">
        <v>17.3</v>
      </c>
      <c r="M3499">
        <v>5.35</v>
      </c>
      <c r="N3499">
        <v>0.93</v>
      </c>
      <c r="O3499">
        <v>5.56</v>
      </c>
      <c r="P3499">
        <v>0.96</v>
      </c>
      <c r="Q3499">
        <v>4</v>
      </c>
      <c r="R3499">
        <v>0.69</v>
      </c>
      <c r="S3499">
        <v>1.65</v>
      </c>
      <c r="T3499">
        <v>21</v>
      </c>
      <c r="U3499">
        <v>17.96</v>
      </c>
      <c r="V3499">
        <v>21.81</v>
      </c>
      <c r="W3499" s="1">
        <v>42968</v>
      </c>
      <c r="X3499">
        <v>274</v>
      </c>
      <c r="Y3499" t="s">
        <v>46</v>
      </c>
      <c r="Z3499" t="s">
        <v>1414</v>
      </c>
      <c r="AA3499" t="s">
        <v>1974</v>
      </c>
      <c r="AC3499" s="1">
        <v>43059</v>
      </c>
      <c r="AD3499">
        <v>2</v>
      </c>
      <c r="AE3499">
        <v>190</v>
      </c>
      <c r="AF3499" s="1">
        <v>43337</v>
      </c>
      <c r="AG3499">
        <v>369</v>
      </c>
      <c r="AH3499">
        <v>508077</v>
      </c>
      <c r="AI3499" t="s">
        <v>955</v>
      </c>
      <c r="AJ3499" s="2">
        <v>11202</v>
      </c>
      <c r="AK3499" t="s">
        <v>45</v>
      </c>
      <c r="AL3499" s="1">
        <v>42968</v>
      </c>
    </row>
    <row r="3500" spans="1:38" x14ac:dyDescent="0.25">
      <c r="A3500" t="s">
        <v>129</v>
      </c>
      <c r="B3500" s="1">
        <v>43156</v>
      </c>
      <c r="C3500">
        <v>3</v>
      </c>
      <c r="D3500">
        <v>403</v>
      </c>
      <c r="E3500">
        <v>297</v>
      </c>
      <c r="F3500" t="s">
        <v>1426</v>
      </c>
      <c r="G3500" t="s">
        <v>69</v>
      </c>
      <c r="H3500" t="s">
        <v>70</v>
      </c>
      <c r="I3500">
        <v>4</v>
      </c>
      <c r="J3500" t="s">
        <v>42</v>
      </c>
      <c r="K3500">
        <v>188</v>
      </c>
      <c r="L3500">
        <v>14.5</v>
      </c>
      <c r="M3500">
        <v>5.07</v>
      </c>
      <c r="N3500">
        <v>0.74</v>
      </c>
      <c r="O3500">
        <v>5.3</v>
      </c>
      <c r="P3500">
        <v>0.77</v>
      </c>
      <c r="Q3500">
        <v>4.4000000000000004</v>
      </c>
      <c r="R3500">
        <v>0.64</v>
      </c>
      <c r="S3500">
        <v>1.41</v>
      </c>
      <c r="U3500">
        <v>15.05</v>
      </c>
      <c r="V3500">
        <v>18.3</v>
      </c>
      <c r="W3500" s="1">
        <v>42968</v>
      </c>
      <c r="X3500">
        <v>274</v>
      </c>
      <c r="Z3500" t="s">
        <v>1414</v>
      </c>
      <c r="AA3500" t="s">
        <v>1974</v>
      </c>
      <c r="AI3500">
        <v>0</v>
      </c>
    </row>
    <row r="3501" spans="1:38" x14ac:dyDescent="0.25">
      <c r="A3501" t="s">
        <v>129</v>
      </c>
      <c r="B3501" s="1">
        <v>43229</v>
      </c>
      <c r="C3501">
        <v>4</v>
      </c>
      <c r="D3501">
        <v>403</v>
      </c>
      <c r="E3501">
        <v>297</v>
      </c>
      <c r="F3501" t="s">
        <v>1426</v>
      </c>
      <c r="G3501" t="s">
        <v>69</v>
      </c>
      <c r="H3501" t="s">
        <v>70</v>
      </c>
      <c r="I3501">
        <v>4</v>
      </c>
      <c r="J3501" t="s">
        <v>42</v>
      </c>
      <c r="K3501">
        <v>261</v>
      </c>
      <c r="L3501">
        <v>7</v>
      </c>
      <c r="M3501">
        <v>4.6900000000000004</v>
      </c>
      <c r="N3501">
        <v>0.33</v>
      </c>
      <c r="O3501">
        <v>7.14</v>
      </c>
      <c r="P3501">
        <v>0.5</v>
      </c>
      <c r="Q3501">
        <v>5.52</v>
      </c>
      <c r="R3501">
        <v>0.39</v>
      </c>
      <c r="S3501">
        <v>0.89</v>
      </c>
      <c r="T3501">
        <v>89</v>
      </c>
      <c r="U3501">
        <v>7.27</v>
      </c>
      <c r="V3501">
        <v>11.04</v>
      </c>
      <c r="W3501" s="1">
        <v>42968</v>
      </c>
      <c r="X3501">
        <v>274</v>
      </c>
      <c r="Y3501" t="s">
        <v>48</v>
      </c>
      <c r="Z3501" t="s">
        <v>1414</v>
      </c>
      <c r="AA3501" t="s">
        <v>1974</v>
      </c>
      <c r="AC3501" t="s">
        <v>49</v>
      </c>
      <c r="AH3501">
        <v>508077</v>
      </c>
      <c r="AI3501" t="s">
        <v>955</v>
      </c>
      <c r="AJ3501">
        <v>11202</v>
      </c>
      <c r="AK3501" t="s">
        <v>50</v>
      </c>
      <c r="AL3501" s="1">
        <v>43250</v>
      </c>
    </row>
    <row r="3502" spans="1:38" x14ac:dyDescent="0.25">
      <c r="A3502" t="s">
        <v>1153</v>
      </c>
      <c r="B3502" s="1">
        <v>43073</v>
      </c>
      <c r="C3502">
        <v>2</v>
      </c>
      <c r="D3502">
        <v>76</v>
      </c>
      <c r="E3502">
        <v>298</v>
      </c>
      <c r="F3502" t="s">
        <v>1426</v>
      </c>
      <c r="G3502" t="s">
        <v>40</v>
      </c>
      <c r="H3502" t="s">
        <v>41</v>
      </c>
      <c r="I3502">
        <v>2</v>
      </c>
      <c r="J3502">
        <v>1</v>
      </c>
      <c r="K3502">
        <v>106</v>
      </c>
      <c r="L3502">
        <v>9.1999999999999993</v>
      </c>
      <c r="M3502">
        <v>5.0199999999999996</v>
      </c>
      <c r="N3502">
        <v>0.46</v>
      </c>
      <c r="O3502">
        <v>5.52</v>
      </c>
      <c r="P3502">
        <v>0.51</v>
      </c>
      <c r="Q3502">
        <v>4.63</v>
      </c>
      <c r="R3502">
        <v>0.43</v>
      </c>
      <c r="S3502">
        <v>0.93</v>
      </c>
      <c r="T3502">
        <v>44</v>
      </c>
      <c r="U3502">
        <v>9.5500000000000007</v>
      </c>
      <c r="V3502">
        <v>12.06</v>
      </c>
      <c r="W3502" s="1">
        <v>42967</v>
      </c>
      <c r="X3502">
        <v>254</v>
      </c>
      <c r="Y3502" t="s">
        <v>46</v>
      </c>
      <c r="AC3502" s="1">
        <v>43050</v>
      </c>
      <c r="AD3502">
        <v>1</v>
      </c>
      <c r="AE3502">
        <v>254</v>
      </c>
      <c r="AF3502" s="1">
        <v>43329</v>
      </c>
      <c r="AG3502">
        <v>362</v>
      </c>
      <c r="AH3502">
        <v>311016</v>
      </c>
      <c r="AI3502">
        <v>129</v>
      </c>
      <c r="AJ3502" s="3">
        <v>45210</v>
      </c>
      <c r="AK3502" t="s">
        <v>45</v>
      </c>
      <c r="AL3502" s="1">
        <v>42967</v>
      </c>
    </row>
    <row r="3503" spans="1:38" x14ac:dyDescent="0.25">
      <c r="A3503" t="s">
        <v>1153</v>
      </c>
      <c r="B3503" s="1">
        <v>43009</v>
      </c>
      <c r="C3503">
        <v>1</v>
      </c>
      <c r="D3503">
        <v>76</v>
      </c>
      <c r="E3503">
        <v>298</v>
      </c>
      <c r="F3503" t="s">
        <v>1426</v>
      </c>
      <c r="G3503" t="s">
        <v>40</v>
      </c>
      <c r="H3503" t="s">
        <v>41</v>
      </c>
      <c r="I3503">
        <v>2</v>
      </c>
      <c r="J3503">
        <v>1</v>
      </c>
      <c r="K3503">
        <v>42</v>
      </c>
      <c r="L3503">
        <v>9.1999999999999993</v>
      </c>
      <c r="M3503">
        <v>5.0599999999999996</v>
      </c>
      <c r="N3503">
        <v>0.47</v>
      </c>
      <c r="O3503">
        <v>5.32</v>
      </c>
      <c r="P3503">
        <v>0.49</v>
      </c>
      <c r="Q3503">
        <v>4.1399999999999997</v>
      </c>
      <c r="R3503">
        <v>0.38</v>
      </c>
      <c r="S3503">
        <v>0.87</v>
      </c>
      <c r="T3503">
        <v>91</v>
      </c>
      <c r="U3503">
        <v>9.5500000000000007</v>
      </c>
      <c r="V3503">
        <v>11.44</v>
      </c>
      <c r="W3503" s="1">
        <v>42967</v>
      </c>
      <c r="X3503">
        <v>254</v>
      </c>
      <c r="Y3503" t="s">
        <v>43</v>
      </c>
      <c r="AC3503" s="1">
        <v>43050</v>
      </c>
      <c r="AD3503">
        <v>1</v>
      </c>
      <c r="AE3503">
        <v>259</v>
      </c>
      <c r="AF3503" s="1">
        <v>43329</v>
      </c>
      <c r="AG3503">
        <v>362</v>
      </c>
      <c r="AH3503">
        <v>311016</v>
      </c>
      <c r="AI3503">
        <v>129</v>
      </c>
      <c r="AJ3503" s="3">
        <v>45210</v>
      </c>
      <c r="AK3503" t="s">
        <v>45</v>
      </c>
      <c r="AL3503" s="1">
        <v>42967</v>
      </c>
    </row>
    <row r="3504" spans="1:38" x14ac:dyDescent="0.25">
      <c r="A3504" t="s">
        <v>1153</v>
      </c>
      <c r="B3504" s="1">
        <v>43144</v>
      </c>
      <c r="C3504">
        <v>3</v>
      </c>
      <c r="D3504">
        <v>76</v>
      </c>
      <c r="E3504">
        <v>298</v>
      </c>
      <c r="F3504" t="s">
        <v>1426</v>
      </c>
      <c r="G3504" t="s">
        <v>40</v>
      </c>
      <c r="H3504" t="s">
        <v>41</v>
      </c>
      <c r="I3504">
        <v>2</v>
      </c>
      <c r="J3504">
        <v>1</v>
      </c>
      <c r="K3504">
        <v>177</v>
      </c>
      <c r="L3504">
        <v>6.3</v>
      </c>
      <c r="M3504">
        <v>5.19</v>
      </c>
      <c r="N3504">
        <v>0.33</v>
      </c>
      <c r="O3504">
        <v>6.21</v>
      </c>
      <c r="P3504">
        <v>0.39</v>
      </c>
      <c r="Q3504">
        <v>4.09</v>
      </c>
      <c r="R3504">
        <v>0.26</v>
      </c>
      <c r="S3504">
        <v>0.65</v>
      </c>
      <c r="T3504">
        <v>155</v>
      </c>
      <c r="U3504">
        <v>6.54</v>
      </c>
      <c r="V3504">
        <v>8.51</v>
      </c>
      <c r="W3504" s="1">
        <v>42967</v>
      </c>
      <c r="X3504">
        <v>254</v>
      </c>
      <c r="Y3504" s="3">
        <v>44986</v>
      </c>
      <c r="AC3504" s="1">
        <v>43050</v>
      </c>
      <c r="AD3504">
        <v>1</v>
      </c>
      <c r="AE3504">
        <v>115</v>
      </c>
      <c r="AF3504" s="1">
        <v>43329</v>
      </c>
      <c r="AG3504">
        <v>362</v>
      </c>
      <c r="AH3504">
        <v>311016</v>
      </c>
      <c r="AI3504">
        <v>129</v>
      </c>
      <c r="AJ3504" s="3">
        <v>45210</v>
      </c>
      <c r="AK3504" t="s">
        <v>45</v>
      </c>
      <c r="AL3504" s="1">
        <v>42967</v>
      </c>
    </row>
    <row r="3505" spans="1:38" x14ac:dyDescent="0.25">
      <c r="A3505" t="s">
        <v>1153</v>
      </c>
      <c r="B3505" s="1">
        <v>43214</v>
      </c>
      <c r="C3505">
        <v>4</v>
      </c>
      <c r="D3505">
        <v>76</v>
      </c>
      <c r="E3505">
        <v>298</v>
      </c>
      <c r="F3505" t="s">
        <v>1426</v>
      </c>
      <c r="G3505" t="s">
        <v>40</v>
      </c>
      <c r="H3505" t="s">
        <v>41</v>
      </c>
      <c r="I3505">
        <v>2</v>
      </c>
      <c r="J3505">
        <v>1</v>
      </c>
      <c r="K3505">
        <v>247</v>
      </c>
      <c r="L3505">
        <v>2.5</v>
      </c>
      <c r="M3505">
        <v>4.33</v>
      </c>
      <c r="N3505">
        <v>0.11</v>
      </c>
      <c r="O3505">
        <v>7.17</v>
      </c>
      <c r="P3505">
        <v>0.18</v>
      </c>
      <c r="Q3505">
        <v>5.6</v>
      </c>
      <c r="R3505">
        <v>0.14000000000000001</v>
      </c>
      <c r="S3505">
        <v>0.32</v>
      </c>
      <c r="T3505">
        <v>423</v>
      </c>
      <c r="U3505">
        <v>2.6</v>
      </c>
      <c r="V3505">
        <v>3.97</v>
      </c>
      <c r="W3505" s="1">
        <v>42967</v>
      </c>
      <c r="X3505">
        <v>254</v>
      </c>
      <c r="Y3505" s="3">
        <v>45018</v>
      </c>
      <c r="AC3505" t="s">
        <v>49</v>
      </c>
      <c r="AH3505">
        <v>311016</v>
      </c>
      <c r="AI3505">
        <v>129</v>
      </c>
      <c r="AJ3505" s="3">
        <v>45210</v>
      </c>
      <c r="AK3505" t="s">
        <v>50</v>
      </c>
      <c r="AL3505" s="1">
        <v>43223</v>
      </c>
    </row>
    <row r="3506" spans="1:38" x14ac:dyDescent="0.25">
      <c r="A3506" t="s">
        <v>68</v>
      </c>
      <c r="B3506" s="1">
        <v>43018</v>
      </c>
      <c r="C3506">
        <v>1</v>
      </c>
      <c r="D3506">
        <v>148</v>
      </c>
      <c r="E3506">
        <v>299</v>
      </c>
      <c r="F3506" t="s">
        <v>1426</v>
      </c>
      <c r="G3506" t="s">
        <v>51</v>
      </c>
      <c r="H3506" t="s">
        <v>52</v>
      </c>
      <c r="I3506">
        <v>3</v>
      </c>
      <c r="J3506">
        <v>2</v>
      </c>
      <c r="K3506">
        <v>52</v>
      </c>
      <c r="L3506">
        <v>26.8</v>
      </c>
      <c r="M3506">
        <v>4.83</v>
      </c>
      <c r="N3506">
        <v>1.29</v>
      </c>
      <c r="O3506">
        <v>3.72</v>
      </c>
      <c r="P3506">
        <v>1</v>
      </c>
      <c r="Q3506">
        <v>3.3</v>
      </c>
      <c r="R3506">
        <v>0.88</v>
      </c>
      <c r="S3506">
        <v>1.88</v>
      </c>
      <c r="T3506">
        <v>13</v>
      </c>
      <c r="U3506">
        <v>27.82</v>
      </c>
      <c r="V3506">
        <v>26.27</v>
      </c>
      <c r="W3506" s="1">
        <v>42966</v>
      </c>
      <c r="X3506">
        <v>266</v>
      </c>
      <c r="Y3506" t="s">
        <v>43</v>
      </c>
      <c r="Z3506" t="s">
        <v>1975</v>
      </c>
      <c r="AA3506" t="s">
        <v>1976</v>
      </c>
      <c r="AC3506" s="1">
        <v>43044</v>
      </c>
      <c r="AD3506">
        <v>1</v>
      </c>
      <c r="AE3506">
        <v>257</v>
      </c>
      <c r="AF3506" s="1">
        <v>43324</v>
      </c>
      <c r="AG3506">
        <v>358</v>
      </c>
      <c r="AH3506">
        <v>113591</v>
      </c>
      <c r="AI3506">
        <v>594</v>
      </c>
      <c r="AJ3506" t="s">
        <v>1379</v>
      </c>
      <c r="AK3506" t="s">
        <v>45</v>
      </c>
      <c r="AL3506" s="1">
        <v>42966</v>
      </c>
    </row>
    <row r="3507" spans="1:38" x14ac:dyDescent="0.25">
      <c r="A3507" t="s">
        <v>68</v>
      </c>
      <c r="B3507" s="1">
        <v>43144</v>
      </c>
      <c r="C3507">
        <v>3</v>
      </c>
      <c r="D3507">
        <v>148</v>
      </c>
      <c r="E3507">
        <v>299</v>
      </c>
      <c r="F3507" t="s">
        <v>1426</v>
      </c>
      <c r="G3507" t="s">
        <v>51</v>
      </c>
      <c r="H3507" t="s">
        <v>52</v>
      </c>
      <c r="I3507">
        <v>3</v>
      </c>
      <c r="J3507">
        <v>2</v>
      </c>
      <c r="K3507">
        <v>178</v>
      </c>
      <c r="L3507">
        <v>19.5</v>
      </c>
      <c r="M3507">
        <v>4.67</v>
      </c>
      <c r="N3507">
        <v>0.91</v>
      </c>
      <c r="O3507">
        <v>5.38</v>
      </c>
      <c r="P3507">
        <v>1.05</v>
      </c>
      <c r="Q3507">
        <v>3.36</v>
      </c>
      <c r="R3507">
        <v>0.66</v>
      </c>
      <c r="S3507">
        <v>1.7</v>
      </c>
      <c r="T3507">
        <v>24</v>
      </c>
      <c r="U3507">
        <v>20.239999999999998</v>
      </c>
      <c r="V3507">
        <v>23.31</v>
      </c>
      <c r="W3507" s="1">
        <v>42966</v>
      </c>
      <c r="X3507">
        <v>266</v>
      </c>
      <c r="Y3507" t="s">
        <v>47</v>
      </c>
      <c r="Z3507" t="s">
        <v>1975</v>
      </c>
      <c r="AA3507" t="s">
        <v>1976</v>
      </c>
      <c r="AC3507" s="1">
        <v>43044</v>
      </c>
      <c r="AD3507">
        <v>1</v>
      </c>
      <c r="AE3507">
        <v>178</v>
      </c>
      <c r="AF3507" s="1">
        <v>43324</v>
      </c>
      <c r="AG3507">
        <v>358</v>
      </c>
      <c r="AH3507">
        <v>113591</v>
      </c>
      <c r="AI3507">
        <v>594</v>
      </c>
      <c r="AJ3507" t="s">
        <v>1379</v>
      </c>
      <c r="AK3507" t="s">
        <v>45</v>
      </c>
      <c r="AL3507" s="1">
        <v>42966</v>
      </c>
    </row>
    <row r="3508" spans="1:38" x14ac:dyDescent="0.25">
      <c r="A3508" t="s">
        <v>68</v>
      </c>
      <c r="B3508" s="1">
        <v>43073</v>
      </c>
      <c r="C3508">
        <v>2</v>
      </c>
      <c r="D3508">
        <v>148</v>
      </c>
      <c r="E3508">
        <v>299</v>
      </c>
      <c r="F3508" t="s">
        <v>1426</v>
      </c>
      <c r="G3508" t="s">
        <v>51</v>
      </c>
      <c r="H3508" t="s">
        <v>52</v>
      </c>
      <c r="I3508">
        <v>3</v>
      </c>
      <c r="J3508">
        <v>2</v>
      </c>
      <c r="K3508">
        <v>107</v>
      </c>
      <c r="L3508">
        <v>20.399999999999999</v>
      </c>
      <c r="M3508">
        <v>4.92</v>
      </c>
      <c r="N3508">
        <v>1</v>
      </c>
      <c r="O3508">
        <v>3.4</v>
      </c>
      <c r="P3508">
        <v>0.69</v>
      </c>
      <c r="Q3508">
        <v>3.17</v>
      </c>
      <c r="R3508">
        <v>0.65</v>
      </c>
      <c r="S3508">
        <v>1.34</v>
      </c>
      <c r="T3508">
        <v>10</v>
      </c>
      <c r="U3508">
        <v>21.18</v>
      </c>
      <c r="V3508">
        <v>18.96</v>
      </c>
      <c r="W3508" s="1">
        <v>42966</v>
      </c>
      <c r="X3508">
        <v>266</v>
      </c>
      <c r="Y3508" t="s">
        <v>46</v>
      </c>
      <c r="Z3508" t="s">
        <v>1975</v>
      </c>
      <c r="AA3508" t="s">
        <v>1976</v>
      </c>
      <c r="AC3508" s="1">
        <v>43044</v>
      </c>
      <c r="AD3508">
        <v>1</v>
      </c>
      <c r="AE3508">
        <v>249</v>
      </c>
      <c r="AF3508" s="1">
        <v>43324</v>
      </c>
      <c r="AG3508">
        <v>358</v>
      </c>
      <c r="AH3508">
        <v>113591</v>
      </c>
      <c r="AI3508">
        <v>594</v>
      </c>
      <c r="AJ3508" t="s">
        <v>1379</v>
      </c>
      <c r="AK3508" t="s">
        <v>45</v>
      </c>
      <c r="AL3508" s="1">
        <v>42966</v>
      </c>
    </row>
    <row r="3509" spans="1:38" x14ac:dyDescent="0.25">
      <c r="A3509" t="s">
        <v>68</v>
      </c>
      <c r="B3509" s="1">
        <v>43219</v>
      </c>
      <c r="C3509">
        <v>4</v>
      </c>
      <c r="D3509">
        <v>148</v>
      </c>
      <c r="E3509">
        <v>299</v>
      </c>
      <c r="F3509" t="s">
        <v>1426</v>
      </c>
      <c r="G3509" t="s">
        <v>51</v>
      </c>
      <c r="H3509" t="s">
        <v>52</v>
      </c>
      <c r="I3509">
        <v>3</v>
      </c>
      <c r="J3509">
        <v>2</v>
      </c>
      <c r="K3509">
        <v>253</v>
      </c>
      <c r="L3509">
        <v>11.1</v>
      </c>
      <c r="M3509">
        <v>4.79</v>
      </c>
      <c r="N3509">
        <v>0.53</v>
      </c>
      <c r="O3509">
        <v>6.15</v>
      </c>
      <c r="P3509">
        <v>0.68</v>
      </c>
      <c r="Q3509">
        <v>4.41</v>
      </c>
      <c r="R3509">
        <v>0.49</v>
      </c>
      <c r="S3509">
        <v>1.17</v>
      </c>
      <c r="T3509">
        <v>48</v>
      </c>
      <c r="U3509">
        <v>11.52</v>
      </c>
      <c r="V3509">
        <v>15.15</v>
      </c>
      <c r="W3509" s="1">
        <v>42966</v>
      </c>
      <c r="X3509">
        <v>266</v>
      </c>
      <c r="Y3509" t="s">
        <v>48</v>
      </c>
      <c r="Z3509" t="s">
        <v>1977</v>
      </c>
      <c r="AA3509" t="s">
        <v>1976</v>
      </c>
      <c r="AB3509">
        <v>147</v>
      </c>
      <c r="AC3509" s="1">
        <v>43424</v>
      </c>
      <c r="AD3509">
        <v>3</v>
      </c>
      <c r="AE3509">
        <v>255</v>
      </c>
      <c r="AF3509" s="1">
        <v>43702</v>
      </c>
      <c r="AG3509">
        <v>736</v>
      </c>
      <c r="AH3509">
        <v>113591</v>
      </c>
      <c r="AI3509">
        <v>594</v>
      </c>
      <c r="AJ3509" t="s">
        <v>1379</v>
      </c>
      <c r="AK3509" t="s">
        <v>50</v>
      </c>
      <c r="AL3509" s="1">
        <v>43250</v>
      </c>
    </row>
    <row r="3510" spans="1:38" x14ac:dyDescent="0.25">
      <c r="A3510" t="s">
        <v>129</v>
      </c>
      <c r="B3510" s="1">
        <v>42997</v>
      </c>
      <c r="C3510">
        <v>1</v>
      </c>
      <c r="D3510">
        <v>130</v>
      </c>
      <c r="E3510">
        <v>299</v>
      </c>
      <c r="F3510" t="s">
        <v>1426</v>
      </c>
      <c r="G3510" t="s">
        <v>104</v>
      </c>
      <c r="H3510" t="s">
        <v>105</v>
      </c>
      <c r="I3510">
        <v>3</v>
      </c>
      <c r="J3510">
        <v>2</v>
      </c>
      <c r="K3510">
        <v>36</v>
      </c>
      <c r="L3510">
        <v>17.399999999999999</v>
      </c>
      <c r="M3510">
        <v>5.18</v>
      </c>
      <c r="N3510">
        <v>0.9</v>
      </c>
      <c r="O3510">
        <v>5.67</v>
      </c>
      <c r="P3510">
        <v>0.99</v>
      </c>
      <c r="Q3510">
        <v>4.8499999999999996</v>
      </c>
      <c r="R3510">
        <v>0.84</v>
      </c>
      <c r="S3510">
        <v>1.83</v>
      </c>
      <c r="T3510">
        <v>24</v>
      </c>
      <c r="U3510">
        <v>18.059999999999999</v>
      </c>
      <c r="V3510">
        <v>23.32</v>
      </c>
      <c r="W3510" s="1">
        <v>42961</v>
      </c>
      <c r="X3510">
        <v>208</v>
      </c>
      <c r="Y3510" t="s">
        <v>43</v>
      </c>
      <c r="AC3510" s="1">
        <v>43042</v>
      </c>
      <c r="AD3510">
        <v>1</v>
      </c>
      <c r="AE3510">
        <v>271</v>
      </c>
      <c r="AF3510" s="1">
        <v>43319</v>
      </c>
      <c r="AG3510">
        <v>358</v>
      </c>
      <c r="AH3510">
        <v>508140</v>
      </c>
      <c r="AI3510" t="s">
        <v>739</v>
      </c>
      <c r="AJ3510" t="s">
        <v>993</v>
      </c>
      <c r="AK3510" t="s">
        <v>45</v>
      </c>
      <c r="AL3510" s="1">
        <v>42961</v>
      </c>
    </row>
    <row r="3511" spans="1:38" x14ac:dyDescent="0.25">
      <c r="A3511" t="s">
        <v>129</v>
      </c>
      <c r="B3511" s="1">
        <v>43060</v>
      </c>
      <c r="C3511">
        <v>2</v>
      </c>
      <c r="D3511">
        <v>130</v>
      </c>
      <c r="E3511">
        <v>299</v>
      </c>
      <c r="F3511" t="s">
        <v>1426</v>
      </c>
      <c r="G3511" t="s">
        <v>104</v>
      </c>
      <c r="H3511" t="s">
        <v>105</v>
      </c>
      <c r="I3511">
        <v>3</v>
      </c>
      <c r="J3511">
        <v>2</v>
      </c>
      <c r="K3511">
        <v>99</v>
      </c>
      <c r="L3511">
        <v>14.5</v>
      </c>
      <c r="M3511">
        <v>4.9800000000000004</v>
      </c>
      <c r="N3511">
        <v>0.72</v>
      </c>
      <c r="O3511">
        <v>6.28</v>
      </c>
      <c r="P3511">
        <v>0.91</v>
      </c>
      <c r="Q3511">
        <v>5.0999999999999996</v>
      </c>
      <c r="R3511">
        <v>0.74</v>
      </c>
      <c r="S3511">
        <v>1.65</v>
      </c>
      <c r="T3511">
        <v>58</v>
      </c>
      <c r="U3511">
        <v>15.05</v>
      </c>
      <c r="V3511">
        <v>20.79</v>
      </c>
      <c r="W3511" s="1">
        <v>42961</v>
      </c>
      <c r="X3511">
        <v>208</v>
      </c>
      <c r="Y3511" t="s">
        <v>46</v>
      </c>
      <c r="AC3511" s="1">
        <v>43042</v>
      </c>
      <c r="AD3511">
        <v>1</v>
      </c>
      <c r="AE3511">
        <v>172</v>
      </c>
      <c r="AF3511" s="1">
        <v>43319</v>
      </c>
      <c r="AG3511">
        <v>358</v>
      </c>
      <c r="AH3511">
        <v>508140</v>
      </c>
      <c r="AI3511" t="s">
        <v>739</v>
      </c>
      <c r="AJ3511" t="s">
        <v>993</v>
      </c>
      <c r="AK3511" t="s">
        <v>45</v>
      </c>
      <c r="AL3511" s="1">
        <v>42961</v>
      </c>
    </row>
    <row r="3512" spans="1:38" x14ac:dyDescent="0.25">
      <c r="A3512" t="s">
        <v>129</v>
      </c>
      <c r="B3512" s="1">
        <v>43156</v>
      </c>
      <c r="C3512">
        <v>3</v>
      </c>
      <c r="D3512">
        <v>130</v>
      </c>
      <c r="E3512">
        <v>299</v>
      </c>
      <c r="F3512" t="s">
        <v>1426</v>
      </c>
      <c r="G3512" t="s">
        <v>104</v>
      </c>
      <c r="H3512" t="s">
        <v>105</v>
      </c>
      <c r="I3512">
        <v>3</v>
      </c>
      <c r="J3512">
        <v>2</v>
      </c>
      <c r="K3512">
        <v>195</v>
      </c>
      <c r="L3512">
        <v>11.8</v>
      </c>
      <c r="M3512">
        <v>4.8499999999999996</v>
      </c>
      <c r="N3512">
        <v>0.56999999999999995</v>
      </c>
      <c r="O3512">
        <v>6.17</v>
      </c>
      <c r="P3512">
        <v>0.73</v>
      </c>
      <c r="Q3512">
        <v>5.36</v>
      </c>
      <c r="R3512">
        <v>0.63</v>
      </c>
      <c r="S3512">
        <v>1.36</v>
      </c>
      <c r="U3512">
        <v>12.25</v>
      </c>
      <c r="V3512">
        <v>17</v>
      </c>
      <c r="W3512" s="1">
        <v>42961</v>
      </c>
      <c r="X3512">
        <v>208</v>
      </c>
      <c r="AI3512">
        <v>0</v>
      </c>
    </row>
    <row r="3513" spans="1:38" x14ac:dyDescent="0.25">
      <c r="A3513" t="s">
        <v>129</v>
      </c>
      <c r="B3513" s="1">
        <v>43060</v>
      </c>
      <c r="C3513">
        <v>2</v>
      </c>
      <c r="D3513">
        <v>395</v>
      </c>
      <c r="E3513">
        <v>300</v>
      </c>
      <c r="F3513" t="s">
        <v>1426</v>
      </c>
      <c r="G3513" t="s">
        <v>69</v>
      </c>
      <c r="H3513" t="s">
        <v>70</v>
      </c>
      <c r="I3513">
        <v>5</v>
      </c>
      <c r="J3513" t="s">
        <v>42</v>
      </c>
      <c r="K3513">
        <v>47</v>
      </c>
      <c r="L3513">
        <v>20.6</v>
      </c>
      <c r="M3513">
        <v>5.09</v>
      </c>
      <c r="N3513">
        <v>1.05</v>
      </c>
      <c r="O3513">
        <v>5.99</v>
      </c>
      <c r="P3513">
        <v>1.23</v>
      </c>
      <c r="Q3513">
        <v>3.61</v>
      </c>
      <c r="R3513">
        <v>0.74</v>
      </c>
      <c r="S3513">
        <v>1.98</v>
      </c>
      <c r="T3513">
        <v>17</v>
      </c>
      <c r="U3513">
        <v>21.38</v>
      </c>
      <c r="V3513">
        <v>26.45</v>
      </c>
      <c r="W3513" s="1">
        <v>43013</v>
      </c>
      <c r="X3513">
        <v>229</v>
      </c>
      <c r="Y3513" t="s">
        <v>43</v>
      </c>
      <c r="Z3513" t="s">
        <v>1978</v>
      </c>
      <c r="AA3513" t="s">
        <v>1979</v>
      </c>
      <c r="AC3513" s="1">
        <v>43071</v>
      </c>
      <c r="AD3513">
        <v>2</v>
      </c>
      <c r="AE3513">
        <v>206</v>
      </c>
      <c r="AF3513" s="1">
        <v>43353</v>
      </c>
      <c r="AG3513">
        <v>340</v>
      </c>
      <c r="AH3513">
        <v>506063</v>
      </c>
      <c r="AI3513">
        <v>295</v>
      </c>
      <c r="AJ3513" t="s">
        <v>1980</v>
      </c>
      <c r="AK3513" t="s">
        <v>45</v>
      </c>
      <c r="AL3513" s="1">
        <v>43013</v>
      </c>
    </row>
    <row r="3514" spans="1:38" x14ac:dyDescent="0.25">
      <c r="A3514" t="s">
        <v>129</v>
      </c>
      <c r="B3514" s="1">
        <v>43156</v>
      </c>
      <c r="C3514">
        <v>3</v>
      </c>
      <c r="D3514">
        <v>395</v>
      </c>
      <c r="E3514">
        <v>300</v>
      </c>
      <c r="F3514" t="s">
        <v>1426</v>
      </c>
      <c r="G3514" t="s">
        <v>69</v>
      </c>
      <c r="H3514" t="s">
        <v>70</v>
      </c>
      <c r="I3514">
        <v>5</v>
      </c>
      <c r="J3514" t="s">
        <v>42</v>
      </c>
      <c r="K3514">
        <v>143</v>
      </c>
      <c r="L3514">
        <v>11.3</v>
      </c>
      <c r="M3514">
        <v>5</v>
      </c>
      <c r="N3514">
        <v>0.56000000000000005</v>
      </c>
      <c r="O3514">
        <v>6.15</v>
      </c>
      <c r="P3514">
        <v>0.69</v>
      </c>
      <c r="Q3514">
        <v>4.45</v>
      </c>
      <c r="R3514">
        <v>0.5</v>
      </c>
      <c r="S3514">
        <v>1.2</v>
      </c>
      <c r="U3514">
        <v>11.73</v>
      </c>
      <c r="V3514">
        <v>15.4</v>
      </c>
      <c r="W3514" s="1">
        <v>43013</v>
      </c>
      <c r="X3514">
        <v>229</v>
      </c>
      <c r="Z3514" t="s">
        <v>1978</v>
      </c>
      <c r="AA3514" t="s">
        <v>1979</v>
      </c>
      <c r="AI3514">
        <v>0</v>
      </c>
    </row>
    <row r="3515" spans="1:38" x14ac:dyDescent="0.25">
      <c r="A3515" t="s">
        <v>129</v>
      </c>
      <c r="B3515" s="1">
        <v>43229</v>
      </c>
      <c r="C3515">
        <v>4</v>
      </c>
      <c r="D3515">
        <v>395</v>
      </c>
      <c r="E3515">
        <v>300</v>
      </c>
      <c r="F3515" t="s">
        <v>1426</v>
      </c>
      <c r="G3515" t="s">
        <v>69</v>
      </c>
      <c r="H3515" t="s">
        <v>70</v>
      </c>
      <c r="I3515">
        <v>5</v>
      </c>
      <c r="J3515" t="s">
        <v>42</v>
      </c>
      <c r="K3515">
        <v>216</v>
      </c>
      <c r="L3515">
        <v>8.8000000000000007</v>
      </c>
      <c r="M3515">
        <v>4.51</v>
      </c>
      <c r="N3515">
        <v>0.4</v>
      </c>
      <c r="O3515">
        <v>7.74</v>
      </c>
      <c r="P3515">
        <v>0.68</v>
      </c>
      <c r="Q3515">
        <v>5.37</v>
      </c>
      <c r="R3515">
        <v>0.47</v>
      </c>
      <c r="S3515">
        <v>1.1499999999999999</v>
      </c>
      <c r="T3515">
        <v>70</v>
      </c>
      <c r="U3515">
        <v>9.1300000000000008</v>
      </c>
      <c r="V3515">
        <v>14.38</v>
      </c>
      <c r="W3515" s="1">
        <v>43013</v>
      </c>
      <c r="X3515">
        <v>229</v>
      </c>
      <c r="Y3515" t="s">
        <v>47</v>
      </c>
      <c r="Z3515" t="s">
        <v>1978</v>
      </c>
      <c r="AA3515" t="s">
        <v>1979</v>
      </c>
      <c r="AC3515" t="s">
        <v>49</v>
      </c>
      <c r="AH3515">
        <v>506063</v>
      </c>
      <c r="AI3515" t="s">
        <v>1981</v>
      </c>
      <c r="AJ3515" t="s">
        <v>1980</v>
      </c>
      <c r="AK3515" t="s">
        <v>50</v>
      </c>
      <c r="AL3515" s="1">
        <v>43250</v>
      </c>
    </row>
    <row r="3516" spans="1:38" x14ac:dyDescent="0.25">
      <c r="A3516" t="s">
        <v>129</v>
      </c>
      <c r="B3516" s="1">
        <v>42997</v>
      </c>
      <c r="C3516">
        <v>1</v>
      </c>
      <c r="D3516">
        <v>9</v>
      </c>
      <c r="E3516">
        <v>300</v>
      </c>
      <c r="F3516" t="s">
        <v>1426</v>
      </c>
      <c r="G3516" t="s">
        <v>69</v>
      </c>
      <c r="H3516" t="s">
        <v>70</v>
      </c>
      <c r="I3516">
        <v>3</v>
      </c>
      <c r="J3516">
        <v>2</v>
      </c>
      <c r="K3516">
        <v>7</v>
      </c>
      <c r="L3516">
        <v>20</v>
      </c>
      <c r="M3516">
        <v>4.99</v>
      </c>
      <c r="N3516">
        <v>1</v>
      </c>
      <c r="O3516">
        <v>4.6100000000000003</v>
      </c>
      <c r="P3516">
        <v>0.92</v>
      </c>
      <c r="Q3516">
        <v>4.28</v>
      </c>
      <c r="R3516">
        <v>0.86</v>
      </c>
      <c r="S3516">
        <v>1.78</v>
      </c>
      <c r="T3516">
        <v>57</v>
      </c>
      <c r="U3516">
        <v>20.76</v>
      </c>
      <c r="V3516">
        <v>23.29</v>
      </c>
      <c r="W3516" s="1">
        <v>42990</v>
      </c>
      <c r="X3516">
        <v>252</v>
      </c>
      <c r="Y3516" t="s">
        <v>43</v>
      </c>
      <c r="Z3516" t="s">
        <v>1905</v>
      </c>
      <c r="AA3516" t="s">
        <v>1982</v>
      </c>
      <c r="AC3516" t="s">
        <v>49</v>
      </c>
      <c r="AH3516">
        <v>508154</v>
      </c>
      <c r="AI3516" t="s">
        <v>1983</v>
      </c>
      <c r="AJ3516" s="2">
        <v>46327</v>
      </c>
      <c r="AK3516" t="s">
        <v>45</v>
      </c>
      <c r="AL3516" s="1">
        <v>42990</v>
      </c>
    </row>
    <row r="3517" spans="1:38" x14ac:dyDescent="0.25">
      <c r="A3517" t="s">
        <v>129</v>
      </c>
      <c r="B3517" s="1">
        <v>43060</v>
      </c>
      <c r="C3517">
        <v>2</v>
      </c>
      <c r="D3517">
        <v>9</v>
      </c>
      <c r="E3517">
        <v>300</v>
      </c>
      <c r="F3517" t="s">
        <v>1426</v>
      </c>
      <c r="G3517" t="s">
        <v>69</v>
      </c>
      <c r="H3517" t="s">
        <v>70</v>
      </c>
      <c r="I3517">
        <v>3</v>
      </c>
      <c r="J3517">
        <v>2</v>
      </c>
      <c r="K3517">
        <v>70</v>
      </c>
      <c r="L3517">
        <v>19.600000000000001</v>
      </c>
      <c r="M3517">
        <v>5.07</v>
      </c>
      <c r="N3517">
        <v>0.99</v>
      </c>
      <c r="O3517">
        <v>4.16</v>
      </c>
      <c r="P3517">
        <v>0.82</v>
      </c>
      <c r="Q3517">
        <v>3.67</v>
      </c>
      <c r="R3517">
        <v>0.72</v>
      </c>
      <c r="S3517">
        <v>1.53</v>
      </c>
      <c r="T3517">
        <v>53</v>
      </c>
      <c r="U3517">
        <v>20.34</v>
      </c>
      <c r="V3517">
        <v>20.89</v>
      </c>
      <c r="W3517" s="1">
        <v>42990</v>
      </c>
      <c r="X3517">
        <v>252</v>
      </c>
      <c r="Y3517" t="s">
        <v>46</v>
      </c>
      <c r="Z3517" t="s">
        <v>1905</v>
      </c>
      <c r="AA3517" t="s">
        <v>1982</v>
      </c>
      <c r="AC3517" s="1">
        <v>43058</v>
      </c>
      <c r="AD3517">
        <v>1</v>
      </c>
      <c r="AE3517">
        <v>192</v>
      </c>
      <c r="AF3517" s="1">
        <v>43339</v>
      </c>
      <c r="AG3517">
        <v>349</v>
      </c>
      <c r="AH3517">
        <v>508154</v>
      </c>
      <c r="AI3517" t="s">
        <v>1983</v>
      </c>
      <c r="AJ3517" s="2">
        <v>46327</v>
      </c>
      <c r="AK3517" t="s">
        <v>45</v>
      </c>
      <c r="AL3517" s="1">
        <v>42990</v>
      </c>
    </row>
    <row r="3518" spans="1:38" x14ac:dyDescent="0.25">
      <c r="A3518" t="s">
        <v>129</v>
      </c>
      <c r="B3518" s="1">
        <v>43156</v>
      </c>
      <c r="C3518">
        <v>3</v>
      </c>
      <c r="D3518">
        <v>9</v>
      </c>
      <c r="E3518">
        <v>300</v>
      </c>
      <c r="F3518" t="s">
        <v>1426</v>
      </c>
      <c r="G3518" t="s">
        <v>69</v>
      </c>
      <c r="H3518" t="s">
        <v>70</v>
      </c>
      <c r="I3518">
        <v>3</v>
      </c>
      <c r="J3518">
        <v>2</v>
      </c>
      <c r="K3518">
        <v>166</v>
      </c>
      <c r="L3518">
        <v>17.5</v>
      </c>
      <c r="M3518">
        <v>4.95</v>
      </c>
      <c r="N3518">
        <v>0.87</v>
      </c>
      <c r="O3518">
        <v>3.92</v>
      </c>
      <c r="P3518">
        <v>0.69</v>
      </c>
      <c r="Q3518">
        <v>3.9</v>
      </c>
      <c r="R3518">
        <v>0.68</v>
      </c>
      <c r="S3518">
        <v>1.37</v>
      </c>
      <c r="U3518">
        <v>18.170000000000002</v>
      </c>
      <c r="V3518">
        <v>18.399999999999999</v>
      </c>
      <c r="W3518" s="1">
        <v>42990</v>
      </c>
      <c r="X3518">
        <v>252</v>
      </c>
      <c r="Z3518" t="s">
        <v>1905</v>
      </c>
      <c r="AA3518" t="s">
        <v>1982</v>
      </c>
      <c r="AI3518">
        <v>0</v>
      </c>
    </row>
    <row r="3519" spans="1:38" x14ac:dyDescent="0.25">
      <c r="A3519" t="s">
        <v>129</v>
      </c>
      <c r="B3519" s="1">
        <v>43229</v>
      </c>
      <c r="C3519">
        <v>4</v>
      </c>
      <c r="D3519">
        <v>9</v>
      </c>
      <c r="E3519">
        <v>300</v>
      </c>
      <c r="F3519" t="s">
        <v>1426</v>
      </c>
      <c r="G3519" t="s">
        <v>69</v>
      </c>
      <c r="H3519" t="s">
        <v>70</v>
      </c>
      <c r="I3519">
        <v>3</v>
      </c>
      <c r="J3519">
        <v>2</v>
      </c>
      <c r="K3519">
        <v>239</v>
      </c>
      <c r="L3519">
        <v>9.6</v>
      </c>
      <c r="M3519">
        <v>4.6500000000000004</v>
      </c>
      <c r="N3519">
        <v>0.45</v>
      </c>
      <c r="O3519">
        <v>5.15</v>
      </c>
      <c r="P3519">
        <v>0.49</v>
      </c>
      <c r="Q3519">
        <v>4.58</v>
      </c>
      <c r="R3519">
        <v>0.44</v>
      </c>
      <c r="S3519">
        <v>0.93</v>
      </c>
      <c r="T3519">
        <v>99</v>
      </c>
      <c r="U3519">
        <v>9.9600000000000009</v>
      </c>
      <c r="V3519">
        <v>11.99</v>
      </c>
      <c r="W3519" s="1">
        <v>42990</v>
      </c>
      <c r="X3519">
        <v>252</v>
      </c>
      <c r="Y3519" t="s">
        <v>48</v>
      </c>
      <c r="Z3519" t="s">
        <v>1905</v>
      </c>
      <c r="AA3519" t="s">
        <v>1982</v>
      </c>
      <c r="AC3519" t="s">
        <v>49</v>
      </c>
      <c r="AH3519">
        <v>508154</v>
      </c>
      <c r="AI3519" t="s">
        <v>1983</v>
      </c>
      <c r="AJ3519">
        <v>46327</v>
      </c>
      <c r="AK3519" t="s">
        <v>50</v>
      </c>
      <c r="AL3519" s="1">
        <v>43251</v>
      </c>
    </row>
    <row r="3520" spans="1:38" x14ac:dyDescent="0.25">
      <c r="A3520" t="s">
        <v>594</v>
      </c>
      <c r="B3520" s="1">
        <v>42995</v>
      </c>
      <c r="C3520">
        <v>1</v>
      </c>
      <c r="D3520">
        <v>601</v>
      </c>
      <c r="E3520">
        <v>300</v>
      </c>
      <c r="F3520" t="s">
        <v>1426</v>
      </c>
      <c r="G3520" t="s">
        <v>69</v>
      </c>
      <c r="H3520" t="s">
        <v>70</v>
      </c>
      <c r="I3520">
        <v>3</v>
      </c>
      <c r="J3520">
        <v>2</v>
      </c>
      <c r="K3520">
        <v>37</v>
      </c>
      <c r="L3520">
        <v>22.6</v>
      </c>
      <c r="M3520">
        <v>4.96</v>
      </c>
      <c r="N3520">
        <v>1.1200000000000001</v>
      </c>
      <c r="O3520">
        <v>4.2699999999999996</v>
      </c>
      <c r="P3520">
        <v>0.97</v>
      </c>
      <c r="Q3520">
        <v>3.79</v>
      </c>
      <c r="R3520">
        <v>0.86</v>
      </c>
      <c r="S3520">
        <v>1.82</v>
      </c>
      <c r="T3520">
        <v>25</v>
      </c>
      <c r="U3520">
        <v>23.46</v>
      </c>
      <c r="V3520">
        <v>24.62</v>
      </c>
      <c r="W3520" s="1">
        <v>42958</v>
      </c>
      <c r="X3520">
        <v>241</v>
      </c>
      <c r="Y3520" t="s">
        <v>43</v>
      </c>
      <c r="Z3520">
        <f>-3/58</f>
        <v>-5.1724137931034482E-2</v>
      </c>
      <c r="AA3520" s="2">
        <v>27942</v>
      </c>
      <c r="AC3520" t="s">
        <v>49</v>
      </c>
      <c r="AH3520" t="s">
        <v>1984</v>
      </c>
      <c r="AI3520">
        <v>477</v>
      </c>
      <c r="AJ3520" t="s">
        <v>1985</v>
      </c>
      <c r="AK3520" t="s">
        <v>45</v>
      </c>
      <c r="AL3520" s="1">
        <v>42958</v>
      </c>
    </row>
    <row r="3521" spans="1:38" x14ac:dyDescent="0.25">
      <c r="A3521" t="s">
        <v>594</v>
      </c>
      <c r="B3521" s="1">
        <v>43059</v>
      </c>
      <c r="C3521">
        <v>2</v>
      </c>
      <c r="D3521">
        <v>601</v>
      </c>
      <c r="E3521">
        <v>300</v>
      </c>
      <c r="F3521" t="s">
        <v>1426</v>
      </c>
      <c r="G3521" t="s">
        <v>69</v>
      </c>
      <c r="H3521" t="s">
        <v>70</v>
      </c>
      <c r="I3521">
        <v>3</v>
      </c>
      <c r="J3521">
        <v>2</v>
      </c>
      <c r="K3521">
        <v>101</v>
      </c>
      <c r="L3521">
        <v>17.8</v>
      </c>
      <c r="M3521">
        <v>4.9400000000000004</v>
      </c>
      <c r="N3521">
        <v>0.88</v>
      </c>
      <c r="O3521">
        <v>4.29</v>
      </c>
      <c r="P3521">
        <v>0.76</v>
      </c>
      <c r="Q3521">
        <v>4.03</v>
      </c>
      <c r="R3521">
        <v>0.72</v>
      </c>
      <c r="S3521">
        <v>1.48</v>
      </c>
      <c r="T3521">
        <v>23</v>
      </c>
      <c r="U3521">
        <v>18.48</v>
      </c>
      <c r="V3521">
        <v>19.649999999999999</v>
      </c>
      <c r="W3521" s="1">
        <v>42958</v>
      </c>
      <c r="X3521">
        <v>241</v>
      </c>
      <c r="Y3521" t="s">
        <v>46</v>
      </c>
      <c r="Z3521">
        <f>-3/58</f>
        <v>-5.1724137931034482E-2</v>
      </c>
      <c r="AA3521" s="2">
        <v>27942</v>
      </c>
      <c r="AC3521" s="1">
        <v>43044</v>
      </c>
      <c r="AD3521">
        <v>1</v>
      </c>
      <c r="AE3521">
        <v>217</v>
      </c>
      <c r="AF3521" s="1">
        <v>43326</v>
      </c>
      <c r="AG3521">
        <v>368</v>
      </c>
      <c r="AH3521" t="s">
        <v>1984</v>
      </c>
      <c r="AI3521">
        <v>477</v>
      </c>
      <c r="AJ3521" t="s">
        <v>1985</v>
      </c>
      <c r="AK3521" t="s">
        <v>45</v>
      </c>
      <c r="AL3521" s="1">
        <v>42958</v>
      </c>
    </row>
    <row r="3522" spans="1:38" x14ac:dyDescent="0.25">
      <c r="A3522" t="s">
        <v>1153</v>
      </c>
      <c r="B3522" s="1">
        <v>43073</v>
      </c>
      <c r="C3522">
        <v>2</v>
      </c>
      <c r="D3522">
        <v>160</v>
      </c>
      <c r="E3522">
        <v>300</v>
      </c>
      <c r="F3522" t="s">
        <v>1426</v>
      </c>
      <c r="G3522" t="s">
        <v>40</v>
      </c>
      <c r="H3522" t="s">
        <v>41</v>
      </c>
      <c r="I3522">
        <v>7</v>
      </c>
      <c r="J3522" t="s">
        <v>42</v>
      </c>
      <c r="K3522">
        <v>106</v>
      </c>
      <c r="L3522">
        <v>16.3</v>
      </c>
      <c r="M3522">
        <v>4.8899999999999997</v>
      </c>
      <c r="N3522">
        <v>0.8</v>
      </c>
      <c r="O3522">
        <v>5.09</v>
      </c>
      <c r="P3522">
        <v>0.83</v>
      </c>
      <c r="Q3522">
        <v>4.4000000000000004</v>
      </c>
      <c r="R3522">
        <v>0.72</v>
      </c>
      <c r="S3522">
        <v>1.55</v>
      </c>
      <c r="T3522">
        <v>582</v>
      </c>
      <c r="U3522">
        <v>16.920000000000002</v>
      </c>
      <c r="V3522">
        <v>20.13</v>
      </c>
      <c r="W3522" s="1">
        <v>42967</v>
      </c>
      <c r="X3522">
        <v>260</v>
      </c>
      <c r="Y3522" s="3">
        <v>44958</v>
      </c>
      <c r="AC3522" s="1">
        <v>43054</v>
      </c>
      <c r="AD3522">
        <v>1</v>
      </c>
      <c r="AE3522">
        <v>260</v>
      </c>
      <c r="AF3522" s="1">
        <v>43335</v>
      </c>
      <c r="AG3522">
        <v>368</v>
      </c>
      <c r="AH3522">
        <v>306041</v>
      </c>
      <c r="AI3522" t="s">
        <v>385</v>
      </c>
      <c r="AJ3522" s="2">
        <v>15158</v>
      </c>
      <c r="AK3522" t="s">
        <v>45</v>
      </c>
      <c r="AL3522" s="1">
        <v>42967</v>
      </c>
    </row>
    <row r="3523" spans="1:38" x14ac:dyDescent="0.25">
      <c r="A3523" t="s">
        <v>1153</v>
      </c>
      <c r="B3523" s="1">
        <v>43009</v>
      </c>
      <c r="C3523">
        <v>1</v>
      </c>
      <c r="D3523">
        <v>160</v>
      </c>
      <c r="E3523">
        <v>300</v>
      </c>
      <c r="F3523" t="s">
        <v>1426</v>
      </c>
      <c r="G3523" t="s">
        <v>40</v>
      </c>
      <c r="H3523" t="s">
        <v>41</v>
      </c>
      <c r="I3523">
        <v>7</v>
      </c>
      <c r="J3523" t="s">
        <v>42</v>
      </c>
      <c r="K3523">
        <v>42</v>
      </c>
      <c r="L3523">
        <v>17.2</v>
      </c>
      <c r="M3523">
        <v>5.15</v>
      </c>
      <c r="N3523">
        <v>0.89</v>
      </c>
      <c r="O3523">
        <v>4.87</v>
      </c>
      <c r="P3523">
        <v>0.84</v>
      </c>
      <c r="Q3523">
        <v>3.87</v>
      </c>
      <c r="R3523">
        <v>0.67</v>
      </c>
      <c r="S3523">
        <v>1.5</v>
      </c>
      <c r="T3523">
        <v>137</v>
      </c>
      <c r="U3523">
        <v>17.850000000000001</v>
      </c>
      <c r="V3523">
        <v>20.13</v>
      </c>
      <c r="W3523" s="1">
        <v>42967</v>
      </c>
      <c r="X3523">
        <v>260</v>
      </c>
      <c r="Y3523" t="s">
        <v>43</v>
      </c>
      <c r="AC3523" s="1">
        <v>43054</v>
      </c>
      <c r="AD3523">
        <v>1</v>
      </c>
      <c r="AE3523">
        <v>265</v>
      </c>
      <c r="AF3523" s="1">
        <v>43335</v>
      </c>
      <c r="AG3523">
        <v>368</v>
      </c>
      <c r="AH3523">
        <v>306041</v>
      </c>
      <c r="AI3523" t="s">
        <v>385</v>
      </c>
      <c r="AJ3523" s="2">
        <v>15158</v>
      </c>
      <c r="AK3523" t="s">
        <v>45</v>
      </c>
      <c r="AL3523" s="1">
        <v>42967</v>
      </c>
    </row>
    <row r="3524" spans="1:38" x14ac:dyDescent="0.25">
      <c r="A3524" t="s">
        <v>1153</v>
      </c>
      <c r="B3524" s="1">
        <v>43073</v>
      </c>
      <c r="C3524">
        <v>2</v>
      </c>
      <c r="D3524">
        <v>85</v>
      </c>
      <c r="E3524">
        <v>300</v>
      </c>
      <c r="F3524" t="s">
        <v>1426</v>
      </c>
      <c r="G3524" t="s">
        <v>69</v>
      </c>
      <c r="H3524" t="s">
        <v>70</v>
      </c>
      <c r="I3524">
        <v>3</v>
      </c>
      <c r="J3524">
        <v>2</v>
      </c>
      <c r="K3524">
        <v>107</v>
      </c>
      <c r="L3524">
        <v>15.4</v>
      </c>
      <c r="M3524">
        <v>4.84</v>
      </c>
      <c r="N3524">
        <v>0.75</v>
      </c>
      <c r="O3524">
        <v>4.82</v>
      </c>
      <c r="P3524">
        <v>0.74</v>
      </c>
      <c r="Q3524">
        <v>4.2699999999999996</v>
      </c>
      <c r="R3524">
        <v>0.66</v>
      </c>
      <c r="S3524">
        <v>1.4</v>
      </c>
      <c r="T3524">
        <v>14</v>
      </c>
      <c r="U3524">
        <v>15.99</v>
      </c>
      <c r="V3524">
        <v>18.309999999999999</v>
      </c>
      <c r="W3524" s="1">
        <v>42966</v>
      </c>
      <c r="X3524">
        <v>261</v>
      </c>
      <c r="Y3524" t="s">
        <v>46</v>
      </c>
      <c r="Z3524" t="s">
        <v>387</v>
      </c>
      <c r="AA3524" t="s">
        <v>1986</v>
      </c>
      <c r="AC3524" s="1">
        <v>43058</v>
      </c>
      <c r="AD3524">
        <v>1</v>
      </c>
      <c r="AE3524">
        <v>263</v>
      </c>
      <c r="AF3524" s="1">
        <v>43338</v>
      </c>
      <c r="AG3524">
        <v>372</v>
      </c>
      <c r="AH3524">
        <v>508077</v>
      </c>
      <c r="AI3524" t="s">
        <v>471</v>
      </c>
      <c r="AJ3524" s="2">
        <v>47058</v>
      </c>
      <c r="AK3524" t="s">
        <v>45</v>
      </c>
      <c r="AL3524" s="1">
        <v>42966</v>
      </c>
    </row>
    <row r="3525" spans="1:38" x14ac:dyDescent="0.25">
      <c r="A3525" t="s">
        <v>1153</v>
      </c>
      <c r="B3525" s="1">
        <v>43009</v>
      </c>
      <c r="C3525">
        <v>1</v>
      </c>
      <c r="D3525">
        <v>85</v>
      </c>
      <c r="E3525">
        <v>300</v>
      </c>
      <c r="F3525" t="s">
        <v>1426</v>
      </c>
      <c r="G3525" t="s">
        <v>69</v>
      </c>
      <c r="H3525" t="s">
        <v>70</v>
      </c>
      <c r="I3525">
        <v>3</v>
      </c>
      <c r="J3525">
        <v>2</v>
      </c>
      <c r="K3525">
        <v>43</v>
      </c>
      <c r="L3525">
        <v>13.7</v>
      </c>
      <c r="M3525">
        <v>4.82</v>
      </c>
      <c r="N3525">
        <v>0.66</v>
      </c>
      <c r="O3525">
        <v>5.54</v>
      </c>
      <c r="P3525">
        <v>0.76</v>
      </c>
      <c r="Q3525">
        <v>3.8</v>
      </c>
      <c r="R3525">
        <v>0.52</v>
      </c>
      <c r="S3525">
        <v>1.28</v>
      </c>
      <c r="T3525">
        <v>21</v>
      </c>
      <c r="U3525">
        <v>14.22</v>
      </c>
      <c r="V3525">
        <v>17.07</v>
      </c>
      <c r="W3525" s="1">
        <v>42966</v>
      </c>
      <c r="X3525">
        <v>261</v>
      </c>
      <c r="Y3525" t="s">
        <v>43</v>
      </c>
      <c r="Z3525" t="s">
        <v>387</v>
      </c>
      <c r="AA3525" t="s">
        <v>1986</v>
      </c>
      <c r="AC3525" s="1">
        <v>43058</v>
      </c>
      <c r="AD3525">
        <v>1</v>
      </c>
      <c r="AE3525">
        <v>268</v>
      </c>
      <c r="AF3525" s="1">
        <v>43338</v>
      </c>
      <c r="AG3525">
        <v>372</v>
      </c>
      <c r="AH3525">
        <v>508077</v>
      </c>
      <c r="AI3525" t="s">
        <v>471</v>
      </c>
      <c r="AJ3525" s="2">
        <v>47058</v>
      </c>
      <c r="AK3525" t="s">
        <v>45</v>
      </c>
      <c r="AL3525" s="1">
        <v>42966</v>
      </c>
    </row>
    <row r="3526" spans="1:38" x14ac:dyDescent="0.25">
      <c r="A3526" t="s">
        <v>1153</v>
      </c>
      <c r="B3526" s="1">
        <v>43144</v>
      </c>
      <c r="C3526">
        <v>3</v>
      </c>
      <c r="D3526">
        <v>85</v>
      </c>
      <c r="E3526">
        <v>300</v>
      </c>
      <c r="F3526" t="s">
        <v>1426</v>
      </c>
      <c r="G3526" t="s">
        <v>69</v>
      </c>
      <c r="H3526" t="s">
        <v>70</v>
      </c>
      <c r="I3526">
        <v>3</v>
      </c>
      <c r="J3526">
        <v>2</v>
      </c>
      <c r="K3526">
        <v>178</v>
      </c>
      <c r="L3526">
        <v>12.4</v>
      </c>
      <c r="M3526">
        <v>4.75</v>
      </c>
      <c r="N3526">
        <v>0.59</v>
      </c>
      <c r="O3526">
        <v>6.23</v>
      </c>
      <c r="P3526">
        <v>0.77</v>
      </c>
      <c r="Q3526">
        <v>4.3099999999999996</v>
      </c>
      <c r="R3526">
        <v>0.53</v>
      </c>
      <c r="S3526">
        <v>1.31</v>
      </c>
      <c r="T3526">
        <v>84</v>
      </c>
      <c r="U3526">
        <v>12.87</v>
      </c>
      <c r="V3526">
        <v>16.920000000000002</v>
      </c>
      <c r="W3526" s="1">
        <v>42966</v>
      </c>
      <c r="X3526">
        <v>261</v>
      </c>
      <c r="Y3526" t="s">
        <v>47</v>
      </c>
      <c r="Z3526" t="s">
        <v>387</v>
      </c>
      <c r="AA3526" t="s">
        <v>1986</v>
      </c>
      <c r="AC3526" s="1">
        <v>43058</v>
      </c>
      <c r="AD3526">
        <v>1</v>
      </c>
      <c r="AE3526">
        <v>124</v>
      </c>
      <c r="AF3526" s="1">
        <v>43338</v>
      </c>
      <c r="AG3526">
        <v>372</v>
      </c>
      <c r="AH3526">
        <v>508077</v>
      </c>
      <c r="AI3526" t="s">
        <v>471</v>
      </c>
      <c r="AJ3526" s="2">
        <v>47058</v>
      </c>
      <c r="AK3526" t="s">
        <v>45</v>
      </c>
      <c r="AL3526" s="1">
        <v>42966</v>
      </c>
    </row>
    <row r="3527" spans="1:38" x14ac:dyDescent="0.25">
      <c r="A3527" t="s">
        <v>1153</v>
      </c>
      <c r="B3527" s="1">
        <v>43144</v>
      </c>
      <c r="C3527">
        <v>3</v>
      </c>
      <c r="D3527">
        <v>160</v>
      </c>
      <c r="E3527">
        <v>300</v>
      </c>
      <c r="F3527" t="s">
        <v>1426</v>
      </c>
      <c r="G3527" t="s">
        <v>40</v>
      </c>
      <c r="H3527" t="s">
        <v>41</v>
      </c>
      <c r="I3527">
        <v>7</v>
      </c>
      <c r="J3527" t="s">
        <v>42</v>
      </c>
      <c r="K3527">
        <v>177</v>
      </c>
      <c r="L3527">
        <v>9.6999999999999993</v>
      </c>
      <c r="M3527">
        <v>4.7300000000000004</v>
      </c>
      <c r="N3527">
        <v>0.46</v>
      </c>
      <c r="O3527">
        <v>6.75</v>
      </c>
      <c r="P3527">
        <v>0.65</v>
      </c>
      <c r="Q3527">
        <v>4.75</v>
      </c>
      <c r="R3527">
        <v>0.46</v>
      </c>
      <c r="S3527">
        <v>1.1200000000000001</v>
      </c>
      <c r="T3527">
        <v>538</v>
      </c>
      <c r="U3527">
        <v>10.07</v>
      </c>
      <c r="V3527">
        <v>14.17</v>
      </c>
      <c r="W3527" s="1">
        <v>42967</v>
      </c>
      <c r="X3527">
        <v>260</v>
      </c>
      <c r="Y3527" s="3">
        <v>44987</v>
      </c>
      <c r="AC3527" s="1">
        <v>43054</v>
      </c>
      <c r="AD3527">
        <v>1</v>
      </c>
      <c r="AE3527">
        <v>121</v>
      </c>
      <c r="AF3527" s="1">
        <v>43335</v>
      </c>
      <c r="AG3527">
        <v>368</v>
      </c>
      <c r="AH3527">
        <v>306041</v>
      </c>
      <c r="AI3527" t="s">
        <v>385</v>
      </c>
      <c r="AJ3527" s="2">
        <v>15158</v>
      </c>
      <c r="AK3527" t="s">
        <v>45</v>
      </c>
      <c r="AL3527" s="1">
        <v>42967</v>
      </c>
    </row>
    <row r="3528" spans="1:38" x14ac:dyDescent="0.25">
      <c r="A3528" t="s">
        <v>1153</v>
      </c>
      <c r="B3528" s="1">
        <v>43214</v>
      </c>
      <c r="C3528">
        <v>4</v>
      </c>
      <c r="D3528">
        <v>85</v>
      </c>
      <c r="E3528">
        <v>300</v>
      </c>
      <c r="F3528" t="s">
        <v>1426</v>
      </c>
      <c r="G3528" t="s">
        <v>69</v>
      </c>
      <c r="H3528" t="s">
        <v>70</v>
      </c>
      <c r="I3528">
        <v>3</v>
      </c>
      <c r="J3528">
        <v>2</v>
      </c>
      <c r="K3528">
        <v>248</v>
      </c>
      <c r="L3528">
        <v>7.9</v>
      </c>
      <c r="M3528">
        <v>4.6399999999999997</v>
      </c>
      <c r="N3528">
        <v>0.37</v>
      </c>
      <c r="O3528">
        <v>7.29</v>
      </c>
      <c r="P3528">
        <v>0.57999999999999996</v>
      </c>
      <c r="Q3528">
        <v>5.61</v>
      </c>
      <c r="R3528">
        <v>0.44</v>
      </c>
      <c r="S3528">
        <v>1.02</v>
      </c>
      <c r="T3528">
        <v>148</v>
      </c>
      <c r="U3528">
        <v>8.1999999999999993</v>
      </c>
      <c r="V3528">
        <v>12.66</v>
      </c>
      <c r="W3528" s="1">
        <v>42966</v>
      </c>
      <c r="X3528">
        <v>261</v>
      </c>
      <c r="Y3528" t="s">
        <v>48</v>
      </c>
      <c r="Z3528" t="s">
        <v>387</v>
      </c>
      <c r="AA3528" t="s">
        <v>1986</v>
      </c>
      <c r="AC3528" t="s">
        <v>49</v>
      </c>
      <c r="AH3528">
        <v>508077</v>
      </c>
      <c r="AI3528" t="s">
        <v>471</v>
      </c>
      <c r="AJ3528" s="2">
        <v>47058</v>
      </c>
      <c r="AK3528" t="s">
        <v>50</v>
      </c>
      <c r="AL3528" s="1">
        <v>43237</v>
      </c>
    </row>
    <row r="3529" spans="1:38" x14ac:dyDescent="0.25">
      <c r="A3529" t="s">
        <v>1153</v>
      </c>
      <c r="B3529" s="1">
        <v>43214</v>
      </c>
      <c r="C3529">
        <v>4</v>
      </c>
      <c r="D3529">
        <v>160</v>
      </c>
      <c r="E3529">
        <v>300</v>
      </c>
      <c r="F3529" t="s">
        <v>1426</v>
      </c>
      <c r="G3529" t="s">
        <v>40</v>
      </c>
      <c r="H3529" t="s">
        <v>41</v>
      </c>
      <c r="I3529">
        <v>7</v>
      </c>
      <c r="J3529" t="s">
        <v>42</v>
      </c>
      <c r="K3529">
        <v>247</v>
      </c>
      <c r="L3529">
        <v>6.8</v>
      </c>
      <c r="M3529">
        <v>4.17</v>
      </c>
      <c r="N3529">
        <v>0.28000000000000003</v>
      </c>
      <c r="O3529">
        <v>8.51</v>
      </c>
      <c r="P3529">
        <v>0.57999999999999996</v>
      </c>
      <c r="Q3529">
        <v>5.91</v>
      </c>
      <c r="R3529">
        <v>0.4</v>
      </c>
      <c r="S3529">
        <v>0.98</v>
      </c>
      <c r="T3529">
        <v>444</v>
      </c>
      <c r="U3529">
        <v>7.06</v>
      </c>
      <c r="V3529">
        <v>12.07</v>
      </c>
      <c r="W3529" s="1">
        <v>42967</v>
      </c>
      <c r="X3529">
        <v>260</v>
      </c>
      <c r="Y3529" s="3">
        <v>45019</v>
      </c>
      <c r="AC3529" t="s">
        <v>49</v>
      </c>
      <c r="AH3529">
        <v>306041</v>
      </c>
      <c r="AI3529" t="s">
        <v>385</v>
      </c>
      <c r="AJ3529" s="2">
        <v>15158</v>
      </c>
      <c r="AK3529" t="s">
        <v>50</v>
      </c>
      <c r="AL3529" s="1">
        <v>43237</v>
      </c>
    </row>
    <row r="3530" spans="1:38" x14ac:dyDescent="0.25">
      <c r="A3530" t="s">
        <v>594</v>
      </c>
      <c r="B3530" s="1">
        <v>43186</v>
      </c>
      <c r="C3530">
        <v>4</v>
      </c>
      <c r="D3530">
        <v>601</v>
      </c>
      <c r="E3530">
        <v>300</v>
      </c>
      <c r="F3530" t="s">
        <v>1426</v>
      </c>
      <c r="G3530" t="s">
        <v>69</v>
      </c>
      <c r="H3530" t="s">
        <v>70</v>
      </c>
      <c r="I3530">
        <v>3</v>
      </c>
      <c r="J3530">
        <v>2</v>
      </c>
      <c r="K3530">
        <v>228</v>
      </c>
      <c r="L3530">
        <v>14.9</v>
      </c>
      <c r="M3530">
        <v>4.76</v>
      </c>
      <c r="N3530">
        <v>0.71</v>
      </c>
      <c r="O3530">
        <v>5.3</v>
      </c>
      <c r="P3530">
        <v>0.79</v>
      </c>
      <c r="Q3530">
        <v>4.6900000000000004</v>
      </c>
      <c r="R3530">
        <v>0.7</v>
      </c>
      <c r="S3530">
        <v>1.49</v>
      </c>
      <c r="T3530">
        <v>22</v>
      </c>
      <c r="U3530">
        <v>15.47</v>
      </c>
      <c r="V3530">
        <v>19.100000000000001</v>
      </c>
      <c r="W3530" s="1">
        <v>42958</v>
      </c>
      <c r="X3530">
        <v>241</v>
      </c>
      <c r="Y3530" t="s">
        <v>48</v>
      </c>
      <c r="Z3530">
        <f>-1/57</f>
        <v>-1.7543859649122806E-2</v>
      </c>
      <c r="AA3530">
        <f>-5/75</f>
        <v>-6.6666666666666666E-2</v>
      </c>
      <c r="AC3530" t="s">
        <v>49</v>
      </c>
      <c r="AH3530" t="s">
        <v>1984</v>
      </c>
      <c r="AI3530">
        <v>477</v>
      </c>
      <c r="AJ3530" t="s">
        <v>1985</v>
      </c>
      <c r="AK3530" t="s">
        <v>50</v>
      </c>
      <c r="AL3530" s="1">
        <v>43245</v>
      </c>
    </row>
    <row r="3531" spans="1:38" x14ac:dyDescent="0.25">
      <c r="A3531" t="s">
        <v>594</v>
      </c>
      <c r="B3531" s="1">
        <v>43122</v>
      </c>
      <c r="C3531">
        <v>3</v>
      </c>
      <c r="D3531">
        <v>601</v>
      </c>
      <c r="E3531">
        <v>300</v>
      </c>
      <c r="F3531" t="s">
        <v>1426</v>
      </c>
      <c r="G3531" t="s">
        <v>69</v>
      </c>
      <c r="H3531" t="s">
        <v>70</v>
      </c>
      <c r="I3531">
        <v>3</v>
      </c>
      <c r="J3531">
        <v>2</v>
      </c>
      <c r="K3531">
        <v>164</v>
      </c>
      <c r="L3531">
        <v>14.4</v>
      </c>
      <c r="M3531">
        <v>4.66</v>
      </c>
      <c r="N3531">
        <v>0.67</v>
      </c>
      <c r="O3531">
        <v>4.3899999999999997</v>
      </c>
      <c r="P3531">
        <v>0.63</v>
      </c>
      <c r="Q3531">
        <v>3.93</v>
      </c>
      <c r="R3531">
        <v>0.56999999999999995</v>
      </c>
      <c r="S3531">
        <v>1.2</v>
      </c>
      <c r="T3531">
        <v>23</v>
      </c>
      <c r="U3531">
        <v>14.95</v>
      </c>
      <c r="V3531">
        <v>16</v>
      </c>
      <c r="W3531" s="1">
        <v>42958</v>
      </c>
      <c r="X3531">
        <v>241</v>
      </c>
      <c r="Y3531" t="s">
        <v>47</v>
      </c>
      <c r="Z3531">
        <f>-3/58</f>
        <v>-5.1724137931034482E-2</v>
      </c>
      <c r="AA3531" s="2">
        <v>27942</v>
      </c>
      <c r="AC3531" s="1">
        <v>43044</v>
      </c>
      <c r="AD3531">
        <v>1</v>
      </c>
      <c r="AE3531">
        <v>160</v>
      </c>
      <c r="AF3531" s="1">
        <v>43326</v>
      </c>
      <c r="AG3531">
        <v>368</v>
      </c>
      <c r="AH3531" t="s">
        <v>1984</v>
      </c>
      <c r="AI3531">
        <v>477</v>
      </c>
      <c r="AJ3531" t="s">
        <v>1985</v>
      </c>
      <c r="AK3531" t="s">
        <v>45</v>
      </c>
      <c r="AL3531" s="1">
        <v>42958</v>
      </c>
    </row>
    <row r="3532" spans="1:38" x14ac:dyDescent="0.25">
      <c r="A3532" t="s">
        <v>40</v>
      </c>
      <c r="B3532" s="1">
        <v>44117</v>
      </c>
      <c r="C3532">
        <v>1</v>
      </c>
      <c r="D3532">
        <v>347</v>
      </c>
      <c r="E3532">
        <v>301</v>
      </c>
      <c r="F3532" t="s">
        <v>1426</v>
      </c>
      <c r="G3532" t="s">
        <v>104</v>
      </c>
      <c r="H3532" t="s">
        <v>105</v>
      </c>
      <c r="I3532">
        <v>4</v>
      </c>
      <c r="J3532" t="s">
        <v>42</v>
      </c>
      <c r="K3532">
        <v>35</v>
      </c>
      <c r="L3532">
        <v>23.6</v>
      </c>
      <c r="M3532">
        <v>5.26</v>
      </c>
      <c r="N3532">
        <v>1.24</v>
      </c>
      <c r="O3532">
        <v>4.08</v>
      </c>
      <c r="P3532">
        <v>0.96</v>
      </c>
      <c r="Q3532">
        <v>4.03</v>
      </c>
      <c r="R3532">
        <v>0.95</v>
      </c>
      <c r="S3532">
        <v>1.91</v>
      </c>
      <c r="T3532">
        <v>3</v>
      </c>
      <c r="U3532">
        <v>24.5</v>
      </c>
      <c r="V3532">
        <v>25.43</v>
      </c>
      <c r="W3532" s="1">
        <v>44082</v>
      </c>
      <c r="Y3532" t="s">
        <v>43</v>
      </c>
      <c r="Z3532" t="s">
        <v>1987</v>
      </c>
      <c r="AA3532" t="s">
        <v>1988</v>
      </c>
      <c r="AB3532">
        <v>-53</v>
      </c>
      <c r="AC3532" s="1">
        <v>44156</v>
      </c>
      <c r="AD3532">
        <v>1</v>
      </c>
      <c r="AE3532">
        <v>229</v>
      </c>
      <c r="AF3532" s="1">
        <v>44433</v>
      </c>
      <c r="AG3532">
        <v>351</v>
      </c>
      <c r="AH3532">
        <v>508154</v>
      </c>
      <c r="AI3532" t="s">
        <v>1989</v>
      </c>
      <c r="AJ3532" t="s">
        <v>1990</v>
      </c>
      <c r="AK3532" t="s">
        <v>45</v>
      </c>
      <c r="AL3532" s="1">
        <v>44082</v>
      </c>
    </row>
    <row r="3533" spans="1:38" x14ac:dyDescent="0.25">
      <c r="A3533" t="s">
        <v>40</v>
      </c>
      <c r="B3533" s="1">
        <v>44280</v>
      </c>
      <c r="C3533">
        <v>3</v>
      </c>
      <c r="D3533">
        <v>347</v>
      </c>
      <c r="E3533">
        <v>301</v>
      </c>
      <c r="F3533" t="s">
        <v>1426</v>
      </c>
      <c r="G3533" t="s">
        <v>104</v>
      </c>
      <c r="H3533" t="s">
        <v>105</v>
      </c>
      <c r="I3533">
        <v>4</v>
      </c>
      <c r="J3533" t="s">
        <v>42</v>
      </c>
      <c r="K3533">
        <v>198</v>
      </c>
      <c r="L3533">
        <v>13.2</v>
      </c>
      <c r="M3533">
        <v>4.91</v>
      </c>
      <c r="N3533">
        <v>0.65</v>
      </c>
      <c r="O3533">
        <v>5.29</v>
      </c>
      <c r="P3533">
        <v>0.7</v>
      </c>
      <c r="Q3533">
        <v>4.3899999999999997</v>
      </c>
      <c r="R3533">
        <v>0.57999999999999996</v>
      </c>
      <c r="S3533">
        <v>1.28</v>
      </c>
      <c r="T3533">
        <v>27</v>
      </c>
      <c r="U3533">
        <v>13.7</v>
      </c>
      <c r="V3533">
        <v>16.63</v>
      </c>
      <c r="W3533" s="1">
        <v>44082</v>
      </c>
      <c r="Y3533" t="s">
        <v>47</v>
      </c>
      <c r="Z3533" t="s">
        <v>1987</v>
      </c>
      <c r="AA3533" t="s">
        <v>1988</v>
      </c>
      <c r="AB3533">
        <v>-53</v>
      </c>
      <c r="AC3533" s="1">
        <v>44156</v>
      </c>
      <c r="AD3533">
        <v>1</v>
      </c>
      <c r="AE3533">
        <v>152</v>
      </c>
      <c r="AF3533" s="1">
        <v>44433</v>
      </c>
      <c r="AG3533">
        <v>351</v>
      </c>
      <c r="AH3533">
        <v>508154</v>
      </c>
      <c r="AI3533" t="s">
        <v>1989</v>
      </c>
      <c r="AJ3533" t="s">
        <v>1990</v>
      </c>
      <c r="AK3533" t="s">
        <v>45</v>
      </c>
      <c r="AL3533" s="1">
        <v>44082</v>
      </c>
    </row>
    <row r="3534" spans="1:38" x14ac:dyDescent="0.25">
      <c r="A3534" t="s">
        <v>40</v>
      </c>
      <c r="B3534" s="1">
        <v>44222</v>
      </c>
      <c r="C3534">
        <v>2</v>
      </c>
      <c r="D3534">
        <v>347</v>
      </c>
      <c r="E3534">
        <v>301</v>
      </c>
      <c r="F3534" t="s">
        <v>1426</v>
      </c>
      <c r="G3534" t="s">
        <v>104</v>
      </c>
      <c r="H3534" t="s">
        <v>105</v>
      </c>
      <c r="I3534">
        <v>4</v>
      </c>
      <c r="J3534" t="s">
        <v>42</v>
      </c>
      <c r="K3534">
        <v>140</v>
      </c>
      <c r="L3534">
        <v>13.8</v>
      </c>
      <c r="M3534">
        <v>5.01</v>
      </c>
      <c r="N3534">
        <v>0.69</v>
      </c>
      <c r="O3534">
        <v>5.03</v>
      </c>
      <c r="P3534">
        <v>0.69</v>
      </c>
      <c r="Q3534">
        <v>3.91</v>
      </c>
      <c r="R3534">
        <v>0.54</v>
      </c>
      <c r="S3534">
        <v>1.23</v>
      </c>
      <c r="T3534">
        <v>10</v>
      </c>
      <c r="U3534">
        <v>14.32</v>
      </c>
      <c r="V3534">
        <v>16.37</v>
      </c>
      <c r="W3534" s="1">
        <v>44082</v>
      </c>
      <c r="Y3534" t="s">
        <v>46</v>
      </c>
      <c r="Z3534" t="s">
        <v>1987</v>
      </c>
      <c r="AA3534" t="s">
        <v>1988</v>
      </c>
      <c r="AB3534">
        <v>-53</v>
      </c>
      <c r="AC3534" s="1">
        <v>44156</v>
      </c>
      <c r="AD3534">
        <v>1</v>
      </c>
      <c r="AE3534">
        <v>174</v>
      </c>
      <c r="AF3534" s="1">
        <v>44433</v>
      </c>
      <c r="AG3534">
        <v>351</v>
      </c>
      <c r="AH3534">
        <v>508154</v>
      </c>
      <c r="AI3534" t="s">
        <v>1989</v>
      </c>
      <c r="AJ3534" t="s">
        <v>1990</v>
      </c>
      <c r="AK3534" t="s">
        <v>45</v>
      </c>
      <c r="AL3534" s="1">
        <v>44082</v>
      </c>
    </row>
    <row r="3535" spans="1:38" x14ac:dyDescent="0.25">
      <c r="A3535" t="s">
        <v>129</v>
      </c>
      <c r="B3535" s="1">
        <v>42997</v>
      </c>
      <c r="C3535">
        <v>1</v>
      </c>
      <c r="D3535">
        <v>290</v>
      </c>
      <c r="E3535">
        <v>301</v>
      </c>
      <c r="F3535" t="s">
        <v>1426</v>
      </c>
      <c r="G3535" t="s">
        <v>104</v>
      </c>
      <c r="H3535" t="s">
        <v>105</v>
      </c>
      <c r="I3535">
        <v>2</v>
      </c>
      <c r="J3535">
        <v>1</v>
      </c>
      <c r="K3535">
        <v>38</v>
      </c>
      <c r="L3535">
        <v>17.899999999999999</v>
      </c>
      <c r="M3535">
        <v>5.36</v>
      </c>
      <c r="N3535">
        <v>0.96</v>
      </c>
      <c r="O3535">
        <v>5.14</v>
      </c>
      <c r="P3535">
        <v>0.92</v>
      </c>
      <c r="Q3535">
        <v>3.98</v>
      </c>
      <c r="R3535">
        <v>0.71</v>
      </c>
      <c r="S3535">
        <v>1.63</v>
      </c>
      <c r="T3535">
        <v>7</v>
      </c>
      <c r="U3535">
        <v>18.579999999999998</v>
      </c>
      <c r="V3535">
        <v>21.61</v>
      </c>
      <c r="W3535" s="1">
        <v>42959</v>
      </c>
      <c r="X3535">
        <v>281</v>
      </c>
      <c r="Y3535" t="s">
        <v>43</v>
      </c>
      <c r="AC3535" s="1">
        <v>43039</v>
      </c>
      <c r="AD3535">
        <v>1</v>
      </c>
      <c r="AE3535">
        <v>268</v>
      </c>
      <c r="AF3535" s="1">
        <v>43316</v>
      </c>
      <c r="AG3535">
        <v>357</v>
      </c>
      <c r="AH3535">
        <v>508154</v>
      </c>
      <c r="AI3535" t="s">
        <v>859</v>
      </c>
      <c r="AJ3535" s="2">
        <v>26268</v>
      </c>
      <c r="AK3535" t="s">
        <v>45</v>
      </c>
      <c r="AL3535" s="1">
        <v>42959</v>
      </c>
    </row>
    <row r="3536" spans="1:38" x14ac:dyDescent="0.25">
      <c r="A3536" t="s">
        <v>129</v>
      </c>
      <c r="B3536" s="1">
        <v>43156</v>
      </c>
      <c r="C3536">
        <v>3</v>
      </c>
      <c r="D3536">
        <v>290</v>
      </c>
      <c r="E3536">
        <v>301</v>
      </c>
      <c r="F3536" t="s">
        <v>1426</v>
      </c>
      <c r="G3536" t="s">
        <v>104</v>
      </c>
      <c r="H3536" t="s">
        <v>105</v>
      </c>
      <c r="I3536">
        <v>2</v>
      </c>
      <c r="J3536">
        <v>1</v>
      </c>
      <c r="K3536">
        <v>197</v>
      </c>
      <c r="L3536">
        <v>14.6</v>
      </c>
      <c r="M3536">
        <v>5.04</v>
      </c>
      <c r="N3536">
        <v>0.74</v>
      </c>
      <c r="O3536">
        <v>5.49</v>
      </c>
      <c r="P3536">
        <v>0.8</v>
      </c>
      <c r="Q3536">
        <v>4.5</v>
      </c>
      <c r="R3536">
        <v>0.66</v>
      </c>
      <c r="S3536">
        <v>1.46</v>
      </c>
      <c r="U3536">
        <v>15.15</v>
      </c>
      <c r="V3536">
        <v>18.850000000000001</v>
      </c>
      <c r="W3536" s="1">
        <v>42959</v>
      </c>
      <c r="X3536">
        <v>281</v>
      </c>
      <c r="AI3536">
        <v>0</v>
      </c>
    </row>
    <row r="3537" spans="1:38" x14ac:dyDescent="0.25">
      <c r="A3537" t="s">
        <v>129</v>
      </c>
      <c r="B3537" s="1">
        <v>43060</v>
      </c>
      <c r="C3537">
        <v>2</v>
      </c>
      <c r="D3537">
        <v>290</v>
      </c>
      <c r="E3537">
        <v>301</v>
      </c>
      <c r="F3537" t="s">
        <v>1426</v>
      </c>
      <c r="G3537" t="s">
        <v>104</v>
      </c>
      <c r="H3537" t="s">
        <v>105</v>
      </c>
      <c r="I3537">
        <v>2</v>
      </c>
      <c r="J3537">
        <v>1</v>
      </c>
      <c r="K3537">
        <v>101</v>
      </c>
      <c r="L3537">
        <v>14.8</v>
      </c>
      <c r="M3537">
        <v>5.14</v>
      </c>
      <c r="N3537">
        <v>0.76</v>
      </c>
      <c r="O3537">
        <v>5.12</v>
      </c>
      <c r="P3537">
        <v>0.76</v>
      </c>
      <c r="Q3537">
        <v>4.29</v>
      </c>
      <c r="R3537">
        <v>0.63</v>
      </c>
      <c r="S3537">
        <v>1.39</v>
      </c>
      <c r="T3537">
        <v>12</v>
      </c>
      <c r="U3537">
        <v>15.36</v>
      </c>
      <c r="V3537">
        <v>18.18</v>
      </c>
      <c r="W3537" s="1">
        <v>42959</v>
      </c>
      <c r="X3537">
        <v>281</v>
      </c>
      <c r="Y3537" t="s">
        <v>46</v>
      </c>
      <c r="AC3537" s="1">
        <v>43039</v>
      </c>
      <c r="AD3537">
        <v>1</v>
      </c>
      <c r="AE3537">
        <v>169</v>
      </c>
      <c r="AF3537" s="1">
        <v>43316</v>
      </c>
      <c r="AG3537">
        <v>357</v>
      </c>
      <c r="AH3537">
        <v>508154</v>
      </c>
      <c r="AI3537" t="s">
        <v>859</v>
      </c>
      <c r="AJ3537" s="2">
        <v>26268</v>
      </c>
      <c r="AK3537" t="s">
        <v>45</v>
      </c>
      <c r="AL3537" s="1">
        <v>42959</v>
      </c>
    </row>
    <row r="3538" spans="1:38" x14ac:dyDescent="0.25">
      <c r="A3538" t="s">
        <v>129</v>
      </c>
      <c r="B3538" s="1">
        <v>43229</v>
      </c>
      <c r="C3538">
        <v>4</v>
      </c>
      <c r="D3538">
        <v>290</v>
      </c>
      <c r="E3538">
        <v>301</v>
      </c>
      <c r="F3538" t="s">
        <v>1426</v>
      </c>
      <c r="G3538" t="s">
        <v>104</v>
      </c>
      <c r="H3538" t="s">
        <v>105</v>
      </c>
      <c r="I3538">
        <v>2</v>
      </c>
      <c r="J3538">
        <v>1</v>
      </c>
      <c r="K3538">
        <v>270</v>
      </c>
      <c r="L3538">
        <v>7.2</v>
      </c>
      <c r="M3538">
        <v>4.92</v>
      </c>
      <c r="N3538">
        <v>0.35</v>
      </c>
      <c r="O3538">
        <v>6.34</v>
      </c>
      <c r="P3538">
        <v>0.46</v>
      </c>
      <c r="Q3538">
        <v>5.12</v>
      </c>
      <c r="R3538">
        <v>0.37</v>
      </c>
      <c r="S3538">
        <v>0.83</v>
      </c>
      <c r="T3538">
        <v>307</v>
      </c>
      <c r="U3538">
        <v>7.47</v>
      </c>
      <c r="V3538">
        <v>10.45</v>
      </c>
      <c r="W3538" s="1">
        <v>42959</v>
      </c>
      <c r="X3538">
        <v>281</v>
      </c>
      <c r="Y3538" s="3">
        <v>45017</v>
      </c>
      <c r="AC3538" t="s">
        <v>49</v>
      </c>
      <c r="AH3538">
        <v>508154</v>
      </c>
      <c r="AI3538" t="s">
        <v>859</v>
      </c>
      <c r="AJ3538">
        <v>26268</v>
      </c>
      <c r="AK3538" t="s">
        <v>50</v>
      </c>
      <c r="AL3538" s="1">
        <v>43242</v>
      </c>
    </row>
    <row r="3539" spans="1:38" x14ac:dyDescent="0.25">
      <c r="A3539" t="s">
        <v>40</v>
      </c>
      <c r="B3539" s="1">
        <v>44117</v>
      </c>
      <c r="C3539">
        <v>1</v>
      </c>
      <c r="D3539">
        <v>447</v>
      </c>
      <c r="E3539">
        <v>301</v>
      </c>
      <c r="F3539" t="s">
        <v>1426</v>
      </c>
      <c r="G3539" t="s">
        <v>51</v>
      </c>
      <c r="H3539" t="s">
        <v>52</v>
      </c>
      <c r="I3539">
        <v>3</v>
      </c>
      <c r="J3539">
        <v>2</v>
      </c>
      <c r="K3539">
        <v>56</v>
      </c>
      <c r="L3539">
        <v>21.6</v>
      </c>
      <c r="M3539">
        <v>4.9800000000000004</v>
      </c>
      <c r="N3539">
        <v>1.08</v>
      </c>
      <c r="O3539">
        <v>4.57</v>
      </c>
      <c r="P3539">
        <v>0.99</v>
      </c>
      <c r="Q3539">
        <v>4.1100000000000003</v>
      </c>
      <c r="R3539">
        <v>0.89</v>
      </c>
      <c r="S3539">
        <v>1.87</v>
      </c>
      <c r="T3539">
        <v>36</v>
      </c>
      <c r="U3539">
        <v>22.42</v>
      </c>
      <c r="V3539">
        <v>24.82</v>
      </c>
      <c r="W3539" s="1">
        <v>44061</v>
      </c>
      <c r="Y3539" t="s">
        <v>43</v>
      </c>
      <c r="Z3539" t="s">
        <v>1991</v>
      </c>
      <c r="AA3539">
        <f>-230/63</f>
        <v>-3.6507936507936507</v>
      </c>
      <c r="AB3539">
        <v>-13</v>
      </c>
      <c r="AC3539" s="1">
        <v>44148</v>
      </c>
      <c r="AD3539">
        <v>1</v>
      </c>
      <c r="AE3539">
        <v>222</v>
      </c>
      <c r="AF3539" s="1">
        <v>44426</v>
      </c>
      <c r="AG3539">
        <v>365</v>
      </c>
      <c r="AH3539">
        <v>110042</v>
      </c>
      <c r="AI3539">
        <v>52</v>
      </c>
      <c r="AJ3539" t="s">
        <v>1992</v>
      </c>
      <c r="AK3539" t="s">
        <v>45</v>
      </c>
      <c r="AL3539" s="1">
        <v>44061</v>
      </c>
    </row>
    <row r="3540" spans="1:38" x14ac:dyDescent="0.25">
      <c r="A3540" t="s">
        <v>40</v>
      </c>
      <c r="B3540" s="1">
        <v>44222</v>
      </c>
      <c r="C3540">
        <v>2</v>
      </c>
      <c r="D3540">
        <v>447</v>
      </c>
      <c r="E3540">
        <v>301</v>
      </c>
      <c r="F3540" t="s">
        <v>1426</v>
      </c>
      <c r="G3540" t="s">
        <v>51</v>
      </c>
      <c r="H3540" t="s">
        <v>52</v>
      </c>
      <c r="I3540">
        <v>3</v>
      </c>
      <c r="J3540">
        <v>2</v>
      </c>
      <c r="K3540">
        <v>161</v>
      </c>
      <c r="L3540">
        <v>14.3</v>
      </c>
      <c r="M3540">
        <v>4.96</v>
      </c>
      <c r="N3540">
        <v>0.71</v>
      </c>
      <c r="O3540">
        <v>4.8499999999999996</v>
      </c>
      <c r="P3540">
        <v>0.69</v>
      </c>
      <c r="Q3540">
        <v>4.46</v>
      </c>
      <c r="R3540">
        <v>0.64</v>
      </c>
      <c r="S3540">
        <v>1.33</v>
      </c>
      <c r="T3540">
        <v>22</v>
      </c>
      <c r="U3540">
        <v>14.84</v>
      </c>
      <c r="V3540">
        <v>17.239999999999998</v>
      </c>
      <c r="W3540" s="1">
        <v>44061</v>
      </c>
      <c r="Y3540" t="s">
        <v>46</v>
      </c>
      <c r="Z3540" t="s">
        <v>1991</v>
      </c>
      <c r="AA3540">
        <f>-230/63</f>
        <v>-3.6507936507936507</v>
      </c>
      <c r="AB3540">
        <v>-13</v>
      </c>
      <c r="AC3540" s="1">
        <v>44168</v>
      </c>
      <c r="AD3540">
        <v>1</v>
      </c>
      <c r="AE3540">
        <v>190</v>
      </c>
      <c r="AF3540" s="1">
        <v>44449</v>
      </c>
      <c r="AG3540">
        <v>388</v>
      </c>
      <c r="AH3540">
        <v>110042</v>
      </c>
      <c r="AI3540">
        <v>52</v>
      </c>
      <c r="AJ3540" t="s">
        <v>1992</v>
      </c>
      <c r="AK3540" t="s">
        <v>45</v>
      </c>
      <c r="AL3540" s="1">
        <v>44061</v>
      </c>
    </row>
    <row r="3541" spans="1:38" x14ac:dyDescent="0.25">
      <c r="A3541" t="s">
        <v>40</v>
      </c>
      <c r="B3541" s="1">
        <v>44280</v>
      </c>
      <c r="C3541">
        <v>3</v>
      </c>
      <c r="D3541">
        <v>447</v>
      </c>
      <c r="E3541">
        <v>301</v>
      </c>
      <c r="F3541" t="s">
        <v>1426</v>
      </c>
      <c r="G3541" t="s">
        <v>51</v>
      </c>
      <c r="H3541" t="s">
        <v>52</v>
      </c>
      <c r="I3541">
        <v>3</v>
      </c>
      <c r="J3541">
        <v>2</v>
      </c>
      <c r="K3541">
        <v>219</v>
      </c>
      <c r="L3541">
        <v>10.4</v>
      </c>
      <c r="M3541">
        <v>4.71</v>
      </c>
      <c r="N3541">
        <v>0.49</v>
      </c>
      <c r="O3541">
        <v>6.31</v>
      </c>
      <c r="P3541">
        <v>0.66</v>
      </c>
      <c r="Q3541">
        <v>4.96</v>
      </c>
      <c r="R3541">
        <v>0.52</v>
      </c>
      <c r="S3541">
        <v>1.17</v>
      </c>
      <c r="T3541">
        <v>57</v>
      </c>
      <c r="U3541">
        <v>10.8</v>
      </c>
      <c r="V3541">
        <v>14.93</v>
      </c>
      <c r="W3541" s="1">
        <v>44061</v>
      </c>
      <c r="Y3541" t="s">
        <v>47</v>
      </c>
      <c r="Z3541" t="s">
        <v>1991</v>
      </c>
      <c r="AA3541">
        <v>-3.6507936509999999</v>
      </c>
      <c r="AB3541">
        <v>-13</v>
      </c>
      <c r="AC3541" s="1">
        <v>44168</v>
      </c>
      <c r="AD3541">
        <v>1</v>
      </c>
      <c r="AE3541">
        <v>168</v>
      </c>
      <c r="AF3541" s="1">
        <v>44449</v>
      </c>
      <c r="AG3541">
        <v>388</v>
      </c>
      <c r="AH3541">
        <v>110042</v>
      </c>
      <c r="AI3541">
        <v>52</v>
      </c>
      <c r="AJ3541" t="s">
        <v>1992</v>
      </c>
      <c r="AK3541" t="s">
        <v>45</v>
      </c>
      <c r="AL3541" s="1">
        <v>44061</v>
      </c>
    </row>
    <row r="3542" spans="1:38" x14ac:dyDescent="0.25">
      <c r="A3542" t="s">
        <v>1153</v>
      </c>
      <c r="B3542" s="1">
        <v>43009</v>
      </c>
      <c r="C3542">
        <v>1</v>
      </c>
      <c r="D3542">
        <v>23</v>
      </c>
      <c r="E3542">
        <v>301</v>
      </c>
      <c r="F3542" t="s">
        <v>1426</v>
      </c>
      <c r="G3542" t="s">
        <v>40</v>
      </c>
      <c r="H3542" t="s">
        <v>41</v>
      </c>
      <c r="I3542">
        <v>6</v>
      </c>
      <c r="J3542" t="s">
        <v>42</v>
      </c>
      <c r="K3542">
        <v>43</v>
      </c>
      <c r="L3542">
        <v>15.7</v>
      </c>
      <c r="M3542">
        <v>5.13</v>
      </c>
      <c r="N3542">
        <v>0.81</v>
      </c>
      <c r="O3542">
        <v>5.83</v>
      </c>
      <c r="P3542">
        <v>0.92</v>
      </c>
      <c r="Q3542">
        <v>4.3499999999999996</v>
      </c>
      <c r="R3542">
        <v>0.68</v>
      </c>
      <c r="S3542">
        <v>1.6</v>
      </c>
      <c r="T3542">
        <v>32</v>
      </c>
      <c r="U3542">
        <v>16.3</v>
      </c>
      <c r="V3542">
        <v>20.8</v>
      </c>
      <c r="W3542" s="1">
        <v>42966</v>
      </c>
      <c r="X3542">
        <v>261</v>
      </c>
      <c r="Y3542" t="s">
        <v>43</v>
      </c>
      <c r="Z3542" t="s">
        <v>1993</v>
      </c>
      <c r="AA3542" t="s">
        <v>1994</v>
      </c>
      <c r="AC3542" s="1">
        <v>43042</v>
      </c>
      <c r="AD3542">
        <v>1</v>
      </c>
      <c r="AE3542">
        <v>252</v>
      </c>
      <c r="AF3542" s="1">
        <v>43322</v>
      </c>
      <c r="AG3542">
        <v>356</v>
      </c>
      <c r="AH3542">
        <v>310028</v>
      </c>
      <c r="AI3542" t="s">
        <v>390</v>
      </c>
      <c r="AJ3542" s="2">
        <v>41426</v>
      </c>
      <c r="AK3542" t="s">
        <v>45</v>
      </c>
      <c r="AL3542" s="1">
        <v>42966</v>
      </c>
    </row>
    <row r="3543" spans="1:38" x14ac:dyDescent="0.25">
      <c r="A3543" t="s">
        <v>1153</v>
      </c>
      <c r="B3543" s="1">
        <v>43073</v>
      </c>
      <c r="C3543">
        <v>2</v>
      </c>
      <c r="D3543">
        <v>23</v>
      </c>
      <c r="E3543">
        <v>301</v>
      </c>
      <c r="F3543" t="s">
        <v>1426</v>
      </c>
      <c r="G3543" t="s">
        <v>40</v>
      </c>
      <c r="H3543" t="s">
        <v>41</v>
      </c>
      <c r="I3543">
        <v>6</v>
      </c>
      <c r="J3543" t="s">
        <v>42</v>
      </c>
      <c r="K3543">
        <v>107</v>
      </c>
      <c r="L3543">
        <v>15.2</v>
      </c>
      <c r="M3543">
        <v>5.03</v>
      </c>
      <c r="N3543">
        <v>0.76</v>
      </c>
      <c r="O3543">
        <v>5.71</v>
      </c>
      <c r="P3543">
        <v>0.87</v>
      </c>
      <c r="Q3543">
        <v>4.7300000000000004</v>
      </c>
      <c r="R3543">
        <v>0.72</v>
      </c>
      <c r="S3543">
        <v>1.59</v>
      </c>
      <c r="T3543">
        <v>12</v>
      </c>
      <c r="U3543">
        <v>15.78</v>
      </c>
      <c r="V3543">
        <v>20.329999999999998</v>
      </c>
      <c r="W3543" s="1">
        <v>42966</v>
      </c>
      <c r="X3543">
        <v>261</v>
      </c>
      <c r="Y3543" t="s">
        <v>46</v>
      </c>
      <c r="Z3543" t="s">
        <v>1993</v>
      </c>
      <c r="AA3543" t="s">
        <v>1994</v>
      </c>
      <c r="AC3543" s="1">
        <v>43042</v>
      </c>
      <c r="AD3543">
        <v>1</v>
      </c>
      <c r="AE3543">
        <v>247</v>
      </c>
      <c r="AF3543" s="1">
        <v>43322</v>
      </c>
      <c r="AG3543">
        <v>356</v>
      </c>
      <c r="AH3543">
        <v>310028</v>
      </c>
      <c r="AI3543" t="s">
        <v>390</v>
      </c>
      <c r="AJ3543" s="2">
        <v>41426</v>
      </c>
      <c r="AK3543" t="s">
        <v>45</v>
      </c>
      <c r="AL3543" s="1">
        <v>42966</v>
      </c>
    </row>
    <row r="3544" spans="1:38" x14ac:dyDescent="0.25">
      <c r="A3544" t="s">
        <v>1153</v>
      </c>
      <c r="B3544" s="1">
        <v>43009</v>
      </c>
      <c r="C3544">
        <v>1</v>
      </c>
      <c r="D3544">
        <v>112</v>
      </c>
      <c r="E3544">
        <v>301</v>
      </c>
      <c r="F3544" t="s">
        <v>1426</v>
      </c>
      <c r="G3544" t="s">
        <v>104</v>
      </c>
      <c r="H3544" t="s">
        <v>105</v>
      </c>
      <c r="I3544">
        <v>4</v>
      </c>
      <c r="J3544" t="s">
        <v>42</v>
      </c>
      <c r="K3544">
        <v>61</v>
      </c>
      <c r="L3544">
        <v>14.8</v>
      </c>
      <c r="M3544">
        <v>4.9000000000000004</v>
      </c>
      <c r="N3544">
        <v>0.73</v>
      </c>
      <c r="O3544">
        <v>5.74</v>
      </c>
      <c r="P3544">
        <v>0.85</v>
      </c>
      <c r="Q3544">
        <v>4.28</v>
      </c>
      <c r="R3544">
        <v>0.63</v>
      </c>
      <c r="S3544">
        <v>1.48</v>
      </c>
      <c r="T3544">
        <v>112</v>
      </c>
      <c r="U3544">
        <v>15.36</v>
      </c>
      <c r="V3544">
        <v>19.309999999999999</v>
      </c>
      <c r="W3544" s="1">
        <v>42948</v>
      </c>
      <c r="X3544">
        <v>279</v>
      </c>
      <c r="Y3544" t="s">
        <v>43</v>
      </c>
      <c r="AC3544" s="1">
        <v>43047</v>
      </c>
      <c r="AD3544">
        <v>1</v>
      </c>
      <c r="AE3544">
        <v>256</v>
      </c>
      <c r="AF3544" s="1">
        <v>43326</v>
      </c>
      <c r="AG3544">
        <v>378</v>
      </c>
      <c r="AH3544">
        <v>308103</v>
      </c>
      <c r="AI3544" t="s">
        <v>422</v>
      </c>
      <c r="AJ3544" s="3">
        <v>45206</v>
      </c>
      <c r="AK3544" t="s">
        <v>45</v>
      </c>
      <c r="AL3544" s="1">
        <v>42948</v>
      </c>
    </row>
    <row r="3545" spans="1:38" x14ac:dyDescent="0.25">
      <c r="A3545" t="s">
        <v>1153</v>
      </c>
      <c r="B3545" s="1">
        <v>43073</v>
      </c>
      <c r="C3545">
        <v>2</v>
      </c>
      <c r="D3545">
        <v>112</v>
      </c>
      <c r="E3545">
        <v>301</v>
      </c>
      <c r="F3545" t="s">
        <v>1426</v>
      </c>
      <c r="G3545" t="s">
        <v>104</v>
      </c>
      <c r="H3545" t="s">
        <v>105</v>
      </c>
      <c r="I3545">
        <v>4</v>
      </c>
      <c r="J3545" t="s">
        <v>42</v>
      </c>
      <c r="K3545">
        <v>125</v>
      </c>
      <c r="L3545">
        <v>13.3</v>
      </c>
      <c r="M3545">
        <v>4.91</v>
      </c>
      <c r="N3545">
        <v>0.65</v>
      </c>
      <c r="O3545">
        <v>5.93</v>
      </c>
      <c r="P3545">
        <v>0.79</v>
      </c>
      <c r="Q3545">
        <v>4.54</v>
      </c>
      <c r="R3545">
        <v>0.6</v>
      </c>
      <c r="S3545">
        <v>1.39</v>
      </c>
      <c r="T3545">
        <v>149</v>
      </c>
      <c r="U3545">
        <v>13.81</v>
      </c>
      <c r="V3545">
        <v>17.93</v>
      </c>
      <c r="W3545" s="1">
        <v>42948</v>
      </c>
      <c r="X3545">
        <v>279</v>
      </c>
      <c r="Y3545" t="s">
        <v>46</v>
      </c>
      <c r="AC3545" s="1">
        <v>43047</v>
      </c>
      <c r="AD3545">
        <v>1</v>
      </c>
      <c r="AE3545">
        <v>251</v>
      </c>
      <c r="AF3545" s="1">
        <v>43326</v>
      </c>
      <c r="AG3545">
        <v>378</v>
      </c>
      <c r="AH3545">
        <v>308103</v>
      </c>
      <c r="AI3545" t="s">
        <v>422</v>
      </c>
      <c r="AJ3545" s="3">
        <v>45206</v>
      </c>
      <c r="AK3545" t="s">
        <v>45</v>
      </c>
      <c r="AL3545" s="1">
        <v>42948</v>
      </c>
    </row>
    <row r="3546" spans="1:38" x14ac:dyDescent="0.25">
      <c r="A3546" t="s">
        <v>1153</v>
      </c>
      <c r="B3546" s="1">
        <v>43073</v>
      </c>
      <c r="C3546">
        <v>2</v>
      </c>
      <c r="D3546">
        <v>30</v>
      </c>
      <c r="E3546">
        <v>301</v>
      </c>
      <c r="F3546" t="s">
        <v>1426</v>
      </c>
      <c r="G3546" t="s">
        <v>40</v>
      </c>
      <c r="H3546" t="s">
        <v>41</v>
      </c>
      <c r="I3546">
        <v>3</v>
      </c>
      <c r="J3546">
        <v>2</v>
      </c>
      <c r="K3546">
        <v>105</v>
      </c>
      <c r="L3546">
        <v>12.3</v>
      </c>
      <c r="M3546">
        <v>4.95</v>
      </c>
      <c r="N3546">
        <v>0.61</v>
      </c>
      <c r="O3546">
        <v>6.65</v>
      </c>
      <c r="P3546">
        <v>0.82</v>
      </c>
      <c r="Q3546">
        <v>4.63</v>
      </c>
      <c r="R3546">
        <v>0.56999999999999995</v>
      </c>
      <c r="S3546">
        <v>1.39</v>
      </c>
      <c r="T3546">
        <v>11</v>
      </c>
      <c r="U3546">
        <v>12.77</v>
      </c>
      <c r="V3546">
        <v>17.82</v>
      </c>
      <c r="W3546" s="1">
        <v>42968</v>
      </c>
      <c r="X3546">
        <v>259</v>
      </c>
      <c r="Y3546" t="s">
        <v>46</v>
      </c>
      <c r="AC3546" s="1">
        <v>43061</v>
      </c>
      <c r="AD3546">
        <v>1</v>
      </c>
      <c r="AE3546">
        <v>268</v>
      </c>
      <c r="AF3546" s="1">
        <v>43343</v>
      </c>
      <c r="AG3546">
        <v>375</v>
      </c>
      <c r="AH3546">
        <v>308128</v>
      </c>
      <c r="AI3546">
        <v>172</v>
      </c>
      <c r="AJ3546" s="2">
        <v>13820</v>
      </c>
      <c r="AK3546" t="s">
        <v>45</v>
      </c>
      <c r="AL3546" s="1">
        <v>42968</v>
      </c>
    </row>
    <row r="3547" spans="1:38" x14ac:dyDescent="0.25">
      <c r="A3547" t="s">
        <v>1153</v>
      </c>
      <c r="B3547" s="1">
        <v>43144</v>
      </c>
      <c r="C3547">
        <v>3</v>
      </c>
      <c r="D3547">
        <v>112</v>
      </c>
      <c r="E3547">
        <v>301</v>
      </c>
      <c r="F3547" t="s">
        <v>1426</v>
      </c>
      <c r="G3547" t="s">
        <v>104</v>
      </c>
      <c r="H3547" t="s">
        <v>105</v>
      </c>
      <c r="I3547">
        <v>4</v>
      </c>
      <c r="J3547" t="s">
        <v>42</v>
      </c>
      <c r="K3547">
        <v>196</v>
      </c>
      <c r="L3547">
        <v>10.8</v>
      </c>
      <c r="M3547">
        <v>4.8</v>
      </c>
      <c r="N3547">
        <v>0.52</v>
      </c>
      <c r="O3547">
        <v>7.24</v>
      </c>
      <c r="P3547">
        <v>0.78</v>
      </c>
      <c r="Q3547">
        <v>4.74</v>
      </c>
      <c r="R3547">
        <v>0.51</v>
      </c>
      <c r="S3547">
        <v>1.29</v>
      </c>
      <c r="T3547">
        <v>144</v>
      </c>
      <c r="U3547">
        <v>11.21</v>
      </c>
      <c r="V3547">
        <v>16.47</v>
      </c>
      <c r="W3547" s="1">
        <v>42948</v>
      </c>
      <c r="X3547">
        <v>279</v>
      </c>
      <c r="Y3547" t="s">
        <v>47</v>
      </c>
      <c r="AC3547" s="1">
        <v>43047</v>
      </c>
      <c r="AD3547">
        <v>1</v>
      </c>
      <c r="AE3547">
        <v>112</v>
      </c>
      <c r="AF3547" s="1">
        <v>43326</v>
      </c>
      <c r="AG3547">
        <v>378</v>
      </c>
      <c r="AH3547">
        <v>308103</v>
      </c>
      <c r="AI3547" t="s">
        <v>422</v>
      </c>
      <c r="AJ3547" s="3">
        <v>45206</v>
      </c>
      <c r="AK3547" t="s">
        <v>45</v>
      </c>
      <c r="AL3547" s="1">
        <v>42948</v>
      </c>
    </row>
    <row r="3548" spans="1:38" x14ac:dyDescent="0.25">
      <c r="A3548" t="s">
        <v>1153</v>
      </c>
      <c r="B3548" s="1">
        <v>43144</v>
      </c>
      <c r="C3548">
        <v>3</v>
      </c>
      <c r="D3548">
        <v>23</v>
      </c>
      <c r="E3548">
        <v>301</v>
      </c>
      <c r="F3548" t="s">
        <v>1426</v>
      </c>
      <c r="G3548" t="s">
        <v>40</v>
      </c>
      <c r="H3548" t="s">
        <v>41</v>
      </c>
      <c r="I3548">
        <v>6</v>
      </c>
      <c r="J3548" t="s">
        <v>42</v>
      </c>
      <c r="K3548">
        <v>178</v>
      </c>
      <c r="L3548">
        <v>10.9</v>
      </c>
      <c r="M3548">
        <v>5.08</v>
      </c>
      <c r="N3548">
        <v>0.55000000000000004</v>
      </c>
      <c r="O3548">
        <v>6.96</v>
      </c>
      <c r="P3548">
        <v>0.76</v>
      </c>
      <c r="Q3548">
        <v>4.7699999999999996</v>
      </c>
      <c r="R3548">
        <v>0.52</v>
      </c>
      <c r="S3548">
        <v>1.28</v>
      </c>
      <c r="T3548">
        <v>69</v>
      </c>
      <c r="U3548">
        <v>11.31</v>
      </c>
      <c r="V3548">
        <v>16.32</v>
      </c>
      <c r="W3548" s="1">
        <v>42966</v>
      </c>
      <c r="X3548">
        <v>261</v>
      </c>
      <c r="Y3548" t="s">
        <v>47</v>
      </c>
      <c r="Z3548" t="s">
        <v>1993</v>
      </c>
      <c r="AA3548" t="s">
        <v>1994</v>
      </c>
      <c r="AC3548" s="1">
        <v>43042</v>
      </c>
      <c r="AD3548">
        <v>1</v>
      </c>
      <c r="AE3548">
        <v>108</v>
      </c>
      <c r="AF3548" s="1">
        <v>43322</v>
      </c>
      <c r="AG3548">
        <v>356</v>
      </c>
      <c r="AH3548">
        <v>310028</v>
      </c>
      <c r="AI3548" t="s">
        <v>390</v>
      </c>
      <c r="AJ3548" s="2">
        <v>41426</v>
      </c>
      <c r="AK3548" t="s">
        <v>45</v>
      </c>
      <c r="AL3548" s="1">
        <v>42966</v>
      </c>
    </row>
    <row r="3549" spans="1:38" x14ac:dyDescent="0.25">
      <c r="A3549" t="s">
        <v>1153</v>
      </c>
      <c r="B3549" s="1">
        <v>43009</v>
      </c>
      <c r="C3549">
        <v>1</v>
      </c>
      <c r="D3549">
        <v>30</v>
      </c>
      <c r="E3549">
        <v>301</v>
      </c>
      <c r="F3549" t="s">
        <v>1426</v>
      </c>
      <c r="G3549" t="s">
        <v>40</v>
      </c>
      <c r="H3549" t="s">
        <v>41</v>
      </c>
      <c r="I3549">
        <v>3</v>
      </c>
      <c r="J3549">
        <v>2</v>
      </c>
      <c r="K3549">
        <v>41</v>
      </c>
      <c r="L3549">
        <v>11.3</v>
      </c>
      <c r="M3549">
        <v>5.23</v>
      </c>
      <c r="N3549">
        <v>0.59</v>
      </c>
      <c r="O3549">
        <v>5.44</v>
      </c>
      <c r="P3549">
        <v>0.61</v>
      </c>
      <c r="Q3549">
        <v>3.97</v>
      </c>
      <c r="R3549">
        <v>0.45</v>
      </c>
      <c r="S3549">
        <v>1.06</v>
      </c>
      <c r="T3549">
        <v>17</v>
      </c>
      <c r="U3549">
        <v>11.73</v>
      </c>
      <c r="V3549">
        <v>14.02</v>
      </c>
      <c r="W3549" s="1">
        <v>42968</v>
      </c>
      <c r="X3549">
        <v>259</v>
      </c>
      <c r="Y3549" t="s">
        <v>43</v>
      </c>
      <c r="AC3549" s="1">
        <v>43061</v>
      </c>
      <c r="AD3549">
        <v>1</v>
      </c>
      <c r="AE3549">
        <v>273</v>
      </c>
      <c r="AF3549" s="1">
        <v>43343</v>
      </c>
      <c r="AG3549">
        <v>375</v>
      </c>
      <c r="AH3549">
        <v>308128</v>
      </c>
      <c r="AI3549">
        <v>172</v>
      </c>
      <c r="AJ3549" s="2">
        <v>13820</v>
      </c>
      <c r="AK3549" t="s">
        <v>45</v>
      </c>
      <c r="AL3549" s="1">
        <v>42968</v>
      </c>
    </row>
    <row r="3550" spans="1:38" x14ac:dyDescent="0.25">
      <c r="A3550" t="s">
        <v>1153</v>
      </c>
      <c r="B3550" s="1">
        <v>43214</v>
      </c>
      <c r="C3550">
        <v>4</v>
      </c>
      <c r="D3550">
        <v>23</v>
      </c>
      <c r="E3550">
        <v>301</v>
      </c>
      <c r="F3550" t="s">
        <v>1426</v>
      </c>
      <c r="G3550" t="s">
        <v>40</v>
      </c>
      <c r="H3550" t="s">
        <v>41</v>
      </c>
      <c r="I3550">
        <v>6</v>
      </c>
      <c r="J3550" t="s">
        <v>42</v>
      </c>
      <c r="K3550">
        <v>248</v>
      </c>
      <c r="L3550">
        <v>7.3</v>
      </c>
      <c r="M3550">
        <v>4.55</v>
      </c>
      <c r="N3550">
        <v>0.33</v>
      </c>
      <c r="O3550">
        <v>8.7100000000000009</v>
      </c>
      <c r="P3550">
        <v>0.64</v>
      </c>
      <c r="Q3550">
        <v>5.93</v>
      </c>
      <c r="R3550">
        <v>0.43</v>
      </c>
      <c r="S3550">
        <v>1.07</v>
      </c>
      <c r="T3550">
        <v>103</v>
      </c>
      <c r="U3550">
        <v>7.58</v>
      </c>
      <c r="V3550">
        <v>13.18</v>
      </c>
      <c r="W3550" s="1">
        <v>42966</v>
      </c>
      <c r="X3550">
        <v>261</v>
      </c>
      <c r="Y3550" t="s">
        <v>48</v>
      </c>
      <c r="Z3550" t="s">
        <v>1993</v>
      </c>
      <c r="AA3550" t="s">
        <v>1994</v>
      </c>
      <c r="AC3550" t="s">
        <v>49</v>
      </c>
      <c r="AH3550">
        <v>310028</v>
      </c>
      <c r="AI3550" t="s">
        <v>390</v>
      </c>
      <c r="AJ3550" s="2">
        <v>41426</v>
      </c>
      <c r="AK3550" t="s">
        <v>50</v>
      </c>
      <c r="AL3550" s="1">
        <v>43237</v>
      </c>
    </row>
    <row r="3551" spans="1:38" x14ac:dyDescent="0.25">
      <c r="A3551" t="s">
        <v>1153</v>
      </c>
      <c r="B3551" s="1">
        <v>43214</v>
      </c>
      <c r="C3551">
        <v>4</v>
      </c>
      <c r="D3551">
        <v>112</v>
      </c>
      <c r="E3551">
        <v>301</v>
      </c>
      <c r="F3551" t="s">
        <v>1426</v>
      </c>
      <c r="G3551" t="s">
        <v>104</v>
      </c>
      <c r="H3551" t="s">
        <v>105</v>
      </c>
      <c r="I3551">
        <v>4</v>
      </c>
      <c r="J3551" t="s">
        <v>42</v>
      </c>
      <c r="K3551">
        <v>266</v>
      </c>
      <c r="L3551">
        <v>6.8</v>
      </c>
      <c r="M3551">
        <v>4.3099999999999996</v>
      </c>
      <c r="N3551">
        <v>0.28999999999999998</v>
      </c>
      <c r="O3551">
        <v>8.8699999999999992</v>
      </c>
      <c r="P3551">
        <v>0.6</v>
      </c>
      <c r="Q3551">
        <v>5.57</v>
      </c>
      <c r="R3551">
        <v>0.38</v>
      </c>
      <c r="S3551">
        <v>0.98</v>
      </c>
      <c r="T3551">
        <v>342</v>
      </c>
      <c r="U3551">
        <v>7.06</v>
      </c>
      <c r="V3551">
        <v>12.17</v>
      </c>
      <c r="W3551" s="1">
        <v>42948</v>
      </c>
      <c r="X3551">
        <v>279</v>
      </c>
      <c r="Y3551" s="3">
        <v>45017</v>
      </c>
      <c r="AC3551" t="s">
        <v>49</v>
      </c>
      <c r="AH3551">
        <v>308103</v>
      </c>
      <c r="AI3551" t="s">
        <v>422</v>
      </c>
      <c r="AJ3551" s="3">
        <v>45206</v>
      </c>
      <c r="AK3551" t="s">
        <v>50</v>
      </c>
      <c r="AL3551" s="1">
        <v>43237</v>
      </c>
    </row>
    <row r="3552" spans="1:38" x14ac:dyDescent="0.25">
      <c r="A3552" t="s">
        <v>1153</v>
      </c>
      <c r="B3552" s="1">
        <v>43144</v>
      </c>
      <c r="C3552">
        <v>3</v>
      </c>
      <c r="D3552">
        <v>30</v>
      </c>
      <c r="E3552">
        <v>301</v>
      </c>
      <c r="F3552" t="s">
        <v>1426</v>
      </c>
      <c r="G3552" t="s">
        <v>40</v>
      </c>
      <c r="H3552" t="s">
        <v>41</v>
      </c>
      <c r="I3552">
        <v>3</v>
      </c>
      <c r="J3552">
        <v>2</v>
      </c>
      <c r="K3552">
        <v>176</v>
      </c>
      <c r="L3552">
        <v>7.4</v>
      </c>
      <c r="M3552">
        <v>5.0199999999999996</v>
      </c>
      <c r="N3552">
        <v>0.37</v>
      </c>
      <c r="O3552">
        <v>7.14</v>
      </c>
      <c r="P3552">
        <v>0.53</v>
      </c>
      <c r="Q3552">
        <v>4.72</v>
      </c>
      <c r="R3552">
        <v>0.35</v>
      </c>
      <c r="S3552">
        <v>0.88</v>
      </c>
      <c r="T3552">
        <v>20</v>
      </c>
      <c r="U3552">
        <v>7.68</v>
      </c>
      <c r="V3552">
        <v>11.23</v>
      </c>
      <c r="W3552" s="1">
        <v>42968</v>
      </c>
      <c r="X3552">
        <v>259</v>
      </c>
      <c r="Y3552" t="s">
        <v>47</v>
      </c>
      <c r="AC3552" s="1">
        <v>43061</v>
      </c>
      <c r="AD3552">
        <v>1</v>
      </c>
      <c r="AE3552">
        <v>129</v>
      </c>
      <c r="AF3552" s="1">
        <v>43343</v>
      </c>
      <c r="AG3552">
        <v>375</v>
      </c>
      <c r="AH3552">
        <v>308128</v>
      </c>
      <c r="AI3552" t="s">
        <v>44</v>
      </c>
      <c r="AJ3552" s="2">
        <v>13820</v>
      </c>
      <c r="AK3552" t="s">
        <v>45</v>
      </c>
      <c r="AL3552" s="1">
        <v>42968</v>
      </c>
    </row>
    <row r="3553" spans="1:38" x14ac:dyDescent="0.25">
      <c r="A3553" t="s">
        <v>1153</v>
      </c>
      <c r="B3553" s="1">
        <v>43214</v>
      </c>
      <c r="C3553">
        <v>4</v>
      </c>
      <c r="D3553">
        <v>30</v>
      </c>
      <c r="E3553">
        <v>301</v>
      </c>
      <c r="F3553" t="s">
        <v>1426</v>
      </c>
      <c r="G3553" t="s">
        <v>40</v>
      </c>
      <c r="H3553" t="s">
        <v>41</v>
      </c>
      <c r="I3553">
        <v>3</v>
      </c>
      <c r="J3553">
        <v>2</v>
      </c>
      <c r="K3553">
        <v>246</v>
      </c>
      <c r="L3553">
        <v>4</v>
      </c>
      <c r="M3553">
        <v>4.33</v>
      </c>
      <c r="N3553">
        <v>0.17</v>
      </c>
      <c r="O3553">
        <v>9.0500000000000007</v>
      </c>
      <c r="P3553">
        <v>0.36</v>
      </c>
      <c r="Q3553">
        <v>6.15</v>
      </c>
      <c r="R3553">
        <v>0.25</v>
      </c>
      <c r="S3553">
        <v>0.61</v>
      </c>
      <c r="T3553">
        <v>153</v>
      </c>
      <c r="U3553">
        <v>4.1500000000000004</v>
      </c>
      <c r="V3553">
        <v>7.44</v>
      </c>
      <c r="W3553" s="1">
        <v>42968</v>
      </c>
      <c r="X3553">
        <v>259</v>
      </c>
      <c r="Y3553" s="3">
        <v>45017</v>
      </c>
      <c r="AC3553" t="s">
        <v>49</v>
      </c>
      <c r="AH3553">
        <v>308128</v>
      </c>
      <c r="AI3553" t="s">
        <v>44</v>
      </c>
      <c r="AJ3553" s="2">
        <v>13820</v>
      </c>
      <c r="AK3553" t="s">
        <v>50</v>
      </c>
      <c r="AL3553" s="1">
        <v>43237</v>
      </c>
    </row>
    <row r="3554" spans="1:38" x14ac:dyDescent="0.25">
      <c r="A3554" t="s">
        <v>38</v>
      </c>
      <c r="B3554" s="1">
        <v>43146</v>
      </c>
      <c r="C3554">
        <v>3</v>
      </c>
      <c r="D3554">
        <v>34</v>
      </c>
      <c r="E3554">
        <v>301</v>
      </c>
      <c r="F3554" t="s">
        <v>1426</v>
      </c>
      <c r="G3554" t="s">
        <v>104</v>
      </c>
      <c r="H3554" t="s">
        <v>105</v>
      </c>
      <c r="I3554">
        <v>3</v>
      </c>
      <c r="J3554">
        <v>2</v>
      </c>
      <c r="K3554">
        <v>166</v>
      </c>
      <c r="L3554">
        <v>13.4</v>
      </c>
      <c r="M3554">
        <v>5.13</v>
      </c>
      <c r="N3554">
        <v>0.69</v>
      </c>
      <c r="O3554">
        <v>5.18</v>
      </c>
      <c r="P3554">
        <v>0.69</v>
      </c>
      <c r="Q3554">
        <v>4.09</v>
      </c>
      <c r="R3554">
        <v>0.55000000000000004</v>
      </c>
      <c r="S3554">
        <v>1.24</v>
      </c>
      <c r="T3554">
        <v>32</v>
      </c>
      <c r="U3554">
        <v>13.91</v>
      </c>
      <c r="V3554">
        <v>16.329999999999998</v>
      </c>
      <c r="W3554" s="1">
        <v>42980</v>
      </c>
      <c r="X3554">
        <v>233</v>
      </c>
      <c r="Y3554" t="s">
        <v>47</v>
      </c>
      <c r="AC3554" s="1">
        <v>43051</v>
      </c>
      <c r="AD3554">
        <v>1</v>
      </c>
      <c r="AE3554">
        <v>180</v>
      </c>
      <c r="AF3554" s="1">
        <v>43331</v>
      </c>
      <c r="AG3554">
        <v>351</v>
      </c>
      <c r="AH3554" t="s">
        <v>1951</v>
      </c>
      <c r="AI3554" t="s">
        <v>1952</v>
      </c>
      <c r="AJ3554" s="2">
        <v>18629</v>
      </c>
      <c r="AK3554" t="s">
        <v>45</v>
      </c>
      <c r="AL3554" s="1">
        <v>42980</v>
      </c>
    </row>
    <row r="3555" spans="1:38" x14ac:dyDescent="0.25">
      <c r="A3555" t="s">
        <v>38</v>
      </c>
      <c r="B3555" s="1">
        <v>43200</v>
      </c>
      <c r="C3555">
        <v>4</v>
      </c>
      <c r="D3555">
        <v>34</v>
      </c>
      <c r="E3555">
        <v>301</v>
      </c>
      <c r="F3555" t="s">
        <v>1426</v>
      </c>
      <c r="G3555" t="s">
        <v>104</v>
      </c>
      <c r="H3555" t="s">
        <v>105</v>
      </c>
      <c r="I3555">
        <v>3</v>
      </c>
      <c r="J3555">
        <v>2</v>
      </c>
      <c r="K3555">
        <v>220</v>
      </c>
      <c r="L3555">
        <v>12.3</v>
      </c>
      <c r="M3555">
        <v>5.21</v>
      </c>
      <c r="N3555">
        <v>0.64</v>
      </c>
      <c r="O3555">
        <v>5.2</v>
      </c>
      <c r="P3555">
        <v>0.64</v>
      </c>
      <c r="Q3555">
        <v>4.42</v>
      </c>
      <c r="R3555">
        <v>0.54</v>
      </c>
      <c r="S3555">
        <v>1.18</v>
      </c>
      <c r="T3555">
        <v>30</v>
      </c>
      <c r="U3555">
        <v>12.77</v>
      </c>
      <c r="V3555">
        <v>15.34</v>
      </c>
      <c r="W3555" s="1">
        <v>42980</v>
      </c>
      <c r="X3555">
        <v>233</v>
      </c>
      <c r="Y3555" t="s">
        <v>48</v>
      </c>
      <c r="AC3555" s="1">
        <v>43051</v>
      </c>
      <c r="AD3555">
        <v>1</v>
      </c>
      <c r="AF3555" s="1">
        <v>43331</v>
      </c>
      <c r="AH3555" t="s">
        <v>1951</v>
      </c>
      <c r="AI3555" t="s">
        <v>1952</v>
      </c>
      <c r="AJ3555" s="2">
        <v>18629</v>
      </c>
      <c r="AK3555" t="s">
        <v>126</v>
      </c>
      <c r="AL3555" s="1">
        <v>43307</v>
      </c>
    </row>
    <row r="3556" spans="1:38" x14ac:dyDescent="0.25">
      <c r="A3556" t="s">
        <v>38</v>
      </c>
      <c r="B3556" s="1">
        <v>43010</v>
      </c>
      <c r="C3556">
        <v>1</v>
      </c>
      <c r="D3556">
        <v>253</v>
      </c>
      <c r="E3556">
        <v>301</v>
      </c>
      <c r="F3556" t="s">
        <v>1426</v>
      </c>
      <c r="G3556" t="s">
        <v>51</v>
      </c>
      <c r="H3556" t="s">
        <v>52</v>
      </c>
      <c r="I3556">
        <v>6</v>
      </c>
      <c r="J3556" t="s">
        <v>42</v>
      </c>
      <c r="K3556">
        <v>39</v>
      </c>
      <c r="L3556">
        <v>31</v>
      </c>
      <c r="M3556">
        <v>5.03</v>
      </c>
      <c r="N3556">
        <v>1.56</v>
      </c>
      <c r="O3556">
        <v>4.18</v>
      </c>
      <c r="P3556">
        <v>1.3</v>
      </c>
      <c r="Q3556">
        <v>3.64</v>
      </c>
      <c r="R3556">
        <v>1.1299999999999999</v>
      </c>
      <c r="S3556">
        <v>2.42</v>
      </c>
      <c r="T3556">
        <v>8</v>
      </c>
      <c r="U3556">
        <v>32.18</v>
      </c>
      <c r="V3556">
        <v>33.020000000000003</v>
      </c>
      <c r="W3556" s="1">
        <v>42971</v>
      </c>
      <c r="X3556">
        <v>242</v>
      </c>
      <c r="Y3556" t="s">
        <v>43</v>
      </c>
      <c r="Z3556" t="s">
        <v>1995</v>
      </c>
      <c r="AA3556" t="s">
        <v>1996</v>
      </c>
      <c r="AB3556">
        <v>253</v>
      </c>
      <c r="AC3556" s="1">
        <v>43066</v>
      </c>
      <c r="AD3556">
        <v>1</v>
      </c>
      <c r="AE3556">
        <v>269</v>
      </c>
      <c r="AF3556" s="1">
        <v>43346</v>
      </c>
      <c r="AG3556">
        <v>375</v>
      </c>
      <c r="AH3556">
        <v>110080</v>
      </c>
      <c r="AI3556" t="s">
        <v>854</v>
      </c>
      <c r="AJ3556" s="2">
        <v>34455</v>
      </c>
      <c r="AK3556" t="s">
        <v>45</v>
      </c>
      <c r="AL3556" s="1">
        <v>42971</v>
      </c>
    </row>
    <row r="3557" spans="1:38" x14ac:dyDescent="0.25">
      <c r="A3557" t="s">
        <v>38</v>
      </c>
      <c r="B3557" s="1">
        <v>43075</v>
      </c>
      <c r="C3557">
        <v>2</v>
      </c>
      <c r="D3557">
        <v>253</v>
      </c>
      <c r="E3557">
        <v>301</v>
      </c>
      <c r="F3557" t="s">
        <v>1426</v>
      </c>
      <c r="G3557" t="s">
        <v>51</v>
      </c>
      <c r="H3557" t="s">
        <v>52</v>
      </c>
      <c r="I3557">
        <v>6</v>
      </c>
      <c r="J3557" t="s">
        <v>42</v>
      </c>
      <c r="K3557">
        <v>104</v>
      </c>
      <c r="L3557">
        <v>29</v>
      </c>
      <c r="M3557">
        <v>4.91</v>
      </c>
      <c r="N3557">
        <v>1.42</v>
      </c>
      <c r="O3557">
        <v>3.79</v>
      </c>
      <c r="P3557">
        <v>1.1000000000000001</v>
      </c>
      <c r="Q3557">
        <v>3.43</v>
      </c>
      <c r="R3557">
        <v>0.99</v>
      </c>
      <c r="S3557">
        <v>2.09</v>
      </c>
      <c r="T3557">
        <v>357</v>
      </c>
      <c r="U3557">
        <v>30.1</v>
      </c>
      <c r="V3557">
        <v>28.93</v>
      </c>
      <c r="W3557" s="1">
        <v>42971</v>
      </c>
      <c r="X3557">
        <v>242</v>
      </c>
      <c r="Y3557" s="3">
        <v>44958</v>
      </c>
      <c r="Z3557" t="s">
        <v>1995</v>
      </c>
      <c r="AA3557" t="s">
        <v>1996</v>
      </c>
      <c r="AB3557">
        <v>253</v>
      </c>
      <c r="AC3557" s="1">
        <v>43066</v>
      </c>
      <c r="AD3557">
        <v>1</v>
      </c>
      <c r="AE3557">
        <v>231</v>
      </c>
      <c r="AF3557" s="1">
        <v>43346</v>
      </c>
      <c r="AG3557">
        <v>375</v>
      </c>
      <c r="AH3557">
        <v>110080</v>
      </c>
      <c r="AI3557" t="s">
        <v>854</v>
      </c>
      <c r="AJ3557" s="2">
        <v>34455</v>
      </c>
      <c r="AK3557" t="s">
        <v>45</v>
      </c>
      <c r="AL3557" s="1">
        <v>42971</v>
      </c>
    </row>
    <row r="3558" spans="1:38" x14ac:dyDescent="0.25">
      <c r="A3558" t="s">
        <v>123</v>
      </c>
      <c r="B3558" s="1">
        <v>43074</v>
      </c>
      <c r="C3558">
        <v>2</v>
      </c>
      <c r="D3558">
        <v>359</v>
      </c>
      <c r="E3558">
        <v>302</v>
      </c>
      <c r="F3558" t="s">
        <v>1426</v>
      </c>
      <c r="G3558" t="s">
        <v>104</v>
      </c>
      <c r="H3558" t="s">
        <v>105</v>
      </c>
      <c r="I3558">
        <v>2</v>
      </c>
      <c r="J3558">
        <v>1</v>
      </c>
      <c r="K3558">
        <v>107</v>
      </c>
      <c r="L3558">
        <v>16.3</v>
      </c>
      <c r="M3558">
        <v>5.24</v>
      </c>
      <c r="N3558">
        <v>0.85</v>
      </c>
      <c r="O3558">
        <v>4.32</v>
      </c>
      <c r="P3558">
        <v>0.7</v>
      </c>
      <c r="Q3558">
        <v>3.81</v>
      </c>
      <c r="R3558">
        <v>0.62</v>
      </c>
      <c r="S3558">
        <v>1.33</v>
      </c>
      <c r="T3558">
        <v>63</v>
      </c>
      <c r="U3558">
        <v>16.920000000000002</v>
      </c>
      <c r="V3558">
        <v>17.760000000000002</v>
      </c>
      <c r="W3558" s="1">
        <v>42967</v>
      </c>
      <c r="X3558">
        <v>244</v>
      </c>
      <c r="Y3558" t="s">
        <v>46</v>
      </c>
      <c r="AC3558" s="1">
        <v>43046</v>
      </c>
      <c r="AD3558">
        <v>1</v>
      </c>
      <c r="AE3558">
        <v>252</v>
      </c>
      <c r="AF3558" s="1">
        <v>43328</v>
      </c>
      <c r="AG3558">
        <v>361</v>
      </c>
      <c r="AH3558" t="s">
        <v>748</v>
      </c>
      <c r="AI3558">
        <v>603</v>
      </c>
      <c r="AJ3558" t="s">
        <v>1812</v>
      </c>
      <c r="AK3558" t="s">
        <v>45</v>
      </c>
      <c r="AL3558" s="1">
        <v>42967</v>
      </c>
    </row>
    <row r="3559" spans="1:38" x14ac:dyDescent="0.25">
      <c r="A3559" t="s">
        <v>123</v>
      </c>
      <c r="B3559" s="1">
        <v>43005</v>
      </c>
      <c r="C3559">
        <v>1</v>
      </c>
      <c r="D3559">
        <v>359</v>
      </c>
      <c r="E3559">
        <v>302</v>
      </c>
      <c r="F3559" t="s">
        <v>1426</v>
      </c>
      <c r="G3559" t="s">
        <v>104</v>
      </c>
      <c r="H3559" t="s">
        <v>105</v>
      </c>
      <c r="I3559">
        <v>2</v>
      </c>
      <c r="J3559">
        <v>1</v>
      </c>
      <c r="K3559">
        <v>38</v>
      </c>
      <c r="L3559">
        <v>15.1</v>
      </c>
      <c r="M3559">
        <v>5.25</v>
      </c>
      <c r="N3559">
        <v>0.79</v>
      </c>
      <c r="O3559">
        <v>4.26</v>
      </c>
      <c r="P3559">
        <v>0.64</v>
      </c>
      <c r="Q3559">
        <v>4.07</v>
      </c>
      <c r="R3559">
        <v>0.61</v>
      </c>
      <c r="S3559">
        <v>1.26</v>
      </c>
      <c r="T3559">
        <v>51</v>
      </c>
      <c r="U3559">
        <v>15.67</v>
      </c>
      <c r="V3559">
        <v>16.61</v>
      </c>
      <c r="W3559" s="1">
        <v>42967</v>
      </c>
      <c r="X3559">
        <v>244</v>
      </c>
      <c r="Y3559" t="s">
        <v>43</v>
      </c>
      <c r="AC3559" s="1">
        <v>43046</v>
      </c>
      <c r="AD3559">
        <v>1</v>
      </c>
      <c r="AE3559">
        <v>261</v>
      </c>
      <c r="AF3559" s="1">
        <v>43328</v>
      </c>
      <c r="AG3559">
        <v>361</v>
      </c>
      <c r="AH3559" t="s">
        <v>748</v>
      </c>
      <c r="AI3559">
        <v>603</v>
      </c>
      <c r="AJ3559" t="s">
        <v>1812</v>
      </c>
      <c r="AK3559" t="s">
        <v>45</v>
      </c>
      <c r="AL3559" s="1">
        <v>42967</v>
      </c>
    </row>
    <row r="3560" spans="1:38" x14ac:dyDescent="0.25">
      <c r="A3560" t="s">
        <v>123</v>
      </c>
      <c r="B3560" s="1">
        <v>43136</v>
      </c>
      <c r="C3560">
        <v>3</v>
      </c>
      <c r="D3560">
        <v>359</v>
      </c>
      <c r="E3560">
        <v>302</v>
      </c>
      <c r="F3560" t="s">
        <v>1426</v>
      </c>
      <c r="G3560" t="s">
        <v>69</v>
      </c>
      <c r="H3560" t="s">
        <v>70</v>
      </c>
      <c r="I3560">
        <v>3</v>
      </c>
      <c r="J3560">
        <v>2</v>
      </c>
      <c r="K3560">
        <v>170</v>
      </c>
      <c r="L3560">
        <v>11.6</v>
      </c>
      <c r="M3560">
        <v>4.96</v>
      </c>
      <c r="N3560">
        <v>0.57999999999999996</v>
      </c>
      <c r="O3560">
        <v>5.63</v>
      </c>
      <c r="P3560">
        <v>0.65</v>
      </c>
      <c r="Q3560">
        <v>4.4800000000000004</v>
      </c>
      <c r="R3560">
        <v>0.52</v>
      </c>
      <c r="S3560">
        <v>1.17</v>
      </c>
      <c r="T3560">
        <v>192</v>
      </c>
      <c r="U3560">
        <v>12.04</v>
      </c>
      <c r="V3560">
        <v>15.12</v>
      </c>
      <c r="W3560" s="1">
        <v>42966</v>
      </c>
      <c r="X3560">
        <v>245</v>
      </c>
      <c r="Y3560" s="3">
        <v>44986</v>
      </c>
      <c r="Z3560" t="s">
        <v>88</v>
      </c>
      <c r="AA3560" t="s">
        <v>1997</v>
      </c>
      <c r="AC3560" s="1">
        <v>43071</v>
      </c>
      <c r="AD3560">
        <v>2</v>
      </c>
      <c r="AE3560">
        <v>212</v>
      </c>
      <c r="AF3560" s="1">
        <v>43350</v>
      </c>
      <c r="AG3560">
        <v>384</v>
      </c>
      <c r="AH3560" t="s">
        <v>833</v>
      </c>
      <c r="AI3560" t="s">
        <v>1998</v>
      </c>
      <c r="AJ3560" t="s">
        <v>1999</v>
      </c>
      <c r="AK3560" t="s">
        <v>45</v>
      </c>
      <c r="AL3560" s="1">
        <v>42966</v>
      </c>
    </row>
    <row r="3561" spans="1:38" x14ac:dyDescent="0.25">
      <c r="A3561" t="s">
        <v>123</v>
      </c>
      <c r="B3561" s="1">
        <v>43198</v>
      </c>
      <c r="C3561">
        <v>4</v>
      </c>
      <c r="D3561">
        <v>359</v>
      </c>
      <c r="E3561">
        <v>302</v>
      </c>
      <c r="F3561" t="s">
        <v>1426</v>
      </c>
      <c r="G3561" t="s">
        <v>104</v>
      </c>
      <c r="H3561" t="s">
        <v>105</v>
      </c>
      <c r="I3561">
        <v>2</v>
      </c>
      <c r="J3561">
        <v>1</v>
      </c>
      <c r="K3561">
        <v>231</v>
      </c>
      <c r="L3561">
        <v>7.4</v>
      </c>
      <c r="M3561">
        <v>4.66</v>
      </c>
      <c r="N3561">
        <v>0.34</v>
      </c>
      <c r="O3561">
        <v>6.13</v>
      </c>
      <c r="P3561">
        <v>0.45</v>
      </c>
      <c r="Q3561">
        <v>4.93</v>
      </c>
      <c r="R3561">
        <v>0.36</v>
      </c>
      <c r="S3561">
        <v>0.82</v>
      </c>
      <c r="T3561">
        <v>132</v>
      </c>
      <c r="U3561">
        <v>7.68</v>
      </c>
      <c r="V3561">
        <v>10.3</v>
      </c>
      <c r="W3561" s="1">
        <v>42967</v>
      </c>
      <c r="X3561">
        <v>244</v>
      </c>
      <c r="Y3561" s="3">
        <v>45017</v>
      </c>
      <c r="AC3561" t="s">
        <v>49</v>
      </c>
      <c r="AH3561" t="s">
        <v>748</v>
      </c>
      <c r="AI3561">
        <v>603</v>
      </c>
      <c r="AJ3561" t="s">
        <v>1812</v>
      </c>
      <c r="AK3561" t="s">
        <v>50</v>
      </c>
      <c r="AL3561" s="1">
        <v>43243</v>
      </c>
    </row>
    <row r="3562" spans="1:38" x14ac:dyDescent="0.25">
      <c r="A3562" t="s">
        <v>38</v>
      </c>
      <c r="B3562" s="1">
        <v>43146</v>
      </c>
      <c r="C3562">
        <v>3</v>
      </c>
      <c r="D3562">
        <v>253</v>
      </c>
      <c r="E3562">
        <v>302</v>
      </c>
      <c r="F3562" t="s">
        <v>1426</v>
      </c>
      <c r="G3562" t="s">
        <v>51</v>
      </c>
      <c r="H3562" t="s">
        <v>52</v>
      </c>
      <c r="I3562">
        <v>6</v>
      </c>
      <c r="J3562" t="s">
        <v>42</v>
      </c>
      <c r="K3562">
        <v>175</v>
      </c>
      <c r="L3562">
        <v>20</v>
      </c>
      <c r="M3562">
        <v>4.78</v>
      </c>
      <c r="N3562">
        <v>0.96</v>
      </c>
      <c r="O3562">
        <v>4.3099999999999996</v>
      </c>
      <c r="P3562">
        <v>0.86</v>
      </c>
      <c r="Q3562">
        <v>3.7</v>
      </c>
      <c r="R3562">
        <v>0.74</v>
      </c>
      <c r="S3562">
        <v>1.6</v>
      </c>
      <c r="T3562">
        <v>245</v>
      </c>
      <c r="U3562">
        <v>20.76</v>
      </c>
      <c r="V3562">
        <v>21.65</v>
      </c>
      <c r="W3562" s="1">
        <v>42971</v>
      </c>
      <c r="X3562">
        <v>242</v>
      </c>
      <c r="Y3562" s="3">
        <v>44987</v>
      </c>
      <c r="Z3562" t="s">
        <v>1995</v>
      </c>
      <c r="AA3562" t="s">
        <v>1996</v>
      </c>
      <c r="AB3562">
        <v>253</v>
      </c>
      <c r="AC3562" s="1">
        <v>43066</v>
      </c>
      <c r="AD3562">
        <v>1</v>
      </c>
      <c r="AE3562">
        <v>195</v>
      </c>
      <c r="AF3562" s="1">
        <v>43346</v>
      </c>
      <c r="AG3562">
        <v>375</v>
      </c>
      <c r="AH3562">
        <v>110080</v>
      </c>
      <c r="AI3562" t="s">
        <v>854</v>
      </c>
      <c r="AJ3562" s="2">
        <v>34455</v>
      </c>
      <c r="AK3562" t="s">
        <v>45</v>
      </c>
      <c r="AL3562" s="1">
        <v>42971</v>
      </c>
    </row>
    <row r="3563" spans="1:38" x14ac:dyDescent="0.25">
      <c r="A3563" t="s">
        <v>38</v>
      </c>
      <c r="B3563" s="1">
        <v>43200</v>
      </c>
      <c r="C3563">
        <v>4</v>
      </c>
      <c r="D3563">
        <v>253</v>
      </c>
      <c r="E3563">
        <v>302</v>
      </c>
      <c r="F3563" t="s">
        <v>1426</v>
      </c>
      <c r="G3563" t="s">
        <v>51</v>
      </c>
      <c r="H3563" t="s">
        <v>52</v>
      </c>
      <c r="I3563">
        <v>6</v>
      </c>
      <c r="J3563" t="s">
        <v>42</v>
      </c>
      <c r="K3563">
        <v>229</v>
      </c>
      <c r="L3563">
        <v>15.6</v>
      </c>
      <c r="M3563">
        <v>4.8</v>
      </c>
      <c r="N3563">
        <v>0.75</v>
      </c>
      <c r="O3563">
        <v>4.91</v>
      </c>
      <c r="P3563">
        <v>0.77</v>
      </c>
      <c r="Q3563">
        <v>4.41</v>
      </c>
      <c r="R3563">
        <v>0.69</v>
      </c>
      <c r="S3563">
        <v>1.45</v>
      </c>
      <c r="T3563">
        <v>233</v>
      </c>
      <c r="U3563">
        <v>16.190000000000001</v>
      </c>
      <c r="V3563">
        <v>18.96</v>
      </c>
      <c r="W3563" s="1">
        <v>42971</v>
      </c>
      <c r="X3563">
        <v>242</v>
      </c>
      <c r="Y3563" s="3">
        <v>45019</v>
      </c>
      <c r="Z3563" t="s">
        <v>1995</v>
      </c>
      <c r="AA3563" t="s">
        <v>1996</v>
      </c>
      <c r="AB3563">
        <v>253</v>
      </c>
      <c r="AC3563" t="s">
        <v>49</v>
      </c>
      <c r="AH3563">
        <v>110080</v>
      </c>
      <c r="AI3563" t="s">
        <v>854</v>
      </c>
      <c r="AJ3563" s="2">
        <v>34455</v>
      </c>
      <c r="AK3563" t="s">
        <v>50</v>
      </c>
      <c r="AL3563" s="1">
        <v>43239</v>
      </c>
    </row>
    <row r="3564" spans="1:38" x14ac:dyDescent="0.25">
      <c r="A3564" t="s">
        <v>51</v>
      </c>
      <c r="B3564" s="1">
        <v>42990</v>
      </c>
      <c r="C3564">
        <v>1</v>
      </c>
      <c r="D3564">
        <v>88</v>
      </c>
      <c r="E3564">
        <v>302</v>
      </c>
      <c r="F3564" t="s">
        <v>1426</v>
      </c>
      <c r="G3564" t="s">
        <v>56</v>
      </c>
      <c r="H3564" t="s">
        <v>41</v>
      </c>
      <c r="I3564">
        <v>2</v>
      </c>
      <c r="J3564">
        <v>1</v>
      </c>
      <c r="K3564">
        <v>33</v>
      </c>
      <c r="L3564">
        <v>9.9</v>
      </c>
      <c r="M3564">
        <v>5</v>
      </c>
      <c r="N3564">
        <v>0.5</v>
      </c>
      <c r="O3564">
        <v>5.99</v>
      </c>
      <c r="P3564">
        <v>0.59</v>
      </c>
      <c r="Q3564">
        <v>4.17</v>
      </c>
      <c r="R3564">
        <v>0.41</v>
      </c>
      <c r="S3564">
        <v>1.01</v>
      </c>
      <c r="T3564">
        <v>70</v>
      </c>
      <c r="U3564">
        <v>10.28</v>
      </c>
      <c r="V3564">
        <v>13.1</v>
      </c>
      <c r="W3564" s="1">
        <v>42957</v>
      </c>
      <c r="X3564">
        <v>265</v>
      </c>
      <c r="Y3564" t="s">
        <v>43</v>
      </c>
      <c r="Z3564" t="s">
        <v>2000</v>
      </c>
      <c r="AA3564" t="s">
        <v>2001</v>
      </c>
      <c r="AC3564" t="s">
        <v>49</v>
      </c>
      <c r="AH3564">
        <v>309084</v>
      </c>
      <c r="AI3564">
        <v>142</v>
      </c>
      <c r="AJ3564" s="2">
        <v>11628</v>
      </c>
      <c r="AK3564" t="s">
        <v>45</v>
      </c>
      <c r="AL3564" s="1">
        <v>42957</v>
      </c>
    </row>
    <row r="3565" spans="1:38" x14ac:dyDescent="0.25">
      <c r="A3565" t="s">
        <v>51</v>
      </c>
      <c r="B3565" s="1">
        <v>43048</v>
      </c>
      <c r="C3565">
        <v>2</v>
      </c>
      <c r="D3565">
        <v>88</v>
      </c>
      <c r="E3565">
        <v>302</v>
      </c>
      <c r="F3565" t="s">
        <v>1426</v>
      </c>
      <c r="G3565" t="s">
        <v>56</v>
      </c>
      <c r="H3565" t="s">
        <v>41</v>
      </c>
      <c r="I3565">
        <v>2</v>
      </c>
      <c r="J3565">
        <v>1</v>
      </c>
      <c r="K3565">
        <v>91</v>
      </c>
      <c r="L3565">
        <v>10.199999999999999</v>
      </c>
      <c r="M3565">
        <v>5.08</v>
      </c>
      <c r="N3565">
        <v>0.52</v>
      </c>
      <c r="O3565">
        <v>5.53</v>
      </c>
      <c r="P3565">
        <v>0.56000000000000005</v>
      </c>
      <c r="Q3565">
        <v>4.46</v>
      </c>
      <c r="R3565">
        <v>0.45</v>
      </c>
      <c r="S3565">
        <v>1.02</v>
      </c>
      <c r="T3565">
        <v>115</v>
      </c>
      <c r="U3565">
        <v>10.59</v>
      </c>
      <c r="V3565">
        <v>13.1</v>
      </c>
      <c r="W3565" s="1">
        <v>42957</v>
      </c>
      <c r="X3565">
        <v>265</v>
      </c>
      <c r="Y3565" t="s">
        <v>46</v>
      </c>
      <c r="Z3565" t="s">
        <v>2000</v>
      </c>
      <c r="AA3565" t="s">
        <v>2001</v>
      </c>
      <c r="AC3565" t="s">
        <v>49</v>
      </c>
      <c r="AH3565">
        <v>309084</v>
      </c>
      <c r="AI3565">
        <v>142</v>
      </c>
      <c r="AJ3565" s="2">
        <v>11628</v>
      </c>
      <c r="AK3565" t="s">
        <v>45</v>
      </c>
      <c r="AL3565" s="1">
        <v>42957</v>
      </c>
    </row>
    <row r="3566" spans="1:38" x14ac:dyDescent="0.25">
      <c r="A3566" t="s">
        <v>51</v>
      </c>
      <c r="B3566" s="1">
        <v>43109</v>
      </c>
      <c r="C3566">
        <v>3</v>
      </c>
      <c r="D3566">
        <v>88</v>
      </c>
      <c r="E3566">
        <v>302</v>
      </c>
      <c r="F3566" t="s">
        <v>1426</v>
      </c>
      <c r="G3566" t="s">
        <v>56</v>
      </c>
      <c r="H3566" t="s">
        <v>41</v>
      </c>
      <c r="I3566">
        <v>2</v>
      </c>
      <c r="J3566">
        <v>1</v>
      </c>
      <c r="K3566">
        <v>152</v>
      </c>
      <c r="L3566">
        <v>10</v>
      </c>
      <c r="M3566">
        <v>5.1100000000000003</v>
      </c>
      <c r="N3566">
        <v>0.51</v>
      </c>
      <c r="O3566">
        <v>5.5</v>
      </c>
      <c r="P3566">
        <v>0.55000000000000004</v>
      </c>
      <c r="Q3566">
        <v>4.3600000000000003</v>
      </c>
      <c r="R3566">
        <v>0.44</v>
      </c>
      <c r="S3566">
        <v>0.99</v>
      </c>
      <c r="T3566">
        <v>41</v>
      </c>
      <c r="U3566">
        <v>10.38</v>
      </c>
      <c r="V3566">
        <v>12.85</v>
      </c>
      <c r="W3566" s="1">
        <v>42957</v>
      </c>
      <c r="X3566">
        <v>265</v>
      </c>
      <c r="Y3566" t="s">
        <v>47</v>
      </c>
      <c r="Z3566" t="s">
        <v>2000</v>
      </c>
      <c r="AA3566" t="s">
        <v>2001</v>
      </c>
      <c r="AC3566" s="1">
        <v>43079</v>
      </c>
      <c r="AD3566">
        <v>2</v>
      </c>
      <c r="AE3566">
        <v>206</v>
      </c>
      <c r="AF3566" s="1">
        <v>43358</v>
      </c>
      <c r="AG3566">
        <v>401</v>
      </c>
      <c r="AH3566">
        <v>309084</v>
      </c>
      <c r="AI3566">
        <v>142</v>
      </c>
      <c r="AJ3566" s="2">
        <v>11628</v>
      </c>
      <c r="AK3566" t="s">
        <v>45</v>
      </c>
      <c r="AL3566" s="1">
        <v>42957</v>
      </c>
    </row>
    <row r="3567" spans="1:38" x14ac:dyDescent="0.25">
      <c r="A3567" t="s">
        <v>51</v>
      </c>
      <c r="B3567" s="1">
        <v>43157</v>
      </c>
      <c r="C3567">
        <v>4</v>
      </c>
      <c r="D3567">
        <v>88</v>
      </c>
      <c r="E3567">
        <v>302</v>
      </c>
      <c r="F3567" t="s">
        <v>1426</v>
      </c>
      <c r="G3567" t="s">
        <v>56</v>
      </c>
      <c r="H3567" t="s">
        <v>41</v>
      </c>
      <c r="I3567">
        <v>2</v>
      </c>
      <c r="J3567">
        <v>1</v>
      </c>
      <c r="K3567">
        <v>200</v>
      </c>
      <c r="L3567">
        <v>8.1</v>
      </c>
      <c r="M3567">
        <v>5.03</v>
      </c>
      <c r="N3567">
        <v>0.41</v>
      </c>
      <c r="O3567">
        <v>6.2</v>
      </c>
      <c r="P3567">
        <v>0.5</v>
      </c>
      <c r="Q3567">
        <v>4.72</v>
      </c>
      <c r="R3567">
        <v>0.38</v>
      </c>
      <c r="S3567">
        <v>0.88</v>
      </c>
      <c r="T3567">
        <v>83</v>
      </c>
      <c r="U3567">
        <v>8.41</v>
      </c>
      <c r="V3567">
        <v>11.27</v>
      </c>
      <c r="W3567" s="1">
        <v>42957</v>
      </c>
      <c r="X3567">
        <v>265</v>
      </c>
      <c r="Y3567" t="s">
        <v>48</v>
      </c>
      <c r="Z3567" t="s">
        <v>2000</v>
      </c>
      <c r="AA3567" t="s">
        <v>2001</v>
      </c>
      <c r="AC3567" s="1">
        <v>43079</v>
      </c>
      <c r="AD3567">
        <v>2</v>
      </c>
      <c r="AE3567">
        <v>200</v>
      </c>
      <c r="AF3567" s="1">
        <v>43358</v>
      </c>
      <c r="AG3567">
        <v>401</v>
      </c>
      <c r="AH3567">
        <v>309084</v>
      </c>
      <c r="AI3567">
        <v>142</v>
      </c>
      <c r="AJ3567" s="2">
        <v>11628</v>
      </c>
      <c r="AK3567" t="s">
        <v>45</v>
      </c>
      <c r="AL3567" s="1">
        <v>42957</v>
      </c>
    </row>
    <row r="3568" spans="1:38" x14ac:dyDescent="0.25">
      <c r="A3568" t="s">
        <v>51</v>
      </c>
      <c r="B3568" s="1">
        <v>43209</v>
      </c>
      <c r="C3568">
        <v>5</v>
      </c>
      <c r="D3568">
        <v>88</v>
      </c>
      <c r="E3568">
        <v>302</v>
      </c>
      <c r="F3568" t="s">
        <v>1426</v>
      </c>
      <c r="G3568" t="s">
        <v>56</v>
      </c>
      <c r="H3568" t="s">
        <v>41</v>
      </c>
      <c r="I3568">
        <v>2</v>
      </c>
      <c r="J3568">
        <v>1</v>
      </c>
      <c r="K3568">
        <v>252</v>
      </c>
      <c r="L3568">
        <v>7.6</v>
      </c>
      <c r="M3568">
        <v>5.12</v>
      </c>
      <c r="N3568">
        <v>0.39</v>
      </c>
      <c r="O3568">
        <v>6.22</v>
      </c>
      <c r="P3568">
        <v>0.47</v>
      </c>
      <c r="Q3568">
        <v>5.17</v>
      </c>
      <c r="R3568">
        <v>0.39</v>
      </c>
      <c r="S3568">
        <v>0.87</v>
      </c>
      <c r="T3568">
        <v>116</v>
      </c>
      <c r="U3568">
        <v>7.89</v>
      </c>
      <c r="V3568">
        <v>10.83</v>
      </c>
      <c r="W3568" s="1">
        <v>42957</v>
      </c>
      <c r="X3568">
        <v>265</v>
      </c>
      <c r="Y3568" t="s">
        <v>77</v>
      </c>
      <c r="Z3568" t="s">
        <v>2000</v>
      </c>
      <c r="AA3568" t="s">
        <v>2001</v>
      </c>
      <c r="AC3568" s="1">
        <v>43079</v>
      </c>
      <c r="AD3568">
        <v>2</v>
      </c>
      <c r="AE3568">
        <v>3</v>
      </c>
      <c r="AF3568" s="1">
        <v>43358</v>
      </c>
      <c r="AG3568">
        <v>401</v>
      </c>
      <c r="AH3568">
        <v>309084</v>
      </c>
      <c r="AI3568">
        <v>142</v>
      </c>
      <c r="AJ3568" s="2">
        <v>11628</v>
      </c>
      <c r="AK3568" t="s">
        <v>45</v>
      </c>
      <c r="AL3568" s="1">
        <v>42957</v>
      </c>
    </row>
    <row r="3569" spans="1:38" x14ac:dyDescent="0.25">
      <c r="A3569" t="s">
        <v>51</v>
      </c>
      <c r="B3569" s="1">
        <v>42990</v>
      </c>
      <c r="C3569">
        <v>1</v>
      </c>
      <c r="D3569">
        <v>102</v>
      </c>
      <c r="E3569">
        <v>302</v>
      </c>
      <c r="F3569" t="s">
        <v>1426</v>
      </c>
      <c r="G3569" t="s">
        <v>56</v>
      </c>
      <c r="H3569" t="s">
        <v>41</v>
      </c>
      <c r="I3569">
        <v>5</v>
      </c>
      <c r="J3569" t="s">
        <v>42</v>
      </c>
      <c r="K3569">
        <v>16</v>
      </c>
      <c r="L3569">
        <v>20.100000000000001</v>
      </c>
      <c r="M3569">
        <v>4.95</v>
      </c>
      <c r="N3569">
        <v>0.99</v>
      </c>
      <c r="O3569">
        <v>4.84</v>
      </c>
      <c r="P3569">
        <v>0.97</v>
      </c>
      <c r="Q3569">
        <v>4.16</v>
      </c>
      <c r="R3569">
        <v>0.84</v>
      </c>
      <c r="S3569">
        <v>1.81</v>
      </c>
      <c r="T3569">
        <v>26</v>
      </c>
      <c r="U3569">
        <v>20.86</v>
      </c>
      <c r="V3569">
        <v>23.8</v>
      </c>
      <c r="W3569" s="1">
        <v>42974</v>
      </c>
      <c r="X3569">
        <v>248</v>
      </c>
      <c r="Y3569" t="s">
        <v>43</v>
      </c>
      <c r="AC3569" t="s">
        <v>49</v>
      </c>
      <c r="AH3569">
        <v>311528</v>
      </c>
      <c r="AI3569" t="s">
        <v>1647</v>
      </c>
      <c r="AJ3569" t="s">
        <v>2002</v>
      </c>
      <c r="AK3569" t="s">
        <v>45</v>
      </c>
      <c r="AL3569" s="1">
        <v>42974</v>
      </c>
    </row>
    <row r="3570" spans="1:38" x14ac:dyDescent="0.25">
      <c r="A3570" t="s">
        <v>123</v>
      </c>
      <c r="B3570" s="1">
        <v>43136</v>
      </c>
      <c r="C3570">
        <v>3</v>
      </c>
      <c r="D3570">
        <v>264</v>
      </c>
      <c r="E3570">
        <v>302</v>
      </c>
      <c r="F3570" t="s">
        <v>1426</v>
      </c>
      <c r="G3570" t="s">
        <v>69</v>
      </c>
      <c r="H3570" t="s">
        <v>70</v>
      </c>
      <c r="I3570">
        <v>2</v>
      </c>
      <c r="J3570">
        <v>1</v>
      </c>
      <c r="K3570">
        <v>123</v>
      </c>
      <c r="L3570">
        <v>19.399999999999999</v>
      </c>
      <c r="M3570">
        <v>5.09</v>
      </c>
      <c r="N3570">
        <v>0.99</v>
      </c>
      <c r="O3570">
        <v>5.53</v>
      </c>
      <c r="P3570">
        <v>1.07</v>
      </c>
      <c r="Q3570">
        <v>3.6</v>
      </c>
      <c r="R3570">
        <v>0.7</v>
      </c>
      <c r="S3570">
        <v>1.77</v>
      </c>
      <c r="U3570">
        <v>20.14</v>
      </c>
      <c r="V3570">
        <v>23.83</v>
      </c>
      <c r="W3570" s="1">
        <v>43013</v>
      </c>
      <c r="X3570">
        <v>198</v>
      </c>
      <c r="Z3570" t="s">
        <v>2003</v>
      </c>
      <c r="AA3570" t="s">
        <v>2004</v>
      </c>
      <c r="AC3570" s="1">
        <v>43048</v>
      </c>
      <c r="AD3570">
        <v>1</v>
      </c>
      <c r="AE3570">
        <v>186</v>
      </c>
      <c r="AF3570" s="1">
        <v>43324</v>
      </c>
      <c r="AG3570">
        <v>311</v>
      </c>
      <c r="AH3570" t="s">
        <v>2005</v>
      </c>
      <c r="AI3570" t="s">
        <v>203</v>
      </c>
      <c r="AJ3570" t="s">
        <v>2006</v>
      </c>
      <c r="AK3570" t="s">
        <v>45</v>
      </c>
      <c r="AL3570" s="1">
        <v>43013</v>
      </c>
    </row>
    <row r="3571" spans="1:38" x14ac:dyDescent="0.25">
      <c r="A3571" t="s">
        <v>123</v>
      </c>
      <c r="B3571" s="1">
        <v>43074</v>
      </c>
      <c r="C3571">
        <v>2</v>
      </c>
      <c r="D3571">
        <v>264</v>
      </c>
      <c r="E3571">
        <v>302</v>
      </c>
      <c r="F3571" t="s">
        <v>1426</v>
      </c>
      <c r="G3571" t="s">
        <v>69</v>
      </c>
      <c r="H3571" t="s">
        <v>70</v>
      </c>
      <c r="I3571">
        <v>2</v>
      </c>
      <c r="J3571">
        <v>1</v>
      </c>
      <c r="K3571">
        <v>61</v>
      </c>
      <c r="L3571">
        <v>20.2</v>
      </c>
      <c r="M3571">
        <v>5.26</v>
      </c>
      <c r="N3571">
        <v>1.06</v>
      </c>
      <c r="O3571">
        <v>3.83</v>
      </c>
      <c r="P3571">
        <v>0.77</v>
      </c>
      <c r="Q3571">
        <v>3.67</v>
      </c>
      <c r="R3571">
        <v>0.74</v>
      </c>
      <c r="S3571">
        <v>1.52</v>
      </c>
      <c r="U3571">
        <v>20.97</v>
      </c>
      <c r="V3571">
        <v>20.57</v>
      </c>
      <c r="W3571" s="1">
        <v>43013</v>
      </c>
      <c r="X3571">
        <v>198</v>
      </c>
      <c r="Z3571" t="s">
        <v>2003</v>
      </c>
      <c r="AA3571" t="s">
        <v>2004</v>
      </c>
      <c r="AC3571" s="1">
        <v>43048</v>
      </c>
      <c r="AD3571">
        <v>1</v>
      </c>
      <c r="AE3571">
        <v>248</v>
      </c>
      <c r="AF3571" s="1">
        <v>43324</v>
      </c>
      <c r="AG3571">
        <v>311</v>
      </c>
      <c r="AH3571" t="s">
        <v>2005</v>
      </c>
      <c r="AI3571" t="s">
        <v>203</v>
      </c>
      <c r="AJ3571" t="s">
        <v>2006</v>
      </c>
      <c r="AK3571" t="s">
        <v>45</v>
      </c>
      <c r="AL3571" s="1">
        <v>43013</v>
      </c>
    </row>
    <row r="3572" spans="1:38" x14ac:dyDescent="0.25">
      <c r="A3572" t="s">
        <v>123</v>
      </c>
      <c r="B3572" s="1">
        <v>43198</v>
      </c>
      <c r="C3572">
        <v>4</v>
      </c>
      <c r="D3572">
        <v>264</v>
      </c>
      <c r="E3572">
        <v>302</v>
      </c>
      <c r="F3572" t="s">
        <v>1426</v>
      </c>
      <c r="G3572" t="s">
        <v>69</v>
      </c>
      <c r="H3572" t="s">
        <v>70</v>
      </c>
      <c r="I3572">
        <v>2</v>
      </c>
      <c r="J3572">
        <v>1</v>
      </c>
      <c r="K3572">
        <v>185</v>
      </c>
      <c r="L3572">
        <v>11.7</v>
      </c>
      <c r="M3572">
        <v>5.03</v>
      </c>
      <c r="N3572">
        <v>0.59</v>
      </c>
      <c r="O3572">
        <v>5.77</v>
      </c>
      <c r="P3572">
        <v>0.68</v>
      </c>
      <c r="Q3572">
        <v>4.3499999999999996</v>
      </c>
      <c r="R3572">
        <v>0.51</v>
      </c>
      <c r="S3572">
        <v>1.18</v>
      </c>
      <c r="T3572">
        <v>45</v>
      </c>
      <c r="U3572">
        <v>12.14</v>
      </c>
      <c r="V3572">
        <v>15.45</v>
      </c>
      <c r="W3572" s="1">
        <v>43013</v>
      </c>
      <c r="X3572">
        <v>198</v>
      </c>
      <c r="Y3572" s="3">
        <v>44986</v>
      </c>
      <c r="Z3572" t="s">
        <v>2003</v>
      </c>
      <c r="AA3572" t="s">
        <v>2004</v>
      </c>
      <c r="AC3572" t="s">
        <v>49</v>
      </c>
      <c r="AH3572" t="s">
        <v>2005</v>
      </c>
      <c r="AI3572" t="s">
        <v>203</v>
      </c>
      <c r="AJ3572" t="s">
        <v>2006</v>
      </c>
      <c r="AK3572" t="s">
        <v>50</v>
      </c>
      <c r="AL3572" s="1">
        <v>43242</v>
      </c>
    </row>
    <row r="3573" spans="1:38" x14ac:dyDescent="0.25">
      <c r="A3573" t="s">
        <v>68</v>
      </c>
      <c r="B3573" s="1">
        <v>43018</v>
      </c>
      <c r="C3573">
        <v>1</v>
      </c>
      <c r="D3573">
        <v>193</v>
      </c>
      <c r="E3573">
        <v>302</v>
      </c>
      <c r="F3573" t="s">
        <v>1426</v>
      </c>
      <c r="G3573" t="s">
        <v>69</v>
      </c>
      <c r="H3573" t="s">
        <v>70</v>
      </c>
      <c r="I3573">
        <v>2</v>
      </c>
      <c r="J3573">
        <v>1</v>
      </c>
      <c r="K3573">
        <v>70</v>
      </c>
      <c r="L3573">
        <v>18.600000000000001</v>
      </c>
      <c r="M3573">
        <v>5.09</v>
      </c>
      <c r="N3573">
        <v>0.95</v>
      </c>
      <c r="O3573">
        <v>4.1500000000000004</v>
      </c>
      <c r="P3573">
        <v>0.77</v>
      </c>
      <c r="Q3573">
        <v>3.47</v>
      </c>
      <c r="R3573">
        <v>0.65</v>
      </c>
      <c r="S3573">
        <v>1.42</v>
      </c>
      <c r="T3573">
        <v>34</v>
      </c>
      <c r="U3573">
        <v>19.309999999999999</v>
      </c>
      <c r="V3573">
        <v>19.48</v>
      </c>
      <c r="W3573" s="1">
        <v>42948</v>
      </c>
      <c r="X3573">
        <v>276</v>
      </c>
      <c r="Y3573" t="s">
        <v>43</v>
      </c>
      <c r="Z3573" t="s">
        <v>2007</v>
      </c>
      <c r="AA3573" t="s">
        <v>2008</v>
      </c>
      <c r="AB3573">
        <v>47</v>
      </c>
      <c r="AC3573" s="1">
        <v>43036</v>
      </c>
      <c r="AD3573">
        <v>1</v>
      </c>
      <c r="AE3573">
        <v>247</v>
      </c>
      <c r="AF3573" s="1">
        <v>43314</v>
      </c>
      <c r="AG3573">
        <v>366</v>
      </c>
      <c r="AH3573">
        <v>114533</v>
      </c>
      <c r="AI3573">
        <v>585</v>
      </c>
      <c r="AJ3573" t="s">
        <v>2009</v>
      </c>
      <c r="AK3573" t="s">
        <v>45</v>
      </c>
      <c r="AL3573" s="1">
        <v>42948</v>
      </c>
    </row>
    <row r="3574" spans="1:38" x14ac:dyDescent="0.25">
      <c r="A3574" t="s">
        <v>68</v>
      </c>
      <c r="B3574" s="1">
        <v>43144</v>
      </c>
      <c r="C3574">
        <v>3</v>
      </c>
      <c r="D3574">
        <v>193</v>
      </c>
      <c r="E3574">
        <v>302</v>
      </c>
      <c r="F3574" t="s">
        <v>1426</v>
      </c>
      <c r="G3574" t="s">
        <v>69</v>
      </c>
      <c r="H3574" t="s">
        <v>70</v>
      </c>
      <c r="I3574">
        <v>2</v>
      </c>
      <c r="J3574">
        <v>1</v>
      </c>
      <c r="K3574">
        <v>196</v>
      </c>
      <c r="L3574">
        <v>11.9</v>
      </c>
      <c r="M3574">
        <v>4.96</v>
      </c>
      <c r="N3574">
        <v>0.59</v>
      </c>
      <c r="O3574">
        <v>4.91</v>
      </c>
      <c r="P3574">
        <v>0.57999999999999996</v>
      </c>
      <c r="Q3574">
        <v>3.47</v>
      </c>
      <c r="R3574">
        <v>0.41</v>
      </c>
      <c r="S3574">
        <v>1</v>
      </c>
      <c r="T3574">
        <v>39</v>
      </c>
      <c r="U3574">
        <v>12.35</v>
      </c>
      <c r="V3574">
        <v>13.51</v>
      </c>
      <c r="W3574" s="1">
        <v>42948</v>
      </c>
      <c r="X3574">
        <v>276</v>
      </c>
      <c r="Y3574" t="s">
        <v>47</v>
      </c>
      <c r="Z3574" t="s">
        <v>2007</v>
      </c>
      <c r="AA3574" t="s">
        <v>2008</v>
      </c>
      <c r="AB3574">
        <v>47</v>
      </c>
      <c r="AC3574" s="1">
        <v>43036</v>
      </c>
      <c r="AD3574">
        <v>1</v>
      </c>
      <c r="AE3574">
        <v>168</v>
      </c>
      <c r="AF3574" s="1">
        <v>43314</v>
      </c>
      <c r="AG3574">
        <v>366</v>
      </c>
      <c r="AH3574">
        <v>114533</v>
      </c>
      <c r="AI3574">
        <v>585</v>
      </c>
      <c r="AJ3574" t="s">
        <v>2009</v>
      </c>
      <c r="AK3574" t="s">
        <v>45</v>
      </c>
      <c r="AL3574" s="1">
        <v>42948</v>
      </c>
    </row>
    <row r="3575" spans="1:38" x14ac:dyDescent="0.25">
      <c r="A3575" t="s">
        <v>68</v>
      </c>
      <c r="B3575" s="1">
        <v>43073</v>
      </c>
      <c r="C3575">
        <v>2</v>
      </c>
      <c r="D3575">
        <v>193</v>
      </c>
      <c r="E3575">
        <v>302</v>
      </c>
      <c r="F3575" t="s">
        <v>1426</v>
      </c>
      <c r="G3575" t="s">
        <v>69</v>
      </c>
      <c r="H3575" t="s">
        <v>70</v>
      </c>
      <c r="I3575">
        <v>2</v>
      </c>
      <c r="J3575">
        <v>1</v>
      </c>
      <c r="K3575">
        <v>125</v>
      </c>
      <c r="L3575">
        <v>13.3</v>
      </c>
      <c r="M3575">
        <v>5.03</v>
      </c>
      <c r="N3575">
        <v>0.67</v>
      </c>
      <c r="O3575">
        <v>3.81</v>
      </c>
      <c r="P3575">
        <v>0.51</v>
      </c>
      <c r="Q3575">
        <v>3.36</v>
      </c>
      <c r="R3575">
        <v>0.45</v>
      </c>
      <c r="S3575">
        <v>0.95</v>
      </c>
      <c r="T3575">
        <v>17</v>
      </c>
      <c r="U3575">
        <v>13.81</v>
      </c>
      <c r="V3575">
        <v>13.31</v>
      </c>
      <c r="W3575" s="1">
        <v>42948</v>
      </c>
      <c r="X3575">
        <v>276</v>
      </c>
      <c r="Y3575" t="s">
        <v>46</v>
      </c>
      <c r="Z3575" t="s">
        <v>2007</v>
      </c>
      <c r="AA3575" t="s">
        <v>2008</v>
      </c>
      <c r="AB3575">
        <v>47</v>
      </c>
      <c r="AC3575" s="1">
        <v>43036</v>
      </c>
      <c r="AD3575">
        <v>1</v>
      </c>
      <c r="AE3575">
        <v>239</v>
      </c>
      <c r="AF3575" s="1">
        <v>43314</v>
      </c>
      <c r="AG3575">
        <v>366</v>
      </c>
      <c r="AH3575">
        <v>114533</v>
      </c>
      <c r="AI3575">
        <v>585</v>
      </c>
      <c r="AJ3575" t="s">
        <v>2009</v>
      </c>
      <c r="AK3575" t="s">
        <v>45</v>
      </c>
      <c r="AL3575" s="1">
        <v>42948</v>
      </c>
    </row>
    <row r="3576" spans="1:38" x14ac:dyDescent="0.25">
      <c r="A3576" t="s">
        <v>68</v>
      </c>
      <c r="B3576" s="1">
        <v>43219</v>
      </c>
      <c r="C3576">
        <v>4</v>
      </c>
      <c r="D3576">
        <v>193</v>
      </c>
      <c r="E3576">
        <v>302</v>
      </c>
      <c r="F3576" t="s">
        <v>1426</v>
      </c>
      <c r="G3576" t="s">
        <v>69</v>
      </c>
      <c r="H3576" t="s">
        <v>70</v>
      </c>
      <c r="I3576">
        <v>2</v>
      </c>
      <c r="J3576">
        <v>1</v>
      </c>
      <c r="K3576">
        <v>271</v>
      </c>
      <c r="L3576">
        <v>3.3</v>
      </c>
      <c r="M3576">
        <v>4.3899999999999997</v>
      </c>
      <c r="N3576">
        <v>0.14000000000000001</v>
      </c>
      <c r="O3576">
        <v>8.56</v>
      </c>
      <c r="P3576">
        <v>0.28000000000000003</v>
      </c>
      <c r="Q3576">
        <v>5.78</v>
      </c>
      <c r="R3576">
        <v>0.19</v>
      </c>
      <c r="S3576">
        <v>0.47</v>
      </c>
      <c r="T3576">
        <v>187</v>
      </c>
      <c r="U3576">
        <v>3.43</v>
      </c>
      <c r="V3576">
        <v>5.81</v>
      </c>
      <c r="W3576" s="1">
        <v>42948</v>
      </c>
      <c r="X3576">
        <v>276</v>
      </c>
      <c r="Y3576" s="3">
        <v>45017</v>
      </c>
      <c r="Z3576" t="s">
        <v>2010</v>
      </c>
      <c r="AA3576" t="s">
        <v>2008</v>
      </c>
      <c r="AB3576">
        <v>46</v>
      </c>
      <c r="AC3576" s="1">
        <v>43423</v>
      </c>
      <c r="AD3576">
        <v>3</v>
      </c>
      <c r="AE3576">
        <v>254</v>
      </c>
      <c r="AF3576" s="1">
        <v>43701</v>
      </c>
      <c r="AG3576">
        <v>753</v>
      </c>
      <c r="AH3576">
        <v>114533</v>
      </c>
      <c r="AI3576">
        <v>585</v>
      </c>
      <c r="AJ3576" t="s">
        <v>2009</v>
      </c>
      <c r="AK3576" t="s">
        <v>50</v>
      </c>
      <c r="AL3576" s="1">
        <v>43250</v>
      </c>
    </row>
    <row r="3577" spans="1:38" x14ac:dyDescent="0.25">
      <c r="A3577" t="s">
        <v>1153</v>
      </c>
      <c r="B3577" s="1">
        <v>43009</v>
      </c>
      <c r="C3577">
        <v>1</v>
      </c>
      <c r="D3577">
        <v>201</v>
      </c>
      <c r="E3577">
        <v>303</v>
      </c>
      <c r="F3577" t="s">
        <v>1426</v>
      </c>
      <c r="G3577" t="s">
        <v>104</v>
      </c>
      <c r="H3577" t="s">
        <v>105</v>
      </c>
      <c r="I3577">
        <v>5</v>
      </c>
      <c r="J3577" t="s">
        <v>42</v>
      </c>
      <c r="K3577">
        <v>27</v>
      </c>
      <c r="L3577">
        <v>21.3</v>
      </c>
      <c r="M3577">
        <v>4.76</v>
      </c>
      <c r="N3577">
        <v>1.01</v>
      </c>
      <c r="O3577">
        <v>5.45</v>
      </c>
      <c r="P3577">
        <v>1.1599999999999999</v>
      </c>
      <c r="Q3577">
        <v>3.92</v>
      </c>
      <c r="R3577">
        <v>0.83</v>
      </c>
      <c r="S3577">
        <v>2</v>
      </c>
      <c r="T3577">
        <v>32</v>
      </c>
      <c r="U3577">
        <v>22.11</v>
      </c>
      <c r="V3577">
        <v>26.43</v>
      </c>
      <c r="W3577" s="1">
        <v>42982</v>
      </c>
      <c r="X3577">
        <v>245</v>
      </c>
      <c r="Y3577" t="s">
        <v>43</v>
      </c>
      <c r="Z3577" t="s">
        <v>2011</v>
      </c>
      <c r="AA3577" t="s">
        <v>2012</v>
      </c>
      <c r="AC3577" s="1">
        <v>43042</v>
      </c>
      <c r="AD3577">
        <v>1</v>
      </c>
      <c r="AE3577">
        <v>252</v>
      </c>
      <c r="AF3577" s="1">
        <v>43322</v>
      </c>
      <c r="AG3577">
        <v>340</v>
      </c>
      <c r="AH3577">
        <v>511028</v>
      </c>
      <c r="AI3577" t="s">
        <v>602</v>
      </c>
      <c r="AJ3577" s="2">
        <v>46600</v>
      </c>
      <c r="AK3577" t="s">
        <v>45</v>
      </c>
      <c r="AL3577" s="1">
        <v>42982</v>
      </c>
    </row>
    <row r="3578" spans="1:38" x14ac:dyDescent="0.25">
      <c r="A3578" t="s">
        <v>1153</v>
      </c>
      <c r="B3578" s="1">
        <v>43009</v>
      </c>
      <c r="C3578">
        <v>1</v>
      </c>
      <c r="D3578">
        <v>57</v>
      </c>
      <c r="E3578">
        <v>303</v>
      </c>
      <c r="F3578" t="s">
        <v>1426</v>
      </c>
      <c r="G3578" t="s">
        <v>104</v>
      </c>
      <c r="H3578" t="s">
        <v>105</v>
      </c>
      <c r="I3578">
        <v>4</v>
      </c>
      <c r="J3578" t="s">
        <v>42</v>
      </c>
      <c r="K3578">
        <v>33</v>
      </c>
      <c r="L3578">
        <v>19.2</v>
      </c>
      <c r="M3578">
        <v>4.87</v>
      </c>
      <c r="N3578">
        <v>0.94</v>
      </c>
      <c r="O3578">
        <v>5.1100000000000003</v>
      </c>
      <c r="P3578">
        <v>0.98</v>
      </c>
      <c r="Q3578">
        <v>4.03</v>
      </c>
      <c r="R3578">
        <v>0.77</v>
      </c>
      <c r="S3578">
        <v>1.75</v>
      </c>
      <c r="T3578">
        <v>13</v>
      </c>
      <c r="U3578">
        <v>19.93</v>
      </c>
      <c r="V3578">
        <v>23.16</v>
      </c>
      <c r="W3578" s="1">
        <v>42976</v>
      </c>
      <c r="X3578">
        <v>251</v>
      </c>
      <c r="Y3578" t="s">
        <v>43</v>
      </c>
      <c r="Z3578" t="s">
        <v>2013</v>
      </c>
      <c r="AA3578" t="s">
        <v>2014</v>
      </c>
      <c r="AC3578" s="1">
        <v>43044</v>
      </c>
      <c r="AD3578">
        <v>1</v>
      </c>
      <c r="AE3578">
        <v>253</v>
      </c>
      <c r="AF3578" s="1">
        <v>43323</v>
      </c>
      <c r="AG3578">
        <v>347</v>
      </c>
      <c r="AH3578">
        <v>508077</v>
      </c>
      <c r="AI3578">
        <v>174</v>
      </c>
      <c r="AJ3578" s="3">
        <v>45175</v>
      </c>
      <c r="AK3578" t="s">
        <v>45</v>
      </c>
      <c r="AL3578" s="1">
        <v>42976</v>
      </c>
    </row>
    <row r="3579" spans="1:38" x14ac:dyDescent="0.25">
      <c r="A3579" t="s">
        <v>1153</v>
      </c>
      <c r="B3579" s="1">
        <v>43073</v>
      </c>
      <c r="C3579">
        <v>2</v>
      </c>
      <c r="D3579">
        <v>201</v>
      </c>
      <c r="E3579">
        <v>303</v>
      </c>
      <c r="F3579" t="s">
        <v>1426</v>
      </c>
      <c r="G3579" t="s">
        <v>104</v>
      </c>
      <c r="H3579" t="s">
        <v>105</v>
      </c>
      <c r="I3579">
        <v>5</v>
      </c>
      <c r="J3579" t="s">
        <v>42</v>
      </c>
      <c r="K3579">
        <v>91</v>
      </c>
      <c r="L3579">
        <v>18.7</v>
      </c>
      <c r="M3579">
        <v>4.79</v>
      </c>
      <c r="N3579">
        <v>0.9</v>
      </c>
      <c r="O3579">
        <v>4.96</v>
      </c>
      <c r="P3579">
        <v>0.93</v>
      </c>
      <c r="Q3579">
        <v>4.0199999999999996</v>
      </c>
      <c r="R3579">
        <v>0.75</v>
      </c>
      <c r="S3579">
        <v>1.68</v>
      </c>
      <c r="T3579">
        <v>27</v>
      </c>
      <c r="U3579">
        <v>19.41</v>
      </c>
      <c r="V3579">
        <v>22.25</v>
      </c>
      <c r="W3579" s="1">
        <v>42982</v>
      </c>
      <c r="X3579">
        <v>245</v>
      </c>
      <c r="Y3579" t="s">
        <v>46</v>
      </c>
      <c r="Z3579" t="s">
        <v>2011</v>
      </c>
      <c r="AA3579" t="s">
        <v>2012</v>
      </c>
      <c r="AC3579" s="1">
        <v>43042</v>
      </c>
      <c r="AD3579">
        <v>1</v>
      </c>
      <c r="AE3579">
        <v>247</v>
      </c>
      <c r="AF3579" s="1">
        <v>43322</v>
      </c>
      <c r="AG3579">
        <v>340</v>
      </c>
      <c r="AH3579">
        <v>511028</v>
      </c>
      <c r="AI3579" t="s">
        <v>602</v>
      </c>
      <c r="AJ3579" s="2">
        <v>46600</v>
      </c>
      <c r="AK3579" t="s">
        <v>45</v>
      </c>
      <c r="AL3579" s="1">
        <v>42982</v>
      </c>
    </row>
    <row r="3580" spans="1:38" x14ac:dyDescent="0.25">
      <c r="A3580" t="s">
        <v>1153</v>
      </c>
      <c r="B3580" s="1">
        <v>43073</v>
      </c>
      <c r="C3580">
        <v>2</v>
      </c>
      <c r="D3580">
        <v>57</v>
      </c>
      <c r="E3580">
        <v>303</v>
      </c>
      <c r="F3580" t="s">
        <v>1426</v>
      </c>
      <c r="G3580" t="s">
        <v>104</v>
      </c>
      <c r="H3580" t="s">
        <v>105</v>
      </c>
      <c r="I3580">
        <v>4</v>
      </c>
      <c r="J3580" t="s">
        <v>42</v>
      </c>
      <c r="K3580">
        <v>97</v>
      </c>
      <c r="L3580">
        <v>15.6</v>
      </c>
      <c r="M3580">
        <v>4.93</v>
      </c>
      <c r="N3580">
        <v>0.77</v>
      </c>
      <c r="O3580">
        <v>6.4</v>
      </c>
      <c r="P3580">
        <v>1</v>
      </c>
      <c r="Q3580">
        <v>4.5599999999999996</v>
      </c>
      <c r="R3580">
        <v>0.71</v>
      </c>
      <c r="S3580">
        <v>1.71</v>
      </c>
      <c r="T3580">
        <v>14</v>
      </c>
      <c r="U3580">
        <v>16.190000000000001</v>
      </c>
      <c r="V3580">
        <v>22</v>
      </c>
      <c r="W3580" s="1">
        <v>42976</v>
      </c>
      <c r="X3580">
        <v>251</v>
      </c>
      <c r="Y3580" t="s">
        <v>46</v>
      </c>
      <c r="Z3580" t="s">
        <v>2013</v>
      </c>
      <c r="AA3580" t="s">
        <v>2014</v>
      </c>
      <c r="AC3580" s="1">
        <v>43071</v>
      </c>
      <c r="AD3580">
        <v>2</v>
      </c>
      <c r="AE3580">
        <v>275</v>
      </c>
      <c r="AF3580" s="1">
        <v>43350</v>
      </c>
      <c r="AG3580">
        <v>374</v>
      </c>
      <c r="AH3580">
        <v>508077</v>
      </c>
      <c r="AI3580">
        <v>174</v>
      </c>
      <c r="AJ3580" s="3">
        <v>45175</v>
      </c>
      <c r="AK3580" t="s">
        <v>45</v>
      </c>
      <c r="AL3580" s="1">
        <v>42976</v>
      </c>
    </row>
    <row r="3581" spans="1:38" x14ac:dyDescent="0.25">
      <c r="A3581" t="s">
        <v>1153</v>
      </c>
      <c r="B3581" s="1">
        <v>43144</v>
      </c>
      <c r="C3581">
        <v>3</v>
      </c>
      <c r="D3581">
        <v>201</v>
      </c>
      <c r="E3581">
        <v>303</v>
      </c>
      <c r="F3581" t="s">
        <v>1426</v>
      </c>
      <c r="G3581" t="s">
        <v>104</v>
      </c>
      <c r="H3581" t="s">
        <v>105</v>
      </c>
      <c r="I3581">
        <v>5</v>
      </c>
      <c r="J3581" t="s">
        <v>42</v>
      </c>
      <c r="K3581">
        <v>162</v>
      </c>
      <c r="L3581">
        <v>13.9</v>
      </c>
      <c r="M3581">
        <v>4.5999999999999996</v>
      </c>
      <c r="N3581">
        <v>0.64</v>
      </c>
      <c r="O3581">
        <v>6.63</v>
      </c>
      <c r="P3581">
        <v>0.92</v>
      </c>
      <c r="Q3581">
        <v>4.1399999999999997</v>
      </c>
      <c r="R3581">
        <v>0.57999999999999996</v>
      </c>
      <c r="S3581">
        <v>1.5</v>
      </c>
      <c r="T3581">
        <v>98</v>
      </c>
      <c r="U3581">
        <v>14.43</v>
      </c>
      <c r="V3581">
        <v>19.579999999999998</v>
      </c>
      <c r="W3581" s="1">
        <v>42982</v>
      </c>
      <c r="X3581">
        <v>245</v>
      </c>
      <c r="Y3581" t="s">
        <v>47</v>
      </c>
      <c r="Z3581" t="s">
        <v>2011</v>
      </c>
      <c r="AA3581" t="s">
        <v>2012</v>
      </c>
      <c r="AC3581" s="1">
        <v>43042</v>
      </c>
      <c r="AD3581">
        <v>1</v>
      </c>
      <c r="AE3581">
        <v>108</v>
      </c>
      <c r="AF3581" s="1">
        <v>43322</v>
      </c>
      <c r="AG3581">
        <v>340</v>
      </c>
      <c r="AH3581">
        <v>511028</v>
      </c>
      <c r="AI3581" t="s">
        <v>602</v>
      </c>
      <c r="AJ3581" s="2">
        <v>46600</v>
      </c>
      <c r="AK3581" t="s">
        <v>45</v>
      </c>
      <c r="AL3581" s="1">
        <v>42982</v>
      </c>
    </row>
    <row r="3582" spans="1:38" x14ac:dyDescent="0.25">
      <c r="A3582" t="s">
        <v>1153</v>
      </c>
      <c r="B3582" s="1">
        <v>43073</v>
      </c>
      <c r="C3582">
        <v>2</v>
      </c>
      <c r="D3582">
        <v>115</v>
      </c>
      <c r="E3582">
        <v>303</v>
      </c>
      <c r="F3582" t="s">
        <v>1426</v>
      </c>
      <c r="G3582" t="s">
        <v>40</v>
      </c>
      <c r="H3582" t="s">
        <v>41</v>
      </c>
      <c r="I3582">
        <v>7</v>
      </c>
      <c r="J3582" t="s">
        <v>42</v>
      </c>
      <c r="K3582">
        <v>91</v>
      </c>
      <c r="L3582">
        <v>16.100000000000001</v>
      </c>
      <c r="M3582">
        <v>5.0999999999999996</v>
      </c>
      <c r="N3582">
        <v>0.82</v>
      </c>
      <c r="O3582">
        <v>4.91</v>
      </c>
      <c r="P3582">
        <v>0.79</v>
      </c>
      <c r="Q3582">
        <v>4.29</v>
      </c>
      <c r="R3582">
        <v>0.69</v>
      </c>
      <c r="S3582">
        <v>1.48</v>
      </c>
      <c r="T3582">
        <v>36</v>
      </c>
      <c r="U3582">
        <v>16.71</v>
      </c>
      <c r="V3582">
        <v>19.350000000000001</v>
      </c>
      <c r="W3582" s="1">
        <v>42982</v>
      </c>
      <c r="X3582">
        <v>245</v>
      </c>
      <c r="Y3582" s="3">
        <v>44958</v>
      </c>
      <c r="Z3582" t="s">
        <v>2015</v>
      </c>
      <c r="AA3582" t="s">
        <v>2016</v>
      </c>
      <c r="AC3582" s="1">
        <v>43060</v>
      </c>
      <c r="AD3582">
        <v>1</v>
      </c>
      <c r="AE3582">
        <v>267</v>
      </c>
      <c r="AF3582" s="1">
        <v>43342</v>
      </c>
      <c r="AG3582">
        <v>360</v>
      </c>
      <c r="AH3582">
        <v>305078</v>
      </c>
      <c r="AI3582">
        <v>68</v>
      </c>
      <c r="AJ3582" s="3">
        <v>45053</v>
      </c>
      <c r="AK3582" t="s">
        <v>45</v>
      </c>
      <c r="AL3582" s="1">
        <v>42982</v>
      </c>
    </row>
    <row r="3583" spans="1:38" x14ac:dyDescent="0.25">
      <c r="A3583" t="s">
        <v>1153</v>
      </c>
      <c r="B3583" s="1">
        <v>43144</v>
      </c>
      <c r="C3583">
        <v>3</v>
      </c>
      <c r="D3583">
        <v>57</v>
      </c>
      <c r="E3583">
        <v>303</v>
      </c>
      <c r="F3583" t="s">
        <v>1426</v>
      </c>
      <c r="G3583" t="s">
        <v>104</v>
      </c>
      <c r="H3583" t="s">
        <v>105</v>
      </c>
      <c r="I3583">
        <v>4</v>
      </c>
      <c r="J3583" t="s">
        <v>42</v>
      </c>
      <c r="K3583">
        <v>168</v>
      </c>
      <c r="L3583">
        <v>12.8</v>
      </c>
      <c r="M3583">
        <v>4.87</v>
      </c>
      <c r="N3583">
        <v>0.62</v>
      </c>
      <c r="O3583">
        <v>6.74</v>
      </c>
      <c r="P3583">
        <v>0.86</v>
      </c>
      <c r="Q3583">
        <v>4.58</v>
      </c>
      <c r="R3583">
        <v>0.59</v>
      </c>
      <c r="S3583">
        <v>1.45</v>
      </c>
      <c r="T3583">
        <v>52</v>
      </c>
      <c r="U3583">
        <v>13.29</v>
      </c>
      <c r="V3583">
        <v>18.600000000000001</v>
      </c>
      <c r="W3583" s="1">
        <v>42976</v>
      </c>
      <c r="X3583">
        <v>251</v>
      </c>
      <c r="Y3583" t="s">
        <v>47</v>
      </c>
      <c r="Z3583" t="s">
        <v>2013</v>
      </c>
      <c r="AA3583" t="s">
        <v>2014</v>
      </c>
      <c r="AC3583" s="1">
        <v>43071</v>
      </c>
      <c r="AD3583">
        <v>2</v>
      </c>
      <c r="AE3583">
        <v>136</v>
      </c>
      <c r="AF3583" s="1">
        <v>43350</v>
      </c>
      <c r="AG3583">
        <v>374</v>
      </c>
      <c r="AH3583">
        <v>508077</v>
      </c>
      <c r="AI3583">
        <v>174</v>
      </c>
      <c r="AJ3583" s="3">
        <v>45175</v>
      </c>
      <c r="AK3583" t="s">
        <v>45</v>
      </c>
      <c r="AL3583" s="1">
        <v>42976</v>
      </c>
    </row>
    <row r="3584" spans="1:38" x14ac:dyDescent="0.25">
      <c r="A3584" t="s">
        <v>1153</v>
      </c>
      <c r="B3584" s="1">
        <v>43009</v>
      </c>
      <c r="C3584">
        <v>1</v>
      </c>
      <c r="D3584">
        <v>115</v>
      </c>
      <c r="E3584">
        <v>303</v>
      </c>
      <c r="F3584" t="s">
        <v>1426</v>
      </c>
      <c r="G3584" t="s">
        <v>40</v>
      </c>
      <c r="H3584" t="s">
        <v>41</v>
      </c>
      <c r="I3584">
        <v>7</v>
      </c>
      <c r="J3584" t="s">
        <v>42</v>
      </c>
      <c r="K3584">
        <v>27</v>
      </c>
      <c r="L3584">
        <v>14.7</v>
      </c>
      <c r="M3584">
        <v>4.76</v>
      </c>
      <c r="N3584">
        <v>0.7</v>
      </c>
      <c r="O3584">
        <v>5.31</v>
      </c>
      <c r="P3584">
        <v>0.78</v>
      </c>
      <c r="Q3584">
        <v>3.74</v>
      </c>
      <c r="R3584">
        <v>0.55000000000000004</v>
      </c>
      <c r="S3584">
        <v>1.33</v>
      </c>
      <c r="T3584">
        <v>2777</v>
      </c>
      <c r="U3584">
        <v>15.26</v>
      </c>
      <c r="V3584">
        <v>17.809999999999999</v>
      </c>
      <c r="W3584" s="1">
        <v>42982</v>
      </c>
      <c r="X3584">
        <v>245</v>
      </c>
      <c r="Y3584" s="3">
        <v>44927</v>
      </c>
      <c r="Z3584" t="s">
        <v>2015</v>
      </c>
      <c r="AA3584" t="s">
        <v>2016</v>
      </c>
      <c r="AC3584" s="1">
        <v>43060</v>
      </c>
      <c r="AD3584">
        <v>1</v>
      </c>
      <c r="AE3584">
        <v>272</v>
      </c>
      <c r="AF3584" s="1">
        <v>43342</v>
      </c>
      <c r="AG3584">
        <v>360</v>
      </c>
      <c r="AH3584">
        <v>305078</v>
      </c>
      <c r="AI3584">
        <v>68</v>
      </c>
      <c r="AJ3584" s="3">
        <v>45053</v>
      </c>
      <c r="AK3584" t="s">
        <v>45</v>
      </c>
      <c r="AL3584" s="1">
        <v>42982</v>
      </c>
    </row>
    <row r="3585" spans="1:38" x14ac:dyDescent="0.25">
      <c r="A3585" t="s">
        <v>1153</v>
      </c>
      <c r="B3585" s="1">
        <v>43144</v>
      </c>
      <c r="C3585">
        <v>3</v>
      </c>
      <c r="D3585">
        <v>115</v>
      </c>
      <c r="E3585">
        <v>303</v>
      </c>
      <c r="F3585" t="s">
        <v>1426</v>
      </c>
      <c r="G3585" t="s">
        <v>40</v>
      </c>
      <c r="H3585" t="s">
        <v>41</v>
      </c>
      <c r="I3585">
        <v>7</v>
      </c>
      <c r="J3585" t="s">
        <v>42</v>
      </c>
      <c r="K3585">
        <v>162</v>
      </c>
      <c r="L3585">
        <v>11.9</v>
      </c>
      <c r="M3585">
        <v>5.0199999999999996</v>
      </c>
      <c r="N3585">
        <v>0.6</v>
      </c>
      <c r="O3585">
        <v>5.97</v>
      </c>
      <c r="P3585">
        <v>0.71</v>
      </c>
      <c r="Q3585">
        <v>4.38</v>
      </c>
      <c r="R3585">
        <v>0.52</v>
      </c>
      <c r="S3585">
        <v>1.23</v>
      </c>
      <c r="T3585">
        <v>127</v>
      </c>
      <c r="U3585">
        <v>12.35</v>
      </c>
      <c r="V3585">
        <v>15.96</v>
      </c>
      <c r="W3585" s="1">
        <v>42982</v>
      </c>
      <c r="X3585">
        <v>245</v>
      </c>
      <c r="Y3585" s="3">
        <v>44986</v>
      </c>
      <c r="Z3585" t="s">
        <v>2015</v>
      </c>
      <c r="AA3585" t="s">
        <v>2016</v>
      </c>
      <c r="AC3585" s="1">
        <v>43060</v>
      </c>
      <c r="AD3585">
        <v>1</v>
      </c>
      <c r="AE3585">
        <v>128</v>
      </c>
      <c r="AF3585" s="1">
        <v>43342</v>
      </c>
      <c r="AG3585">
        <v>360</v>
      </c>
      <c r="AH3585">
        <v>305078</v>
      </c>
      <c r="AI3585">
        <v>68</v>
      </c>
      <c r="AJ3585" s="3">
        <v>45053</v>
      </c>
      <c r="AK3585" t="s">
        <v>45</v>
      </c>
      <c r="AL3585" s="1">
        <v>42982</v>
      </c>
    </row>
    <row r="3586" spans="1:38" x14ac:dyDescent="0.25">
      <c r="A3586" t="s">
        <v>1153</v>
      </c>
      <c r="B3586" s="1">
        <v>43214</v>
      </c>
      <c r="C3586">
        <v>4</v>
      </c>
      <c r="D3586">
        <v>57</v>
      </c>
      <c r="E3586">
        <v>303</v>
      </c>
      <c r="F3586" t="s">
        <v>1426</v>
      </c>
      <c r="G3586" t="s">
        <v>104</v>
      </c>
      <c r="H3586" t="s">
        <v>105</v>
      </c>
      <c r="I3586">
        <v>4</v>
      </c>
      <c r="J3586" t="s">
        <v>42</v>
      </c>
      <c r="K3586">
        <v>238</v>
      </c>
      <c r="L3586">
        <v>8.9</v>
      </c>
      <c r="M3586">
        <v>4.6900000000000004</v>
      </c>
      <c r="N3586">
        <v>0.42</v>
      </c>
      <c r="O3586">
        <v>8.15</v>
      </c>
      <c r="P3586">
        <v>0.73</v>
      </c>
      <c r="Q3586">
        <v>5.5</v>
      </c>
      <c r="R3586">
        <v>0.49</v>
      </c>
      <c r="S3586">
        <v>1.21</v>
      </c>
      <c r="T3586">
        <v>85</v>
      </c>
      <c r="U3586">
        <v>9.24</v>
      </c>
      <c r="V3586">
        <v>15.18</v>
      </c>
      <c r="W3586" s="1">
        <v>42976</v>
      </c>
      <c r="X3586">
        <v>251</v>
      </c>
      <c r="Y3586" t="s">
        <v>48</v>
      </c>
      <c r="Z3586" t="s">
        <v>2013</v>
      </c>
      <c r="AA3586" t="s">
        <v>2014</v>
      </c>
      <c r="AC3586" t="s">
        <v>49</v>
      </c>
      <c r="AH3586">
        <v>508077</v>
      </c>
      <c r="AI3586">
        <v>174</v>
      </c>
      <c r="AJ3586" s="3">
        <v>45175</v>
      </c>
      <c r="AK3586" t="s">
        <v>50</v>
      </c>
      <c r="AL3586" s="1">
        <v>43237</v>
      </c>
    </row>
    <row r="3587" spans="1:38" x14ac:dyDescent="0.25">
      <c r="A3587" t="s">
        <v>1153</v>
      </c>
      <c r="B3587" s="1">
        <v>43214</v>
      </c>
      <c r="C3587">
        <v>4</v>
      </c>
      <c r="D3587">
        <v>201</v>
      </c>
      <c r="E3587">
        <v>303</v>
      </c>
      <c r="F3587" t="s">
        <v>1426</v>
      </c>
      <c r="G3587" t="s">
        <v>104</v>
      </c>
      <c r="H3587" t="s">
        <v>105</v>
      </c>
      <c r="I3587">
        <v>5</v>
      </c>
      <c r="J3587" t="s">
        <v>42</v>
      </c>
      <c r="K3587">
        <v>232</v>
      </c>
      <c r="L3587">
        <v>9.1999999999999993</v>
      </c>
      <c r="M3587">
        <v>4.34</v>
      </c>
      <c r="N3587">
        <v>0.4</v>
      </c>
      <c r="O3587">
        <v>7.24</v>
      </c>
      <c r="P3587">
        <v>0.67</v>
      </c>
      <c r="Q3587">
        <v>5.05</v>
      </c>
      <c r="R3587">
        <v>0.46</v>
      </c>
      <c r="S3587">
        <v>1.1299999999999999</v>
      </c>
      <c r="T3587">
        <v>86</v>
      </c>
      <c r="U3587">
        <v>9.5500000000000007</v>
      </c>
      <c r="V3587">
        <v>14.29</v>
      </c>
      <c r="W3587" s="1">
        <v>42982</v>
      </c>
      <c r="X3587">
        <v>245</v>
      </c>
      <c r="Y3587" t="s">
        <v>48</v>
      </c>
      <c r="Z3587" t="s">
        <v>2011</v>
      </c>
      <c r="AA3587" t="s">
        <v>2012</v>
      </c>
      <c r="AC3587" t="s">
        <v>49</v>
      </c>
      <c r="AH3587">
        <v>511028</v>
      </c>
      <c r="AI3587" t="s">
        <v>602</v>
      </c>
      <c r="AJ3587" s="2">
        <v>46600</v>
      </c>
      <c r="AK3587" t="s">
        <v>50</v>
      </c>
      <c r="AL3587" s="1">
        <v>43237</v>
      </c>
    </row>
    <row r="3588" spans="1:38" x14ac:dyDescent="0.25">
      <c r="A3588" t="s">
        <v>1153</v>
      </c>
      <c r="B3588" s="1">
        <v>43214</v>
      </c>
      <c r="C3588">
        <v>4</v>
      </c>
      <c r="D3588">
        <v>115</v>
      </c>
      <c r="E3588">
        <v>303</v>
      </c>
      <c r="F3588" t="s">
        <v>1426</v>
      </c>
      <c r="G3588" t="s">
        <v>40</v>
      </c>
      <c r="H3588" t="s">
        <v>41</v>
      </c>
      <c r="I3588">
        <v>7</v>
      </c>
      <c r="J3588" t="s">
        <v>42</v>
      </c>
      <c r="K3588">
        <v>232</v>
      </c>
      <c r="L3588">
        <v>7.6</v>
      </c>
      <c r="M3588">
        <v>4.4000000000000004</v>
      </c>
      <c r="N3588">
        <v>0.33</v>
      </c>
      <c r="O3588">
        <v>7.65</v>
      </c>
      <c r="P3588">
        <v>0.57999999999999996</v>
      </c>
      <c r="Q3588">
        <v>5.38</v>
      </c>
      <c r="R3588">
        <v>0.41</v>
      </c>
      <c r="S3588">
        <v>0.99</v>
      </c>
      <c r="T3588">
        <v>213</v>
      </c>
      <c r="U3588">
        <v>7.89</v>
      </c>
      <c r="V3588">
        <v>12.36</v>
      </c>
      <c r="W3588" s="1">
        <v>42982</v>
      </c>
      <c r="X3588">
        <v>245</v>
      </c>
      <c r="Y3588" s="3">
        <v>45018</v>
      </c>
      <c r="Z3588" t="s">
        <v>2015</v>
      </c>
      <c r="AA3588" t="s">
        <v>2016</v>
      </c>
      <c r="AC3588" t="s">
        <v>49</v>
      </c>
      <c r="AH3588">
        <v>305078</v>
      </c>
      <c r="AI3588">
        <v>68</v>
      </c>
      <c r="AJ3588" s="3">
        <v>45053</v>
      </c>
      <c r="AK3588" t="s">
        <v>50</v>
      </c>
      <c r="AL3588" s="1">
        <v>43237</v>
      </c>
    </row>
    <row r="3589" spans="1:38" x14ac:dyDescent="0.25">
      <c r="A3589" t="s">
        <v>51</v>
      </c>
      <c r="B3589" s="1">
        <v>43048</v>
      </c>
      <c r="C3589">
        <v>2</v>
      </c>
      <c r="D3589">
        <v>102</v>
      </c>
      <c r="E3589">
        <v>303</v>
      </c>
      <c r="F3589" t="s">
        <v>1426</v>
      </c>
      <c r="G3589" t="s">
        <v>56</v>
      </c>
      <c r="H3589" t="s">
        <v>41</v>
      </c>
      <c r="I3589">
        <v>5</v>
      </c>
      <c r="J3589" t="s">
        <v>42</v>
      </c>
      <c r="K3589">
        <v>74</v>
      </c>
      <c r="L3589">
        <v>18.3</v>
      </c>
      <c r="M3589">
        <v>4.97</v>
      </c>
      <c r="N3589">
        <v>0.91</v>
      </c>
      <c r="O3589">
        <v>5.15</v>
      </c>
      <c r="P3589">
        <v>0.94</v>
      </c>
      <c r="Q3589">
        <v>4.2</v>
      </c>
      <c r="R3589">
        <v>0.77</v>
      </c>
      <c r="S3589">
        <v>1.71</v>
      </c>
      <c r="T3589">
        <v>22</v>
      </c>
      <c r="U3589">
        <v>19</v>
      </c>
      <c r="V3589">
        <v>22.42</v>
      </c>
      <c r="W3589" s="1">
        <v>42974</v>
      </c>
      <c r="X3589">
        <v>248</v>
      </c>
      <c r="Y3589" t="s">
        <v>46</v>
      </c>
      <c r="AC3589" t="s">
        <v>49</v>
      </c>
      <c r="AH3589">
        <v>311528</v>
      </c>
      <c r="AI3589" t="s">
        <v>1647</v>
      </c>
      <c r="AJ3589" t="s">
        <v>2002</v>
      </c>
      <c r="AK3589" t="s">
        <v>45</v>
      </c>
      <c r="AL3589" s="1">
        <v>42974</v>
      </c>
    </row>
    <row r="3590" spans="1:38" x14ac:dyDescent="0.25">
      <c r="A3590" t="s">
        <v>51</v>
      </c>
      <c r="B3590" s="1">
        <v>43109</v>
      </c>
      <c r="C3590">
        <v>3</v>
      </c>
      <c r="D3590">
        <v>102</v>
      </c>
      <c r="E3590">
        <v>303</v>
      </c>
      <c r="F3590" t="s">
        <v>1426</v>
      </c>
      <c r="G3590" t="s">
        <v>56</v>
      </c>
      <c r="H3590" t="s">
        <v>41</v>
      </c>
      <c r="I3590">
        <v>5</v>
      </c>
      <c r="J3590" t="s">
        <v>42</v>
      </c>
      <c r="K3590">
        <v>135</v>
      </c>
      <c r="L3590">
        <v>16.3</v>
      </c>
      <c r="M3590">
        <v>5.0599999999999996</v>
      </c>
      <c r="N3590">
        <v>0.82</v>
      </c>
      <c r="O3590">
        <v>5.25</v>
      </c>
      <c r="P3590">
        <v>0.86</v>
      </c>
      <c r="Q3590">
        <v>3.79</v>
      </c>
      <c r="R3590">
        <v>0.62</v>
      </c>
      <c r="S3590">
        <v>1.47</v>
      </c>
      <c r="T3590">
        <v>9</v>
      </c>
      <c r="U3590">
        <v>16.920000000000002</v>
      </c>
      <c r="V3590">
        <v>19.77</v>
      </c>
      <c r="W3590" s="1">
        <v>42974</v>
      </c>
      <c r="X3590">
        <v>248</v>
      </c>
      <c r="Y3590" t="s">
        <v>47</v>
      </c>
      <c r="AC3590" s="1">
        <v>43093</v>
      </c>
      <c r="AD3590">
        <v>2</v>
      </c>
      <c r="AE3590">
        <v>223</v>
      </c>
      <c r="AF3590" s="1">
        <v>43375</v>
      </c>
      <c r="AG3590">
        <v>401</v>
      </c>
      <c r="AH3590">
        <v>311528</v>
      </c>
      <c r="AI3590" t="s">
        <v>1647</v>
      </c>
      <c r="AJ3590" t="s">
        <v>2002</v>
      </c>
      <c r="AK3590" t="s">
        <v>45</v>
      </c>
      <c r="AL3590" s="1">
        <v>42974</v>
      </c>
    </row>
    <row r="3591" spans="1:38" x14ac:dyDescent="0.25">
      <c r="A3591" t="s">
        <v>51</v>
      </c>
      <c r="B3591" s="1">
        <v>43157</v>
      </c>
      <c r="C3591">
        <v>4</v>
      </c>
      <c r="D3591">
        <v>102</v>
      </c>
      <c r="E3591">
        <v>303</v>
      </c>
      <c r="F3591" t="s">
        <v>1426</v>
      </c>
      <c r="G3591" t="s">
        <v>56</v>
      </c>
      <c r="H3591" t="s">
        <v>41</v>
      </c>
      <c r="I3591">
        <v>5</v>
      </c>
      <c r="J3591" t="s">
        <v>42</v>
      </c>
      <c r="K3591">
        <v>183</v>
      </c>
      <c r="L3591">
        <v>11.8</v>
      </c>
      <c r="M3591">
        <v>4.68</v>
      </c>
      <c r="N3591">
        <v>0.55000000000000004</v>
      </c>
      <c r="O3591">
        <v>6.78</v>
      </c>
      <c r="P3591">
        <v>0.8</v>
      </c>
      <c r="Q3591">
        <v>4.8</v>
      </c>
      <c r="R3591">
        <v>0.56999999999999995</v>
      </c>
      <c r="S3591">
        <v>1.37</v>
      </c>
      <c r="T3591">
        <v>34</v>
      </c>
      <c r="U3591">
        <v>12.25</v>
      </c>
      <c r="V3591">
        <v>17.43</v>
      </c>
      <c r="W3591" s="1">
        <v>42974</v>
      </c>
      <c r="X3591">
        <v>248</v>
      </c>
      <c r="Y3591" t="s">
        <v>48</v>
      </c>
      <c r="AC3591" s="1">
        <v>43093</v>
      </c>
      <c r="AD3591">
        <v>2</v>
      </c>
      <c r="AE3591">
        <v>217</v>
      </c>
      <c r="AF3591" s="1">
        <v>43375</v>
      </c>
      <c r="AG3591">
        <v>401</v>
      </c>
      <c r="AH3591">
        <v>311528</v>
      </c>
      <c r="AI3591" t="s">
        <v>1647</v>
      </c>
      <c r="AJ3591" t="s">
        <v>2002</v>
      </c>
      <c r="AK3591" t="s">
        <v>45</v>
      </c>
      <c r="AL3591" s="1">
        <v>42974</v>
      </c>
    </row>
    <row r="3592" spans="1:38" x14ac:dyDescent="0.25">
      <c r="A3592" t="s">
        <v>51</v>
      </c>
      <c r="B3592" s="1">
        <v>43209</v>
      </c>
      <c r="C3592">
        <v>5</v>
      </c>
      <c r="D3592">
        <v>102</v>
      </c>
      <c r="E3592">
        <v>303</v>
      </c>
      <c r="F3592" t="s">
        <v>1426</v>
      </c>
      <c r="G3592" t="s">
        <v>56</v>
      </c>
      <c r="H3592" t="s">
        <v>41</v>
      </c>
      <c r="I3592">
        <v>5</v>
      </c>
      <c r="J3592" t="s">
        <v>42</v>
      </c>
      <c r="K3592">
        <v>235</v>
      </c>
      <c r="L3592">
        <v>9</v>
      </c>
      <c r="M3592">
        <v>4.53</v>
      </c>
      <c r="N3592">
        <v>0.41</v>
      </c>
      <c r="O3592">
        <v>8.02</v>
      </c>
      <c r="P3592">
        <v>0.72</v>
      </c>
      <c r="Q3592">
        <v>5.69</v>
      </c>
      <c r="R3592">
        <v>0.51</v>
      </c>
      <c r="S3592">
        <v>1.23</v>
      </c>
      <c r="T3592">
        <v>115</v>
      </c>
      <c r="U3592">
        <v>9.34</v>
      </c>
      <c r="V3592">
        <v>15.23</v>
      </c>
      <c r="W3592" s="1">
        <v>42974</v>
      </c>
      <c r="X3592">
        <v>248</v>
      </c>
      <c r="Y3592" t="s">
        <v>77</v>
      </c>
      <c r="AC3592" s="1">
        <v>43093</v>
      </c>
      <c r="AD3592">
        <v>2</v>
      </c>
      <c r="AE3592">
        <v>20</v>
      </c>
      <c r="AF3592" s="1">
        <v>43375</v>
      </c>
      <c r="AG3592">
        <v>401</v>
      </c>
      <c r="AH3592">
        <v>311528</v>
      </c>
      <c r="AI3592" t="s">
        <v>1647</v>
      </c>
      <c r="AJ3592" t="s">
        <v>2002</v>
      </c>
      <c r="AK3592" t="s">
        <v>45</v>
      </c>
      <c r="AL3592" s="1">
        <v>42974</v>
      </c>
    </row>
    <row r="3593" spans="1:38" x14ac:dyDescent="0.25">
      <c r="A3593" t="s">
        <v>51</v>
      </c>
      <c r="B3593" s="1">
        <v>43048</v>
      </c>
      <c r="C3593">
        <v>2</v>
      </c>
      <c r="D3593">
        <v>8</v>
      </c>
      <c r="E3593">
        <v>304</v>
      </c>
      <c r="F3593" t="s">
        <v>1426</v>
      </c>
      <c r="G3593" t="s">
        <v>56</v>
      </c>
      <c r="H3593" t="s">
        <v>41</v>
      </c>
      <c r="I3593">
        <v>3</v>
      </c>
      <c r="J3593">
        <v>2</v>
      </c>
      <c r="K3593">
        <v>33</v>
      </c>
      <c r="L3593">
        <v>17.600000000000001</v>
      </c>
      <c r="M3593">
        <v>5.25</v>
      </c>
      <c r="N3593">
        <v>0.92</v>
      </c>
      <c r="O3593">
        <v>5.46</v>
      </c>
      <c r="P3593">
        <v>0.96</v>
      </c>
      <c r="Q3593">
        <v>4.0199999999999996</v>
      </c>
      <c r="R3593">
        <v>0.71</v>
      </c>
      <c r="S3593">
        <v>1.67</v>
      </c>
      <c r="T3593">
        <v>97</v>
      </c>
      <c r="U3593">
        <v>18.27</v>
      </c>
      <c r="V3593">
        <v>22.04</v>
      </c>
      <c r="W3593" s="1">
        <v>43015</v>
      </c>
      <c r="X3593">
        <v>207</v>
      </c>
      <c r="Y3593" t="s">
        <v>43</v>
      </c>
      <c r="AC3593" t="s">
        <v>49</v>
      </c>
      <c r="AH3593" t="s">
        <v>86</v>
      </c>
      <c r="AI3593" t="s">
        <v>382</v>
      </c>
      <c r="AJ3593" s="2">
        <v>15950</v>
      </c>
      <c r="AK3593" t="s">
        <v>45</v>
      </c>
      <c r="AL3593" s="1">
        <v>43015</v>
      </c>
    </row>
    <row r="3594" spans="1:38" x14ac:dyDescent="0.25">
      <c r="A3594" t="s">
        <v>51</v>
      </c>
      <c r="B3594" s="1">
        <v>43109</v>
      </c>
      <c r="C3594">
        <v>3</v>
      </c>
      <c r="D3594">
        <v>8</v>
      </c>
      <c r="E3594">
        <v>304</v>
      </c>
      <c r="F3594" t="s">
        <v>1426</v>
      </c>
      <c r="G3594" t="s">
        <v>56</v>
      </c>
      <c r="H3594" t="s">
        <v>41</v>
      </c>
      <c r="I3594">
        <v>3</v>
      </c>
      <c r="J3594">
        <v>2</v>
      </c>
      <c r="K3594">
        <v>94</v>
      </c>
      <c r="L3594">
        <v>13.8</v>
      </c>
      <c r="M3594">
        <v>5.41</v>
      </c>
      <c r="N3594">
        <v>0.75</v>
      </c>
      <c r="O3594">
        <v>6.65</v>
      </c>
      <c r="P3594">
        <v>0.92</v>
      </c>
      <c r="Q3594">
        <v>3.48</v>
      </c>
      <c r="R3594">
        <v>0.48</v>
      </c>
      <c r="S3594">
        <v>1.4</v>
      </c>
      <c r="T3594">
        <v>74</v>
      </c>
      <c r="U3594">
        <v>14.32</v>
      </c>
      <c r="V3594">
        <v>18.809999999999999</v>
      </c>
      <c r="W3594" s="1">
        <v>43015</v>
      </c>
      <c r="X3594">
        <v>207</v>
      </c>
      <c r="Y3594" t="s">
        <v>46</v>
      </c>
      <c r="AC3594" s="1">
        <v>43058</v>
      </c>
      <c r="AD3594">
        <v>1</v>
      </c>
      <c r="AE3594">
        <v>186</v>
      </c>
      <c r="AF3594" s="1">
        <v>43338</v>
      </c>
      <c r="AG3594">
        <v>323</v>
      </c>
      <c r="AH3594" t="s">
        <v>86</v>
      </c>
      <c r="AI3594" t="s">
        <v>382</v>
      </c>
      <c r="AJ3594" s="2">
        <v>15950</v>
      </c>
      <c r="AK3594" t="s">
        <v>45</v>
      </c>
      <c r="AL3594" s="1">
        <v>43015</v>
      </c>
    </row>
    <row r="3595" spans="1:38" x14ac:dyDescent="0.25">
      <c r="A3595" t="s">
        <v>51</v>
      </c>
      <c r="B3595" s="1">
        <v>43157</v>
      </c>
      <c r="C3595">
        <v>4</v>
      </c>
      <c r="D3595">
        <v>8</v>
      </c>
      <c r="E3595">
        <v>304</v>
      </c>
      <c r="F3595" t="s">
        <v>1426</v>
      </c>
      <c r="G3595" t="s">
        <v>56</v>
      </c>
      <c r="H3595" t="s">
        <v>41</v>
      </c>
      <c r="I3595">
        <v>3</v>
      </c>
      <c r="J3595">
        <v>2</v>
      </c>
      <c r="K3595">
        <v>142</v>
      </c>
      <c r="L3595">
        <v>10.199999999999999</v>
      </c>
      <c r="M3595">
        <v>5.03</v>
      </c>
      <c r="N3595">
        <v>0.51</v>
      </c>
      <c r="O3595">
        <v>6.2</v>
      </c>
      <c r="P3595">
        <v>0.63</v>
      </c>
      <c r="Q3595">
        <v>4.6399999999999997</v>
      </c>
      <c r="R3595">
        <v>0.47</v>
      </c>
      <c r="S3595">
        <v>1.1100000000000001</v>
      </c>
      <c r="T3595">
        <v>106</v>
      </c>
      <c r="U3595">
        <v>10.59</v>
      </c>
      <c r="V3595">
        <v>14.13</v>
      </c>
      <c r="W3595" s="1">
        <v>43015</v>
      </c>
      <c r="X3595">
        <v>207</v>
      </c>
      <c r="Y3595" t="s">
        <v>47</v>
      </c>
      <c r="AC3595" s="1">
        <v>43058</v>
      </c>
      <c r="AD3595">
        <v>1</v>
      </c>
      <c r="AE3595">
        <v>180</v>
      </c>
      <c r="AF3595" s="1">
        <v>43338</v>
      </c>
      <c r="AG3595">
        <v>323</v>
      </c>
      <c r="AH3595" t="s">
        <v>86</v>
      </c>
      <c r="AI3595" t="s">
        <v>382</v>
      </c>
      <c r="AJ3595" s="2">
        <v>15950</v>
      </c>
      <c r="AK3595" t="s">
        <v>45</v>
      </c>
      <c r="AL3595" s="1">
        <v>43015</v>
      </c>
    </row>
    <row r="3596" spans="1:38" x14ac:dyDescent="0.25">
      <c r="A3596" t="s">
        <v>51</v>
      </c>
      <c r="B3596" s="1">
        <v>43209</v>
      </c>
      <c r="C3596">
        <v>5</v>
      </c>
      <c r="D3596">
        <v>8</v>
      </c>
      <c r="E3596">
        <v>304</v>
      </c>
      <c r="F3596" t="s">
        <v>1426</v>
      </c>
      <c r="G3596" t="s">
        <v>56</v>
      </c>
      <c r="H3596" t="s">
        <v>41</v>
      </c>
      <c r="I3596">
        <v>3</v>
      </c>
      <c r="J3596">
        <v>2</v>
      </c>
      <c r="K3596">
        <v>194</v>
      </c>
      <c r="L3596">
        <v>7.8</v>
      </c>
      <c r="M3596">
        <v>4.93</v>
      </c>
      <c r="N3596">
        <v>0.38</v>
      </c>
      <c r="O3596">
        <v>7.07</v>
      </c>
      <c r="P3596">
        <v>0.55000000000000004</v>
      </c>
      <c r="Q3596">
        <v>5.15</v>
      </c>
      <c r="R3596">
        <v>0.4</v>
      </c>
      <c r="S3596">
        <v>0.95</v>
      </c>
      <c r="T3596">
        <v>310</v>
      </c>
      <c r="U3596">
        <v>8.1</v>
      </c>
      <c r="V3596">
        <v>11.96</v>
      </c>
      <c r="W3596" s="1">
        <v>43015</v>
      </c>
      <c r="X3596">
        <v>207</v>
      </c>
      <c r="Y3596" s="3">
        <v>45017</v>
      </c>
      <c r="AC3596" t="s">
        <v>49</v>
      </c>
      <c r="AH3596" t="s">
        <v>86</v>
      </c>
      <c r="AI3596" t="s">
        <v>382</v>
      </c>
      <c r="AJ3596" s="2">
        <v>15950</v>
      </c>
      <c r="AK3596" t="s">
        <v>45</v>
      </c>
      <c r="AL3596" s="1">
        <v>43015</v>
      </c>
    </row>
    <row r="3597" spans="1:38" x14ac:dyDescent="0.25">
      <c r="A3597" t="s">
        <v>594</v>
      </c>
      <c r="B3597" s="1">
        <v>43186</v>
      </c>
      <c r="C3597">
        <v>4</v>
      </c>
      <c r="D3597">
        <v>564</v>
      </c>
      <c r="E3597">
        <v>304</v>
      </c>
      <c r="F3597" t="s">
        <v>1426</v>
      </c>
      <c r="G3597" t="s">
        <v>69</v>
      </c>
      <c r="H3597" t="s">
        <v>70</v>
      </c>
      <c r="I3597">
        <v>3</v>
      </c>
      <c r="J3597">
        <v>2</v>
      </c>
      <c r="K3597">
        <v>191</v>
      </c>
      <c r="L3597">
        <v>13.7</v>
      </c>
      <c r="M3597">
        <v>4.67</v>
      </c>
      <c r="N3597">
        <v>0.64</v>
      </c>
      <c r="O3597">
        <v>4.91</v>
      </c>
      <c r="P3597">
        <v>0.67</v>
      </c>
      <c r="Q3597">
        <v>4.51</v>
      </c>
      <c r="R3597">
        <v>0.62</v>
      </c>
      <c r="S3597">
        <v>1.29</v>
      </c>
      <c r="T3597">
        <v>55</v>
      </c>
      <c r="U3597">
        <v>14.22</v>
      </c>
      <c r="V3597">
        <v>16.68</v>
      </c>
      <c r="W3597" s="1">
        <v>42995</v>
      </c>
      <c r="X3597">
        <v>202</v>
      </c>
      <c r="Y3597" t="s">
        <v>47</v>
      </c>
      <c r="Z3597" t="s">
        <v>2017</v>
      </c>
      <c r="AA3597" t="s">
        <v>2018</v>
      </c>
      <c r="AC3597" t="s">
        <v>49</v>
      </c>
      <c r="AH3597">
        <v>109068</v>
      </c>
      <c r="AI3597" t="s">
        <v>770</v>
      </c>
      <c r="AJ3597" t="s">
        <v>2019</v>
      </c>
      <c r="AK3597" t="s">
        <v>50</v>
      </c>
      <c r="AL3597" s="1">
        <v>43245</v>
      </c>
    </row>
    <row r="3598" spans="1:38" x14ac:dyDescent="0.25">
      <c r="A3598" t="s">
        <v>594</v>
      </c>
      <c r="B3598" s="1">
        <v>43122</v>
      </c>
      <c r="C3598">
        <v>3</v>
      </c>
      <c r="D3598">
        <v>564</v>
      </c>
      <c r="E3598">
        <v>304</v>
      </c>
      <c r="F3598" t="s">
        <v>1426</v>
      </c>
      <c r="G3598" t="s">
        <v>69</v>
      </c>
      <c r="H3598" t="s">
        <v>70</v>
      </c>
      <c r="I3598">
        <v>3</v>
      </c>
      <c r="J3598">
        <v>2</v>
      </c>
      <c r="K3598">
        <v>127</v>
      </c>
      <c r="L3598">
        <v>14.7</v>
      </c>
      <c r="M3598">
        <v>4.71</v>
      </c>
      <c r="N3598">
        <v>0.69</v>
      </c>
      <c r="O3598">
        <v>4.34</v>
      </c>
      <c r="P3598">
        <v>0.64</v>
      </c>
      <c r="Q3598">
        <v>3.85</v>
      </c>
      <c r="R3598">
        <v>0.56999999999999995</v>
      </c>
      <c r="S3598">
        <v>1.2</v>
      </c>
      <c r="T3598">
        <v>64</v>
      </c>
      <c r="U3598">
        <v>15.26</v>
      </c>
      <c r="V3598">
        <v>16.2</v>
      </c>
      <c r="W3598" s="1">
        <v>42995</v>
      </c>
      <c r="X3598">
        <v>202</v>
      </c>
      <c r="Y3598" t="s">
        <v>46</v>
      </c>
      <c r="Z3598" t="s">
        <v>2017</v>
      </c>
      <c r="AA3598" t="s">
        <v>2018</v>
      </c>
      <c r="AC3598" s="1">
        <v>43078</v>
      </c>
      <c r="AD3598">
        <v>0</v>
      </c>
      <c r="AE3598">
        <v>193</v>
      </c>
      <c r="AF3598" s="1">
        <v>43359</v>
      </c>
      <c r="AG3598">
        <v>364</v>
      </c>
      <c r="AH3598">
        <v>109068</v>
      </c>
      <c r="AI3598" t="s">
        <v>770</v>
      </c>
      <c r="AJ3598" t="s">
        <v>2019</v>
      </c>
      <c r="AK3598" t="s">
        <v>45</v>
      </c>
      <c r="AL3598" s="1">
        <v>42995</v>
      </c>
    </row>
    <row r="3599" spans="1:38" x14ac:dyDescent="0.25">
      <c r="A3599" t="s">
        <v>594</v>
      </c>
      <c r="B3599" s="1">
        <v>43059</v>
      </c>
      <c r="C3599">
        <v>2</v>
      </c>
      <c r="D3599">
        <v>564</v>
      </c>
      <c r="E3599">
        <v>304</v>
      </c>
      <c r="F3599" t="s">
        <v>1426</v>
      </c>
      <c r="G3599" t="s">
        <v>69</v>
      </c>
      <c r="H3599" t="s">
        <v>70</v>
      </c>
      <c r="I3599">
        <v>3</v>
      </c>
      <c r="J3599">
        <v>2</v>
      </c>
      <c r="K3599">
        <v>64</v>
      </c>
      <c r="L3599">
        <v>12.7</v>
      </c>
      <c r="M3599">
        <v>5.05</v>
      </c>
      <c r="N3599">
        <v>0.64</v>
      </c>
      <c r="O3599">
        <v>4.09</v>
      </c>
      <c r="P3599">
        <v>0.52</v>
      </c>
      <c r="Q3599">
        <v>3.62</v>
      </c>
      <c r="R3599">
        <v>0.46</v>
      </c>
      <c r="S3599">
        <v>0.98</v>
      </c>
      <c r="T3599">
        <v>26</v>
      </c>
      <c r="U3599">
        <v>13.18</v>
      </c>
      <c r="V3599">
        <v>13.35</v>
      </c>
      <c r="W3599" s="1">
        <v>42995</v>
      </c>
      <c r="X3599">
        <v>202</v>
      </c>
      <c r="Y3599" t="s">
        <v>43</v>
      </c>
      <c r="Z3599" t="s">
        <v>2020</v>
      </c>
      <c r="AA3599" t="s">
        <v>2021</v>
      </c>
      <c r="AC3599" t="s">
        <v>49</v>
      </c>
      <c r="AH3599">
        <v>109068</v>
      </c>
      <c r="AI3599" t="s">
        <v>770</v>
      </c>
      <c r="AJ3599" t="s">
        <v>2019</v>
      </c>
      <c r="AK3599" t="s">
        <v>45</v>
      </c>
      <c r="AL3599" s="1">
        <v>42995</v>
      </c>
    </row>
    <row r="3600" spans="1:38" x14ac:dyDescent="0.25">
      <c r="A3600" t="s">
        <v>594</v>
      </c>
      <c r="B3600" s="1">
        <v>42995</v>
      </c>
      <c r="C3600">
        <v>1</v>
      </c>
      <c r="D3600">
        <v>80</v>
      </c>
      <c r="E3600">
        <v>304</v>
      </c>
      <c r="F3600" t="s">
        <v>1426</v>
      </c>
      <c r="G3600" t="s">
        <v>69</v>
      </c>
      <c r="H3600" t="s">
        <v>70</v>
      </c>
      <c r="I3600">
        <v>7</v>
      </c>
      <c r="J3600" t="s">
        <v>42</v>
      </c>
      <c r="K3600">
        <v>23</v>
      </c>
      <c r="L3600">
        <v>29.9</v>
      </c>
      <c r="M3600">
        <v>4.91</v>
      </c>
      <c r="N3600">
        <v>1.47</v>
      </c>
      <c r="O3600">
        <v>4.6100000000000003</v>
      </c>
      <c r="P3600">
        <v>1.38</v>
      </c>
      <c r="Q3600">
        <v>3.89</v>
      </c>
      <c r="R3600">
        <v>1.1599999999999999</v>
      </c>
      <c r="S3600">
        <v>2.54</v>
      </c>
      <c r="T3600">
        <v>80</v>
      </c>
      <c r="U3600">
        <v>31.04</v>
      </c>
      <c r="V3600">
        <v>33.950000000000003</v>
      </c>
      <c r="W3600" s="1">
        <v>42972</v>
      </c>
      <c r="X3600">
        <v>227</v>
      </c>
      <c r="Y3600" t="s">
        <v>43</v>
      </c>
      <c r="Z3600" t="s">
        <v>2022</v>
      </c>
      <c r="AA3600" t="s">
        <v>2023</v>
      </c>
      <c r="AC3600" t="s">
        <v>49</v>
      </c>
      <c r="AH3600">
        <v>505088</v>
      </c>
      <c r="AI3600">
        <v>0</v>
      </c>
      <c r="AJ3600" t="s">
        <v>2024</v>
      </c>
      <c r="AK3600" t="s">
        <v>45</v>
      </c>
      <c r="AL3600" s="1">
        <v>42972</v>
      </c>
    </row>
    <row r="3601" spans="1:38" x14ac:dyDescent="0.25">
      <c r="A3601" t="s">
        <v>594</v>
      </c>
      <c r="B3601" s="1">
        <v>43059</v>
      </c>
      <c r="C3601">
        <v>2</v>
      </c>
      <c r="D3601">
        <v>80</v>
      </c>
      <c r="E3601">
        <v>304</v>
      </c>
      <c r="F3601" t="s">
        <v>1426</v>
      </c>
      <c r="G3601" t="s">
        <v>69</v>
      </c>
      <c r="H3601" t="s">
        <v>70</v>
      </c>
      <c r="I3601">
        <v>7</v>
      </c>
      <c r="J3601" t="s">
        <v>42</v>
      </c>
      <c r="K3601">
        <v>87</v>
      </c>
      <c r="L3601">
        <v>24.7</v>
      </c>
      <c r="M3601">
        <v>4.87</v>
      </c>
      <c r="N3601">
        <v>1.2</v>
      </c>
      <c r="O3601">
        <v>5.0599999999999996</v>
      </c>
      <c r="P3601">
        <v>1.25</v>
      </c>
      <c r="Q3601">
        <v>4.05</v>
      </c>
      <c r="R3601">
        <v>1</v>
      </c>
      <c r="S3601">
        <v>2.25</v>
      </c>
      <c r="T3601">
        <v>98</v>
      </c>
      <c r="U3601">
        <v>25.64</v>
      </c>
      <c r="V3601">
        <v>29.73</v>
      </c>
      <c r="W3601" s="1">
        <v>42972</v>
      </c>
      <c r="X3601">
        <v>227</v>
      </c>
      <c r="Y3601" t="s">
        <v>46</v>
      </c>
      <c r="AC3601" s="1">
        <v>43048</v>
      </c>
      <c r="AD3601">
        <v>1</v>
      </c>
      <c r="AE3601">
        <v>224</v>
      </c>
      <c r="AF3601" s="1">
        <v>43333</v>
      </c>
      <c r="AG3601">
        <v>361</v>
      </c>
      <c r="AH3601">
        <v>505088</v>
      </c>
      <c r="AI3601">
        <v>0</v>
      </c>
      <c r="AJ3601" t="s">
        <v>2024</v>
      </c>
      <c r="AK3601" t="s">
        <v>45</v>
      </c>
      <c r="AL3601" s="1">
        <v>42972</v>
      </c>
    </row>
    <row r="3602" spans="1:38" x14ac:dyDescent="0.25">
      <c r="A3602" t="s">
        <v>594</v>
      </c>
      <c r="B3602" s="1">
        <v>43186</v>
      </c>
      <c r="C3602">
        <v>4</v>
      </c>
      <c r="D3602">
        <v>80</v>
      </c>
      <c r="E3602">
        <v>304</v>
      </c>
      <c r="F3602" t="s">
        <v>1426</v>
      </c>
      <c r="G3602" t="s">
        <v>69</v>
      </c>
      <c r="H3602" t="s">
        <v>70</v>
      </c>
      <c r="I3602">
        <v>7</v>
      </c>
      <c r="J3602" t="s">
        <v>42</v>
      </c>
      <c r="K3602">
        <v>214</v>
      </c>
      <c r="L3602">
        <v>19.899999999999999</v>
      </c>
      <c r="M3602">
        <v>4.7300000000000004</v>
      </c>
      <c r="N3602">
        <v>0.94</v>
      </c>
      <c r="O3602">
        <v>6.06</v>
      </c>
      <c r="P3602">
        <v>1.21</v>
      </c>
      <c r="Q3602">
        <v>4.47</v>
      </c>
      <c r="R3602">
        <v>0.89</v>
      </c>
      <c r="S3602">
        <v>2.1</v>
      </c>
      <c r="T3602">
        <v>115</v>
      </c>
      <c r="U3602">
        <v>20.66</v>
      </c>
      <c r="V3602">
        <v>27.12</v>
      </c>
      <c r="W3602" s="1">
        <v>42972</v>
      </c>
      <c r="X3602">
        <v>227</v>
      </c>
      <c r="Y3602" t="s">
        <v>48</v>
      </c>
      <c r="Z3602" t="s">
        <v>2022</v>
      </c>
      <c r="AA3602" t="s">
        <v>2023</v>
      </c>
      <c r="AC3602" t="s">
        <v>49</v>
      </c>
      <c r="AH3602">
        <v>505088</v>
      </c>
      <c r="AI3602">
        <v>0</v>
      </c>
      <c r="AJ3602" t="s">
        <v>2024</v>
      </c>
      <c r="AK3602" t="s">
        <v>50</v>
      </c>
      <c r="AL3602" s="1">
        <v>43245</v>
      </c>
    </row>
    <row r="3603" spans="1:38" x14ac:dyDescent="0.25">
      <c r="A3603" t="s">
        <v>594</v>
      </c>
      <c r="B3603" s="1">
        <v>43122</v>
      </c>
      <c r="C3603">
        <v>3</v>
      </c>
      <c r="D3603">
        <v>80</v>
      </c>
      <c r="E3603">
        <v>304</v>
      </c>
      <c r="F3603" t="s">
        <v>1426</v>
      </c>
      <c r="G3603" t="s">
        <v>69</v>
      </c>
      <c r="H3603" t="s">
        <v>70</v>
      </c>
      <c r="I3603">
        <v>7</v>
      </c>
      <c r="J3603" t="s">
        <v>42</v>
      </c>
      <c r="K3603">
        <v>150</v>
      </c>
      <c r="L3603">
        <v>19.8</v>
      </c>
      <c r="M3603">
        <v>4.6500000000000004</v>
      </c>
      <c r="N3603">
        <v>0.92</v>
      </c>
      <c r="O3603">
        <v>5.91</v>
      </c>
      <c r="P3603">
        <v>1.17</v>
      </c>
      <c r="Q3603">
        <v>4.1100000000000003</v>
      </c>
      <c r="R3603">
        <v>0.81</v>
      </c>
      <c r="S3603">
        <v>1.98</v>
      </c>
      <c r="T3603">
        <v>133</v>
      </c>
      <c r="U3603">
        <v>20.55</v>
      </c>
      <c r="V3603">
        <v>26</v>
      </c>
      <c r="W3603" s="1">
        <v>42972</v>
      </c>
      <c r="X3603">
        <v>227</v>
      </c>
      <c r="Y3603" t="s">
        <v>47</v>
      </c>
      <c r="Z3603" t="s">
        <v>2022</v>
      </c>
      <c r="AA3603" t="s">
        <v>2023</v>
      </c>
      <c r="AC3603" s="1">
        <v>43048</v>
      </c>
      <c r="AD3603">
        <v>1</v>
      </c>
      <c r="AE3603">
        <v>167</v>
      </c>
      <c r="AF3603" s="1">
        <v>43333</v>
      </c>
      <c r="AG3603">
        <v>361</v>
      </c>
      <c r="AH3603">
        <v>505088</v>
      </c>
      <c r="AI3603">
        <v>0</v>
      </c>
      <c r="AJ3603" t="s">
        <v>2024</v>
      </c>
      <c r="AK3603" t="s">
        <v>45</v>
      </c>
      <c r="AL3603" s="1">
        <v>42972</v>
      </c>
    </row>
    <row r="3604" spans="1:38" x14ac:dyDescent="0.25">
      <c r="A3604" t="s">
        <v>68</v>
      </c>
      <c r="B3604" s="1">
        <v>43018</v>
      </c>
      <c r="C3604">
        <v>1</v>
      </c>
      <c r="D3604">
        <v>545</v>
      </c>
      <c r="E3604">
        <v>304</v>
      </c>
      <c r="F3604" t="s">
        <v>1426</v>
      </c>
      <c r="G3604" t="s">
        <v>69</v>
      </c>
      <c r="H3604" t="s">
        <v>70</v>
      </c>
      <c r="I3604">
        <v>8</v>
      </c>
      <c r="J3604" t="s">
        <v>42</v>
      </c>
      <c r="K3604">
        <v>61</v>
      </c>
      <c r="L3604">
        <v>27.3</v>
      </c>
      <c r="M3604">
        <v>4.84</v>
      </c>
      <c r="N3604">
        <v>1.32</v>
      </c>
      <c r="O3604">
        <v>4.75</v>
      </c>
      <c r="P3604">
        <v>1.3</v>
      </c>
      <c r="Q3604">
        <v>3.58</v>
      </c>
      <c r="R3604">
        <v>0.98</v>
      </c>
      <c r="S3604">
        <v>2.27</v>
      </c>
      <c r="T3604">
        <v>207</v>
      </c>
      <c r="U3604">
        <v>28.34</v>
      </c>
      <c r="V3604">
        <v>30.91</v>
      </c>
      <c r="W3604" s="1">
        <v>42957</v>
      </c>
      <c r="X3604">
        <v>275</v>
      </c>
      <c r="Y3604" s="3">
        <v>44927</v>
      </c>
      <c r="AC3604" s="1">
        <v>43040</v>
      </c>
      <c r="AD3604">
        <v>1</v>
      </c>
      <c r="AE3604">
        <v>256</v>
      </c>
      <c r="AF3604" s="1">
        <v>43323</v>
      </c>
      <c r="AG3604">
        <v>366</v>
      </c>
      <c r="AH3604">
        <v>104531</v>
      </c>
      <c r="AI3604" t="s">
        <v>2025</v>
      </c>
      <c r="AJ3604" t="s">
        <v>2026</v>
      </c>
      <c r="AK3604" t="s">
        <v>45</v>
      </c>
      <c r="AL3604" s="1">
        <v>42957</v>
      </c>
    </row>
    <row r="3605" spans="1:38" x14ac:dyDescent="0.25">
      <c r="A3605" t="s">
        <v>68</v>
      </c>
      <c r="B3605" s="1">
        <v>43073</v>
      </c>
      <c r="C3605">
        <v>2</v>
      </c>
      <c r="D3605">
        <v>545</v>
      </c>
      <c r="E3605">
        <v>304</v>
      </c>
      <c r="F3605" t="s">
        <v>1426</v>
      </c>
      <c r="G3605" t="s">
        <v>69</v>
      </c>
      <c r="H3605" t="s">
        <v>70</v>
      </c>
      <c r="I3605">
        <v>8</v>
      </c>
      <c r="J3605" t="s">
        <v>42</v>
      </c>
      <c r="K3605">
        <v>116</v>
      </c>
      <c r="L3605">
        <v>21</v>
      </c>
      <c r="M3605">
        <v>4.41</v>
      </c>
      <c r="N3605">
        <v>0.93</v>
      </c>
      <c r="O3605">
        <v>4.0599999999999996</v>
      </c>
      <c r="P3605">
        <v>0.85</v>
      </c>
      <c r="Q3605">
        <v>3.16</v>
      </c>
      <c r="R3605">
        <v>0.66</v>
      </c>
      <c r="S3605">
        <v>1.52</v>
      </c>
      <c r="T3605">
        <v>781</v>
      </c>
      <c r="U3605">
        <v>21.8</v>
      </c>
      <c r="V3605">
        <v>21.2</v>
      </c>
      <c r="W3605" s="1">
        <v>42957</v>
      </c>
      <c r="X3605">
        <v>275</v>
      </c>
      <c r="Y3605" s="3">
        <v>44959</v>
      </c>
      <c r="AC3605" s="1">
        <v>43040</v>
      </c>
      <c r="AD3605">
        <v>1</v>
      </c>
      <c r="AE3605">
        <v>248</v>
      </c>
      <c r="AF3605" s="1">
        <v>43323</v>
      </c>
      <c r="AG3605">
        <v>366</v>
      </c>
      <c r="AH3605">
        <v>104531</v>
      </c>
      <c r="AI3605" t="s">
        <v>2025</v>
      </c>
      <c r="AJ3605" t="s">
        <v>2026</v>
      </c>
      <c r="AK3605" t="s">
        <v>45</v>
      </c>
      <c r="AL3605" s="1">
        <v>42957</v>
      </c>
    </row>
    <row r="3606" spans="1:38" x14ac:dyDescent="0.25">
      <c r="A3606" t="s">
        <v>68</v>
      </c>
      <c r="B3606" s="1">
        <v>43144</v>
      </c>
      <c r="C3606">
        <v>3</v>
      </c>
      <c r="D3606">
        <v>545</v>
      </c>
      <c r="E3606">
        <v>304</v>
      </c>
      <c r="F3606" t="s">
        <v>1426</v>
      </c>
      <c r="G3606" t="s">
        <v>69</v>
      </c>
      <c r="H3606" t="s">
        <v>70</v>
      </c>
      <c r="I3606">
        <v>8</v>
      </c>
      <c r="J3606" t="s">
        <v>42</v>
      </c>
      <c r="K3606">
        <v>187</v>
      </c>
      <c r="L3606">
        <v>14</v>
      </c>
      <c r="M3606">
        <v>4.58</v>
      </c>
      <c r="N3606">
        <v>0.64</v>
      </c>
      <c r="O3606">
        <v>5.13</v>
      </c>
      <c r="P3606">
        <v>0.72</v>
      </c>
      <c r="Q3606">
        <v>3.66</v>
      </c>
      <c r="R3606">
        <v>0.51</v>
      </c>
      <c r="S3606">
        <v>1.23</v>
      </c>
      <c r="T3606">
        <v>1116</v>
      </c>
      <c r="U3606">
        <v>14.53</v>
      </c>
      <c r="V3606">
        <v>16.579999999999998</v>
      </c>
      <c r="W3606" s="1">
        <v>42957</v>
      </c>
      <c r="X3606">
        <v>275</v>
      </c>
      <c r="Y3606" s="3">
        <v>44988</v>
      </c>
      <c r="AC3606" s="1">
        <v>43040</v>
      </c>
      <c r="AD3606">
        <v>1</v>
      </c>
      <c r="AE3606">
        <v>177</v>
      </c>
      <c r="AF3606" s="1">
        <v>43323</v>
      </c>
      <c r="AG3606">
        <v>366</v>
      </c>
      <c r="AH3606">
        <v>104531</v>
      </c>
      <c r="AI3606" t="s">
        <v>2025</v>
      </c>
      <c r="AJ3606" t="s">
        <v>2026</v>
      </c>
      <c r="AK3606" t="s">
        <v>45</v>
      </c>
      <c r="AL3606" s="1">
        <v>42957</v>
      </c>
    </row>
    <row r="3607" spans="1:38" x14ac:dyDescent="0.25">
      <c r="A3607" t="s">
        <v>68</v>
      </c>
      <c r="B3607" s="1">
        <v>43219</v>
      </c>
      <c r="C3607">
        <v>4</v>
      </c>
      <c r="D3607">
        <v>545</v>
      </c>
      <c r="E3607">
        <v>304</v>
      </c>
      <c r="F3607" t="s">
        <v>1426</v>
      </c>
      <c r="G3607" t="s">
        <v>69</v>
      </c>
      <c r="H3607" t="s">
        <v>70</v>
      </c>
      <c r="I3607">
        <v>8</v>
      </c>
      <c r="J3607" t="s">
        <v>42</v>
      </c>
      <c r="K3607">
        <v>262</v>
      </c>
      <c r="L3607">
        <v>6.5</v>
      </c>
      <c r="M3607">
        <v>4.1500000000000004</v>
      </c>
      <c r="N3607">
        <v>0.27</v>
      </c>
      <c r="O3607">
        <v>7.84</v>
      </c>
      <c r="P3607">
        <v>0.51</v>
      </c>
      <c r="Q3607">
        <v>5.58</v>
      </c>
      <c r="R3607">
        <v>0.36</v>
      </c>
      <c r="S3607">
        <v>0.87</v>
      </c>
      <c r="T3607">
        <v>1337</v>
      </c>
      <c r="U3607">
        <v>6.75</v>
      </c>
      <c r="V3607">
        <v>10.81</v>
      </c>
      <c r="W3607" s="1">
        <v>42957</v>
      </c>
      <c r="X3607">
        <v>275</v>
      </c>
      <c r="Y3607" s="3">
        <v>45020</v>
      </c>
      <c r="AC3607" s="1">
        <v>43409</v>
      </c>
      <c r="AD3607">
        <v>2</v>
      </c>
      <c r="AE3607">
        <v>243</v>
      </c>
      <c r="AF3607" s="1">
        <v>43690</v>
      </c>
      <c r="AG3607">
        <v>733</v>
      </c>
      <c r="AH3607">
        <v>104531</v>
      </c>
      <c r="AI3607" t="s">
        <v>2025</v>
      </c>
      <c r="AJ3607" t="s">
        <v>2026</v>
      </c>
      <c r="AK3607" t="s">
        <v>50</v>
      </c>
      <c r="AL3607" s="1">
        <v>43250</v>
      </c>
    </row>
    <row r="3608" spans="1:38" x14ac:dyDescent="0.25">
      <c r="A3608" t="s">
        <v>594</v>
      </c>
      <c r="B3608" s="1">
        <v>43186</v>
      </c>
      <c r="C3608">
        <v>4</v>
      </c>
      <c r="D3608">
        <v>326</v>
      </c>
      <c r="E3608">
        <v>304</v>
      </c>
      <c r="F3608" t="s">
        <v>1426</v>
      </c>
      <c r="G3608" t="s">
        <v>69</v>
      </c>
      <c r="H3608" t="s">
        <v>70</v>
      </c>
      <c r="I3608">
        <v>4</v>
      </c>
      <c r="J3608" t="s">
        <v>42</v>
      </c>
      <c r="K3608">
        <v>190</v>
      </c>
      <c r="L3608">
        <v>21.8</v>
      </c>
      <c r="M3608">
        <v>5</v>
      </c>
      <c r="N3608">
        <v>1.0900000000000001</v>
      </c>
      <c r="O3608">
        <v>5.65</v>
      </c>
      <c r="P3608">
        <v>1.23</v>
      </c>
      <c r="Q3608">
        <v>4.1900000000000004</v>
      </c>
      <c r="R3608">
        <v>0.91</v>
      </c>
      <c r="S3608">
        <v>2.15</v>
      </c>
      <c r="T3608">
        <v>12</v>
      </c>
      <c r="U3608">
        <v>22.63</v>
      </c>
      <c r="V3608">
        <v>28.03</v>
      </c>
      <c r="W3608" s="1">
        <v>42996</v>
      </c>
      <c r="X3608">
        <v>202</v>
      </c>
      <c r="Y3608" t="s">
        <v>47</v>
      </c>
      <c r="Z3608" t="s">
        <v>2027</v>
      </c>
      <c r="AA3608" t="s">
        <v>2028</v>
      </c>
      <c r="AC3608" t="s">
        <v>49</v>
      </c>
      <c r="AH3608">
        <v>112019</v>
      </c>
      <c r="AI3608" t="s">
        <v>524</v>
      </c>
      <c r="AJ3608" t="s">
        <v>2029</v>
      </c>
      <c r="AK3608" t="s">
        <v>50</v>
      </c>
      <c r="AL3608" s="1">
        <v>43245</v>
      </c>
    </row>
    <row r="3609" spans="1:38" x14ac:dyDescent="0.25">
      <c r="A3609" t="s">
        <v>594</v>
      </c>
      <c r="B3609" s="1">
        <v>43059</v>
      </c>
      <c r="C3609">
        <v>2</v>
      </c>
      <c r="D3609">
        <v>326</v>
      </c>
      <c r="E3609">
        <v>304</v>
      </c>
      <c r="F3609" t="s">
        <v>1426</v>
      </c>
      <c r="G3609" t="s">
        <v>69</v>
      </c>
      <c r="H3609" t="s">
        <v>70</v>
      </c>
      <c r="I3609">
        <v>4</v>
      </c>
      <c r="J3609" t="s">
        <v>42</v>
      </c>
      <c r="K3609">
        <v>63</v>
      </c>
      <c r="L3609">
        <v>25.7</v>
      </c>
      <c r="M3609">
        <v>5.13</v>
      </c>
      <c r="N3609">
        <v>1.32</v>
      </c>
      <c r="O3609">
        <v>4.41</v>
      </c>
      <c r="P3609">
        <v>1.1299999999999999</v>
      </c>
      <c r="Q3609">
        <v>3.52</v>
      </c>
      <c r="R3609">
        <v>0.9</v>
      </c>
      <c r="S3609">
        <v>2.04</v>
      </c>
      <c r="T3609">
        <v>12</v>
      </c>
      <c r="U3609">
        <v>26.68</v>
      </c>
      <c r="V3609">
        <v>27.76</v>
      </c>
      <c r="W3609" s="1">
        <v>42996</v>
      </c>
      <c r="X3609">
        <v>202</v>
      </c>
      <c r="Y3609" t="s">
        <v>43</v>
      </c>
      <c r="Z3609" t="s">
        <v>1606</v>
      </c>
      <c r="AA3609" t="s">
        <v>2030</v>
      </c>
      <c r="AB3609">
        <v>375</v>
      </c>
      <c r="AC3609" t="s">
        <v>49</v>
      </c>
      <c r="AH3609">
        <v>112019</v>
      </c>
      <c r="AI3609" t="s">
        <v>524</v>
      </c>
      <c r="AJ3609" t="s">
        <v>2029</v>
      </c>
      <c r="AK3609" t="s">
        <v>45</v>
      </c>
      <c r="AL3609" s="1">
        <v>42996</v>
      </c>
    </row>
    <row r="3610" spans="1:38" x14ac:dyDescent="0.25">
      <c r="A3610" t="s">
        <v>594</v>
      </c>
      <c r="B3610" s="1">
        <v>43122</v>
      </c>
      <c r="C3610">
        <v>3</v>
      </c>
      <c r="D3610">
        <v>326</v>
      </c>
      <c r="E3610">
        <v>304</v>
      </c>
      <c r="F3610" t="s">
        <v>1426</v>
      </c>
      <c r="G3610" t="s">
        <v>69</v>
      </c>
      <c r="H3610" t="s">
        <v>70</v>
      </c>
      <c r="I3610">
        <v>4</v>
      </c>
      <c r="J3610" t="s">
        <v>42</v>
      </c>
      <c r="K3610">
        <v>126</v>
      </c>
      <c r="L3610">
        <v>21.2</v>
      </c>
      <c r="M3610">
        <v>4.9800000000000004</v>
      </c>
      <c r="N3610">
        <v>1.06</v>
      </c>
      <c r="O3610">
        <v>5.33</v>
      </c>
      <c r="P3610">
        <v>1.1299999999999999</v>
      </c>
      <c r="Q3610">
        <v>3.68</v>
      </c>
      <c r="R3610">
        <v>0.78</v>
      </c>
      <c r="S3610">
        <v>1.91</v>
      </c>
      <c r="T3610">
        <v>11</v>
      </c>
      <c r="U3610">
        <v>22.01</v>
      </c>
      <c r="V3610">
        <v>25.66</v>
      </c>
      <c r="W3610" s="1">
        <v>42996</v>
      </c>
      <c r="X3610">
        <v>202</v>
      </c>
      <c r="Y3610" t="s">
        <v>46</v>
      </c>
      <c r="Z3610" t="s">
        <v>2027</v>
      </c>
      <c r="AA3610" t="s">
        <v>2028</v>
      </c>
      <c r="AC3610" s="1">
        <v>43073</v>
      </c>
      <c r="AD3610">
        <v>0</v>
      </c>
      <c r="AE3610">
        <v>189</v>
      </c>
      <c r="AF3610" s="1">
        <v>43355</v>
      </c>
      <c r="AG3610">
        <v>359</v>
      </c>
      <c r="AH3610">
        <v>112019</v>
      </c>
      <c r="AI3610" t="s">
        <v>524</v>
      </c>
      <c r="AJ3610" t="s">
        <v>2029</v>
      </c>
      <c r="AK3610" t="s">
        <v>45</v>
      </c>
      <c r="AL3610" s="1">
        <v>42996</v>
      </c>
    </row>
    <row r="3611" spans="1:38" x14ac:dyDescent="0.25">
      <c r="A3611" t="s">
        <v>68</v>
      </c>
      <c r="B3611" s="1">
        <v>43018</v>
      </c>
      <c r="C3611">
        <v>1</v>
      </c>
      <c r="D3611">
        <v>522</v>
      </c>
      <c r="E3611">
        <v>304</v>
      </c>
      <c r="F3611" t="s">
        <v>1426</v>
      </c>
      <c r="G3611" t="s">
        <v>104</v>
      </c>
      <c r="H3611" t="s">
        <v>105</v>
      </c>
      <c r="I3611">
        <v>6</v>
      </c>
      <c r="J3611" t="s">
        <v>42</v>
      </c>
      <c r="K3611">
        <v>64</v>
      </c>
      <c r="L3611">
        <v>27.3</v>
      </c>
      <c r="M3611">
        <v>4.75</v>
      </c>
      <c r="N3611">
        <v>1.3</v>
      </c>
      <c r="O3611">
        <v>3.76</v>
      </c>
      <c r="P3611">
        <v>1.03</v>
      </c>
      <c r="Q3611">
        <v>3.48</v>
      </c>
      <c r="R3611">
        <v>0.95</v>
      </c>
      <c r="S3611">
        <v>1.98</v>
      </c>
      <c r="T3611">
        <v>177</v>
      </c>
      <c r="U3611">
        <v>28.34</v>
      </c>
      <c r="V3611">
        <v>27.3</v>
      </c>
      <c r="W3611" s="1">
        <v>42954</v>
      </c>
      <c r="X3611">
        <v>276</v>
      </c>
      <c r="Y3611" s="3">
        <v>44927</v>
      </c>
      <c r="AC3611" s="1">
        <v>43040</v>
      </c>
      <c r="AD3611">
        <v>1</v>
      </c>
      <c r="AE3611">
        <v>254</v>
      </c>
      <c r="AF3611" s="1">
        <v>43321</v>
      </c>
      <c r="AG3611">
        <v>367</v>
      </c>
      <c r="AH3611">
        <v>310544</v>
      </c>
      <c r="AI3611" t="s">
        <v>1070</v>
      </c>
      <c r="AJ3611" t="s">
        <v>2031</v>
      </c>
      <c r="AK3611" t="s">
        <v>45</v>
      </c>
      <c r="AL3611" s="1">
        <v>42954</v>
      </c>
    </row>
    <row r="3612" spans="1:38" x14ac:dyDescent="0.25">
      <c r="A3612" t="s">
        <v>68</v>
      </c>
      <c r="B3612" s="1">
        <v>43073</v>
      </c>
      <c r="C3612">
        <v>2</v>
      </c>
      <c r="D3612">
        <v>522</v>
      </c>
      <c r="E3612">
        <v>304</v>
      </c>
      <c r="F3612" t="s">
        <v>1426</v>
      </c>
      <c r="G3612" t="s">
        <v>104</v>
      </c>
      <c r="H3612" t="s">
        <v>105</v>
      </c>
      <c r="I3612">
        <v>6</v>
      </c>
      <c r="J3612" t="s">
        <v>42</v>
      </c>
      <c r="K3612">
        <v>119</v>
      </c>
      <c r="L3612">
        <v>24.1</v>
      </c>
      <c r="M3612">
        <v>4.34</v>
      </c>
      <c r="N3612">
        <v>1.05</v>
      </c>
      <c r="O3612">
        <v>3.69</v>
      </c>
      <c r="P3612">
        <v>0.89</v>
      </c>
      <c r="Q3612">
        <v>3.18</v>
      </c>
      <c r="R3612">
        <v>0.77</v>
      </c>
      <c r="S3612">
        <v>1.66</v>
      </c>
      <c r="T3612">
        <v>190</v>
      </c>
      <c r="U3612">
        <v>25.02</v>
      </c>
      <c r="V3612">
        <v>23.35</v>
      </c>
      <c r="W3612" s="1">
        <v>42954</v>
      </c>
      <c r="X3612">
        <v>276</v>
      </c>
      <c r="Y3612" s="3">
        <v>44959</v>
      </c>
      <c r="AC3612" s="1">
        <v>43040</v>
      </c>
      <c r="AD3612">
        <v>1</v>
      </c>
      <c r="AE3612">
        <v>246</v>
      </c>
      <c r="AF3612" s="1">
        <v>43321</v>
      </c>
      <c r="AG3612">
        <v>367</v>
      </c>
      <c r="AH3612">
        <v>310544</v>
      </c>
      <c r="AI3612" t="s">
        <v>1070</v>
      </c>
      <c r="AJ3612" t="s">
        <v>2031</v>
      </c>
      <c r="AK3612" t="s">
        <v>45</v>
      </c>
      <c r="AL3612" s="1">
        <v>42954</v>
      </c>
    </row>
    <row r="3613" spans="1:38" x14ac:dyDescent="0.25">
      <c r="A3613" t="s">
        <v>68</v>
      </c>
      <c r="B3613" s="1">
        <v>43144</v>
      </c>
      <c r="C3613">
        <v>3</v>
      </c>
      <c r="D3613">
        <v>522</v>
      </c>
      <c r="E3613">
        <v>304</v>
      </c>
      <c r="F3613" t="s">
        <v>1426</v>
      </c>
      <c r="G3613" t="s">
        <v>104</v>
      </c>
      <c r="H3613" t="s">
        <v>105</v>
      </c>
      <c r="I3613">
        <v>6</v>
      </c>
      <c r="J3613" t="s">
        <v>42</v>
      </c>
      <c r="K3613">
        <v>190</v>
      </c>
      <c r="L3613">
        <v>16.399999999999999</v>
      </c>
      <c r="M3613">
        <v>4.5199999999999996</v>
      </c>
      <c r="N3613">
        <v>0.74</v>
      </c>
      <c r="O3613">
        <v>5.69</v>
      </c>
      <c r="P3613">
        <v>0.93</v>
      </c>
      <c r="Q3613">
        <v>3.78</v>
      </c>
      <c r="R3613">
        <v>0.62</v>
      </c>
      <c r="S3613">
        <v>1.55</v>
      </c>
      <c r="T3613">
        <v>322</v>
      </c>
      <c r="U3613">
        <v>17.02</v>
      </c>
      <c r="V3613">
        <v>20.67</v>
      </c>
      <c r="W3613" s="1">
        <v>42954</v>
      </c>
      <c r="X3613">
        <v>276</v>
      </c>
      <c r="Y3613" s="3">
        <v>44988</v>
      </c>
      <c r="AC3613" s="1">
        <v>43040</v>
      </c>
      <c r="AD3613">
        <v>1</v>
      </c>
      <c r="AE3613">
        <v>175</v>
      </c>
      <c r="AF3613" s="1">
        <v>43321</v>
      </c>
      <c r="AG3613">
        <v>367</v>
      </c>
      <c r="AH3613">
        <v>310544</v>
      </c>
      <c r="AI3613" t="s">
        <v>1070</v>
      </c>
      <c r="AJ3613" t="s">
        <v>2031</v>
      </c>
      <c r="AK3613" t="s">
        <v>45</v>
      </c>
      <c r="AL3613" s="1">
        <v>42954</v>
      </c>
    </row>
    <row r="3614" spans="1:38" x14ac:dyDescent="0.25">
      <c r="A3614" t="s">
        <v>68</v>
      </c>
      <c r="B3614" s="1">
        <v>43219</v>
      </c>
      <c r="C3614">
        <v>4</v>
      </c>
      <c r="D3614">
        <v>522</v>
      </c>
      <c r="E3614">
        <v>304</v>
      </c>
      <c r="F3614" t="s">
        <v>1426</v>
      </c>
      <c r="G3614" t="s">
        <v>104</v>
      </c>
      <c r="H3614" t="s">
        <v>105</v>
      </c>
      <c r="I3614">
        <v>6</v>
      </c>
      <c r="J3614" t="s">
        <v>42</v>
      </c>
      <c r="K3614">
        <v>265</v>
      </c>
      <c r="L3614">
        <v>6.6</v>
      </c>
      <c r="M3614">
        <v>4.24</v>
      </c>
      <c r="N3614">
        <v>0.28000000000000003</v>
      </c>
      <c r="O3614">
        <v>7.71</v>
      </c>
      <c r="P3614">
        <v>0.51</v>
      </c>
      <c r="Q3614">
        <v>5.94</v>
      </c>
      <c r="R3614">
        <v>0.39</v>
      </c>
      <c r="S3614">
        <v>0.9</v>
      </c>
      <c r="T3614">
        <v>1889</v>
      </c>
      <c r="U3614">
        <v>6.85</v>
      </c>
      <c r="V3614">
        <v>11.06</v>
      </c>
      <c r="W3614" s="1">
        <v>42954</v>
      </c>
      <c r="X3614">
        <v>276</v>
      </c>
      <c r="Y3614" s="3">
        <v>45020</v>
      </c>
      <c r="AC3614" s="1">
        <v>43403</v>
      </c>
      <c r="AD3614">
        <v>2</v>
      </c>
      <c r="AE3614">
        <v>234</v>
      </c>
      <c r="AF3614" s="1">
        <v>43681</v>
      </c>
      <c r="AG3614">
        <v>727</v>
      </c>
      <c r="AH3614">
        <v>310544</v>
      </c>
      <c r="AI3614" t="s">
        <v>1070</v>
      </c>
      <c r="AJ3614" t="s">
        <v>2031</v>
      </c>
      <c r="AK3614" t="s">
        <v>50</v>
      </c>
      <c r="AL3614" s="1">
        <v>43250</v>
      </c>
    </row>
    <row r="3615" spans="1:38" x14ac:dyDescent="0.25">
      <c r="A3615" t="s">
        <v>594</v>
      </c>
      <c r="B3615" s="1">
        <v>42995</v>
      </c>
      <c r="C3615">
        <v>1</v>
      </c>
      <c r="D3615">
        <v>329</v>
      </c>
      <c r="E3615">
        <v>304</v>
      </c>
      <c r="F3615" t="s">
        <v>1426</v>
      </c>
      <c r="G3615" t="s">
        <v>69</v>
      </c>
      <c r="H3615" t="s">
        <v>70</v>
      </c>
      <c r="I3615">
        <v>9</v>
      </c>
      <c r="J3615" t="s">
        <v>42</v>
      </c>
      <c r="K3615">
        <v>37</v>
      </c>
      <c r="L3615">
        <v>31.7</v>
      </c>
      <c r="M3615">
        <v>4.83</v>
      </c>
      <c r="N3615">
        <v>1.53</v>
      </c>
      <c r="O3615">
        <v>5.97</v>
      </c>
      <c r="P3615">
        <v>1.89</v>
      </c>
      <c r="Q3615">
        <v>3.94</v>
      </c>
      <c r="R3615">
        <v>1.25</v>
      </c>
      <c r="S3615">
        <v>3.14</v>
      </c>
      <c r="T3615">
        <v>23</v>
      </c>
      <c r="U3615">
        <v>32.9</v>
      </c>
      <c r="V3615">
        <v>41.5</v>
      </c>
      <c r="W3615" s="1">
        <v>42958</v>
      </c>
      <c r="X3615">
        <v>241</v>
      </c>
      <c r="Y3615" t="s">
        <v>43</v>
      </c>
      <c r="Z3615" t="s">
        <v>2032</v>
      </c>
      <c r="AA3615" t="s">
        <v>2033</v>
      </c>
      <c r="AC3615" t="s">
        <v>49</v>
      </c>
      <c r="AH3615" t="s">
        <v>2034</v>
      </c>
      <c r="AI3615" t="s">
        <v>464</v>
      </c>
      <c r="AJ3615" t="s">
        <v>2035</v>
      </c>
      <c r="AK3615" t="s">
        <v>45</v>
      </c>
      <c r="AL3615" s="1">
        <v>42958</v>
      </c>
    </row>
    <row r="3616" spans="1:38" x14ac:dyDescent="0.25">
      <c r="A3616" t="s">
        <v>594</v>
      </c>
      <c r="B3616" s="1">
        <v>43059</v>
      </c>
      <c r="C3616">
        <v>2</v>
      </c>
      <c r="D3616">
        <v>329</v>
      </c>
      <c r="E3616">
        <v>304</v>
      </c>
      <c r="F3616" t="s">
        <v>1426</v>
      </c>
      <c r="G3616" t="s">
        <v>69</v>
      </c>
      <c r="H3616" t="s">
        <v>70</v>
      </c>
      <c r="I3616">
        <v>9</v>
      </c>
      <c r="J3616" t="s">
        <v>42</v>
      </c>
      <c r="K3616">
        <v>101</v>
      </c>
      <c r="L3616">
        <v>21.3</v>
      </c>
      <c r="M3616">
        <v>4.7</v>
      </c>
      <c r="N3616">
        <v>1</v>
      </c>
      <c r="O3616">
        <v>6.89</v>
      </c>
      <c r="P3616">
        <v>1.47</v>
      </c>
      <c r="Q3616">
        <v>4.22</v>
      </c>
      <c r="R3616">
        <v>0.9</v>
      </c>
      <c r="S3616">
        <v>2.37</v>
      </c>
      <c r="T3616">
        <v>38</v>
      </c>
      <c r="U3616">
        <v>22.11</v>
      </c>
      <c r="V3616">
        <v>30.84</v>
      </c>
      <c r="W3616" s="1">
        <v>42958</v>
      </c>
      <c r="X3616">
        <v>241</v>
      </c>
      <c r="Y3616" t="s">
        <v>46</v>
      </c>
      <c r="AC3616" s="1">
        <v>43038</v>
      </c>
      <c r="AD3616">
        <v>1</v>
      </c>
      <c r="AE3616">
        <v>214</v>
      </c>
      <c r="AF3616" s="1">
        <v>43323</v>
      </c>
      <c r="AG3616">
        <v>365</v>
      </c>
      <c r="AH3616" t="s">
        <v>2034</v>
      </c>
      <c r="AI3616" t="s">
        <v>464</v>
      </c>
      <c r="AJ3616" t="s">
        <v>2035</v>
      </c>
      <c r="AK3616" t="s">
        <v>45</v>
      </c>
      <c r="AL3616" s="1">
        <v>42958</v>
      </c>
    </row>
    <row r="3617" spans="1:38" x14ac:dyDescent="0.25">
      <c r="A3617" t="s">
        <v>594</v>
      </c>
      <c r="B3617" s="1">
        <v>43122</v>
      </c>
      <c r="C3617">
        <v>3</v>
      </c>
      <c r="D3617">
        <v>329</v>
      </c>
      <c r="E3617">
        <v>304</v>
      </c>
      <c r="F3617" t="s">
        <v>1426</v>
      </c>
      <c r="G3617" t="s">
        <v>69</v>
      </c>
      <c r="H3617" t="s">
        <v>70</v>
      </c>
      <c r="I3617">
        <v>9</v>
      </c>
      <c r="J3617" t="s">
        <v>42</v>
      </c>
      <c r="K3617">
        <v>164</v>
      </c>
      <c r="L3617">
        <v>15.4</v>
      </c>
      <c r="M3617">
        <v>4.58</v>
      </c>
      <c r="N3617">
        <v>0.71</v>
      </c>
      <c r="O3617">
        <v>7.01</v>
      </c>
      <c r="P3617">
        <v>1.08</v>
      </c>
      <c r="Q3617">
        <v>4.17</v>
      </c>
      <c r="R3617">
        <v>0.64</v>
      </c>
      <c r="S3617">
        <v>1.72</v>
      </c>
      <c r="T3617">
        <v>49</v>
      </c>
      <c r="U3617">
        <v>15.99</v>
      </c>
      <c r="V3617">
        <v>22.43</v>
      </c>
      <c r="W3617" s="1">
        <v>42958</v>
      </c>
      <c r="X3617">
        <v>241</v>
      </c>
      <c r="Y3617" t="s">
        <v>47</v>
      </c>
      <c r="Z3617" t="s">
        <v>2032</v>
      </c>
      <c r="AA3617" t="s">
        <v>2033</v>
      </c>
      <c r="AC3617" s="1">
        <v>43038</v>
      </c>
      <c r="AD3617">
        <v>1</v>
      </c>
      <c r="AE3617">
        <v>157</v>
      </c>
      <c r="AF3617" s="1">
        <v>43323</v>
      </c>
      <c r="AG3617">
        <v>365</v>
      </c>
      <c r="AH3617" t="s">
        <v>2034</v>
      </c>
      <c r="AI3617" t="s">
        <v>464</v>
      </c>
      <c r="AJ3617" t="s">
        <v>2035</v>
      </c>
      <c r="AK3617" t="s">
        <v>45</v>
      </c>
      <c r="AL3617" s="1">
        <v>42958</v>
      </c>
    </row>
    <row r="3618" spans="1:38" x14ac:dyDescent="0.25">
      <c r="A3618" t="s">
        <v>594</v>
      </c>
      <c r="B3618" s="1">
        <v>43186</v>
      </c>
      <c r="C3618">
        <v>4</v>
      </c>
      <c r="D3618">
        <v>329</v>
      </c>
      <c r="E3618">
        <v>304</v>
      </c>
      <c r="F3618" t="s">
        <v>1426</v>
      </c>
      <c r="G3618" t="s">
        <v>69</v>
      </c>
      <c r="H3618" t="s">
        <v>70</v>
      </c>
      <c r="I3618">
        <v>9</v>
      </c>
      <c r="J3618" t="s">
        <v>42</v>
      </c>
      <c r="K3618">
        <v>228</v>
      </c>
      <c r="L3618">
        <v>13.8</v>
      </c>
      <c r="M3618">
        <v>4.75</v>
      </c>
      <c r="N3618">
        <v>0.66</v>
      </c>
      <c r="O3618">
        <v>7.43</v>
      </c>
      <c r="P3618">
        <v>1.03</v>
      </c>
      <c r="Q3618">
        <v>4.9000000000000004</v>
      </c>
      <c r="R3618">
        <v>0.68</v>
      </c>
      <c r="S3618">
        <v>1.7</v>
      </c>
      <c r="T3618">
        <v>41</v>
      </c>
      <c r="U3618">
        <v>14.32</v>
      </c>
      <c r="V3618">
        <v>21.67</v>
      </c>
      <c r="W3618" s="1">
        <v>42958</v>
      </c>
      <c r="X3618">
        <v>241</v>
      </c>
      <c r="Y3618" t="s">
        <v>48</v>
      </c>
      <c r="Z3618" t="s">
        <v>2032</v>
      </c>
      <c r="AA3618" t="s">
        <v>2033</v>
      </c>
      <c r="AC3618" t="s">
        <v>49</v>
      </c>
      <c r="AH3618" t="s">
        <v>2034</v>
      </c>
      <c r="AI3618" t="s">
        <v>464</v>
      </c>
      <c r="AJ3618" t="s">
        <v>2035</v>
      </c>
      <c r="AK3618" t="s">
        <v>50</v>
      </c>
      <c r="AL3618" s="1">
        <v>43245</v>
      </c>
    </row>
    <row r="3619" spans="1:38" x14ac:dyDescent="0.25">
      <c r="A3619" t="s">
        <v>1153</v>
      </c>
      <c r="B3619" s="1">
        <v>43073</v>
      </c>
      <c r="C3619">
        <v>2</v>
      </c>
      <c r="D3619">
        <v>89</v>
      </c>
      <c r="E3619">
        <v>304</v>
      </c>
      <c r="F3619" t="s">
        <v>1426</v>
      </c>
      <c r="G3619" t="s">
        <v>40</v>
      </c>
      <c r="H3619" t="s">
        <v>41</v>
      </c>
      <c r="I3619">
        <v>8</v>
      </c>
      <c r="J3619" t="s">
        <v>42</v>
      </c>
      <c r="K3619">
        <v>75</v>
      </c>
      <c r="L3619">
        <v>14.8</v>
      </c>
      <c r="M3619">
        <v>5.17</v>
      </c>
      <c r="N3619">
        <v>0.77</v>
      </c>
      <c r="O3619">
        <v>6.27</v>
      </c>
      <c r="P3619">
        <v>0.93</v>
      </c>
      <c r="Q3619">
        <v>4.53</v>
      </c>
      <c r="R3619">
        <v>0.67</v>
      </c>
      <c r="S3619">
        <v>1.6</v>
      </c>
      <c r="T3619">
        <v>44</v>
      </c>
      <c r="U3619">
        <v>15.36</v>
      </c>
      <c r="V3619">
        <v>20.61</v>
      </c>
      <c r="W3619" s="1">
        <v>42998</v>
      </c>
      <c r="X3619">
        <v>229</v>
      </c>
      <c r="Y3619" t="s">
        <v>46</v>
      </c>
      <c r="Z3619" t="s">
        <v>2036</v>
      </c>
      <c r="AA3619" t="s">
        <v>2037</v>
      </c>
      <c r="AC3619" s="1">
        <v>43073</v>
      </c>
      <c r="AD3619">
        <v>2</v>
      </c>
      <c r="AE3619">
        <v>280</v>
      </c>
      <c r="AF3619" s="1">
        <v>43355</v>
      </c>
      <c r="AG3619">
        <v>357</v>
      </c>
      <c r="AH3619">
        <v>301025</v>
      </c>
      <c r="AI3619" t="s">
        <v>67</v>
      </c>
      <c r="AJ3619" s="2">
        <v>12844</v>
      </c>
      <c r="AK3619" t="s">
        <v>45</v>
      </c>
      <c r="AL3619" s="1">
        <v>42998</v>
      </c>
    </row>
    <row r="3620" spans="1:38" x14ac:dyDescent="0.25">
      <c r="A3620" t="s">
        <v>1153</v>
      </c>
      <c r="B3620" s="1">
        <v>43009</v>
      </c>
      <c r="C3620">
        <v>1</v>
      </c>
      <c r="D3620">
        <v>89</v>
      </c>
      <c r="E3620">
        <v>304</v>
      </c>
      <c r="F3620" t="s">
        <v>1426</v>
      </c>
      <c r="G3620" t="s">
        <v>40</v>
      </c>
      <c r="H3620" t="s">
        <v>41</v>
      </c>
      <c r="I3620">
        <v>8</v>
      </c>
      <c r="J3620" t="s">
        <v>42</v>
      </c>
      <c r="K3620">
        <v>11</v>
      </c>
      <c r="L3620">
        <v>15.6</v>
      </c>
      <c r="M3620">
        <v>5.23</v>
      </c>
      <c r="N3620">
        <v>0.82</v>
      </c>
      <c r="O3620">
        <v>4.9000000000000004</v>
      </c>
      <c r="P3620">
        <v>0.76</v>
      </c>
      <c r="Q3620">
        <v>4.3899999999999997</v>
      </c>
      <c r="R3620">
        <v>0.68</v>
      </c>
      <c r="S3620">
        <v>1.45</v>
      </c>
      <c r="T3620">
        <v>140</v>
      </c>
      <c r="U3620">
        <v>16.190000000000001</v>
      </c>
      <c r="V3620">
        <v>18.77</v>
      </c>
      <c r="W3620" s="1">
        <v>42998</v>
      </c>
      <c r="X3620">
        <v>229</v>
      </c>
      <c r="Y3620" t="s">
        <v>43</v>
      </c>
      <c r="Z3620" t="s">
        <v>2036</v>
      </c>
      <c r="AA3620" t="s">
        <v>2037</v>
      </c>
      <c r="AC3620" s="1">
        <v>43052</v>
      </c>
      <c r="AD3620">
        <v>1</v>
      </c>
      <c r="AE3620">
        <v>264</v>
      </c>
      <c r="AF3620" s="1">
        <v>43334</v>
      </c>
      <c r="AG3620">
        <v>336</v>
      </c>
      <c r="AH3620">
        <v>301025</v>
      </c>
      <c r="AI3620" t="s">
        <v>67</v>
      </c>
      <c r="AJ3620" s="2">
        <v>12844</v>
      </c>
      <c r="AK3620" t="s">
        <v>45</v>
      </c>
      <c r="AL3620" s="1">
        <v>42998</v>
      </c>
    </row>
    <row r="3621" spans="1:38" x14ac:dyDescent="0.25">
      <c r="A3621" t="s">
        <v>1153</v>
      </c>
      <c r="B3621" s="1">
        <v>43144</v>
      </c>
      <c r="C3621">
        <v>3</v>
      </c>
      <c r="D3621">
        <v>89</v>
      </c>
      <c r="E3621">
        <v>304</v>
      </c>
      <c r="F3621" t="s">
        <v>1426</v>
      </c>
      <c r="G3621" t="s">
        <v>40</v>
      </c>
      <c r="H3621" t="s">
        <v>41</v>
      </c>
      <c r="I3621">
        <v>8</v>
      </c>
      <c r="J3621" t="s">
        <v>42</v>
      </c>
      <c r="K3621">
        <v>146</v>
      </c>
      <c r="L3621">
        <v>11.7</v>
      </c>
      <c r="M3621">
        <v>5.16</v>
      </c>
      <c r="N3621">
        <v>0.6</v>
      </c>
      <c r="O3621">
        <v>7.09</v>
      </c>
      <c r="P3621">
        <v>0.83</v>
      </c>
      <c r="Q3621">
        <v>4.5</v>
      </c>
      <c r="R3621">
        <v>0.53</v>
      </c>
      <c r="S3621">
        <v>1.36</v>
      </c>
      <c r="T3621">
        <v>97</v>
      </c>
      <c r="U3621">
        <v>12.14</v>
      </c>
      <c r="V3621">
        <v>17.48</v>
      </c>
      <c r="W3621" s="1">
        <v>42998</v>
      </c>
      <c r="X3621">
        <v>229</v>
      </c>
      <c r="Y3621" t="s">
        <v>47</v>
      </c>
      <c r="Z3621" t="s">
        <v>2036</v>
      </c>
      <c r="AA3621" t="s">
        <v>2037</v>
      </c>
      <c r="AC3621" s="1">
        <v>43073</v>
      </c>
      <c r="AD3621">
        <v>2</v>
      </c>
      <c r="AE3621">
        <v>141</v>
      </c>
      <c r="AF3621" s="1">
        <v>43355</v>
      </c>
      <c r="AG3621">
        <v>357</v>
      </c>
      <c r="AH3621">
        <v>301025</v>
      </c>
      <c r="AI3621" t="s">
        <v>67</v>
      </c>
      <c r="AJ3621" s="2">
        <v>12844</v>
      </c>
      <c r="AK3621" t="s">
        <v>45</v>
      </c>
      <c r="AL3621" s="1">
        <v>42998</v>
      </c>
    </row>
    <row r="3622" spans="1:38" x14ac:dyDescent="0.25">
      <c r="A3622" t="s">
        <v>1153</v>
      </c>
      <c r="B3622" s="1">
        <v>43214</v>
      </c>
      <c r="C3622">
        <v>4</v>
      </c>
      <c r="D3622">
        <v>89</v>
      </c>
      <c r="E3622">
        <v>304</v>
      </c>
      <c r="F3622" t="s">
        <v>1426</v>
      </c>
      <c r="G3622" t="s">
        <v>40</v>
      </c>
      <c r="H3622" t="s">
        <v>41</v>
      </c>
      <c r="I3622">
        <v>8</v>
      </c>
      <c r="J3622" t="s">
        <v>42</v>
      </c>
      <c r="K3622">
        <v>216</v>
      </c>
      <c r="L3622">
        <v>5.7</v>
      </c>
      <c r="M3622">
        <v>4.51</v>
      </c>
      <c r="N3622">
        <v>0.26</v>
      </c>
      <c r="O3622">
        <v>7.98</v>
      </c>
      <c r="P3622">
        <v>0.45</v>
      </c>
      <c r="Q3622">
        <v>5.51</v>
      </c>
      <c r="R3622">
        <v>0.31</v>
      </c>
      <c r="S3622">
        <v>0.77</v>
      </c>
      <c r="T3622">
        <v>275</v>
      </c>
      <c r="U3622">
        <v>5.92</v>
      </c>
      <c r="V3622">
        <v>9.4700000000000006</v>
      </c>
      <c r="W3622" s="1">
        <v>42998</v>
      </c>
      <c r="X3622">
        <v>229</v>
      </c>
      <c r="Y3622" s="3">
        <v>45017</v>
      </c>
      <c r="Z3622" t="s">
        <v>2036</v>
      </c>
      <c r="AA3622" t="s">
        <v>2037</v>
      </c>
      <c r="AC3622" t="s">
        <v>49</v>
      </c>
      <c r="AH3622">
        <v>301025</v>
      </c>
      <c r="AI3622" t="s">
        <v>67</v>
      </c>
      <c r="AJ3622" s="2">
        <v>12844</v>
      </c>
      <c r="AK3622" t="s">
        <v>50</v>
      </c>
      <c r="AL3622" s="1">
        <v>43237</v>
      </c>
    </row>
    <row r="3623" spans="1:38" x14ac:dyDescent="0.25">
      <c r="A3623" t="s">
        <v>594</v>
      </c>
      <c r="B3623" s="1">
        <v>42995</v>
      </c>
      <c r="C3623">
        <v>1</v>
      </c>
      <c r="D3623">
        <v>370</v>
      </c>
      <c r="E3623">
        <v>304</v>
      </c>
      <c r="F3623" t="s">
        <v>1426</v>
      </c>
      <c r="G3623" t="s">
        <v>69</v>
      </c>
      <c r="H3623" t="s">
        <v>70</v>
      </c>
      <c r="I3623">
        <v>7</v>
      </c>
      <c r="J3623" t="s">
        <v>42</v>
      </c>
      <c r="K3623">
        <v>34</v>
      </c>
      <c r="L3623">
        <v>35.700000000000003</v>
      </c>
      <c r="M3623">
        <v>5.15</v>
      </c>
      <c r="N3623">
        <v>1.84</v>
      </c>
      <c r="O3623">
        <v>4.09</v>
      </c>
      <c r="P3623">
        <v>1.46</v>
      </c>
      <c r="Q3623">
        <v>3.36</v>
      </c>
      <c r="R3623">
        <v>1.2</v>
      </c>
      <c r="S3623">
        <v>2.66</v>
      </c>
      <c r="T3623">
        <v>59</v>
      </c>
      <c r="U3623">
        <v>37.06</v>
      </c>
      <c r="V3623">
        <v>36.81</v>
      </c>
      <c r="W3623" s="1">
        <v>42961</v>
      </c>
      <c r="X3623">
        <v>238</v>
      </c>
      <c r="Y3623" t="s">
        <v>43</v>
      </c>
      <c r="AC3623" t="s">
        <v>49</v>
      </c>
      <c r="AH3623">
        <v>506086</v>
      </c>
      <c r="AI3623">
        <v>0</v>
      </c>
      <c r="AJ3623" t="s">
        <v>2038</v>
      </c>
      <c r="AK3623" t="s">
        <v>45</v>
      </c>
      <c r="AL3623" s="1">
        <v>42961</v>
      </c>
    </row>
    <row r="3624" spans="1:38" x14ac:dyDescent="0.25">
      <c r="A3624" t="s">
        <v>594</v>
      </c>
      <c r="B3624" s="1">
        <v>43186</v>
      </c>
      <c r="C3624">
        <v>4</v>
      </c>
      <c r="D3624">
        <v>370</v>
      </c>
      <c r="E3624">
        <v>304</v>
      </c>
      <c r="F3624" t="s">
        <v>1426</v>
      </c>
      <c r="G3624" t="s">
        <v>69</v>
      </c>
      <c r="H3624" t="s">
        <v>70</v>
      </c>
      <c r="I3624">
        <v>7</v>
      </c>
      <c r="J3624" t="s">
        <v>42</v>
      </c>
      <c r="K3624">
        <v>225</v>
      </c>
      <c r="L3624">
        <v>21.4</v>
      </c>
      <c r="M3624">
        <v>4.93</v>
      </c>
      <c r="N3624">
        <v>1.06</v>
      </c>
      <c r="O3624">
        <v>4.55</v>
      </c>
      <c r="P3624">
        <v>0.97</v>
      </c>
      <c r="Q3624">
        <v>3.62</v>
      </c>
      <c r="R3624">
        <v>0.77</v>
      </c>
      <c r="S3624">
        <v>1.75</v>
      </c>
      <c r="T3624">
        <v>233</v>
      </c>
      <c r="U3624">
        <v>22.21</v>
      </c>
      <c r="V3624">
        <v>23.63</v>
      </c>
      <c r="W3624" s="1">
        <v>42961</v>
      </c>
      <c r="X3624">
        <v>238</v>
      </c>
      <c r="Y3624" s="3">
        <v>45019</v>
      </c>
      <c r="AC3624" t="s">
        <v>49</v>
      </c>
      <c r="AH3624">
        <v>506086</v>
      </c>
      <c r="AI3624">
        <v>0</v>
      </c>
      <c r="AJ3624" t="s">
        <v>2038</v>
      </c>
      <c r="AK3624" t="s">
        <v>50</v>
      </c>
      <c r="AL3624" s="1">
        <v>43245</v>
      </c>
    </row>
    <row r="3625" spans="1:38" x14ac:dyDescent="0.25">
      <c r="A3625" t="s">
        <v>594</v>
      </c>
      <c r="B3625" s="1">
        <v>43059</v>
      </c>
      <c r="C3625">
        <v>2</v>
      </c>
      <c r="D3625">
        <v>370</v>
      </c>
      <c r="E3625">
        <v>304</v>
      </c>
      <c r="F3625" t="s">
        <v>1426</v>
      </c>
      <c r="G3625" t="s">
        <v>69</v>
      </c>
      <c r="H3625" t="s">
        <v>70</v>
      </c>
      <c r="I3625">
        <v>7</v>
      </c>
      <c r="J3625" t="s">
        <v>42</v>
      </c>
      <c r="K3625">
        <v>98</v>
      </c>
      <c r="L3625">
        <v>16.8</v>
      </c>
      <c r="M3625">
        <v>4.82</v>
      </c>
      <c r="N3625">
        <v>0.81</v>
      </c>
      <c r="O3625">
        <v>4.43</v>
      </c>
      <c r="P3625">
        <v>0.74</v>
      </c>
      <c r="Q3625">
        <v>3.08</v>
      </c>
      <c r="R3625">
        <v>0.52</v>
      </c>
      <c r="S3625">
        <v>1.26</v>
      </c>
      <c r="T3625">
        <v>572</v>
      </c>
      <c r="U3625">
        <v>17.440000000000001</v>
      </c>
      <c r="V3625">
        <v>17.66</v>
      </c>
      <c r="W3625" s="1">
        <v>42961</v>
      </c>
      <c r="X3625">
        <v>238</v>
      </c>
      <c r="Y3625" s="3">
        <v>44958</v>
      </c>
      <c r="AC3625" s="1">
        <v>43049</v>
      </c>
      <c r="AD3625">
        <v>1</v>
      </c>
      <c r="AE3625">
        <v>224</v>
      </c>
      <c r="AF3625" s="1">
        <v>43333</v>
      </c>
      <c r="AG3625">
        <v>372</v>
      </c>
      <c r="AH3625">
        <v>506086</v>
      </c>
      <c r="AI3625">
        <v>0</v>
      </c>
      <c r="AJ3625" t="s">
        <v>2038</v>
      </c>
      <c r="AK3625" t="s">
        <v>45</v>
      </c>
      <c r="AL3625" s="1">
        <v>42961</v>
      </c>
    </row>
    <row r="3626" spans="1:38" x14ac:dyDescent="0.25">
      <c r="A3626" t="s">
        <v>594</v>
      </c>
      <c r="B3626" s="1">
        <v>43122</v>
      </c>
      <c r="C3626">
        <v>3</v>
      </c>
      <c r="D3626">
        <v>370</v>
      </c>
      <c r="E3626">
        <v>304</v>
      </c>
      <c r="F3626" t="s">
        <v>1426</v>
      </c>
      <c r="G3626" t="s">
        <v>69</v>
      </c>
      <c r="H3626" t="s">
        <v>70</v>
      </c>
      <c r="I3626">
        <v>7</v>
      </c>
      <c r="J3626" t="s">
        <v>42</v>
      </c>
      <c r="K3626">
        <v>161</v>
      </c>
      <c r="L3626">
        <v>14.9</v>
      </c>
      <c r="M3626">
        <v>4.76</v>
      </c>
      <c r="N3626">
        <v>0.71</v>
      </c>
      <c r="O3626">
        <v>4.41</v>
      </c>
      <c r="P3626">
        <v>0.66</v>
      </c>
      <c r="Q3626">
        <v>3.21</v>
      </c>
      <c r="R3626">
        <v>0.48</v>
      </c>
      <c r="S3626">
        <v>1.1399999999999999</v>
      </c>
      <c r="T3626">
        <v>409</v>
      </c>
      <c r="U3626">
        <v>15.47</v>
      </c>
      <c r="V3626">
        <v>15.84</v>
      </c>
      <c r="W3626" s="1">
        <v>42961</v>
      </c>
      <c r="X3626">
        <v>238</v>
      </c>
      <c r="Y3626" s="3">
        <v>44987</v>
      </c>
      <c r="AC3626" s="1">
        <v>43088</v>
      </c>
      <c r="AD3626">
        <v>1</v>
      </c>
      <c r="AE3626">
        <v>203</v>
      </c>
      <c r="AF3626" s="1">
        <v>43369</v>
      </c>
      <c r="AG3626">
        <v>408</v>
      </c>
      <c r="AH3626">
        <v>506086</v>
      </c>
      <c r="AI3626">
        <v>0</v>
      </c>
      <c r="AJ3626" t="s">
        <v>2038</v>
      </c>
      <c r="AK3626" t="s">
        <v>45</v>
      </c>
      <c r="AL3626" s="1">
        <v>42961</v>
      </c>
    </row>
    <row r="3627" spans="1:38" x14ac:dyDescent="0.25">
      <c r="A3627" t="s">
        <v>40</v>
      </c>
      <c r="B3627" s="1">
        <v>44117</v>
      </c>
      <c r="C3627">
        <v>1</v>
      </c>
      <c r="D3627">
        <v>284</v>
      </c>
      <c r="E3627">
        <v>305</v>
      </c>
      <c r="F3627" t="s">
        <v>1426</v>
      </c>
      <c r="G3627" t="s">
        <v>51</v>
      </c>
      <c r="H3627" t="s">
        <v>52</v>
      </c>
      <c r="I3627">
        <v>5</v>
      </c>
      <c r="J3627" t="s">
        <v>42</v>
      </c>
      <c r="K3627">
        <v>71</v>
      </c>
      <c r="L3627">
        <v>18.3</v>
      </c>
      <c r="M3627">
        <v>5.26</v>
      </c>
      <c r="N3627">
        <v>0.96</v>
      </c>
      <c r="O3627">
        <v>5.29</v>
      </c>
      <c r="P3627">
        <v>0.97</v>
      </c>
      <c r="Q3627">
        <v>4.04</v>
      </c>
      <c r="R3627">
        <v>0.74</v>
      </c>
      <c r="S3627">
        <v>1.71</v>
      </c>
      <c r="T3627">
        <v>18</v>
      </c>
      <c r="U3627">
        <v>19</v>
      </c>
      <c r="V3627">
        <v>22.57</v>
      </c>
      <c r="W3627" s="1">
        <v>44046</v>
      </c>
      <c r="Y3627" t="s">
        <v>43</v>
      </c>
      <c r="Z3627">
        <f>-95/33</f>
        <v>-2.8787878787878789</v>
      </c>
      <c r="AA3627">
        <f>-118/64</f>
        <v>-1.84375</v>
      </c>
      <c r="AB3627">
        <v>-156</v>
      </c>
      <c r="AC3627" s="1">
        <v>44151</v>
      </c>
      <c r="AD3627">
        <v>1</v>
      </c>
      <c r="AE3627">
        <v>225</v>
      </c>
      <c r="AF3627" s="1">
        <v>44429</v>
      </c>
      <c r="AG3627">
        <v>383</v>
      </c>
      <c r="AH3627">
        <v>710029</v>
      </c>
      <c r="AI3627" t="s">
        <v>2039</v>
      </c>
      <c r="AJ3627" t="s">
        <v>2040</v>
      </c>
      <c r="AK3627" t="s">
        <v>45</v>
      </c>
      <c r="AL3627" s="1">
        <v>44046</v>
      </c>
    </row>
    <row r="3628" spans="1:38" x14ac:dyDescent="0.25">
      <c r="A3628" t="s">
        <v>40</v>
      </c>
      <c r="B3628" s="1">
        <v>44222</v>
      </c>
      <c r="C3628">
        <v>2</v>
      </c>
      <c r="D3628">
        <v>284</v>
      </c>
      <c r="E3628">
        <v>305</v>
      </c>
      <c r="F3628" t="s">
        <v>1426</v>
      </c>
      <c r="G3628" t="s">
        <v>51</v>
      </c>
      <c r="H3628" t="s">
        <v>52</v>
      </c>
      <c r="I3628">
        <v>5</v>
      </c>
      <c r="J3628" t="s">
        <v>42</v>
      </c>
      <c r="K3628">
        <v>176</v>
      </c>
      <c r="L3628">
        <v>15</v>
      </c>
      <c r="M3628">
        <v>5.17</v>
      </c>
      <c r="N3628">
        <v>0.78</v>
      </c>
      <c r="O3628">
        <v>4.8</v>
      </c>
      <c r="P3628">
        <v>0.72</v>
      </c>
      <c r="Q3628">
        <v>4.17</v>
      </c>
      <c r="R3628">
        <v>0.63</v>
      </c>
      <c r="S3628">
        <v>1.35</v>
      </c>
      <c r="T3628">
        <v>17</v>
      </c>
      <c r="U3628">
        <v>15.57</v>
      </c>
      <c r="V3628">
        <v>17.73</v>
      </c>
      <c r="W3628" s="1">
        <v>44046</v>
      </c>
      <c r="Y3628" t="s">
        <v>46</v>
      </c>
      <c r="Z3628">
        <f>-95/33</f>
        <v>-2.8787878787878789</v>
      </c>
      <c r="AA3628">
        <f>-118/64</f>
        <v>-1.84375</v>
      </c>
      <c r="AB3628">
        <v>-156</v>
      </c>
      <c r="AC3628" s="1">
        <v>44151</v>
      </c>
      <c r="AD3628">
        <v>1</v>
      </c>
      <c r="AE3628">
        <v>170</v>
      </c>
      <c r="AF3628" s="1">
        <v>44429</v>
      </c>
      <c r="AG3628">
        <v>383</v>
      </c>
      <c r="AH3628">
        <v>710029</v>
      </c>
      <c r="AI3628" t="s">
        <v>2039</v>
      </c>
      <c r="AJ3628" t="s">
        <v>2040</v>
      </c>
      <c r="AK3628" t="s">
        <v>45</v>
      </c>
      <c r="AL3628" s="1">
        <v>44046</v>
      </c>
    </row>
    <row r="3629" spans="1:38" x14ac:dyDescent="0.25">
      <c r="A3629" t="s">
        <v>40</v>
      </c>
      <c r="B3629" s="1">
        <v>44280</v>
      </c>
      <c r="C3629">
        <v>3</v>
      </c>
      <c r="D3629">
        <v>284</v>
      </c>
      <c r="E3629">
        <v>305</v>
      </c>
      <c r="F3629" t="s">
        <v>1426</v>
      </c>
      <c r="G3629" t="s">
        <v>51</v>
      </c>
      <c r="H3629" t="s">
        <v>52</v>
      </c>
      <c r="I3629">
        <v>5</v>
      </c>
      <c r="J3629" t="s">
        <v>42</v>
      </c>
      <c r="K3629">
        <v>234</v>
      </c>
      <c r="L3629">
        <v>11.2</v>
      </c>
      <c r="M3629">
        <v>5.16</v>
      </c>
      <c r="N3629">
        <v>0.57999999999999996</v>
      </c>
      <c r="O3629">
        <v>5.21</v>
      </c>
      <c r="P3629">
        <v>0.57999999999999996</v>
      </c>
      <c r="Q3629">
        <v>4.59</v>
      </c>
      <c r="R3629">
        <v>0.51</v>
      </c>
      <c r="S3629">
        <v>1.1000000000000001</v>
      </c>
      <c r="T3629">
        <v>11</v>
      </c>
      <c r="U3629">
        <v>11.63</v>
      </c>
      <c r="V3629">
        <v>14.06</v>
      </c>
      <c r="W3629" s="1">
        <v>44046</v>
      </c>
      <c r="Y3629" t="s">
        <v>47</v>
      </c>
      <c r="Z3629">
        <v>-2.8787878789999999</v>
      </c>
      <c r="AA3629">
        <v>-1.84375</v>
      </c>
      <c r="AB3629">
        <v>-156</v>
      </c>
      <c r="AC3629" s="1">
        <v>44151</v>
      </c>
      <c r="AD3629">
        <v>1</v>
      </c>
      <c r="AE3629">
        <v>148</v>
      </c>
      <c r="AF3629" s="1">
        <v>44429</v>
      </c>
      <c r="AG3629">
        <v>383</v>
      </c>
      <c r="AH3629">
        <v>710029</v>
      </c>
      <c r="AI3629" t="s">
        <v>2039</v>
      </c>
      <c r="AJ3629" t="s">
        <v>2040</v>
      </c>
      <c r="AK3629" t="s">
        <v>45</v>
      </c>
      <c r="AL3629" s="1">
        <v>44046</v>
      </c>
    </row>
    <row r="3630" spans="1:38" x14ac:dyDescent="0.25">
      <c r="A3630" t="s">
        <v>1153</v>
      </c>
      <c r="B3630" s="1">
        <v>43073</v>
      </c>
      <c r="C3630">
        <v>2</v>
      </c>
      <c r="D3630">
        <v>93</v>
      </c>
      <c r="E3630">
        <v>305</v>
      </c>
      <c r="F3630" t="s">
        <v>1426</v>
      </c>
      <c r="G3630" t="s">
        <v>104</v>
      </c>
      <c r="H3630" t="s">
        <v>105</v>
      </c>
      <c r="I3630">
        <v>6</v>
      </c>
      <c r="J3630" t="s">
        <v>42</v>
      </c>
      <c r="K3630">
        <v>83</v>
      </c>
      <c r="L3630">
        <v>16.2</v>
      </c>
      <c r="M3630">
        <v>4.83</v>
      </c>
      <c r="N3630">
        <v>0.78</v>
      </c>
      <c r="O3630">
        <v>6.07</v>
      </c>
      <c r="P3630">
        <v>0.98</v>
      </c>
      <c r="Q3630">
        <v>4.54</v>
      </c>
      <c r="R3630">
        <v>0.74</v>
      </c>
      <c r="S3630">
        <v>1.72</v>
      </c>
      <c r="T3630">
        <v>16</v>
      </c>
      <c r="U3630">
        <v>16.82</v>
      </c>
      <c r="V3630">
        <v>22.13</v>
      </c>
      <c r="W3630" s="1">
        <v>42990</v>
      </c>
      <c r="X3630">
        <v>237</v>
      </c>
      <c r="Y3630" t="s">
        <v>46</v>
      </c>
      <c r="AC3630" s="1">
        <v>43054</v>
      </c>
      <c r="AD3630">
        <v>1</v>
      </c>
      <c r="AE3630">
        <v>255</v>
      </c>
      <c r="AF3630" s="1">
        <v>43330</v>
      </c>
      <c r="AG3630">
        <v>340</v>
      </c>
      <c r="AH3630">
        <v>309076</v>
      </c>
      <c r="AI3630">
        <v>153</v>
      </c>
      <c r="AJ3630" s="2">
        <v>43282</v>
      </c>
      <c r="AK3630" t="s">
        <v>45</v>
      </c>
      <c r="AL3630" s="1">
        <v>42990</v>
      </c>
    </row>
    <row r="3631" spans="1:38" x14ac:dyDescent="0.25">
      <c r="A3631" t="s">
        <v>1153</v>
      </c>
      <c r="B3631" s="1">
        <v>43009</v>
      </c>
      <c r="C3631">
        <v>1</v>
      </c>
      <c r="D3631">
        <v>93</v>
      </c>
      <c r="E3631">
        <v>305</v>
      </c>
      <c r="F3631" t="s">
        <v>1426</v>
      </c>
      <c r="G3631" t="s">
        <v>104</v>
      </c>
      <c r="H3631" t="s">
        <v>105</v>
      </c>
      <c r="I3631">
        <v>6</v>
      </c>
      <c r="J3631" t="s">
        <v>42</v>
      </c>
      <c r="K3631">
        <v>19</v>
      </c>
      <c r="L3631">
        <v>16.899999999999999</v>
      </c>
      <c r="M3631">
        <v>4.9800000000000004</v>
      </c>
      <c r="N3631">
        <v>0.84</v>
      </c>
      <c r="O3631">
        <v>5.15</v>
      </c>
      <c r="P3631">
        <v>0.87</v>
      </c>
      <c r="Q3631">
        <v>4.01</v>
      </c>
      <c r="R3631">
        <v>0.68</v>
      </c>
      <c r="S3631">
        <v>1.55</v>
      </c>
      <c r="T3631">
        <v>19</v>
      </c>
      <c r="U3631">
        <v>17.54</v>
      </c>
      <c r="V3631">
        <v>20.5</v>
      </c>
      <c r="W3631" s="1">
        <v>42990</v>
      </c>
      <c r="X3631">
        <v>237</v>
      </c>
      <c r="Y3631" t="s">
        <v>43</v>
      </c>
      <c r="AC3631" s="1">
        <v>43054</v>
      </c>
      <c r="AD3631">
        <v>1</v>
      </c>
      <c r="AE3631">
        <v>260</v>
      </c>
      <c r="AF3631" s="1">
        <v>43330</v>
      </c>
      <c r="AG3631">
        <v>340</v>
      </c>
      <c r="AH3631">
        <v>309076</v>
      </c>
      <c r="AI3631">
        <v>153</v>
      </c>
      <c r="AJ3631" s="2">
        <v>43282</v>
      </c>
      <c r="AK3631" t="s">
        <v>45</v>
      </c>
      <c r="AL3631" s="1">
        <v>42990</v>
      </c>
    </row>
    <row r="3632" spans="1:38" x14ac:dyDescent="0.25">
      <c r="A3632" t="s">
        <v>1153</v>
      </c>
      <c r="B3632" s="1">
        <v>43073</v>
      </c>
      <c r="C3632">
        <v>2</v>
      </c>
      <c r="D3632">
        <v>107</v>
      </c>
      <c r="E3632">
        <v>305</v>
      </c>
      <c r="F3632" t="s">
        <v>1426</v>
      </c>
      <c r="G3632" t="s">
        <v>40</v>
      </c>
      <c r="H3632" t="s">
        <v>41</v>
      </c>
      <c r="I3632">
        <v>5</v>
      </c>
      <c r="J3632" t="s">
        <v>42</v>
      </c>
      <c r="K3632">
        <v>83</v>
      </c>
      <c r="L3632">
        <v>14.3</v>
      </c>
      <c r="M3632">
        <v>4.8099999999999996</v>
      </c>
      <c r="N3632">
        <v>0.69</v>
      </c>
      <c r="O3632">
        <v>5.34</v>
      </c>
      <c r="P3632">
        <v>0.76</v>
      </c>
      <c r="Q3632">
        <v>4.4000000000000004</v>
      </c>
      <c r="R3632">
        <v>0.63</v>
      </c>
      <c r="S3632">
        <v>1.39</v>
      </c>
      <c r="T3632">
        <v>49</v>
      </c>
      <c r="U3632">
        <v>14.84</v>
      </c>
      <c r="V3632">
        <v>18.05</v>
      </c>
      <c r="W3632" s="1">
        <v>42990</v>
      </c>
      <c r="X3632">
        <v>237</v>
      </c>
      <c r="Y3632" t="s">
        <v>46</v>
      </c>
      <c r="Z3632" t="s">
        <v>459</v>
      </c>
      <c r="AA3632" t="s">
        <v>2041</v>
      </c>
      <c r="AC3632" s="1">
        <v>43058</v>
      </c>
      <c r="AD3632">
        <v>1</v>
      </c>
      <c r="AE3632">
        <v>256</v>
      </c>
      <c r="AF3632" s="1">
        <v>43331</v>
      </c>
      <c r="AG3632">
        <v>341</v>
      </c>
      <c r="AH3632" t="s">
        <v>2042</v>
      </c>
      <c r="AI3632" t="s">
        <v>196</v>
      </c>
      <c r="AJ3632" s="2">
        <v>46174</v>
      </c>
      <c r="AK3632" t="s">
        <v>45</v>
      </c>
      <c r="AL3632" s="1">
        <v>42990</v>
      </c>
    </row>
    <row r="3633" spans="1:38" x14ac:dyDescent="0.25">
      <c r="A3633" t="s">
        <v>1153</v>
      </c>
      <c r="B3633" s="1">
        <v>43144</v>
      </c>
      <c r="C3633">
        <v>3</v>
      </c>
      <c r="D3633">
        <v>107</v>
      </c>
      <c r="E3633">
        <v>305</v>
      </c>
      <c r="F3633" t="s">
        <v>1426</v>
      </c>
      <c r="G3633" t="s">
        <v>40</v>
      </c>
      <c r="H3633" t="s">
        <v>41</v>
      </c>
      <c r="I3633">
        <v>5</v>
      </c>
      <c r="J3633" t="s">
        <v>42</v>
      </c>
      <c r="K3633">
        <v>154</v>
      </c>
      <c r="L3633">
        <v>11.2</v>
      </c>
      <c r="M3633">
        <v>5.07</v>
      </c>
      <c r="N3633">
        <v>0.56999999999999995</v>
      </c>
      <c r="O3633">
        <v>7.27</v>
      </c>
      <c r="P3633">
        <v>0.81</v>
      </c>
      <c r="Q3633">
        <v>4.54</v>
      </c>
      <c r="R3633">
        <v>0.51</v>
      </c>
      <c r="S3633">
        <v>1.32</v>
      </c>
      <c r="T3633">
        <v>39</v>
      </c>
      <c r="U3633">
        <v>11.63</v>
      </c>
      <c r="V3633">
        <v>16.95</v>
      </c>
      <c r="W3633" s="1">
        <v>42990</v>
      </c>
      <c r="X3633">
        <v>237</v>
      </c>
      <c r="Y3633" t="s">
        <v>47</v>
      </c>
      <c r="Z3633" t="s">
        <v>459</v>
      </c>
      <c r="AA3633" t="s">
        <v>2041</v>
      </c>
      <c r="AC3633" s="1">
        <v>43058</v>
      </c>
      <c r="AD3633">
        <v>1</v>
      </c>
      <c r="AE3633">
        <v>117</v>
      </c>
      <c r="AF3633" s="1">
        <v>43331</v>
      </c>
      <c r="AG3633">
        <v>341</v>
      </c>
      <c r="AH3633" t="s">
        <v>2042</v>
      </c>
      <c r="AI3633" t="s">
        <v>196</v>
      </c>
      <c r="AJ3633" s="2">
        <v>46174</v>
      </c>
      <c r="AK3633" t="s">
        <v>45</v>
      </c>
      <c r="AL3633" s="1">
        <v>42990</v>
      </c>
    </row>
    <row r="3634" spans="1:38" x14ac:dyDescent="0.25">
      <c r="A3634" t="s">
        <v>1153</v>
      </c>
      <c r="B3634" s="1">
        <v>43009</v>
      </c>
      <c r="C3634">
        <v>1</v>
      </c>
      <c r="D3634">
        <v>107</v>
      </c>
      <c r="E3634">
        <v>305</v>
      </c>
      <c r="F3634" t="s">
        <v>1426</v>
      </c>
      <c r="G3634" t="s">
        <v>40</v>
      </c>
      <c r="H3634" t="s">
        <v>41</v>
      </c>
      <c r="I3634">
        <v>5</v>
      </c>
      <c r="J3634" t="s">
        <v>42</v>
      </c>
      <c r="K3634">
        <v>19</v>
      </c>
      <c r="L3634">
        <v>13.3</v>
      </c>
      <c r="M3634">
        <v>4.93</v>
      </c>
      <c r="N3634">
        <v>0.66</v>
      </c>
      <c r="O3634">
        <v>4.92</v>
      </c>
      <c r="P3634">
        <v>0.65</v>
      </c>
      <c r="Q3634">
        <v>3.9</v>
      </c>
      <c r="R3634">
        <v>0.52</v>
      </c>
      <c r="S3634">
        <v>1.17</v>
      </c>
      <c r="T3634">
        <v>24</v>
      </c>
      <c r="U3634">
        <v>13.81</v>
      </c>
      <c r="V3634">
        <v>15.58</v>
      </c>
      <c r="W3634" s="1">
        <v>42990</v>
      </c>
      <c r="X3634">
        <v>237</v>
      </c>
      <c r="Y3634" t="s">
        <v>43</v>
      </c>
      <c r="Z3634" t="s">
        <v>459</v>
      </c>
      <c r="AA3634" t="s">
        <v>2041</v>
      </c>
      <c r="AC3634" s="1">
        <v>43058</v>
      </c>
      <c r="AD3634">
        <v>1</v>
      </c>
      <c r="AE3634">
        <v>261</v>
      </c>
      <c r="AF3634" s="1">
        <v>43331</v>
      </c>
      <c r="AG3634">
        <v>341</v>
      </c>
      <c r="AH3634" t="s">
        <v>2042</v>
      </c>
      <c r="AI3634" t="s">
        <v>196</v>
      </c>
      <c r="AJ3634" s="2">
        <v>46174</v>
      </c>
      <c r="AK3634" t="s">
        <v>45</v>
      </c>
      <c r="AL3634" s="1">
        <v>42990</v>
      </c>
    </row>
    <row r="3635" spans="1:38" x14ac:dyDescent="0.25">
      <c r="A3635" t="s">
        <v>1153</v>
      </c>
      <c r="B3635" s="1">
        <v>43144</v>
      </c>
      <c r="C3635">
        <v>3</v>
      </c>
      <c r="D3635">
        <v>93</v>
      </c>
      <c r="E3635">
        <v>305</v>
      </c>
      <c r="F3635" t="s">
        <v>1426</v>
      </c>
      <c r="G3635" t="s">
        <v>104</v>
      </c>
      <c r="H3635" t="s">
        <v>105</v>
      </c>
      <c r="I3635">
        <v>6</v>
      </c>
      <c r="J3635" t="s">
        <v>42</v>
      </c>
      <c r="K3635">
        <v>154</v>
      </c>
      <c r="L3635">
        <v>9.5</v>
      </c>
      <c r="M3635">
        <v>4.9800000000000004</v>
      </c>
      <c r="N3635">
        <v>0.47</v>
      </c>
      <c r="O3635">
        <v>6.97</v>
      </c>
      <c r="P3635">
        <v>0.66</v>
      </c>
      <c r="Q3635">
        <v>4.47</v>
      </c>
      <c r="R3635">
        <v>0.42</v>
      </c>
      <c r="S3635">
        <v>1.0900000000000001</v>
      </c>
      <c r="T3635">
        <v>51</v>
      </c>
      <c r="U3635">
        <v>9.86</v>
      </c>
      <c r="V3635">
        <v>13.95</v>
      </c>
      <c r="W3635" s="1">
        <v>42990</v>
      </c>
      <c r="X3635">
        <v>237</v>
      </c>
      <c r="Y3635" t="s">
        <v>47</v>
      </c>
      <c r="AC3635" s="1">
        <v>43054</v>
      </c>
      <c r="AD3635">
        <v>1</v>
      </c>
      <c r="AE3635">
        <v>116</v>
      </c>
      <c r="AF3635" s="1">
        <v>43330</v>
      </c>
      <c r="AG3635">
        <v>340</v>
      </c>
      <c r="AH3635">
        <v>309076</v>
      </c>
      <c r="AI3635">
        <v>153</v>
      </c>
      <c r="AJ3635" s="2">
        <v>43282</v>
      </c>
      <c r="AK3635" t="s">
        <v>45</v>
      </c>
      <c r="AL3635" s="1">
        <v>42990</v>
      </c>
    </row>
    <row r="3636" spans="1:38" x14ac:dyDescent="0.25">
      <c r="A3636" t="s">
        <v>1153</v>
      </c>
      <c r="B3636" s="1">
        <v>43214</v>
      </c>
      <c r="C3636">
        <v>4</v>
      </c>
      <c r="D3636">
        <v>93</v>
      </c>
      <c r="E3636">
        <v>305</v>
      </c>
      <c r="F3636" t="s">
        <v>1426</v>
      </c>
      <c r="G3636" t="s">
        <v>104</v>
      </c>
      <c r="H3636" t="s">
        <v>105</v>
      </c>
      <c r="I3636">
        <v>6</v>
      </c>
      <c r="J3636" t="s">
        <v>42</v>
      </c>
      <c r="K3636">
        <v>224</v>
      </c>
      <c r="L3636">
        <v>6.5</v>
      </c>
      <c r="M3636">
        <v>4.29</v>
      </c>
      <c r="N3636">
        <v>0.28000000000000003</v>
      </c>
      <c r="O3636">
        <v>8.73</v>
      </c>
      <c r="P3636">
        <v>0.56999999999999995</v>
      </c>
      <c r="Q3636">
        <v>5.6</v>
      </c>
      <c r="R3636">
        <v>0.36</v>
      </c>
      <c r="S3636">
        <v>0.93</v>
      </c>
      <c r="T3636">
        <v>356</v>
      </c>
      <c r="U3636">
        <v>6.75</v>
      </c>
      <c r="V3636">
        <v>11.56</v>
      </c>
      <c r="W3636" s="1">
        <v>42990</v>
      </c>
      <c r="X3636">
        <v>237</v>
      </c>
      <c r="Y3636" s="3">
        <v>45017</v>
      </c>
      <c r="AC3636" t="s">
        <v>49</v>
      </c>
      <c r="AH3636">
        <v>309076</v>
      </c>
      <c r="AI3636">
        <v>153</v>
      </c>
      <c r="AJ3636" s="2">
        <v>43282</v>
      </c>
      <c r="AK3636" t="s">
        <v>50</v>
      </c>
      <c r="AL3636" s="1">
        <v>43237</v>
      </c>
    </row>
    <row r="3637" spans="1:38" x14ac:dyDescent="0.25">
      <c r="A3637" t="s">
        <v>1153</v>
      </c>
      <c r="B3637" s="1">
        <v>43214</v>
      </c>
      <c r="C3637">
        <v>4</v>
      </c>
      <c r="D3637">
        <v>107</v>
      </c>
      <c r="E3637">
        <v>305</v>
      </c>
      <c r="F3637" t="s">
        <v>1426</v>
      </c>
      <c r="G3637" t="s">
        <v>40</v>
      </c>
      <c r="H3637" t="s">
        <v>41</v>
      </c>
      <c r="I3637">
        <v>5</v>
      </c>
      <c r="J3637" t="s">
        <v>42</v>
      </c>
      <c r="K3637">
        <v>224</v>
      </c>
      <c r="L3637">
        <v>5.9</v>
      </c>
      <c r="M3637">
        <v>4.26</v>
      </c>
      <c r="N3637">
        <v>0.25</v>
      </c>
      <c r="O3637">
        <v>8.84</v>
      </c>
      <c r="P3637">
        <v>0.52</v>
      </c>
      <c r="Q3637">
        <v>5.53</v>
      </c>
      <c r="R3637">
        <v>0.33</v>
      </c>
      <c r="S3637">
        <v>0.85</v>
      </c>
      <c r="T3637">
        <v>102</v>
      </c>
      <c r="U3637">
        <v>6.12</v>
      </c>
      <c r="V3637">
        <v>10.55</v>
      </c>
      <c r="W3637" s="1">
        <v>42990</v>
      </c>
      <c r="X3637">
        <v>237</v>
      </c>
      <c r="Y3637" t="s">
        <v>48</v>
      </c>
      <c r="Z3637" t="s">
        <v>459</v>
      </c>
      <c r="AA3637" t="s">
        <v>2041</v>
      </c>
      <c r="AC3637" t="s">
        <v>49</v>
      </c>
      <c r="AH3637" t="s">
        <v>2042</v>
      </c>
      <c r="AI3637" t="s">
        <v>196</v>
      </c>
      <c r="AJ3637" s="2">
        <v>46174</v>
      </c>
      <c r="AK3637" t="s">
        <v>50</v>
      </c>
      <c r="AL3637" s="1">
        <v>43237</v>
      </c>
    </row>
    <row r="3638" spans="1:38" x14ac:dyDescent="0.25">
      <c r="A3638" t="s">
        <v>40</v>
      </c>
      <c r="B3638" s="1">
        <v>44117</v>
      </c>
      <c r="C3638">
        <v>1</v>
      </c>
      <c r="D3638">
        <v>300</v>
      </c>
      <c r="E3638">
        <v>305</v>
      </c>
      <c r="F3638" t="s">
        <v>1426</v>
      </c>
      <c r="G3638" t="s">
        <v>69</v>
      </c>
      <c r="H3638" t="s">
        <v>70</v>
      </c>
      <c r="I3638">
        <v>3</v>
      </c>
      <c r="J3638">
        <v>2</v>
      </c>
      <c r="K3638">
        <v>52</v>
      </c>
      <c r="L3638">
        <v>21.5</v>
      </c>
      <c r="M3638">
        <v>5.0199999999999996</v>
      </c>
      <c r="N3638">
        <v>1.08</v>
      </c>
      <c r="O3638">
        <v>5.35</v>
      </c>
      <c r="P3638">
        <v>1.1499999999999999</v>
      </c>
      <c r="Q3638">
        <v>4.41</v>
      </c>
      <c r="R3638">
        <v>0.95</v>
      </c>
      <c r="S3638">
        <v>2.1</v>
      </c>
      <c r="T3638">
        <v>8</v>
      </c>
      <c r="U3638">
        <v>22.32</v>
      </c>
      <c r="V3638">
        <v>27.24</v>
      </c>
      <c r="W3638" s="1">
        <v>44065</v>
      </c>
      <c r="Y3638" t="s">
        <v>43</v>
      </c>
      <c r="Z3638" t="s">
        <v>2043</v>
      </c>
      <c r="AA3638" t="s">
        <v>2044</v>
      </c>
      <c r="AB3638">
        <v>223</v>
      </c>
      <c r="AC3638" s="1">
        <v>44142</v>
      </c>
      <c r="AD3638">
        <v>1</v>
      </c>
      <c r="AE3638">
        <v>219</v>
      </c>
      <c r="AF3638" s="1">
        <v>44423</v>
      </c>
      <c r="AG3638">
        <v>358</v>
      </c>
      <c r="AH3638">
        <v>512024</v>
      </c>
      <c r="AI3638" t="s">
        <v>2045</v>
      </c>
      <c r="AJ3638" t="s">
        <v>2046</v>
      </c>
      <c r="AK3638" t="s">
        <v>45</v>
      </c>
      <c r="AL3638" s="1">
        <v>44065</v>
      </c>
    </row>
    <row r="3639" spans="1:38" x14ac:dyDescent="0.25">
      <c r="A3639" t="s">
        <v>40</v>
      </c>
      <c r="B3639" s="1">
        <v>44222</v>
      </c>
      <c r="C3639">
        <v>2</v>
      </c>
      <c r="D3639">
        <v>300</v>
      </c>
      <c r="E3639">
        <v>305</v>
      </c>
      <c r="F3639" t="s">
        <v>1426</v>
      </c>
      <c r="G3639" t="s">
        <v>69</v>
      </c>
      <c r="H3639" t="s">
        <v>70</v>
      </c>
      <c r="I3639">
        <v>3</v>
      </c>
      <c r="J3639">
        <v>2</v>
      </c>
      <c r="K3639">
        <v>157</v>
      </c>
      <c r="L3639">
        <v>13.7</v>
      </c>
      <c r="M3639">
        <v>4.92</v>
      </c>
      <c r="N3639">
        <v>0.67</v>
      </c>
      <c r="O3639">
        <v>6.21</v>
      </c>
      <c r="P3639">
        <v>0.85</v>
      </c>
      <c r="Q3639">
        <v>4.57</v>
      </c>
      <c r="R3639">
        <v>0.63</v>
      </c>
      <c r="S3639">
        <v>1.48</v>
      </c>
      <c r="T3639">
        <v>11</v>
      </c>
      <c r="U3639">
        <v>14.22</v>
      </c>
      <c r="V3639">
        <v>19.010000000000002</v>
      </c>
      <c r="W3639" s="1">
        <v>44065</v>
      </c>
      <c r="Y3639" t="s">
        <v>46</v>
      </c>
      <c r="Z3639" t="s">
        <v>2043</v>
      </c>
      <c r="AA3639" t="s">
        <v>2044</v>
      </c>
      <c r="AB3639">
        <v>223</v>
      </c>
      <c r="AC3639" s="1">
        <v>44142</v>
      </c>
      <c r="AD3639">
        <v>1</v>
      </c>
      <c r="AE3639">
        <v>164</v>
      </c>
      <c r="AF3639" s="1">
        <v>44423</v>
      </c>
      <c r="AG3639">
        <v>358</v>
      </c>
      <c r="AH3639">
        <v>512024</v>
      </c>
      <c r="AI3639" t="s">
        <v>2045</v>
      </c>
      <c r="AJ3639" t="s">
        <v>2046</v>
      </c>
      <c r="AK3639" t="s">
        <v>45</v>
      </c>
      <c r="AL3639" s="1">
        <v>44065</v>
      </c>
    </row>
    <row r="3640" spans="1:38" x14ac:dyDescent="0.25">
      <c r="A3640" t="s">
        <v>40</v>
      </c>
      <c r="B3640" s="1">
        <v>44280</v>
      </c>
      <c r="C3640">
        <v>3</v>
      </c>
      <c r="D3640">
        <v>300</v>
      </c>
      <c r="E3640">
        <v>305</v>
      </c>
      <c r="F3640" t="s">
        <v>1426</v>
      </c>
      <c r="G3640" t="s">
        <v>69</v>
      </c>
      <c r="H3640" t="s">
        <v>70</v>
      </c>
      <c r="I3640">
        <v>3</v>
      </c>
      <c r="J3640">
        <v>2</v>
      </c>
      <c r="K3640">
        <v>215</v>
      </c>
      <c r="L3640">
        <v>11.4</v>
      </c>
      <c r="M3640">
        <v>4.6500000000000004</v>
      </c>
      <c r="N3640">
        <v>0.53</v>
      </c>
      <c r="O3640">
        <v>7.64</v>
      </c>
      <c r="P3640">
        <v>0.87</v>
      </c>
      <c r="Q3640">
        <v>5.56</v>
      </c>
      <c r="R3640">
        <v>0.63</v>
      </c>
      <c r="S3640">
        <v>1.5</v>
      </c>
      <c r="T3640">
        <v>17</v>
      </c>
      <c r="U3640">
        <v>11.83</v>
      </c>
      <c r="V3640">
        <v>18.64</v>
      </c>
      <c r="W3640" s="1">
        <v>44065</v>
      </c>
      <c r="Y3640" t="s">
        <v>47</v>
      </c>
      <c r="Z3640" t="s">
        <v>2043</v>
      </c>
      <c r="AA3640" t="s">
        <v>2044</v>
      </c>
      <c r="AB3640">
        <v>223</v>
      </c>
      <c r="AC3640" s="1">
        <v>44142</v>
      </c>
      <c r="AD3640">
        <v>1</v>
      </c>
      <c r="AE3640">
        <v>142</v>
      </c>
      <c r="AF3640" s="1">
        <v>44423</v>
      </c>
      <c r="AG3640">
        <v>358</v>
      </c>
      <c r="AH3640">
        <v>512024</v>
      </c>
      <c r="AI3640" t="s">
        <v>2045</v>
      </c>
      <c r="AJ3640" t="s">
        <v>2046</v>
      </c>
      <c r="AK3640" t="s">
        <v>45</v>
      </c>
      <c r="AL3640" s="1">
        <v>44065</v>
      </c>
    </row>
    <row r="3641" spans="1:38" x14ac:dyDescent="0.25">
      <c r="A3641" t="s">
        <v>284</v>
      </c>
      <c r="B3641" s="1">
        <v>44111</v>
      </c>
      <c r="C3641">
        <v>1</v>
      </c>
      <c r="D3641">
        <v>428</v>
      </c>
      <c r="E3641">
        <v>305</v>
      </c>
      <c r="F3641" t="s">
        <v>1426</v>
      </c>
      <c r="G3641" t="s">
        <v>285</v>
      </c>
      <c r="H3641" t="s">
        <v>64</v>
      </c>
      <c r="I3641" t="s">
        <v>286</v>
      </c>
      <c r="J3641" t="s">
        <v>42</v>
      </c>
      <c r="K3641">
        <v>34</v>
      </c>
      <c r="L3641">
        <v>29.4</v>
      </c>
      <c r="M3641">
        <v>5.0999999999999996</v>
      </c>
      <c r="N3641">
        <v>1.5</v>
      </c>
      <c r="O3641">
        <v>5.86</v>
      </c>
      <c r="P3641">
        <v>1.72</v>
      </c>
      <c r="Q3641">
        <v>3.77</v>
      </c>
      <c r="R3641">
        <v>1.1100000000000001</v>
      </c>
      <c r="S3641">
        <v>2.83</v>
      </c>
      <c r="T3641">
        <v>25</v>
      </c>
      <c r="U3641">
        <v>30.52</v>
      </c>
      <c r="V3641">
        <v>37.729999999999997</v>
      </c>
      <c r="W3641" s="1">
        <v>44077</v>
      </c>
    </row>
    <row r="3642" spans="1:38" x14ac:dyDescent="0.25">
      <c r="A3642" t="s">
        <v>284</v>
      </c>
      <c r="B3642" s="1">
        <v>44230</v>
      </c>
      <c r="C3642">
        <v>3</v>
      </c>
      <c r="D3642">
        <v>428</v>
      </c>
      <c r="E3642">
        <v>305</v>
      </c>
      <c r="F3642" t="s">
        <v>1426</v>
      </c>
      <c r="G3642" t="s">
        <v>285</v>
      </c>
      <c r="H3642" t="s">
        <v>64</v>
      </c>
      <c r="I3642" t="s">
        <v>286</v>
      </c>
      <c r="J3642" t="s">
        <v>42</v>
      </c>
      <c r="K3642">
        <v>153</v>
      </c>
      <c r="L3642">
        <v>19</v>
      </c>
      <c r="M3642">
        <v>4.92</v>
      </c>
      <c r="N3642">
        <v>0.93</v>
      </c>
      <c r="O3642">
        <v>5.65</v>
      </c>
      <c r="P3642">
        <v>1.07</v>
      </c>
      <c r="Q3642">
        <v>4.3899999999999997</v>
      </c>
      <c r="R3642">
        <v>0.83</v>
      </c>
      <c r="S3642">
        <v>1.91</v>
      </c>
      <c r="T3642">
        <v>49</v>
      </c>
      <c r="U3642">
        <v>19.72</v>
      </c>
      <c r="V3642">
        <v>24.75</v>
      </c>
      <c r="W3642" s="1">
        <v>44077</v>
      </c>
    </row>
    <row r="3643" spans="1:38" x14ac:dyDescent="0.25">
      <c r="A3643" t="s">
        <v>284</v>
      </c>
      <c r="B3643" s="1">
        <v>44298</v>
      </c>
      <c r="C3643">
        <v>4</v>
      </c>
      <c r="D3643">
        <v>428</v>
      </c>
      <c r="E3643">
        <v>305</v>
      </c>
      <c r="F3643" t="s">
        <v>1426</v>
      </c>
      <c r="G3643" t="s">
        <v>285</v>
      </c>
      <c r="H3643" t="s">
        <v>64</v>
      </c>
      <c r="I3643" t="s">
        <v>286</v>
      </c>
      <c r="J3643" t="s">
        <v>42</v>
      </c>
      <c r="K3643">
        <v>221</v>
      </c>
      <c r="L3643">
        <v>19</v>
      </c>
      <c r="M3643">
        <v>4.92</v>
      </c>
      <c r="N3643">
        <v>0.93</v>
      </c>
      <c r="O3643">
        <v>5.65</v>
      </c>
      <c r="P3643">
        <v>1.07</v>
      </c>
      <c r="Q3643">
        <v>4.3899999999999997</v>
      </c>
      <c r="R3643">
        <v>0.83</v>
      </c>
      <c r="S3643">
        <v>1.91</v>
      </c>
      <c r="T3643">
        <v>49</v>
      </c>
      <c r="U3643">
        <v>19.72</v>
      </c>
      <c r="V3643">
        <v>24.75</v>
      </c>
      <c r="W3643" s="1">
        <v>44077</v>
      </c>
    </row>
    <row r="3644" spans="1:38" x14ac:dyDescent="0.25">
      <c r="A3644" t="s">
        <v>594</v>
      </c>
      <c r="B3644" s="1">
        <v>43059</v>
      </c>
      <c r="C3644">
        <v>2</v>
      </c>
      <c r="D3644">
        <v>491</v>
      </c>
      <c r="E3644">
        <v>305</v>
      </c>
      <c r="F3644" t="s">
        <v>1426</v>
      </c>
      <c r="G3644" t="s">
        <v>104</v>
      </c>
      <c r="H3644" t="s">
        <v>105</v>
      </c>
      <c r="I3644">
        <v>5</v>
      </c>
      <c r="J3644" t="s">
        <v>42</v>
      </c>
      <c r="K3644">
        <v>85</v>
      </c>
      <c r="L3644">
        <v>25.6</v>
      </c>
      <c r="M3644">
        <v>5.0199999999999996</v>
      </c>
      <c r="N3644">
        <v>1.29</v>
      </c>
      <c r="O3644">
        <v>4.95</v>
      </c>
      <c r="P3644">
        <v>1.27</v>
      </c>
      <c r="Q3644">
        <v>3.69</v>
      </c>
      <c r="R3644">
        <v>0.94</v>
      </c>
      <c r="S3644">
        <v>2.21</v>
      </c>
      <c r="T3644">
        <v>108</v>
      </c>
      <c r="U3644">
        <v>26.57</v>
      </c>
      <c r="V3644">
        <v>29.78</v>
      </c>
      <c r="W3644" s="1">
        <v>42974</v>
      </c>
      <c r="X3644">
        <v>225</v>
      </c>
      <c r="Y3644" t="s">
        <v>46</v>
      </c>
      <c r="AC3644" s="1">
        <v>43061</v>
      </c>
      <c r="AD3644">
        <v>1</v>
      </c>
      <c r="AE3644">
        <v>234</v>
      </c>
      <c r="AF3644" s="1">
        <v>43343</v>
      </c>
      <c r="AG3644">
        <v>369</v>
      </c>
      <c r="AH3644">
        <v>506063</v>
      </c>
      <c r="AI3644">
        <v>0</v>
      </c>
      <c r="AJ3644" t="s">
        <v>2047</v>
      </c>
      <c r="AK3644" t="s">
        <v>45</v>
      </c>
      <c r="AL3644" s="1">
        <v>42974</v>
      </c>
    </row>
    <row r="3645" spans="1:38" x14ac:dyDescent="0.25">
      <c r="A3645" t="s">
        <v>594</v>
      </c>
      <c r="B3645" s="1">
        <v>42995</v>
      </c>
      <c r="C3645">
        <v>1</v>
      </c>
      <c r="D3645">
        <v>491</v>
      </c>
      <c r="E3645">
        <v>305</v>
      </c>
      <c r="F3645" t="s">
        <v>1426</v>
      </c>
      <c r="G3645" t="s">
        <v>104</v>
      </c>
      <c r="H3645" t="s">
        <v>105</v>
      </c>
      <c r="I3645">
        <v>5</v>
      </c>
      <c r="J3645" t="s">
        <v>42</v>
      </c>
      <c r="K3645">
        <v>21</v>
      </c>
      <c r="L3645">
        <v>26.4</v>
      </c>
      <c r="M3645">
        <v>4.9800000000000004</v>
      </c>
      <c r="N3645">
        <v>1.31</v>
      </c>
      <c r="O3645">
        <v>4.25</v>
      </c>
      <c r="P3645">
        <v>1.1200000000000001</v>
      </c>
      <c r="Q3645">
        <v>4</v>
      </c>
      <c r="R3645">
        <v>1.06</v>
      </c>
      <c r="S3645">
        <v>2.1800000000000002</v>
      </c>
      <c r="T3645">
        <v>66</v>
      </c>
      <c r="U3645">
        <v>27.4</v>
      </c>
      <c r="V3645">
        <v>29</v>
      </c>
      <c r="W3645" s="1">
        <v>42974</v>
      </c>
      <c r="X3645">
        <v>225</v>
      </c>
      <c r="Y3645" t="s">
        <v>43</v>
      </c>
      <c r="Z3645" t="s">
        <v>2048</v>
      </c>
      <c r="AA3645" t="s">
        <v>2049</v>
      </c>
      <c r="AC3645" t="s">
        <v>49</v>
      </c>
      <c r="AH3645">
        <v>506063</v>
      </c>
      <c r="AI3645">
        <v>0</v>
      </c>
      <c r="AJ3645" t="s">
        <v>2047</v>
      </c>
      <c r="AK3645" t="s">
        <v>45</v>
      </c>
      <c r="AL3645" s="1">
        <v>42974</v>
      </c>
    </row>
    <row r="3646" spans="1:38" x14ac:dyDescent="0.25">
      <c r="A3646" t="s">
        <v>594</v>
      </c>
      <c r="B3646" s="1">
        <v>43186</v>
      </c>
      <c r="C3646">
        <v>4</v>
      </c>
      <c r="D3646">
        <v>491</v>
      </c>
      <c r="E3646">
        <v>305</v>
      </c>
      <c r="F3646" t="s">
        <v>1426</v>
      </c>
      <c r="G3646" t="s">
        <v>104</v>
      </c>
      <c r="H3646" t="s">
        <v>105</v>
      </c>
      <c r="I3646">
        <v>5</v>
      </c>
      <c r="J3646" t="s">
        <v>42</v>
      </c>
      <c r="K3646">
        <v>212</v>
      </c>
      <c r="L3646">
        <v>17.8</v>
      </c>
      <c r="M3646">
        <v>4.75</v>
      </c>
      <c r="N3646">
        <v>0.85</v>
      </c>
      <c r="O3646">
        <v>5.22</v>
      </c>
      <c r="P3646">
        <v>0.93</v>
      </c>
      <c r="Q3646">
        <v>4.16</v>
      </c>
      <c r="R3646">
        <v>0.74</v>
      </c>
      <c r="S3646">
        <v>1.67</v>
      </c>
      <c r="T3646">
        <v>99</v>
      </c>
      <c r="U3646">
        <v>18.48</v>
      </c>
      <c r="V3646">
        <v>21.93</v>
      </c>
      <c r="W3646" s="1">
        <v>42974</v>
      </c>
      <c r="X3646" t="s">
        <v>2050</v>
      </c>
      <c r="Y3646" t="s">
        <v>48</v>
      </c>
      <c r="Z3646" t="s">
        <v>2048</v>
      </c>
      <c r="AA3646" t="s">
        <v>2049</v>
      </c>
      <c r="AC3646" t="s">
        <v>49</v>
      </c>
      <c r="AH3646">
        <v>506063</v>
      </c>
      <c r="AI3646">
        <v>0</v>
      </c>
      <c r="AJ3646" t="s">
        <v>2047</v>
      </c>
      <c r="AK3646" t="s">
        <v>50</v>
      </c>
      <c r="AL3646" s="1">
        <v>43245</v>
      </c>
    </row>
    <row r="3647" spans="1:38" x14ac:dyDescent="0.25">
      <c r="A3647" t="s">
        <v>594</v>
      </c>
      <c r="B3647" s="1">
        <v>43122</v>
      </c>
      <c r="C3647">
        <v>3</v>
      </c>
      <c r="D3647">
        <v>491</v>
      </c>
      <c r="E3647">
        <v>305</v>
      </c>
      <c r="F3647" t="s">
        <v>1426</v>
      </c>
      <c r="G3647" t="s">
        <v>104</v>
      </c>
      <c r="H3647" t="s">
        <v>105</v>
      </c>
      <c r="I3647">
        <v>5</v>
      </c>
      <c r="J3647" t="s">
        <v>42</v>
      </c>
      <c r="K3647">
        <v>148</v>
      </c>
      <c r="L3647">
        <v>19.600000000000001</v>
      </c>
      <c r="M3647">
        <v>4.7699999999999996</v>
      </c>
      <c r="N3647">
        <v>0.93</v>
      </c>
      <c r="O3647">
        <v>4.22</v>
      </c>
      <c r="P3647">
        <v>0.83</v>
      </c>
      <c r="Q3647">
        <v>3.67</v>
      </c>
      <c r="R3647">
        <v>0.72</v>
      </c>
      <c r="S3647">
        <v>1.55</v>
      </c>
      <c r="T3647">
        <v>106</v>
      </c>
      <c r="U3647">
        <v>20.34</v>
      </c>
      <c r="V3647">
        <v>21.02</v>
      </c>
      <c r="W3647" s="1">
        <v>42974</v>
      </c>
      <c r="X3647">
        <v>225</v>
      </c>
      <c r="Y3647" t="s">
        <v>47</v>
      </c>
      <c r="Z3647" t="s">
        <v>2048</v>
      </c>
      <c r="AA3647" t="s">
        <v>2049</v>
      </c>
      <c r="AC3647" s="1">
        <v>43061</v>
      </c>
      <c r="AD3647">
        <v>1</v>
      </c>
      <c r="AE3647">
        <v>177</v>
      </c>
      <c r="AF3647" s="1">
        <v>43343</v>
      </c>
      <c r="AG3647">
        <v>369</v>
      </c>
      <c r="AH3647">
        <v>506063</v>
      </c>
      <c r="AI3647">
        <v>0</v>
      </c>
      <c r="AJ3647" t="s">
        <v>2047</v>
      </c>
      <c r="AK3647" t="s">
        <v>45</v>
      </c>
      <c r="AL3647" s="1">
        <v>42974</v>
      </c>
    </row>
    <row r="3648" spans="1:38" x14ac:dyDescent="0.25">
      <c r="A3648" t="s">
        <v>78</v>
      </c>
      <c r="B3648" s="1">
        <v>43072</v>
      </c>
      <c r="C3648">
        <v>2</v>
      </c>
      <c r="D3648">
        <v>32</v>
      </c>
      <c r="E3648">
        <v>305</v>
      </c>
      <c r="F3648" t="s">
        <v>1426</v>
      </c>
      <c r="G3648" t="s">
        <v>40</v>
      </c>
      <c r="H3648" t="s">
        <v>41</v>
      </c>
      <c r="I3648">
        <v>4</v>
      </c>
      <c r="J3648" t="s">
        <v>42</v>
      </c>
      <c r="K3648">
        <v>44</v>
      </c>
      <c r="L3648">
        <v>20.9</v>
      </c>
      <c r="M3648">
        <v>5.12</v>
      </c>
      <c r="N3648">
        <v>1.07</v>
      </c>
      <c r="O3648">
        <v>5.3</v>
      </c>
      <c r="P3648">
        <v>1.1100000000000001</v>
      </c>
      <c r="Q3648">
        <v>3.88</v>
      </c>
      <c r="R3648">
        <v>0.81</v>
      </c>
      <c r="S3648">
        <v>1.92</v>
      </c>
      <c r="T3648">
        <v>22</v>
      </c>
      <c r="U3648">
        <v>21.69</v>
      </c>
      <c r="V3648">
        <v>25.55</v>
      </c>
      <c r="W3648" s="1">
        <v>43028</v>
      </c>
      <c r="X3648">
        <v>178</v>
      </c>
      <c r="Y3648" t="s">
        <v>43</v>
      </c>
      <c r="Z3648" t="s">
        <v>2051</v>
      </c>
      <c r="AA3648" t="s">
        <v>2052</v>
      </c>
      <c r="AB3648">
        <v>-139</v>
      </c>
      <c r="AC3648" s="1">
        <v>43070</v>
      </c>
      <c r="AD3648">
        <v>1</v>
      </c>
      <c r="AE3648">
        <v>225</v>
      </c>
      <c r="AF3648" s="1">
        <v>43351</v>
      </c>
      <c r="AG3648">
        <v>323</v>
      </c>
      <c r="AH3648">
        <v>308103</v>
      </c>
      <c r="AI3648" t="s">
        <v>2053</v>
      </c>
      <c r="AJ3648" s="3">
        <v>45024</v>
      </c>
      <c r="AK3648" t="s">
        <v>45</v>
      </c>
      <c r="AL3648" s="1">
        <v>43028</v>
      </c>
    </row>
    <row r="3649" spans="1:38" x14ac:dyDescent="0.25">
      <c r="A3649" t="s">
        <v>78</v>
      </c>
      <c r="B3649" s="1">
        <v>43129</v>
      </c>
      <c r="C3649">
        <v>3</v>
      </c>
      <c r="D3649">
        <v>32</v>
      </c>
      <c r="E3649">
        <v>305</v>
      </c>
      <c r="F3649" t="s">
        <v>1426</v>
      </c>
      <c r="G3649" t="s">
        <v>40</v>
      </c>
      <c r="H3649" t="s">
        <v>41</v>
      </c>
      <c r="I3649">
        <v>4</v>
      </c>
      <c r="J3649" t="s">
        <v>42</v>
      </c>
      <c r="K3649">
        <v>101</v>
      </c>
      <c r="L3649">
        <v>17.5</v>
      </c>
      <c r="M3649">
        <v>5.05</v>
      </c>
      <c r="N3649">
        <v>0.88</v>
      </c>
      <c r="O3649">
        <v>4.7699999999999996</v>
      </c>
      <c r="P3649">
        <v>0.83</v>
      </c>
      <c r="Q3649">
        <v>3.73</v>
      </c>
      <c r="R3649">
        <v>0.65</v>
      </c>
      <c r="S3649">
        <v>1.49</v>
      </c>
      <c r="T3649">
        <v>7</v>
      </c>
      <c r="U3649">
        <v>18.170000000000002</v>
      </c>
      <c r="V3649">
        <v>19.93</v>
      </c>
      <c r="W3649" s="1">
        <v>43028</v>
      </c>
      <c r="X3649">
        <v>178</v>
      </c>
      <c r="Y3649" t="s">
        <v>46</v>
      </c>
      <c r="Z3649" t="s">
        <v>2051</v>
      </c>
      <c r="AA3649" t="s">
        <v>2052</v>
      </c>
      <c r="AB3649">
        <v>-139</v>
      </c>
      <c r="AC3649" s="1">
        <v>43070</v>
      </c>
      <c r="AD3649">
        <v>1</v>
      </c>
      <c r="AE3649">
        <v>220</v>
      </c>
      <c r="AF3649" s="1">
        <v>43351</v>
      </c>
      <c r="AG3649">
        <v>323</v>
      </c>
      <c r="AH3649">
        <v>308103</v>
      </c>
      <c r="AI3649" t="s">
        <v>2053</v>
      </c>
      <c r="AJ3649" s="3">
        <v>45024</v>
      </c>
      <c r="AK3649" t="s">
        <v>45</v>
      </c>
      <c r="AL3649" s="1">
        <v>43028</v>
      </c>
    </row>
    <row r="3650" spans="1:38" x14ac:dyDescent="0.25">
      <c r="A3650" t="s">
        <v>78</v>
      </c>
      <c r="B3650" s="1">
        <v>43193</v>
      </c>
      <c r="C3650">
        <v>4</v>
      </c>
      <c r="D3650">
        <v>32</v>
      </c>
      <c r="E3650">
        <v>305</v>
      </c>
      <c r="F3650" t="s">
        <v>1426</v>
      </c>
      <c r="G3650" t="s">
        <v>40</v>
      </c>
      <c r="H3650" t="s">
        <v>41</v>
      </c>
      <c r="I3650">
        <v>4</v>
      </c>
      <c r="J3650" t="s">
        <v>42</v>
      </c>
      <c r="K3650">
        <v>165</v>
      </c>
      <c r="L3650">
        <v>12.3</v>
      </c>
      <c r="M3650">
        <v>4.8</v>
      </c>
      <c r="N3650">
        <v>0.59</v>
      </c>
      <c r="O3650">
        <v>6.07</v>
      </c>
      <c r="P3650">
        <v>0.75</v>
      </c>
      <c r="Q3650">
        <v>4.8499999999999996</v>
      </c>
      <c r="R3650">
        <v>0.6</v>
      </c>
      <c r="S3650">
        <v>1.34</v>
      </c>
      <c r="T3650">
        <v>15</v>
      </c>
      <c r="U3650">
        <v>12.77</v>
      </c>
      <c r="V3650">
        <v>17.16</v>
      </c>
      <c r="W3650" s="1">
        <v>43028</v>
      </c>
      <c r="X3650">
        <v>178</v>
      </c>
      <c r="Y3650" t="s">
        <v>47</v>
      </c>
      <c r="Z3650" t="s">
        <v>2051</v>
      </c>
      <c r="AA3650" t="s">
        <v>2052</v>
      </c>
      <c r="AB3650">
        <v>-139</v>
      </c>
      <c r="AC3650" s="1">
        <v>43070</v>
      </c>
      <c r="AD3650">
        <v>1</v>
      </c>
      <c r="AE3650">
        <v>156</v>
      </c>
      <c r="AF3650" s="1">
        <v>43351</v>
      </c>
      <c r="AG3650">
        <v>323</v>
      </c>
      <c r="AH3650">
        <v>308103</v>
      </c>
      <c r="AI3650" t="s">
        <v>2053</v>
      </c>
      <c r="AJ3650" s="3">
        <v>45024</v>
      </c>
      <c r="AK3650" t="s">
        <v>45</v>
      </c>
      <c r="AL3650" s="1">
        <v>43028</v>
      </c>
    </row>
    <row r="3651" spans="1:38" x14ac:dyDescent="0.25">
      <c r="A3651" t="s">
        <v>129</v>
      </c>
      <c r="B3651" s="1">
        <v>43060</v>
      </c>
      <c r="C3651">
        <v>2</v>
      </c>
      <c r="D3651">
        <v>234</v>
      </c>
      <c r="E3651">
        <v>305</v>
      </c>
      <c r="F3651" t="s">
        <v>1426</v>
      </c>
      <c r="G3651" t="s">
        <v>51</v>
      </c>
      <c r="H3651" t="s">
        <v>52</v>
      </c>
      <c r="I3651">
        <v>4</v>
      </c>
      <c r="J3651" t="s">
        <v>42</v>
      </c>
      <c r="K3651">
        <v>68</v>
      </c>
      <c r="L3651">
        <v>26.6</v>
      </c>
      <c r="M3651">
        <v>4.97</v>
      </c>
      <c r="N3651">
        <v>1.32</v>
      </c>
      <c r="O3651">
        <v>4.13</v>
      </c>
      <c r="P3651">
        <v>1.1000000000000001</v>
      </c>
      <c r="Q3651">
        <v>3.59</v>
      </c>
      <c r="R3651">
        <v>0.95</v>
      </c>
      <c r="S3651">
        <v>2.0499999999999998</v>
      </c>
      <c r="T3651">
        <v>12</v>
      </c>
      <c r="U3651">
        <v>27.61</v>
      </c>
      <c r="V3651">
        <v>27.99</v>
      </c>
      <c r="W3651" s="1">
        <v>42992</v>
      </c>
      <c r="X3651">
        <v>250</v>
      </c>
      <c r="Y3651" t="s">
        <v>46</v>
      </c>
      <c r="AC3651" s="1">
        <v>43050</v>
      </c>
      <c r="AD3651">
        <v>1</v>
      </c>
      <c r="AE3651">
        <v>181</v>
      </c>
      <c r="AF3651" s="1">
        <v>43328</v>
      </c>
      <c r="AG3651">
        <v>336</v>
      </c>
      <c r="AI3651" t="s">
        <v>308</v>
      </c>
      <c r="AJ3651" s="2">
        <v>17046</v>
      </c>
      <c r="AK3651" t="s">
        <v>45</v>
      </c>
      <c r="AL3651" s="1">
        <v>42992</v>
      </c>
    </row>
    <row r="3652" spans="1:38" x14ac:dyDescent="0.25">
      <c r="A3652" t="s">
        <v>129</v>
      </c>
      <c r="B3652" s="1">
        <v>42997</v>
      </c>
      <c r="C3652">
        <v>1</v>
      </c>
      <c r="D3652">
        <v>234</v>
      </c>
      <c r="E3652">
        <v>305</v>
      </c>
      <c r="F3652" t="s">
        <v>1426</v>
      </c>
      <c r="G3652" t="s">
        <v>51</v>
      </c>
      <c r="H3652" t="s">
        <v>52</v>
      </c>
      <c r="I3652">
        <v>4</v>
      </c>
      <c r="J3652" t="s">
        <v>42</v>
      </c>
      <c r="K3652">
        <v>5</v>
      </c>
      <c r="L3652">
        <v>23.8</v>
      </c>
      <c r="M3652">
        <v>5.03</v>
      </c>
      <c r="N3652">
        <v>1.2</v>
      </c>
      <c r="O3652">
        <v>4.4400000000000004</v>
      </c>
      <c r="P3652">
        <v>1.06</v>
      </c>
      <c r="Q3652">
        <v>4.17</v>
      </c>
      <c r="R3652">
        <v>0.99</v>
      </c>
      <c r="S3652">
        <v>2.0499999999999998</v>
      </c>
      <c r="T3652">
        <v>37</v>
      </c>
      <c r="U3652">
        <v>24.7</v>
      </c>
      <c r="V3652">
        <v>27.03</v>
      </c>
      <c r="W3652" s="1">
        <v>42992</v>
      </c>
      <c r="X3652">
        <v>250</v>
      </c>
      <c r="Y3652" t="s">
        <v>43</v>
      </c>
      <c r="AC3652" t="s">
        <v>49</v>
      </c>
      <c r="AI3652" t="s">
        <v>308</v>
      </c>
      <c r="AJ3652" s="2">
        <v>17046</v>
      </c>
      <c r="AK3652" t="s">
        <v>45</v>
      </c>
      <c r="AL3652" s="1">
        <v>42992</v>
      </c>
    </row>
    <row r="3653" spans="1:38" x14ac:dyDescent="0.25">
      <c r="A3653" t="s">
        <v>129</v>
      </c>
      <c r="B3653" s="1">
        <v>43156</v>
      </c>
      <c r="C3653">
        <v>3</v>
      </c>
      <c r="D3653">
        <v>234</v>
      </c>
      <c r="E3653">
        <v>305</v>
      </c>
      <c r="F3653" t="s">
        <v>1426</v>
      </c>
      <c r="G3653" t="s">
        <v>51</v>
      </c>
      <c r="H3653" t="s">
        <v>52</v>
      </c>
      <c r="I3653">
        <v>4</v>
      </c>
      <c r="J3653" t="s">
        <v>42</v>
      </c>
      <c r="K3653">
        <v>164</v>
      </c>
      <c r="L3653">
        <v>24.8</v>
      </c>
      <c r="M3653">
        <v>4.8899999999999997</v>
      </c>
      <c r="N3653">
        <v>1.21</v>
      </c>
      <c r="O3653">
        <v>3.77</v>
      </c>
      <c r="P3653">
        <v>0.93</v>
      </c>
      <c r="Q3653">
        <v>3.96</v>
      </c>
      <c r="R3653">
        <v>0.98</v>
      </c>
      <c r="S3653">
        <v>1.92</v>
      </c>
      <c r="U3653">
        <v>25.74</v>
      </c>
      <c r="V3653">
        <v>25.59</v>
      </c>
      <c r="W3653" s="1">
        <v>42992</v>
      </c>
      <c r="X3653">
        <v>250</v>
      </c>
      <c r="AI3653">
        <v>0</v>
      </c>
    </row>
    <row r="3654" spans="1:38" x14ac:dyDescent="0.25">
      <c r="A3654" t="s">
        <v>129</v>
      </c>
      <c r="B3654" s="1">
        <v>43229</v>
      </c>
      <c r="C3654">
        <v>4</v>
      </c>
      <c r="D3654">
        <v>234</v>
      </c>
      <c r="E3654">
        <v>305</v>
      </c>
      <c r="F3654" t="s">
        <v>1426</v>
      </c>
      <c r="G3654" t="s">
        <v>51</v>
      </c>
      <c r="H3654" t="s">
        <v>52</v>
      </c>
      <c r="I3654">
        <v>4</v>
      </c>
      <c r="J3654" t="s">
        <v>42</v>
      </c>
      <c r="K3654">
        <v>237</v>
      </c>
      <c r="L3654">
        <v>10.9</v>
      </c>
      <c r="M3654">
        <v>4.5599999999999996</v>
      </c>
      <c r="N3654">
        <v>0.5</v>
      </c>
      <c r="O3654">
        <v>5.08</v>
      </c>
      <c r="P3654">
        <v>0.55000000000000004</v>
      </c>
      <c r="Q3654">
        <v>4.66</v>
      </c>
      <c r="R3654">
        <v>0.51</v>
      </c>
      <c r="S3654">
        <v>1.06</v>
      </c>
      <c r="T3654">
        <v>237</v>
      </c>
      <c r="U3654">
        <v>11.31</v>
      </c>
      <c r="V3654">
        <v>13.61</v>
      </c>
      <c r="W3654" s="1">
        <v>42992</v>
      </c>
      <c r="X3654">
        <v>250</v>
      </c>
      <c r="Y3654" s="3">
        <v>45017</v>
      </c>
      <c r="AC3654" t="s">
        <v>49</v>
      </c>
      <c r="AI3654" t="s">
        <v>308</v>
      </c>
      <c r="AJ3654">
        <v>17046</v>
      </c>
      <c r="AK3654" t="s">
        <v>50</v>
      </c>
      <c r="AL3654" s="1">
        <v>43251</v>
      </c>
    </row>
    <row r="3655" spans="1:38" x14ac:dyDescent="0.25">
      <c r="A3655" t="s">
        <v>123</v>
      </c>
      <c r="B3655" s="1">
        <v>43074</v>
      </c>
      <c r="C3655">
        <v>2</v>
      </c>
      <c r="D3655">
        <v>213</v>
      </c>
      <c r="E3655">
        <v>306</v>
      </c>
      <c r="F3655" t="s">
        <v>1426</v>
      </c>
      <c r="G3655" t="s">
        <v>69</v>
      </c>
      <c r="H3655" t="s">
        <v>70</v>
      </c>
      <c r="I3655">
        <v>3</v>
      </c>
      <c r="J3655">
        <v>2</v>
      </c>
      <c r="K3655">
        <v>59</v>
      </c>
      <c r="L3655">
        <v>26.1</v>
      </c>
      <c r="M3655">
        <v>5.4</v>
      </c>
      <c r="N3655">
        <v>1.41</v>
      </c>
      <c r="O3655">
        <v>3.27</v>
      </c>
      <c r="P3655">
        <v>0.85</v>
      </c>
      <c r="Q3655">
        <v>3.71</v>
      </c>
      <c r="R3655">
        <v>0.97</v>
      </c>
      <c r="S3655">
        <v>1.82</v>
      </c>
      <c r="T3655">
        <v>15</v>
      </c>
      <c r="U3655">
        <v>27.09</v>
      </c>
      <c r="V3655">
        <v>24.87</v>
      </c>
      <c r="W3655" s="1">
        <v>43015</v>
      </c>
      <c r="X3655">
        <v>196</v>
      </c>
      <c r="Y3655" t="s">
        <v>43</v>
      </c>
      <c r="Z3655" t="s">
        <v>2054</v>
      </c>
      <c r="AA3655" t="s">
        <v>2055</v>
      </c>
      <c r="AB3655">
        <v>133</v>
      </c>
      <c r="AC3655" s="1">
        <v>43050</v>
      </c>
      <c r="AD3655">
        <v>1</v>
      </c>
      <c r="AE3655">
        <v>250</v>
      </c>
      <c r="AF3655" s="1">
        <v>43326</v>
      </c>
      <c r="AG3655">
        <v>311</v>
      </c>
      <c r="AH3655" t="s">
        <v>733</v>
      </c>
      <c r="AI3655" t="s">
        <v>581</v>
      </c>
      <c r="AJ3655" t="s">
        <v>2056</v>
      </c>
      <c r="AK3655" t="s">
        <v>45</v>
      </c>
      <c r="AL3655" s="1">
        <v>43015</v>
      </c>
    </row>
    <row r="3656" spans="1:38" x14ac:dyDescent="0.25">
      <c r="A3656" t="s">
        <v>123</v>
      </c>
      <c r="B3656" s="1">
        <v>43136</v>
      </c>
      <c r="C3656">
        <v>3</v>
      </c>
      <c r="D3656">
        <v>213</v>
      </c>
      <c r="E3656">
        <v>306</v>
      </c>
      <c r="F3656" t="s">
        <v>1426</v>
      </c>
      <c r="G3656" t="s">
        <v>69</v>
      </c>
      <c r="H3656" t="s">
        <v>70</v>
      </c>
      <c r="I3656">
        <v>3</v>
      </c>
      <c r="J3656">
        <v>2</v>
      </c>
      <c r="K3656">
        <v>121</v>
      </c>
      <c r="L3656">
        <v>13.7</v>
      </c>
      <c r="M3656">
        <v>5.07</v>
      </c>
      <c r="N3656">
        <v>0.69</v>
      </c>
      <c r="O3656">
        <v>4.9800000000000004</v>
      </c>
      <c r="P3656">
        <v>0.68</v>
      </c>
      <c r="Q3656">
        <v>3.85</v>
      </c>
      <c r="R3656">
        <v>0.53</v>
      </c>
      <c r="S3656">
        <v>1.21</v>
      </c>
      <c r="T3656">
        <v>19</v>
      </c>
      <c r="U3656">
        <v>14.22</v>
      </c>
      <c r="V3656">
        <v>16.14</v>
      </c>
      <c r="W3656" s="1">
        <v>43015</v>
      </c>
      <c r="X3656">
        <v>196</v>
      </c>
      <c r="Y3656" t="s">
        <v>46</v>
      </c>
      <c r="Z3656" t="s">
        <v>2054</v>
      </c>
      <c r="AA3656" t="s">
        <v>2055</v>
      </c>
      <c r="AB3656">
        <v>133</v>
      </c>
      <c r="AC3656" s="1">
        <v>43050</v>
      </c>
      <c r="AD3656">
        <v>1</v>
      </c>
      <c r="AE3656">
        <v>188</v>
      </c>
      <c r="AF3656" s="1">
        <v>43326</v>
      </c>
      <c r="AG3656">
        <v>311</v>
      </c>
      <c r="AH3656" t="s">
        <v>733</v>
      </c>
      <c r="AI3656" t="s">
        <v>581</v>
      </c>
      <c r="AJ3656" t="s">
        <v>2056</v>
      </c>
      <c r="AK3656" t="s">
        <v>45</v>
      </c>
      <c r="AL3656" s="1">
        <v>43015</v>
      </c>
    </row>
    <row r="3657" spans="1:38" x14ac:dyDescent="0.25">
      <c r="A3657" t="s">
        <v>123</v>
      </c>
      <c r="B3657" s="1">
        <v>43198</v>
      </c>
      <c r="C3657">
        <v>4</v>
      </c>
      <c r="D3657">
        <v>213</v>
      </c>
      <c r="E3657">
        <v>306</v>
      </c>
      <c r="F3657" t="s">
        <v>1426</v>
      </c>
      <c r="G3657" t="s">
        <v>69</v>
      </c>
      <c r="H3657" t="s">
        <v>70</v>
      </c>
      <c r="I3657">
        <v>3</v>
      </c>
      <c r="J3657">
        <v>2</v>
      </c>
      <c r="K3657">
        <v>183</v>
      </c>
      <c r="L3657">
        <v>11.4</v>
      </c>
      <c r="M3657">
        <v>4.9800000000000004</v>
      </c>
      <c r="N3657">
        <v>0.56999999999999995</v>
      </c>
      <c r="O3657">
        <v>5.47</v>
      </c>
      <c r="P3657">
        <v>0.62</v>
      </c>
      <c r="Q3657">
        <v>4.8600000000000003</v>
      </c>
      <c r="R3657">
        <v>0.55000000000000004</v>
      </c>
      <c r="S3657">
        <v>1.18</v>
      </c>
      <c r="T3657">
        <v>101</v>
      </c>
      <c r="U3657">
        <v>11.83</v>
      </c>
      <c r="V3657">
        <v>14.92</v>
      </c>
      <c r="W3657" s="1">
        <v>43015</v>
      </c>
      <c r="X3657">
        <v>196</v>
      </c>
      <c r="Y3657" t="s">
        <v>47</v>
      </c>
      <c r="Z3657" t="s">
        <v>2054</v>
      </c>
      <c r="AA3657" t="s">
        <v>2055</v>
      </c>
      <c r="AB3657">
        <v>133</v>
      </c>
      <c r="AC3657" t="s">
        <v>49</v>
      </c>
      <c r="AH3657" t="s">
        <v>733</v>
      </c>
      <c r="AI3657" t="s">
        <v>581</v>
      </c>
      <c r="AJ3657" t="s">
        <v>2056</v>
      </c>
      <c r="AK3657" t="s">
        <v>50</v>
      </c>
      <c r="AL3657" s="1">
        <v>43243</v>
      </c>
    </row>
    <row r="3658" spans="1:38" x14ac:dyDescent="0.25">
      <c r="A3658" t="s">
        <v>1153</v>
      </c>
      <c r="B3658" s="1">
        <v>43009</v>
      </c>
      <c r="C3658">
        <v>1</v>
      </c>
      <c r="D3658">
        <v>125</v>
      </c>
      <c r="E3658">
        <v>306</v>
      </c>
      <c r="F3658" t="s">
        <v>1426</v>
      </c>
      <c r="G3658" t="s">
        <v>40</v>
      </c>
      <c r="H3658" t="s">
        <v>41</v>
      </c>
      <c r="I3658">
        <v>3</v>
      </c>
      <c r="J3658">
        <v>2</v>
      </c>
      <c r="K3658">
        <v>18</v>
      </c>
      <c r="L3658">
        <v>14.3</v>
      </c>
      <c r="M3658">
        <v>5.08</v>
      </c>
      <c r="N3658">
        <v>0.73</v>
      </c>
      <c r="O3658">
        <v>4.74</v>
      </c>
      <c r="P3658">
        <v>0.68</v>
      </c>
      <c r="Q3658">
        <v>4.25</v>
      </c>
      <c r="R3658">
        <v>0.61</v>
      </c>
      <c r="S3658">
        <v>1.29</v>
      </c>
      <c r="T3658">
        <v>16</v>
      </c>
      <c r="U3658">
        <v>14.84</v>
      </c>
      <c r="V3658">
        <v>16.89</v>
      </c>
      <c r="W3658" s="1">
        <v>42991</v>
      </c>
      <c r="X3658">
        <v>236</v>
      </c>
      <c r="Y3658" t="s">
        <v>43</v>
      </c>
      <c r="AC3658" s="1">
        <v>43065</v>
      </c>
      <c r="AD3658">
        <v>2</v>
      </c>
      <c r="AE3658">
        <v>278</v>
      </c>
      <c r="AF3658" s="1">
        <v>43348</v>
      </c>
      <c r="AG3658">
        <v>357</v>
      </c>
      <c r="AH3658">
        <v>308500</v>
      </c>
      <c r="AI3658">
        <v>36</v>
      </c>
      <c r="AJ3658" s="2">
        <v>13455</v>
      </c>
      <c r="AK3658" t="s">
        <v>45</v>
      </c>
      <c r="AL3658" s="1">
        <v>42991</v>
      </c>
    </row>
    <row r="3659" spans="1:38" x14ac:dyDescent="0.25">
      <c r="A3659" t="s">
        <v>1153</v>
      </c>
      <c r="B3659" s="1">
        <v>43144</v>
      </c>
      <c r="C3659">
        <v>3</v>
      </c>
      <c r="D3659">
        <v>125</v>
      </c>
      <c r="E3659">
        <v>306</v>
      </c>
      <c r="F3659" t="s">
        <v>1426</v>
      </c>
      <c r="G3659" t="s">
        <v>40</v>
      </c>
      <c r="H3659" t="s">
        <v>41</v>
      </c>
      <c r="I3659">
        <v>3</v>
      </c>
      <c r="J3659">
        <v>2</v>
      </c>
      <c r="K3659">
        <v>153</v>
      </c>
      <c r="L3659">
        <v>10.3</v>
      </c>
      <c r="M3659">
        <v>4.95</v>
      </c>
      <c r="N3659">
        <v>0.51</v>
      </c>
      <c r="O3659">
        <v>6.64</v>
      </c>
      <c r="P3659">
        <v>0.68</v>
      </c>
      <c r="Q3659">
        <v>4.9400000000000004</v>
      </c>
      <c r="R3659">
        <v>0.51</v>
      </c>
      <c r="S3659">
        <v>1.19</v>
      </c>
      <c r="T3659">
        <v>54</v>
      </c>
      <c r="U3659">
        <v>10.69</v>
      </c>
      <c r="V3659">
        <v>15.08</v>
      </c>
      <c r="W3659" s="1">
        <v>42991</v>
      </c>
      <c r="X3659">
        <v>236</v>
      </c>
      <c r="Y3659" t="s">
        <v>47</v>
      </c>
      <c r="AC3659" s="1">
        <v>43085</v>
      </c>
      <c r="AD3659">
        <v>3</v>
      </c>
      <c r="AE3659">
        <v>152</v>
      </c>
      <c r="AF3659" s="1">
        <v>43366</v>
      </c>
      <c r="AG3659">
        <v>375</v>
      </c>
      <c r="AH3659">
        <v>308500</v>
      </c>
      <c r="AI3659">
        <v>36</v>
      </c>
      <c r="AJ3659" s="2">
        <v>13455</v>
      </c>
      <c r="AK3659" t="s">
        <v>45</v>
      </c>
      <c r="AL3659" s="1">
        <v>42991</v>
      </c>
    </row>
    <row r="3660" spans="1:38" x14ac:dyDescent="0.25">
      <c r="A3660" t="s">
        <v>1153</v>
      </c>
      <c r="B3660" s="1">
        <v>43214</v>
      </c>
      <c r="C3660">
        <v>4</v>
      </c>
      <c r="D3660">
        <v>125</v>
      </c>
      <c r="E3660">
        <v>306</v>
      </c>
      <c r="F3660" t="s">
        <v>1426</v>
      </c>
      <c r="G3660" t="s">
        <v>40</v>
      </c>
      <c r="H3660" t="s">
        <v>41</v>
      </c>
      <c r="I3660">
        <v>3</v>
      </c>
      <c r="J3660">
        <v>2</v>
      </c>
      <c r="K3660">
        <v>223</v>
      </c>
      <c r="L3660">
        <v>6.6</v>
      </c>
      <c r="M3660">
        <v>4.37</v>
      </c>
      <c r="N3660">
        <v>0.28999999999999998</v>
      </c>
      <c r="O3660">
        <v>8.68</v>
      </c>
      <c r="P3660">
        <v>0.56999999999999995</v>
      </c>
      <c r="Q3660">
        <v>6.27</v>
      </c>
      <c r="R3660">
        <v>0.41</v>
      </c>
      <c r="S3660">
        <v>0.99</v>
      </c>
      <c r="T3660">
        <v>67</v>
      </c>
      <c r="U3660">
        <v>6.85</v>
      </c>
      <c r="V3660">
        <v>11.96</v>
      </c>
      <c r="W3660" s="1">
        <v>42991</v>
      </c>
      <c r="X3660">
        <v>236</v>
      </c>
      <c r="Y3660" t="s">
        <v>48</v>
      </c>
      <c r="AC3660" s="1">
        <v>43085</v>
      </c>
      <c r="AD3660">
        <v>3</v>
      </c>
      <c r="AF3660" s="1">
        <v>43367</v>
      </c>
      <c r="AG3660">
        <v>376</v>
      </c>
      <c r="AH3660">
        <v>308500</v>
      </c>
      <c r="AI3660">
        <v>36</v>
      </c>
      <c r="AJ3660" s="2">
        <v>13455</v>
      </c>
      <c r="AK3660" t="s">
        <v>50</v>
      </c>
      <c r="AL3660" s="1">
        <v>43237</v>
      </c>
    </row>
    <row r="3661" spans="1:38" x14ac:dyDescent="0.25">
      <c r="A3661" t="s">
        <v>1153</v>
      </c>
      <c r="B3661" s="1">
        <v>43073</v>
      </c>
      <c r="C3661">
        <v>2</v>
      </c>
      <c r="D3661">
        <v>125</v>
      </c>
      <c r="E3661">
        <v>306</v>
      </c>
      <c r="F3661" t="s">
        <v>1426</v>
      </c>
      <c r="G3661" t="s">
        <v>40</v>
      </c>
      <c r="H3661" t="s">
        <v>41</v>
      </c>
      <c r="I3661">
        <v>3</v>
      </c>
      <c r="J3661">
        <v>2</v>
      </c>
      <c r="K3661">
        <v>82</v>
      </c>
      <c r="L3661">
        <v>8.3000000000000007</v>
      </c>
      <c r="M3661">
        <v>4.88</v>
      </c>
      <c r="N3661">
        <v>0.41</v>
      </c>
      <c r="O3661">
        <v>6.56</v>
      </c>
      <c r="P3661">
        <v>0.54</v>
      </c>
      <c r="Q3661">
        <v>4.3099999999999996</v>
      </c>
      <c r="R3661">
        <v>0.36</v>
      </c>
      <c r="S3661">
        <v>0.9</v>
      </c>
      <c r="T3661">
        <v>34</v>
      </c>
      <c r="U3661">
        <v>8.6199999999999992</v>
      </c>
      <c r="V3661">
        <v>11.67</v>
      </c>
      <c r="W3661" s="1">
        <v>42991</v>
      </c>
      <c r="X3661">
        <v>236</v>
      </c>
      <c r="Y3661" t="s">
        <v>46</v>
      </c>
      <c r="AC3661" s="1">
        <v>43065</v>
      </c>
      <c r="AD3661">
        <v>2</v>
      </c>
      <c r="AE3661">
        <v>273</v>
      </c>
      <c r="AF3661" s="1">
        <v>43348</v>
      </c>
      <c r="AG3661">
        <v>357</v>
      </c>
      <c r="AH3661">
        <v>308500</v>
      </c>
      <c r="AI3661">
        <v>36</v>
      </c>
      <c r="AJ3661" s="2">
        <v>13455</v>
      </c>
      <c r="AK3661" t="s">
        <v>45</v>
      </c>
      <c r="AL3661" s="1">
        <v>42991</v>
      </c>
    </row>
    <row r="3662" spans="1:38" x14ac:dyDescent="0.25">
      <c r="A3662" t="s">
        <v>594</v>
      </c>
      <c r="B3662" s="1">
        <v>43059</v>
      </c>
      <c r="C3662">
        <v>2</v>
      </c>
      <c r="D3662">
        <v>169</v>
      </c>
      <c r="E3662">
        <v>306</v>
      </c>
      <c r="F3662" t="s">
        <v>1426</v>
      </c>
      <c r="G3662" t="s">
        <v>51</v>
      </c>
      <c r="H3662" t="s">
        <v>52</v>
      </c>
      <c r="I3662">
        <v>6</v>
      </c>
      <c r="J3662" t="s">
        <v>42</v>
      </c>
      <c r="K3662">
        <v>65</v>
      </c>
      <c r="L3662">
        <v>24.8</v>
      </c>
      <c r="M3662">
        <v>5.07</v>
      </c>
      <c r="N3662">
        <v>1.26</v>
      </c>
      <c r="O3662">
        <v>5.1100000000000003</v>
      </c>
      <c r="P3662">
        <v>1.27</v>
      </c>
      <c r="Q3662">
        <v>3.64</v>
      </c>
      <c r="R3662">
        <v>0.9</v>
      </c>
      <c r="S3662">
        <v>2.17</v>
      </c>
      <c r="T3662">
        <v>25</v>
      </c>
      <c r="U3662">
        <v>25.74</v>
      </c>
      <c r="V3662">
        <v>29.27</v>
      </c>
      <c r="W3662" s="1">
        <v>42994</v>
      </c>
      <c r="X3662">
        <v>202</v>
      </c>
      <c r="Y3662" t="s">
        <v>46</v>
      </c>
      <c r="AC3662" s="1">
        <v>43059</v>
      </c>
      <c r="AD3662">
        <v>1</v>
      </c>
      <c r="AE3662">
        <v>232</v>
      </c>
      <c r="AF3662" s="1">
        <v>43341</v>
      </c>
      <c r="AG3662">
        <v>347</v>
      </c>
      <c r="AI3662" t="s">
        <v>2057</v>
      </c>
      <c r="AJ3662" s="3">
        <v>45085</v>
      </c>
      <c r="AK3662" t="s">
        <v>45</v>
      </c>
      <c r="AL3662" s="1">
        <v>42994</v>
      </c>
    </row>
    <row r="3663" spans="1:38" x14ac:dyDescent="0.25">
      <c r="A3663" t="s">
        <v>594</v>
      </c>
      <c r="B3663" s="1">
        <v>43186</v>
      </c>
      <c r="C3663">
        <v>4</v>
      </c>
      <c r="D3663">
        <v>169</v>
      </c>
      <c r="E3663">
        <v>306</v>
      </c>
      <c r="F3663" t="s">
        <v>1426</v>
      </c>
      <c r="G3663" t="s">
        <v>51</v>
      </c>
      <c r="H3663" t="s">
        <v>52</v>
      </c>
      <c r="I3663">
        <v>6</v>
      </c>
      <c r="J3663" t="s">
        <v>42</v>
      </c>
      <c r="K3663">
        <v>192</v>
      </c>
      <c r="L3663">
        <v>17.5</v>
      </c>
      <c r="M3663">
        <v>4.8499999999999996</v>
      </c>
      <c r="N3663">
        <v>0.85</v>
      </c>
      <c r="O3663">
        <v>6.76</v>
      </c>
      <c r="P3663">
        <v>1.18</v>
      </c>
      <c r="Q3663">
        <v>4.34</v>
      </c>
      <c r="R3663">
        <v>0.76</v>
      </c>
      <c r="S3663">
        <v>1.94</v>
      </c>
      <c r="T3663">
        <v>12</v>
      </c>
      <c r="U3663">
        <v>18.170000000000002</v>
      </c>
      <c r="V3663">
        <v>25.14</v>
      </c>
      <c r="W3663" s="1">
        <v>42994</v>
      </c>
      <c r="X3663">
        <v>202</v>
      </c>
      <c r="Y3663" t="s">
        <v>48</v>
      </c>
      <c r="AC3663" t="s">
        <v>49</v>
      </c>
      <c r="AI3663" t="s">
        <v>2057</v>
      </c>
      <c r="AJ3663" s="3">
        <v>45085</v>
      </c>
      <c r="AK3663" t="s">
        <v>50</v>
      </c>
      <c r="AL3663" s="1">
        <v>43245</v>
      </c>
    </row>
    <row r="3664" spans="1:38" x14ac:dyDescent="0.25">
      <c r="A3664" t="s">
        <v>594</v>
      </c>
      <c r="B3664" s="1">
        <v>42995</v>
      </c>
      <c r="C3664">
        <v>1</v>
      </c>
      <c r="D3664">
        <v>169</v>
      </c>
      <c r="E3664">
        <v>306</v>
      </c>
      <c r="F3664" t="s">
        <v>1426</v>
      </c>
      <c r="G3664" t="s">
        <v>51</v>
      </c>
      <c r="H3664" t="s">
        <v>52</v>
      </c>
      <c r="I3664">
        <v>6</v>
      </c>
      <c r="J3664" t="s">
        <v>42</v>
      </c>
      <c r="K3664">
        <v>1</v>
      </c>
      <c r="L3664">
        <v>20.5</v>
      </c>
      <c r="M3664">
        <v>4.6900000000000004</v>
      </c>
      <c r="N3664">
        <v>0.96</v>
      </c>
      <c r="O3664">
        <v>4.42</v>
      </c>
      <c r="P3664">
        <v>0.91</v>
      </c>
      <c r="Q3664">
        <v>4.76</v>
      </c>
      <c r="R3664">
        <v>0.98</v>
      </c>
      <c r="S3664">
        <v>1.88</v>
      </c>
      <c r="T3664">
        <v>117</v>
      </c>
      <c r="U3664">
        <v>21.28</v>
      </c>
      <c r="V3664">
        <v>24.18</v>
      </c>
      <c r="W3664" s="1">
        <v>42994</v>
      </c>
      <c r="X3664">
        <v>202</v>
      </c>
      <c r="AC3664" t="s">
        <v>49</v>
      </c>
      <c r="AI3664" t="s">
        <v>2057</v>
      </c>
      <c r="AJ3664" s="3">
        <v>45085</v>
      </c>
      <c r="AK3664" t="s">
        <v>45</v>
      </c>
      <c r="AL3664" s="1">
        <v>42994</v>
      </c>
    </row>
    <row r="3665" spans="1:38" x14ac:dyDescent="0.25">
      <c r="A3665" t="s">
        <v>594</v>
      </c>
      <c r="B3665" s="1">
        <v>43122</v>
      </c>
      <c r="C3665">
        <v>3</v>
      </c>
      <c r="D3665">
        <v>169</v>
      </c>
      <c r="E3665">
        <v>306</v>
      </c>
      <c r="F3665" t="s">
        <v>1426</v>
      </c>
      <c r="G3665" t="s">
        <v>51</v>
      </c>
      <c r="H3665" t="s">
        <v>52</v>
      </c>
      <c r="I3665">
        <v>6</v>
      </c>
      <c r="J3665" t="s">
        <v>42</v>
      </c>
      <c r="K3665">
        <v>128</v>
      </c>
      <c r="L3665">
        <v>17.100000000000001</v>
      </c>
      <c r="M3665">
        <v>4.8</v>
      </c>
      <c r="N3665">
        <v>0.82</v>
      </c>
      <c r="O3665">
        <v>4.9000000000000004</v>
      </c>
      <c r="P3665">
        <v>0.84</v>
      </c>
      <c r="Q3665">
        <v>3.82</v>
      </c>
      <c r="R3665">
        <v>0.65</v>
      </c>
      <c r="S3665">
        <v>1.49</v>
      </c>
      <c r="T3665">
        <v>18</v>
      </c>
      <c r="U3665">
        <v>17.75</v>
      </c>
      <c r="V3665">
        <v>19.95</v>
      </c>
      <c r="W3665" s="1">
        <v>42994</v>
      </c>
      <c r="X3665">
        <v>202</v>
      </c>
      <c r="Y3665" t="s">
        <v>47</v>
      </c>
      <c r="AC3665" s="1">
        <v>43059</v>
      </c>
      <c r="AD3665">
        <v>1</v>
      </c>
      <c r="AE3665">
        <v>175</v>
      </c>
      <c r="AF3665" s="1">
        <v>43341</v>
      </c>
      <c r="AG3665">
        <v>347</v>
      </c>
      <c r="AI3665" t="s">
        <v>2057</v>
      </c>
      <c r="AJ3665" s="3">
        <v>45085</v>
      </c>
      <c r="AK3665" t="s">
        <v>45</v>
      </c>
      <c r="AL3665" s="1">
        <v>42994</v>
      </c>
    </row>
    <row r="3666" spans="1:38" x14ac:dyDescent="0.25">
      <c r="A3666" t="s">
        <v>40</v>
      </c>
      <c r="B3666" s="1">
        <v>44117</v>
      </c>
      <c r="C3666">
        <v>1</v>
      </c>
      <c r="D3666">
        <v>200</v>
      </c>
      <c r="E3666">
        <v>306</v>
      </c>
      <c r="F3666" t="s">
        <v>1426</v>
      </c>
      <c r="G3666" t="s">
        <v>104</v>
      </c>
      <c r="H3666" t="s">
        <v>105</v>
      </c>
      <c r="I3666">
        <v>2</v>
      </c>
      <c r="J3666">
        <v>1</v>
      </c>
      <c r="K3666">
        <v>65</v>
      </c>
      <c r="L3666">
        <v>15</v>
      </c>
      <c r="M3666">
        <v>5.5</v>
      </c>
      <c r="N3666">
        <v>0.82</v>
      </c>
      <c r="O3666">
        <v>4.58</v>
      </c>
      <c r="P3666">
        <v>0.69</v>
      </c>
      <c r="Q3666">
        <v>3.97</v>
      </c>
      <c r="R3666">
        <v>0.6</v>
      </c>
      <c r="S3666">
        <v>1.28</v>
      </c>
      <c r="T3666">
        <v>12</v>
      </c>
      <c r="U3666">
        <v>15.57</v>
      </c>
      <c r="V3666">
        <v>17.13</v>
      </c>
      <c r="W3666" s="1">
        <v>44052</v>
      </c>
      <c r="Y3666" t="s">
        <v>43</v>
      </c>
      <c r="Z3666" t="s">
        <v>2058</v>
      </c>
      <c r="AA3666" s="2">
        <v>16528</v>
      </c>
      <c r="AB3666">
        <v>-61</v>
      </c>
      <c r="AC3666" s="1">
        <v>44161</v>
      </c>
      <c r="AD3666">
        <v>2</v>
      </c>
      <c r="AE3666">
        <v>239</v>
      </c>
      <c r="AF3666" s="1">
        <v>44443</v>
      </c>
      <c r="AG3666">
        <v>391</v>
      </c>
      <c r="AI3666">
        <v>38</v>
      </c>
      <c r="AJ3666" t="s">
        <v>2059</v>
      </c>
      <c r="AK3666" t="s">
        <v>45</v>
      </c>
      <c r="AL3666" s="1">
        <v>44052</v>
      </c>
    </row>
    <row r="3667" spans="1:38" x14ac:dyDescent="0.25">
      <c r="A3667" t="s">
        <v>40</v>
      </c>
      <c r="B3667" s="1">
        <v>44222</v>
      </c>
      <c r="C3667">
        <v>2</v>
      </c>
      <c r="D3667">
        <v>200</v>
      </c>
      <c r="E3667">
        <v>306</v>
      </c>
      <c r="F3667" t="s">
        <v>1426</v>
      </c>
      <c r="G3667" t="s">
        <v>104</v>
      </c>
      <c r="H3667" t="s">
        <v>105</v>
      </c>
      <c r="I3667">
        <v>2</v>
      </c>
      <c r="J3667">
        <v>1</v>
      </c>
      <c r="K3667">
        <v>170</v>
      </c>
      <c r="L3667">
        <v>13.2</v>
      </c>
      <c r="M3667">
        <v>5.32</v>
      </c>
      <c r="N3667">
        <v>0.7</v>
      </c>
      <c r="O3667">
        <v>4.6500000000000004</v>
      </c>
      <c r="P3667">
        <v>0.61</v>
      </c>
      <c r="Q3667">
        <v>4.01</v>
      </c>
      <c r="R3667">
        <v>0.53</v>
      </c>
      <c r="S3667">
        <v>1.1399999999999999</v>
      </c>
      <c r="T3667">
        <v>10</v>
      </c>
      <c r="U3667">
        <v>13.7</v>
      </c>
      <c r="V3667">
        <v>15.13</v>
      </c>
      <c r="W3667" s="1">
        <v>44052</v>
      </c>
      <c r="Y3667" t="s">
        <v>46</v>
      </c>
      <c r="Z3667" t="s">
        <v>2058</v>
      </c>
      <c r="AA3667" s="2">
        <v>16528</v>
      </c>
      <c r="AB3667">
        <v>-61</v>
      </c>
      <c r="AC3667" s="1">
        <v>44161</v>
      </c>
      <c r="AD3667">
        <v>2</v>
      </c>
      <c r="AE3667">
        <v>184</v>
      </c>
      <c r="AF3667" s="1">
        <v>44443</v>
      </c>
      <c r="AG3667">
        <v>391</v>
      </c>
      <c r="AI3667">
        <v>38</v>
      </c>
      <c r="AJ3667" t="s">
        <v>2059</v>
      </c>
      <c r="AK3667" t="s">
        <v>45</v>
      </c>
      <c r="AL3667" s="1">
        <v>44052</v>
      </c>
    </row>
    <row r="3668" spans="1:38" x14ac:dyDescent="0.25">
      <c r="A3668" t="s">
        <v>40</v>
      </c>
      <c r="B3668" s="1">
        <v>44280</v>
      </c>
      <c r="C3668">
        <v>3</v>
      </c>
      <c r="D3668">
        <v>200</v>
      </c>
      <c r="E3668">
        <v>306</v>
      </c>
      <c r="F3668" t="s">
        <v>1426</v>
      </c>
      <c r="G3668" t="s">
        <v>104</v>
      </c>
      <c r="H3668" t="s">
        <v>105</v>
      </c>
      <c r="I3668">
        <v>2</v>
      </c>
      <c r="J3668">
        <v>1</v>
      </c>
      <c r="K3668">
        <v>228</v>
      </c>
      <c r="L3668">
        <v>9.4</v>
      </c>
      <c r="M3668">
        <v>5.1100000000000003</v>
      </c>
      <c r="N3668">
        <v>0.48</v>
      </c>
      <c r="O3668">
        <v>3.91</v>
      </c>
      <c r="P3668">
        <v>0.37</v>
      </c>
      <c r="Q3668">
        <v>4.41</v>
      </c>
      <c r="R3668">
        <v>0.41</v>
      </c>
      <c r="S3668">
        <v>0.78</v>
      </c>
      <c r="T3668">
        <v>38</v>
      </c>
      <c r="U3668">
        <v>9.76</v>
      </c>
      <c r="V3668">
        <v>10.210000000000001</v>
      </c>
      <c r="W3668" s="1">
        <v>44052</v>
      </c>
      <c r="Y3668" t="s">
        <v>47</v>
      </c>
      <c r="Z3668" t="s">
        <v>2058</v>
      </c>
      <c r="AA3668" s="2">
        <v>16528</v>
      </c>
      <c r="AB3668">
        <v>-61</v>
      </c>
      <c r="AC3668" s="1">
        <v>44161</v>
      </c>
      <c r="AD3668">
        <v>2</v>
      </c>
      <c r="AE3668">
        <v>162</v>
      </c>
      <c r="AF3668" s="1">
        <v>44443</v>
      </c>
      <c r="AG3668">
        <v>391</v>
      </c>
      <c r="AI3668">
        <v>38</v>
      </c>
      <c r="AJ3668" t="s">
        <v>2059</v>
      </c>
      <c r="AK3668" t="s">
        <v>45</v>
      </c>
      <c r="AL3668" s="1">
        <v>44052</v>
      </c>
    </row>
    <row r="3669" spans="1:38" x14ac:dyDescent="0.25">
      <c r="A3669" t="s">
        <v>123</v>
      </c>
      <c r="B3669" s="1">
        <v>43074</v>
      </c>
      <c r="C3669">
        <v>2</v>
      </c>
      <c r="D3669">
        <v>160</v>
      </c>
      <c r="E3669">
        <v>306</v>
      </c>
      <c r="F3669" t="s">
        <v>1426</v>
      </c>
      <c r="G3669" t="s">
        <v>104</v>
      </c>
      <c r="H3669" t="s">
        <v>105</v>
      </c>
      <c r="I3669">
        <v>2</v>
      </c>
      <c r="J3669">
        <v>1</v>
      </c>
      <c r="K3669">
        <v>98</v>
      </c>
      <c r="L3669">
        <v>23.2</v>
      </c>
      <c r="M3669">
        <v>5.25</v>
      </c>
      <c r="N3669">
        <v>1.22</v>
      </c>
      <c r="O3669">
        <v>4.2</v>
      </c>
      <c r="P3669">
        <v>0.97</v>
      </c>
      <c r="Q3669">
        <v>3.92</v>
      </c>
      <c r="R3669">
        <v>0.91</v>
      </c>
      <c r="S3669">
        <v>1.88</v>
      </c>
      <c r="T3669">
        <v>15</v>
      </c>
      <c r="U3669">
        <v>24.08</v>
      </c>
      <c r="V3669">
        <v>25.15</v>
      </c>
      <c r="W3669" s="1">
        <v>42976</v>
      </c>
      <c r="X3669">
        <v>235</v>
      </c>
      <c r="Y3669" t="s">
        <v>46</v>
      </c>
      <c r="AC3669" s="1">
        <v>43052</v>
      </c>
      <c r="AD3669">
        <v>1</v>
      </c>
      <c r="AE3669">
        <v>252</v>
      </c>
      <c r="AF3669" s="1">
        <v>43328</v>
      </c>
      <c r="AG3669">
        <v>352</v>
      </c>
      <c r="AH3669" t="s">
        <v>1579</v>
      </c>
      <c r="AI3669" t="s">
        <v>2060</v>
      </c>
      <c r="AJ3669" t="s">
        <v>2061</v>
      </c>
      <c r="AK3669" t="s">
        <v>45</v>
      </c>
      <c r="AL3669" s="1">
        <v>42976</v>
      </c>
    </row>
    <row r="3670" spans="1:38" x14ac:dyDescent="0.25">
      <c r="A3670" t="s">
        <v>123</v>
      </c>
      <c r="B3670" s="1">
        <v>43198</v>
      </c>
      <c r="C3670">
        <v>4</v>
      </c>
      <c r="D3670">
        <v>160</v>
      </c>
      <c r="E3670">
        <v>306</v>
      </c>
      <c r="F3670" t="s">
        <v>1426</v>
      </c>
      <c r="G3670" t="s">
        <v>104</v>
      </c>
      <c r="H3670" t="s">
        <v>105</v>
      </c>
      <c r="I3670">
        <v>2</v>
      </c>
      <c r="J3670">
        <v>1</v>
      </c>
      <c r="K3670">
        <v>222</v>
      </c>
      <c r="L3670">
        <v>16</v>
      </c>
      <c r="M3670">
        <v>4.7</v>
      </c>
      <c r="N3670">
        <v>0.75</v>
      </c>
      <c r="O3670">
        <v>5.88</v>
      </c>
      <c r="P3670">
        <v>0.94</v>
      </c>
      <c r="Q3670">
        <v>5.03</v>
      </c>
      <c r="R3670">
        <v>0.8</v>
      </c>
      <c r="S3670">
        <v>1.75</v>
      </c>
      <c r="T3670">
        <v>24</v>
      </c>
      <c r="U3670">
        <v>16.61</v>
      </c>
      <c r="V3670">
        <v>22.02</v>
      </c>
      <c r="W3670" s="1">
        <v>42976</v>
      </c>
      <c r="X3670">
        <v>235</v>
      </c>
      <c r="Y3670" t="s">
        <v>48</v>
      </c>
      <c r="AC3670" s="1">
        <v>43052</v>
      </c>
      <c r="AD3670">
        <v>1</v>
      </c>
      <c r="AF3670" s="1">
        <v>43328</v>
      </c>
      <c r="AH3670" t="s">
        <v>1579</v>
      </c>
      <c r="AI3670" t="s">
        <v>2060</v>
      </c>
      <c r="AJ3670" t="s">
        <v>2061</v>
      </c>
      <c r="AK3670" t="s">
        <v>143</v>
      </c>
      <c r="AL3670" s="1">
        <v>43224</v>
      </c>
    </row>
    <row r="3671" spans="1:38" x14ac:dyDescent="0.25">
      <c r="A3671" t="s">
        <v>123</v>
      </c>
      <c r="B3671" s="1">
        <v>43005</v>
      </c>
      <c r="C3671">
        <v>1</v>
      </c>
      <c r="D3671">
        <v>160</v>
      </c>
      <c r="E3671">
        <v>306</v>
      </c>
      <c r="F3671" t="s">
        <v>1426</v>
      </c>
      <c r="G3671" t="s">
        <v>104</v>
      </c>
      <c r="H3671" t="s">
        <v>105</v>
      </c>
      <c r="I3671">
        <v>2</v>
      </c>
      <c r="J3671">
        <v>1</v>
      </c>
      <c r="K3671">
        <v>29</v>
      </c>
      <c r="L3671">
        <v>16.2</v>
      </c>
      <c r="M3671">
        <v>5.26</v>
      </c>
      <c r="N3671">
        <v>0.85</v>
      </c>
      <c r="O3671">
        <v>4.54</v>
      </c>
      <c r="P3671">
        <v>0.74</v>
      </c>
      <c r="Q3671">
        <v>4.17</v>
      </c>
      <c r="R3671">
        <v>0.68</v>
      </c>
      <c r="S3671">
        <v>1.41</v>
      </c>
      <c r="T3671">
        <v>36</v>
      </c>
      <c r="U3671">
        <v>16.82</v>
      </c>
      <c r="V3671">
        <v>18.68</v>
      </c>
      <c r="W3671" s="1">
        <v>42976</v>
      </c>
      <c r="X3671">
        <v>235</v>
      </c>
      <c r="Y3671" t="s">
        <v>43</v>
      </c>
      <c r="AC3671" s="1">
        <v>43052</v>
      </c>
      <c r="AD3671">
        <v>1</v>
      </c>
      <c r="AE3671">
        <v>261</v>
      </c>
      <c r="AF3671" s="1">
        <v>43328</v>
      </c>
      <c r="AG3671">
        <v>352</v>
      </c>
      <c r="AH3671" t="s">
        <v>1579</v>
      </c>
      <c r="AI3671" t="s">
        <v>2060</v>
      </c>
      <c r="AJ3671" t="s">
        <v>2061</v>
      </c>
      <c r="AK3671" t="s">
        <v>45</v>
      </c>
      <c r="AL3671" s="1">
        <v>42976</v>
      </c>
    </row>
    <row r="3672" spans="1:38" x14ac:dyDescent="0.25">
      <c r="A3672" t="s">
        <v>123</v>
      </c>
      <c r="B3672" s="1">
        <v>43136</v>
      </c>
      <c r="C3672">
        <v>3</v>
      </c>
      <c r="D3672">
        <v>160</v>
      </c>
      <c r="E3672">
        <v>306</v>
      </c>
      <c r="F3672" t="s">
        <v>1426</v>
      </c>
      <c r="G3672" t="s">
        <v>104</v>
      </c>
      <c r="H3672" t="s">
        <v>105</v>
      </c>
      <c r="I3672">
        <v>2</v>
      </c>
      <c r="J3672">
        <v>1</v>
      </c>
      <c r="K3672">
        <v>160</v>
      </c>
      <c r="L3672">
        <v>12.1</v>
      </c>
      <c r="M3672">
        <v>4.9000000000000004</v>
      </c>
      <c r="N3672">
        <v>0.59</v>
      </c>
      <c r="O3672">
        <v>5.08</v>
      </c>
      <c r="P3672">
        <v>0.61</v>
      </c>
      <c r="Q3672">
        <v>4.05</v>
      </c>
      <c r="R3672">
        <v>0.49</v>
      </c>
      <c r="S3672">
        <v>1.1000000000000001</v>
      </c>
      <c r="T3672">
        <v>40</v>
      </c>
      <c r="U3672">
        <v>12.56</v>
      </c>
      <c r="V3672">
        <v>14.54</v>
      </c>
      <c r="W3672" s="1">
        <v>42976</v>
      </c>
      <c r="X3672">
        <v>235</v>
      </c>
      <c r="Y3672" t="s">
        <v>47</v>
      </c>
      <c r="AC3672" s="1">
        <v>43052</v>
      </c>
      <c r="AD3672">
        <v>1</v>
      </c>
      <c r="AE3672">
        <v>190</v>
      </c>
      <c r="AF3672" s="1">
        <v>43328</v>
      </c>
      <c r="AG3672">
        <v>352</v>
      </c>
      <c r="AH3672" t="s">
        <v>1579</v>
      </c>
      <c r="AI3672" t="s">
        <v>2060</v>
      </c>
      <c r="AJ3672" t="s">
        <v>2061</v>
      </c>
      <c r="AK3672" t="s">
        <v>45</v>
      </c>
      <c r="AL3672" s="1">
        <v>42976</v>
      </c>
    </row>
    <row r="3673" spans="1:38" x14ac:dyDescent="0.25">
      <c r="A3673" t="s">
        <v>129</v>
      </c>
      <c r="B3673" s="1">
        <v>43060</v>
      </c>
      <c r="C3673">
        <v>2</v>
      </c>
      <c r="D3673">
        <v>469</v>
      </c>
      <c r="E3673">
        <v>306</v>
      </c>
      <c r="F3673" t="s">
        <v>1426</v>
      </c>
      <c r="G3673" t="s">
        <v>69</v>
      </c>
      <c r="H3673" t="s">
        <v>70</v>
      </c>
      <c r="I3673">
        <v>4</v>
      </c>
      <c r="J3673" t="s">
        <v>42</v>
      </c>
      <c r="K3673">
        <v>58</v>
      </c>
      <c r="L3673">
        <v>19.399999999999999</v>
      </c>
      <c r="M3673">
        <v>5.17</v>
      </c>
      <c r="N3673">
        <v>1</v>
      </c>
      <c r="O3673">
        <v>4.5</v>
      </c>
      <c r="P3673">
        <v>0.87</v>
      </c>
      <c r="Q3673">
        <v>3.54</v>
      </c>
      <c r="R3673">
        <v>0.69</v>
      </c>
      <c r="S3673">
        <v>1.56</v>
      </c>
      <c r="T3673">
        <v>28</v>
      </c>
      <c r="U3673">
        <v>20.14</v>
      </c>
      <c r="V3673">
        <v>21.24</v>
      </c>
      <c r="W3673" s="1">
        <v>43002</v>
      </c>
      <c r="X3673">
        <v>240</v>
      </c>
      <c r="Y3673" t="s">
        <v>43</v>
      </c>
      <c r="Z3673" t="s">
        <v>2062</v>
      </c>
      <c r="AA3673">
        <f>-57/73</f>
        <v>-0.78082191780821919</v>
      </c>
      <c r="AC3673" s="1">
        <v>43049</v>
      </c>
      <c r="AD3673">
        <v>1</v>
      </c>
      <c r="AE3673">
        <v>183</v>
      </c>
      <c r="AF3673" s="1">
        <v>43330</v>
      </c>
      <c r="AG3673">
        <v>328</v>
      </c>
      <c r="AH3673">
        <v>506059</v>
      </c>
      <c r="AI3673" t="s">
        <v>2053</v>
      </c>
      <c r="AJ3673" t="s">
        <v>2063</v>
      </c>
      <c r="AK3673" t="s">
        <v>45</v>
      </c>
      <c r="AL3673" s="1">
        <v>43002</v>
      </c>
    </row>
    <row r="3674" spans="1:38" x14ac:dyDescent="0.25">
      <c r="A3674" t="s">
        <v>129</v>
      </c>
      <c r="B3674" s="1">
        <v>43060</v>
      </c>
      <c r="C3674">
        <v>2</v>
      </c>
      <c r="D3674">
        <v>35</v>
      </c>
      <c r="E3674">
        <v>306</v>
      </c>
      <c r="F3674" t="s">
        <v>1426</v>
      </c>
      <c r="G3674" t="s">
        <v>104</v>
      </c>
      <c r="H3674" t="s">
        <v>105</v>
      </c>
      <c r="I3674">
        <v>3</v>
      </c>
      <c r="J3674">
        <v>2</v>
      </c>
      <c r="K3674">
        <v>77</v>
      </c>
      <c r="L3674">
        <v>18.5</v>
      </c>
      <c r="M3674">
        <v>4.99</v>
      </c>
      <c r="N3674">
        <v>0.92</v>
      </c>
      <c r="O3674">
        <v>4.2699999999999996</v>
      </c>
      <c r="P3674">
        <v>0.79</v>
      </c>
      <c r="Q3674">
        <v>3.62</v>
      </c>
      <c r="R3674">
        <v>0.67</v>
      </c>
      <c r="S3674">
        <v>1.46</v>
      </c>
      <c r="T3674">
        <v>21</v>
      </c>
      <c r="U3674">
        <v>19.2</v>
      </c>
      <c r="V3674">
        <v>19.850000000000001</v>
      </c>
      <c r="W3674" s="1">
        <v>42983</v>
      </c>
      <c r="X3674">
        <v>259</v>
      </c>
      <c r="Y3674" t="s">
        <v>46</v>
      </c>
      <c r="Z3674" t="s">
        <v>2064</v>
      </c>
      <c r="AA3674" t="s">
        <v>2065</v>
      </c>
      <c r="AC3674" s="1">
        <v>43074</v>
      </c>
      <c r="AD3674">
        <v>4</v>
      </c>
      <c r="AE3674">
        <v>205</v>
      </c>
      <c r="AF3674" s="1">
        <v>43352</v>
      </c>
      <c r="AG3674">
        <v>369</v>
      </c>
      <c r="AH3674">
        <v>509047</v>
      </c>
      <c r="AI3674" t="s">
        <v>2066</v>
      </c>
      <c r="AK3674" t="s">
        <v>45</v>
      </c>
      <c r="AL3674" s="1">
        <v>42983</v>
      </c>
    </row>
    <row r="3675" spans="1:38" x14ac:dyDescent="0.25">
      <c r="A3675" t="s">
        <v>129</v>
      </c>
      <c r="B3675" s="1">
        <v>42997</v>
      </c>
      <c r="C3675">
        <v>1</v>
      </c>
      <c r="D3675">
        <v>35</v>
      </c>
      <c r="E3675">
        <v>306</v>
      </c>
      <c r="F3675" t="s">
        <v>1426</v>
      </c>
      <c r="G3675" t="s">
        <v>104</v>
      </c>
      <c r="H3675" t="s">
        <v>105</v>
      </c>
      <c r="I3675">
        <v>3</v>
      </c>
      <c r="J3675">
        <v>2</v>
      </c>
      <c r="K3675">
        <v>14</v>
      </c>
      <c r="L3675">
        <v>13.4</v>
      </c>
      <c r="M3675">
        <v>5.0599999999999996</v>
      </c>
      <c r="N3675">
        <v>0.68</v>
      </c>
      <c r="O3675">
        <v>6.47</v>
      </c>
      <c r="P3675">
        <v>0.87</v>
      </c>
      <c r="Q3675">
        <v>3.12</v>
      </c>
      <c r="R3675">
        <v>0.42</v>
      </c>
      <c r="S3675">
        <v>1.29</v>
      </c>
      <c r="T3675">
        <v>57</v>
      </c>
      <c r="U3675">
        <v>13.91</v>
      </c>
      <c r="V3675">
        <v>17.63</v>
      </c>
      <c r="W3675" s="1">
        <v>42983</v>
      </c>
      <c r="X3675">
        <v>259</v>
      </c>
      <c r="Y3675" t="s">
        <v>43</v>
      </c>
      <c r="Z3675" t="s">
        <v>2064</v>
      </c>
      <c r="AA3675" t="s">
        <v>2065</v>
      </c>
      <c r="AC3675" s="1">
        <v>43040</v>
      </c>
      <c r="AD3675">
        <v>1</v>
      </c>
      <c r="AE3675">
        <v>270</v>
      </c>
      <c r="AF3675" s="1">
        <v>43318</v>
      </c>
      <c r="AG3675">
        <v>335</v>
      </c>
      <c r="AH3675">
        <v>509047</v>
      </c>
      <c r="AI3675" t="s">
        <v>2066</v>
      </c>
      <c r="AK3675" t="s">
        <v>45</v>
      </c>
      <c r="AL3675" s="1">
        <v>42983</v>
      </c>
    </row>
    <row r="3676" spans="1:38" x14ac:dyDescent="0.25">
      <c r="A3676" t="s">
        <v>129</v>
      </c>
      <c r="B3676" s="1">
        <v>43156</v>
      </c>
      <c r="C3676">
        <v>3</v>
      </c>
      <c r="D3676">
        <v>35</v>
      </c>
      <c r="E3676">
        <v>306</v>
      </c>
      <c r="F3676" t="s">
        <v>1426</v>
      </c>
      <c r="G3676" t="s">
        <v>104</v>
      </c>
      <c r="H3676" t="s">
        <v>105</v>
      </c>
      <c r="I3676">
        <v>3</v>
      </c>
      <c r="J3676">
        <v>2</v>
      </c>
      <c r="K3676">
        <v>173</v>
      </c>
      <c r="L3676">
        <v>14.9</v>
      </c>
      <c r="M3676">
        <v>4.92</v>
      </c>
      <c r="N3676">
        <v>0.73</v>
      </c>
      <c r="O3676">
        <v>4.58</v>
      </c>
      <c r="P3676">
        <v>0.68</v>
      </c>
      <c r="Q3676">
        <v>3.97</v>
      </c>
      <c r="R3676">
        <v>0.59</v>
      </c>
      <c r="S3676">
        <v>1.27</v>
      </c>
      <c r="U3676">
        <v>15.47</v>
      </c>
      <c r="V3676">
        <v>16.91</v>
      </c>
      <c r="W3676" s="1">
        <v>42983</v>
      </c>
      <c r="X3676">
        <v>259</v>
      </c>
      <c r="Z3676" t="s">
        <v>2064</v>
      </c>
      <c r="AA3676" t="s">
        <v>2065</v>
      </c>
      <c r="AI3676">
        <v>0</v>
      </c>
    </row>
    <row r="3677" spans="1:38" x14ac:dyDescent="0.25">
      <c r="A3677" t="s">
        <v>129</v>
      </c>
      <c r="B3677" s="1">
        <v>43156</v>
      </c>
      <c r="C3677">
        <v>3</v>
      </c>
      <c r="D3677">
        <v>469</v>
      </c>
      <c r="E3677">
        <v>306</v>
      </c>
      <c r="F3677" t="s">
        <v>1426</v>
      </c>
      <c r="G3677" t="s">
        <v>69</v>
      </c>
      <c r="H3677" t="s">
        <v>70</v>
      </c>
      <c r="I3677">
        <v>4</v>
      </c>
      <c r="J3677" t="s">
        <v>42</v>
      </c>
      <c r="K3677">
        <v>154</v>
      </c>
      <c r="L3677">
        <v>13</v>
      </c>
      <c r="M3677">
        <v>4.79</v>
      </c>
      <c r="N3677">
        <v>0.62</v>
      </c>
      <c r="O3677">
        <v>4.9400000000000004</v>
      </c>
      <c r="P3677">
        <v>0.64</v>
      </c>
      <c r="Q3677">
        <v>4.41</v>
      </c>
      <c r="R3677">
        <v>0.56999999999999995</v>
      </c>
      <c r="S3677">
        <v>1.22</v>
      </c>
      <c r="U3677">
        <v>13.49</v>
      </c>
      <c r="V3677">
        <v>15.75</v>
      </c>
      <c r="W3677" s="1">
        <v>43002</v>
      </c>
      <c r="X3677">
        <v>240</v>
      </c>
      <c r="Z3677" t="s">
        <v>2062</v>
      </c>
      <c r="AA3677">
        <v>-0.780821918</v>
      </c>
      <c r="AI3677">
        <v>0</v>
      </c>
    </row>
    <row r="3678" spans="1:38" x14ac:dyDescent="0.25">
      <c r="A3678" t="s">
        <v>129</v>
      </c>
      <c r="B3678" s="1">
        <v>43229</v>
      </c>
      <c r="C3678">
        <v>4</v>
      </c>
      <c r="D3678">
        <v>35</v>
      </c>
      <c r="E3678">
        <v>306</v>
      </c>
      <c r="F3678" t="s">
        <v>1426</v>
      </c>
      <c r="G3678" t="s">
        <v>104</v>
      </c>
      <c r="H3678" t="s">
        <v>105</v>
      </c>
      <c r="I3678">
        <v>3</v>
      </c>
      <c r="J3678">
        <v>2</v>
      </c>
      <c r="K3678">
        <v>246</v>
      </c>
      <c r="L3678">
        <v>8.4</v>
      </c>
      <c r="M3678">
        <v>4.6399999999999997</v>
      </c>
      <c r="N3678">
        <v>0.39</v>
      </c>
      <c r="O3678">
        <v>6.59</v>
      </c>
      <c r="P3678">
        <v>0.55000000000000004</v>
      </c>
      <c r="Q3678">
        <v>4.57</v>
      </c>
      <c r="R3678">
        <v>0.38</v>
      </c>
      <c r="S3678">
        <v>0.94</v>
      </c>
      <c r="T3678">
        <v>52</v>
      </c>
      <c r="U3678">
        <v>8.7200000000000006</v>
      </c>
      <c r="V3678">
        <v>11.97</v>
      </c>
      <c r="W3678" s="1">
        <v>42983</v>
      </c>
      <c r="X3678">
        <v>259</v>
      </c>
      <c r="Y3678" t="s">
        <v>48</v>
      </c>
      <c r="Z3678" t="s">
        <v>2064</v>
      </c>
      <c r="AA3678" t="s">
        <v>2065</v>
      </c>
      <c r="AC3678" t="s">
        <v>49</v>
      </c>
      <c r="AH3678">
        <v>509047</v>
      </c>
      <c r="AI3678" t="s">
        <v>2066</v>
      </c>
      <c r="AK3678" t="s">
        <v>50</v>
      </c>
      <c r="AL3678" s="1">
        <v>43251</v>
      </c>
    </row>
    <row r="3679" spans="1:38" x14ac:dyDescent="0.25">
      <c r="A3679" t="s">
        <v>129</v>
      </c>
      <c r="B3679" s="1">
        <v>43229</v>
      </c>
      <c r="C3679">
        <v>4</v>
      </c>
      <c r="D3679">
        <v>469</v>
      </c>
      <c r="E3679">
        <v>306</v>
      </c>
      <c r="F3679" t="s">
        <v>1426</v>
      </c>
      <c r="G3679" t="s">
        <v>69</v>
      </c>
      <c r="H3679" t="s">
        <v>70</v>
      </c>
      <c r="I3679">
        <v>4</v>
      </c>
      <c r="J3679" t="s">
        <v>42</v>
      </c>
      <c r="K3679">
        <v>227</v>
      </c>
      <c r="L3679">
        <v>5.8</v>
      </c>
      <c r="M3679">
        <v>4.5999999999999996</v>
      </c>
      <c r="N3679">
        <v>0.27</v>
      </c>
      <c r="O3679">
        <v>3.31</v>
      </c>
      <c r="P3679">
        <v>0.19</v>
      </c>
      <c r="Q3679">
        <v>5.38</v>
      </c>
      <c r="R3679">
        <v>0.31</v>
      </c>
      <c r="S3679">
        <v>0.5</v>
      </c>
      <c r="T3679">
        <v>187</v>
      </c>
      <c r="U3679">
        <v>6.02</v>
      </c>
      <c r="V3679">
        <v>6.24</v>
      </c>
      <c r="W3679" s="1">
        <v>43002</v>
      </c>
      <c r="X3679">
        <v>240</v>
      </c>
      <c r="Y3679" s="3">
        <v>44986</v>
      </c>
      <c r="Z3679" t="s">
        <v>2062</v>
      </c>
      <c r="AA3679">
        <f>-57/73</f>
        <v>-0.78082191780821919</v>
      </c>
      <c r="AC3679" t="s">
        <v>49</v>
      </c>
      <c r="AH3679">
        <v>506059</v>
      </c>
      <c r="AI3679" t="s">
        <v>2053</v>
      </c>
      <c r="AJ3679" t="s">
        <v>2063</v>
      </c>
      <c r="AK3679" t="s">
        <v>50</v>
      </c>
      <c r="AL3679" s="1">
        <v>43251</v>
      </c>
    </row>
    <row r="3680" spans="1:38" x14ac:dyDescent="0.25">
      <c r="A3680" t="s">
        <v>78</v>
      </c>
      <c r="B3680" s="1">
        <v>43072</v>
      </c>
      <c r="C3680">
        <v>2</v>
      </c>
      <c r="D3680">
        <v>91</v>
      </c>
      <c r="E3680">
        <v>307</v>
      </c>
      <c r="F3680" t="s">
        <v>1426</v>
      </c>
      <c r="G3680" t="s">
        <v>104</v>
      </c>
      <c r="H3680" t="s">
        <v>105</v>
      </c>
      <c r="I3680">
        <v>4</v>
      </c>
      <c r="J3680" t="s">
        <v>42</v>
      </c>
      <c r="K3680">
        <v>60</v>
      </c>
      <c r="L3680">
        <v>19.899999999999999</v>
      </c>
      <c r="M3680">
        <v>5.27</v>
      </c>
      <c r="N3680">
        <v>1.05</v>
      </c>
      <c r="O3680">
        <v>5.22</v>
      </c>
      <c r="P3680">
        <v>1.04</v>
      </c>
      <c r="Q3680">
        <v>4.01</v>
      </c>
      <c r="R3680">
        <v>0.8</v>
      </c>
      <c r="S3680">
        <v>1.84</v>
      </c>
      <c r="T3680">
        <v>16</v>
      </c>
      <c r="U3680">
        <v>20.66</v>
      </c>
      <c r="V3680">
        <v>24.32</v>
      </c>
      <c r="W3680" s="1">
        <v>43012</v>
      </c>
      <c r="X3680">
        <v>231</v>
      </c>
      <c r="Y3680" t="s">
        <v>46</v>
      </c>
      <c r="Z3680" t="s">
        <v>2067</v>
      </c>
      <c r="AA3680" t="s">
        <v>2068</v>
      </c>
      <c r="AC3680" s="1">
        <v>43053</v>
      </c>
      <c r="AD3680">
        <v>1</v>
      </c>
      <c r="AE3680">
        <v>208</v>
      </c>
      <c r="AF3680" s="1">
        <v>43334</v>
      </c>
      <c r="AG3680">
        <v>359</v>
      </c>
      <c r="AH3680">
        <v>311005</v>
      </c>
      <c r="AI3680">
        <v>0</v>
      </c>
      <c r="AJ3680" t="s">
        <v>2069</v>
      </c>
      <c r="AK3680" t="s">
        <v>45</v>
      </c>
      <c r="AL3680" s="1">
        <v>42975</v>
      </c>
    </row>
    <row r="3681" spans="1:38" x14ac:dyDescent="0.25">
      <c r="A3681" t="s">
        <v>78</v>
      </c>
      <c r="B3681" s="1">
        <v>43129</v>
      </c>
      <c r="C3681">
        <v>3</v>
      </c>
      <c r="D3681">
        <v>91</v>
      </c>
      <c r="E3681">
        <v>307</v>
      </c>
      <c r="F3681" t="s">
        <v>1426</v>
      </c>
      <c r="G3681" t="s">
        <v>40</v>
      </c>
      <c r="H3681" t="s">
        <v>41</v>
      </c>
      <c r="I3681">
        <v>6</v>
      </c>
      <c r="J3681" t="s">
        <v>42</v>
      </c>
      <c r="K3681">
        <v>117</v>
      </c>
      <c r="L3681">
        <v>17.8</v>
      </c>
      <c r="M3681">
        <v>4.8099999999999996</v>
      </c>
      <c r="N3681">
        <v>0.86</v>
      </c>
      <c r="O3681">
        <v>5.0999999999999996</v>
      </c>
      <c r="P3681">
        <v>0.91</v>
      </c>
      <c r="Q3681">
        <v>3.84</v>
      </c>
      <c r="R3681">
        <v>0.68</v>
      </c>
      <c r="S3681">
        <v>1.59</v>
      </c>
      <c r="T3681">
        <v>134</v>
      </c>
      <c r="U3681">
        <v>18.48</v>
      </c>
      <c r="V3681">
        <v>21.24</v>
      </c>
      <c r="W3681" s="1">
        <v>43012</v>
      </c>
      <c r="X3681" t="s">
        <v>924</v>
      </c>
      <c r="Y3681" t="s">
        <v>46</v>
      </c>
      <c r="AC3681" s="1">
        <v>43085</v>
      </c>
      <c r="AD3681">
        <v>1</v>
      </c>
      <c r="AE3681">
        <v>235</v>
      </c>
      <c r="AF3681" s="1">
        <v>43366</v>
      </c>
      <c r="AG3681">
        <v>354</v>
      </c>
      <c r="AH3681">
        <v>306016</v>
      </c>
      <c r="AI3681" t="s">
        <v>925</v>
      </c>
      <c r="AJ3681" s="2">
        <v>43831</v>
      </c>
      <c r="AK3681" t="s">
        <v>45</v>
      </c>
      <c r="AL3681" s="1">
        <v>43012</v>
      </c>
    </row>
    <row r="3682" spans="1:38" x14ac:dyDescent="0.25">
      <c r="A3682" t="s">
        <v>78</v>
      </c>
      <c r="B3682" s="1">
        <v>43193</v>
      </c>
      <c r="C3682">
        <v>4</v>
      </c>
      <c r="D3682">
        <v>91</v>
      </c>
      <c r="E3682">
        <v>307</v>
      </c>
      <c r="F3682" t="s">
        <v>1426</v>
      </c>
      <c r="G3682" t="s">
        <v>40</v>
      </c>
      <c r="H3682" t="s">
        <v>41</v>
      </c>
      <c r="I3682">
        <v>6</v>
      </c>
      <c r="J3682" t="s">
        <v>42</v>
      </c>
      <c r="K3682">
        <v>181</v>
      </c>
      <c r="L3682">
        <v>11.3</v>
      </c>
      <c r="M3682">
        <v>4.7699999999999996</v>
      </c>
      <c r="N3682">
        <v>0.54</v>
      </c>
      <c r="O3682">
        <v>6.03</v>
      </c>
      <c r="P3682">
        <v>0.68</v>
      </c>
      <c r="Q3682">
        <v>4.83</v>
      </c>
      <c r="R3682">
        <v>0.55000000000000004</v>
      </c>
      <c r="S3682">
        <v>1.23</v>
      </c>
      <c r="T3682">
        <v>85</v>
      </c>
      <c r="U3682">
        <v>11.73</v>
      </c>
      <c r="V3682">
        <v>15.64</v>
      </c>
      <c r="W3682" s="1">
        <v>43012</v>
      </c>
      <c r="X3682" t="s">
        <v>924</v>
      </c>
      <c r="Y3682" t="s">
        <v>47</v>
      </c>
      <c r="AC3682" s="1">
        <v>43085</v>
      </c>
      <c r="AD3682">
        <v>1</v>
      </c>
      <c r="AE3682">
        <v>171</v>
      </c>
      <c r="AF3682" s="1">
        <v>43366</v>
      </c>
      <c r="AG3682">
        <v>354</v>
      </c>
      <c r="AH3682">
        <v>306016</v>
      </c>
      <c r="AI3682" t="s">
        <v>925</v>
      </c>
      <c r="AJ3682" s="2">
        <v>43831</v>
      </c>
      <c r="AK3682" t="s">
        <v>45</v>
      </c>
      <c r="AL3682" s="1">
        <v>43012</v>
      </c>
    </row>
    <row r="3683" spans="1:38" x14ac:dyDescent="0.25">
      <c r="A3683" t="s">
        <v>40</v>
      </c>
      <c r="B3683" s="1">
        <v>44117</v>
      </c>
      <c r="C3683">
        <v>1</v>
      </c>
      <c r="D3683">
        <v>146</v>
      </c>
      <c r="E3683">
        <v>307</v>
      </c>
      <c r="F3683" t="s">
        <v>1426</v>
      </c>
      <c r="G3683" t="s">
        <v>51</v>
      </c>
      <c r="H3683" t="s">
        <v>52</v>
      </c>
      <c r="I3683">
        <v>3</v>
      </c>
      <c r="J3683">
        <v>2</v>
      </c>
      <c r="K3683">
        <v>71</v>
      </c>
      <c r="L3683">
        <v>26.3</v>
      </c>
      <c r="M3683">
        <v>5.09</v>
      </c>
      <c r="N3683">
        <v>1.34</v>
      </c>
      <c r="O3683">
        <v>4.34</v>
      </c>
      <c r="P3683">
        <v>1.1399999999999999</v>
      </c>
      <c r="Q3683">
        <v>3.57</v>
      </c>
      <c r="R3683">
        <v>0.94</v>
      </c>
      <c r="S3683">
        <v>2.08</v>
      </c>
      <c r="T3683">
        <v>22</v>
      </c>
      <c r="U3683">
        <v>27.3</v>
      </c>
      <c r="V3683">
        <v>28.34</v>
      </c>
      <c r="W3683" s="1">
        <v>44046</v>
      </c>
      <c r="Y3683" t="s">
        <v>43</v>
      </c>
      <c r="Z3683" t="s">
        <v>2070</v>
      </c>
      <c r="AA3683" t="s">
        <v>2071</v>
      </c>
      <c r="AB3683">
        <v>48</v>
      </c>
      <c r="AC3683" s="1">
        <v>44140</v>
      </c>
      <c r="AD3683">
        <v>1</v>
      </c>
      <c r="AE3683">
        <v>216</v>
      </c>
      <c r="AF3683" s="1">
        <v>44420</v>
      </c>
      <c r="AG3683">
        <v>374</v>
      </c>
      <c r="AH3683">
        <v>112054</v>
      </c>
      <c r="AI3683" t="s">
        <v>281</v>
      </c>
      <c r="AJ3683" t="s">
        <v>2072</v>
      </c>
      <c r="AK3683" t="s">
        <v>45</v>
      </c>
      <c r="AL3683" s="1">
        <v>44046</v>
      </c>
    </row>
    <row r="3684" spans="1:38" x14ac:dyDescent="0.25">
      <c r="A3684" t="s">
        <v>40</v>
      </c>
      <c r="B3684" s="1">
        <v>44222</v>
      </c>
      <c r="C3684">
        <v>2</v>
      </c>
      <c r="D3684">
        <v>146</v>
      </c>
      <c r="E3684">
        <v>307</v>
      </c>
      <c r="F3684" t="s">
        <v>1426</v>
      </c>
      <c r="G3684" t="s">
        <v>51</v>
      </c>
      <c r="H3684" t="s">
        <v>52</v>
      </c>
      <c r="I3684">
        <v>3</v>
      </c>
      <c r="J3684">
        <v>2</v>
      </c>
      <c r="K3684">
        <v>176</v>
      </c>
      <c r="L3684">
        <v>16.899999999999999</v>
      </c>
      <c r="M3684">
        <v>4.9000000000000004</v>
      </c>
      <c r="N3684">
        <v>0.83</v>
      </c>
      <c r="O3684">
        <v>4.6500000000000004</v>
      </c>
      <c r="P3684">
        <v>0.79</v>
      </c>
      <c r="Q3684">
        <v>3.79</v>
      </c>
      <c r="R3684">
        <v>0.64</v>
      </c>
      <c r="S3684">
        <v>1.43</v>
      </c>
      <c r="T3684">
        <v>17</v>
      </c>
      <c r="U3684">
        <v>17.54</v>
      </c>
      <c r="V3684">
        <v>19.2</v>
      </c>
      <c r="W3684" s="1">
        <v>44046</v>
      </c>
      <c r="Y3684" t="s">
        <v>46</v>
      </c>
      <c r="Z3684" t="s">
        <v>2070</v>
      </c>
      <c r="AA3684" t="s">
        <v>2071</v>
      </c>
      <c r="AB3684">
        <v>48</v>
      </c>
      <c r="AC3684" s="1">
        <v>44140</v>
      </c>
      <c r="AD3684">
        <v>1</v>
      </c>
      <c r="AE3684">
        <v>161</v>
      </c>
      <c r="AF3684" s="1">
        <v>44420</v>
      </c>
      <c r="AG3684">
        <v>374</v>
      </c>
      <c r="AH3684">
        <v>112054</v>
      </c>
      <c r="AI3684" t="s">
        <v>281</v>
      </c>
      <c r="AJ3684" t="s">
        <v>2072</v>
      </c>
      <c r="AK3684" t="s">
        <v>45</v>
      </c>
      <c r="AL3684" s="1">
        <v>44046</v>
      </c>
    </row>
    <row r="3685" spans="1:38" x14ac:dyDescent="0.25">
      <c r="A3685" t="s">
        <v>40</v>
      </c>
      <c r="B3685" s="1">
        <v>44280</v>
      </c>
      <c r="C3685">
        <v>3</v>
      </c>
      <c r="D3685">
        <v>146</v>
      </c>
      <c r="E3685">
        <v>307</v>
      </c>
      <c r="F3685" t="s">
        <v>1426</v>
      </c>
      <c r="G3685" t="s">
        <v>51</v>
      </c>
      <c r="H3685" t="s">
        <v>52</v>
      </c>
      <c r="I3685">
        <v>3</v>
      </c>
      <c r="J3685">
        <v>2</v>
      </c>
      <c r="K3685">
        <v>234</v>
      </c>
      <c r="L3685">
        <v>14.1</v>
      </c>
      <c r="M3685">
        <v>4.8600000000000003</v>
      </c>
      <c r="N3685">
        <v>0.69</v>
      </c>
      <c r="O3685">
        <v>5.59</v>
      </c>
      <c r="P3685">
        <v>0.79</v>
      </c>
      <c r="Q3685">
        <v>4.3099999999999996</v>
      </c>
      <c r="R3685">
        <v>0.61</v>
      </c>
      <c r="S3685">
        <v>1.4</v>
      </c>
      <c r="T3685">
        <v>21</v>
      </c>
      <c r="U3685">
        <v>14.64</v>
      </c>
      <c r="V3685">
        <v>18.22</v>
      </c>
      <c r="W3685" s="1">
        <v>44046</v>
      </c>
      <c r="Y3685" t="s">
        <v>47</v>
      </c>
      <c r="Z3685" t="s">
        <v>2070</v>
      </c>
      <c r="AA3685" t="s">
        <v>2071</v>
      </c>
      <c r="AB3685">
        <v>48</v>
      </c>
      <c r="AC3685" s="1">
        <v>44140</v>
      </c>
      <c r="AD3685">
        <v>1</v>
      </c>
      <c r="AE3685">
        <v>139</v>
      </c>
      <c r="AF3685" s="1">
        <v>44420</v>
      </c>
      <c r="AG3685">
        <v>374</v>
      </c>
      <c r="AH3685">
        <v>112054</v>
      </c>
      <c r="AI3685" t="s">
        <v>281</v>
      </c>
      <c r="AJ3685" t="s">
        <v>2072</v>
      </c>
      <c r="AK3685" t="s">
        <v>45</v>
      </c>
      <c r="AL3685" s="1">
        <v>44046</v>
      </c>
    </row>
    <row r="3686" spans="1:38" x14ac:dyDescent="0.25">
      <c r="A3686" t="s">
        <v>129</v>
      </c>
      <c r="B3686" s="1">
        <v>42997</v>
      </c>
      <c r="C3686">
        <v>1</v>
      </c>
      <c r="D3686">
        <v>51</v>
      </c>
      <c r="E3686">
        <v>307</v>
      </c>
      <c r="F3686" t="s">
        <v>1426</v>
      </c>
      <c r="G3686" t="s">
        <v>104</v>
      </c>
      <c r="H3686" t="s">
        <v>105</v>
      </c>
      <c r="I3686">
        <v>3</v>
      </c>
      <c r="J3686">
        <v>2</v>
      </c>
      <c r="K3686">
        <v>41</v>
      </c>
      <c r="L3686">
        <v>22.5</v>
      </c>
      <c r="M3686">
        <v>5.45</v>
      </c>
      <c r="N3686">
        <v>1.23</v>
      </c>
      <c r="O3686">
        <v>4.2699999999999996</v>
      </c>
      <c r="P3686">
        <v>0.96</v>
      </c>
      <c r="Q3686">
        <v>4.24</v>
      </c>
      <c r="R3686">
        <v>0.95</v>
      </c>
      <c r="S3686">
        <v>1.91</v>
      </c>
      <c r="T3686">
        <v>1</v>
      </c>
      <c r="U3686">
        <v>23.36</v>
      </c>
      <c r="V3686">
        <v>25.13</v>
      </c>
      <c r="W3686" s="1">
        <v>42956</v>
      </c>
      <c r="X3686">
        <v>286</v>
      </c>
      <c r="Y3686" t="s">
        <v>43</v>
      </c>
      <c r="Z3686" t="s">
        <v>2073</v>
      </c>
      <c r="AA3686" t="s">
        <v>2074</v>
      </c>
      <c r="AC3686" s="1">
        <v>43048</v>
      </c>
      <c r="AD3686">
        <v>1</v>
      </c>
      <c r="AE3686">
        <v>275</v>
      </c>
      <c r="AF3686" s="1">
        <v>43323</v>
      </c>
      <c r="AG3686">
        <v>367</v>
      </c>
      <c r="AH3686">
        <v>509116</v>
      </c>
      <c r="AI3686" t="s">
        <v>2075</v>
      </c>
      <c r="AJ3686" t="s">
        <v>2076</v>
      </c>
      <c r="AK3686" t="s">
        <v>45</v>
      </c>
      <c r="AL3686" s="1">
        <v>42956</v>
      </c>
    </row>
    <row r="3687" spans="1:38" x14ac:dyDescent="0.25">
      <c r="A3687" t="s">
        <v>129</v>
      </c>
      <c r="B3687" s="1">
        <v>43060</v>
      </c>
      <c r="C3687">
        <v>2</v>
      </c>
      <c r="D3687">
        <v>51</v>
      </c>
      <c r="E3687">
        <v>307</v>
      </c>
      <c r="F3687" t="s">
        <v>1426</v>
      </c>
      <c r="G3687" t="s">
        <v>104</v>
      </c>
      <c r="H3687" t="s">
        <v>105</v>
      </c>
      <c r="I3687">
        <v>3</v>
      </c>
      <c r="J3687">
        <v>2</v>
      </c>
      <c r="K3687">
        <v>104</v>
      </c>
      <c r="L3687">
        <v>18.7</v>
      </c>
      <c r="M3687">
        <v>5.24</v>
      </c>
      <c r="N3687">
        <v>0.98</v>
      </c>
      <c r="O3687">
        <v>5.0199999999999996</v>
      </c>
      <c r="P3687">
        <v>0.94</v>
      </c>
      <c r="Q3687">
        <v>4.29</v>
      </c>
      <c r="R3687">
        <v>0.8</v>
      </c>
      <c r="S3687">
        <v>1.74</v>
      </c>
      <c r="T3687">
        <v>22</v>
      </c>
      <c r="U3687">
        <v>19.41</v>
      </c>
      <c r="V3687">
        <v>22.75</v>
      </c>
      <c r="W3687" s="1">
        <v>42956</v>
      </c>
      <c r="X3687">
        <v>286</v>
      </c>
      <c r="Y3687" t="s">
        <v>46</v>
      </c>
      <c r="Z3687" t="s">
        <v>2073</v>
      </c>
      <c r="AA3687" t="s">
        <v>2074</v>
      </c>
      <c r="AC3687" s="1">
        <v>43048</v>
      </c>
      <c r="AD3687">
        <v>1</v>
      </c>
      <c r="AE3687">
        <v>176</v>
      </c>
      <c r="AF3687" s="1">
        <v>43323</v>
      </c>
      <c r="AG3687">
        <v>367</v>
      </c>
      <c r="AH3687">
        <v>509116</v>
      </c>
      <c r="AI3687" t="s">
        <v>2075</v>
      </c>
      <c r="AJ3687" t="s">
        <v>2076</v>
      </c>
      <c r="AK3687" t="s">
        <v>45</v>
      </c>
      <c r="AL3687" s="1">
        <v>42956</v>
      </c>
    </row>
    <row r="3688" spans="1:38" x14ac:dyDescent="0.25">
      <c r="A3688" t="s">
        <v>129</v>
      </c>
      <c r="B3688" s="1">
        <v>43156</v>
      </c>
      <c r="C3688">
        <v>3</v>
      </c>
      <c r="D3688">
        <v>51</v>
      </c>
      <c r="E3688">
        <v>307</v>
      </c>
      <c r="F3688" t="s">
        <v>1426</v>
      </c>
      <c r="G3688" t="s">
        <v>104</v>
      </c>
      <c r="H3688" t="s">
        <v>105</v>
      </c>
      <c r="I3688">
        <v>3</v>
      </c>
      <c r="J3688">
        <v>2</v>
      </c>
      <c r="K3688">
        <v>200</v>
      </c>
      <c r="L3688">
        <v>17.5</v>
      </c>
      <c r="M3688">
        <v>5.18</v>
      </c>
      <c r="N3688">
        <v>0.91</v>
      </c>
      <c r="O3688">
        <v>5</v>
      </c>
      <c r="P3688">
        <v>0.88</v>
      </c>
      <c r="Q3688">
        <v>4.3099999999999996</v>
      </c>
      <c r="R3688">
        <v>0.75</v>
      </c>
      <c r="S3688">
        <v>1.63</v>
      </c>
      <c r="U3688">
        <v>18.170000000000002</v>
      </c>
      <c r="V3688">
        <v>21.3</v>
      </c>
      <c r="W3688" s="1">
        <v>42956</v>
      </c>
      <c r="X3688">
        <v>286</v>
      </c>
      <c r="Z3688" t="s">
        <v>2073</v>
      </c>
      <c r="AA3688" t="s">
        <v>2074</v>
      </c>
      <c r="AI3688">
        <v>0</v>
      </c>
    </row>
    <row r="3689" spans="1:38" x14ac:dyDescent="0.25">
      <c r="A3689" t="s">
        <v>129</v>
      </c>
      <c r="B3689" s="1">
        <v>43229</v>
      </c>
      <c r="C3689">
        <v>4</v>
      </c>
      <c r="D3689">
        <v>51</v>
      </c>
      <c r="E3689">
        <v>307</v>
      </c>
      <c r="F3689" t="s">
        <v>1426</v>
      </c>
      <c r="G3689" t="s">
        <v>104</v>
      </c>
      <c r="H3689" t="s">
        <v>105</v>
      </c>
      <c r="I3689">
        <v>3</v>
      </c>
      <c r="J3689">
        <v>2</v>
      </c>
      <c r="K3689">
        <v>273</v>
      </c>
      <c r="L3689">
        <v>11.9</v>
      </c>
      <c r="M3689">
        <v>4.84</v>
      </c>
      <c r="N3689">
        <v>0.57999999999999996</v>
      </c>
      <c r="O3689">
        <v>5.91</v>
      </c>
      <c r="P3689">
        <v>0.7</v>
      </c>
      <c r="Q3689">
        <v>5.01</v>
      </c>
      <c r="R3689">
        <v>0.6</v>
      </c>
      <c r="S3689">
        <v>1.3</v>
      </c>
      <c r="T3689">
        <v>29</v>
      </c>
      <c r="U3689">
        <v>12.35</v>
      </c>
      <c r="V3689">
        <v>16.420000000000002</v>
      </c>
      <c r="W3689" s="1">
        <v>42956</v>
      </c>
      <c r="X3689">
        <v>286</v>
      </c>
      <c r="Y3689" t="s">
        <v>48</v>
      </c>
      <c r="Z3689" t="s">
        <v>2073</v>
      </c>
      <c r="AA3689" t="s">
        <v>2074</v>
      </c>
      <c r="AC3689" t="s">
        <v>142</v>
      </c>
      <c r="AH3689">
        <v>509116</v>
      </c>
      <c r="AI3689" t="s">
        <v>2075</v>
      </c>
      <c r="AJ3689" t="s">
        <v>2076</v>
      </c>
      <c r="AK3689" t="s">
        <v>50</v>
      </c>
      <c r="AL3689" s="1">
        <v>43251</v>
      </c>
    </row>
    <row r="3690" spans="1:38" x14ac:dyDescent="0.25">
      <c r="A3690" t="s">
        <v>284</v>
      </c>
      <c r="B3690" s="1">
        <v>44166</v>
      </c>
      <c r="C3690">
        <v>2</v>
      </c>
      <c r="D3690">
        <v>428</v>
      </c>
      <c r="E3690">
        <v>307</v>
      </c>
      <c r="F3690" t="s">
        <v>1426</v>
      </c>
      <c r="G3690" t="s">
        <v>285</v>
      </c>
      <c r="H3690" t="s">
        <v>64</v>
      </c>
      <c r="I3690" t="s">
        <v>286</v>
      </c>
      <c r="J3690" t="s">
        <v>42</v>
      </c>
      <c r="K3690">
        <v>89</v>
      </c>
      <c r="L3690">
        <v>21</v>
      </c>
      <c r="M3690">
        <v>5.23</v>
      </c>
      <c r="N3690">
        <v>1.1000000000000001</v>
      </c>
      <c r="O3690">
        <v>3.9</v>
      </c>
      <c r="P3690">
        <v>0.8</v>
      </c>
      <c r="Q3690">
        <v>3.9</v>
      </c>
      <c r="R3690">
        <v>0.8</v>
      </c>
      <c r="S3690">
        <v>1.6</v>
      </c>
      <c r="T3690">
        <v>21</v>
      </c>
      <c r="U3690">
        <v>21.8</v>
      </c>
      <c r="V3690">
        <v>21.61</v>
      </c>
      <c r="W3690" s="1">
        <v>44077</v>
      </c>
      <c r="Z3690">
        <v>97</v>
      </c>
      <c r="AA3690">
        <v>31</v>
      </c>
    </row>
    <row r="3691" spans="1:38" x14ac:dyDescent="0.25">
      <c r="A3691" t="s">
        <v>38</v>
      </c>
      <c r="B3691" s="1">
        <v>43010</v>
      </c>
      <c r="C3691">
        <v>1</v>
      </c>
      <c r="D3691">
        <v>67</v>
      </c>
      <c r="E3691">
        <v>307</v>
      </c>
      <c r="F3691" t="s">
        <v>1426</v>
      </c>
      <c r="G3691" t="s">
        <v>40</v>
      </c>
      <c r="H3691" t="s">
        <v>41</v>
      </c>
      <c r="I3691">
        <v>3</v>
      </c>
      <c r="J3691">
        <v>2</v>
      </c>
      <c r="K3691">
        <v>28</v>
      </c>
      <c r="L3691">
        <v>18.899999999999999</v>
      </c>
      <c r="M3691">
        <v>5.22</v>
      </c>
      <c r="N3691">
        <v>0.99</v>
      </c>
      <c r="O3691">
        <v>5.81</v>
      </c>
      <c r="P3691">
        <v>1.1000000000000001</v>
      </c>
      <c r="Q3691">
        <v>3.68</v>
      </c>
      <c r="R3691">
        <v>0.7</v>
      </c>
      <c r="S3691">
        <v>1.79</v>
      </c>
      <c r="T3691">
        <v>43</v>
      </c>
      <c r="U3691">
        <v>19.62</v>
      </c>
      <c r="V3691">
        <v>24.07</v>
      </c>
      <c r="W3691" s="1">
        <v>42982</v>
      </c>
      <c r="X3691">
        <v>231</v>
      </c>
      <c r="Y3691" t="s">
        <v>43</v>
      </c>
      <c r="Z3691" t="s">
        <v>2077</v>
      </c>
      <c r="AA3691" t="s">
        <v>2078</v>
      </c>
      <c r="AC3691" s="1">
        <v>43052</v>
      </c>
      <c r="AD3691">
        <v>1</v>
      </c>
      <c r="AE3691">
        <v>257</v>
      </c>
      <c r="AF3691" s="1">
        <v>43334</v>
      </c>
      <c r="AG3691">
        <v>352</v>
      </c>
      <c r="AH3691" t="s">
        <v>2079</v>
      </c>
      <c r="AI3691" t="s">
        <v>1541</v>
      </c>
      <c r="AJ3691" t="s">
        <v>2080</v>
      </c>
      <c r="AK3691" t="s">
        <v>45</v>
      </c>
      <c r="AL3691" s="1">
        <v>42982</v>
      </c>
    </row>
    <row r="3692" spans="1:38" x14ac:dyDescent="0.25">
      <c r="A3692" t="s">
        <v>38</v>
      </c>
      <c r="B3692" s="1">
        <v>43075</v>
      </c>
      <c r="C3692">
        <v>2</v>
      </c>
      <c r="D3692">
        <v>67</v>
      </c>
      <c r="E3692">
        <v>307</v>
      </c>
      <c r="F3692" t="s">
        <v>1426</v>
      </c>
      <c r="G3692" t="s">
        <v>40</v>
      </c>
      <c r="H3692" t="s">
        <v>41</v>
      </c>
      <c r="I3692">
        <v>3</v>
      </c>
      <c r="J3692">
        <v>2</v>
      </c>
      <c r="K3692">
        <v>93</v>
      </c>
      <c r="L3692">
        <v>13.8</v>
      </c>
      <c r="M3692">
        <v>5</v>
      </c>
      <c r="N3692">
        <v>0.69</v>
      </c>
      <c r="O3692">
        <v>5.77</v>
      </c>
      <c r="P3692">
        <v>0.8</v>
      </c>
      <c r="Q3692">
        <v>3.87</v>
      </c>
      <c r="R3692">
        <v>0.53</v>
      </c>
      <c r="S3692">
        <v>1.33</v>
      </c>
      <c r="T3692">
        <v>42</v>
      </c>
      <c r="U3692">
        <v>14.32</v>
      </c>
      <c r="V3692">
        <v>17.670000000000002</v>
      </c>
      <c r="W3692" s="1">
        <v>42982</v>
      </c>
      <c r="X3692">
        <v>231</v>
      </c>
      <c r="Y3692" t="s">
        <v>46</v>
      </c>
      <c r="Z3692" t="s">
        <v>2077</v>
      </c>
      <c r="AA3692" t="s">
        <v>2078</v>
      </c>
      <c r="AC3692" s="1">
        <v>43052</v>
      </c>
      <c r="AD3692">
        <v>1</v>
      </c>
      <c r="AE3692">
        <v>219</v>
      </c>
      <c r="AF3692" s="1">
        <v>43334</v>
      </c>
      <c r="AG3692">
        <v>352</v>
      </c>
      <c r="AH3692" t="s">
        <v>2079</v>
      </c>
      <c r="AI3692" t="s">
        <v>1541</v>
      </c>
      <c r="AJ3692" t="s">
        <v>2080</v>
      </c>
      <c r="AK3692" t="s">
        <v>45</v>
      </c>
      <c r="AL3692" s="1">
        <v>42982</v>
      </c>
    </row>
    <row r="3693" spans="1:38" x14ac:dyDescent="0.25">
      <c r="A3693" t="s">
        <v>40</v>
      </c>
      <c r="B3693" s="1">
        <v>44117</v>
      </c>
      <c r="C3693">
        <v>1</v>
      </c>
      <c r="D3693">
        <v>255</v>
      </c>
      <c r="E3693">
        <v>308</v>
      </c>
      <c r="F3693" t="s">
        <v>1426</v>
      </c>
      <c r="G3693" t="s">
        <v>104</v>
      </c>
      <c r="H3693" t="s">
        <v>105</v>
      </c>
      <c r="I3693">
        <v>3</v>
      </c>
      <c r="J3693">
        <v>2</v>
      </c>
      <c r="K3693">
        <v>64</v>
      </c>
      <c r="L3693">
        <v>20.6</v>
      </c>
      <c r="M3693">
        <v>5.12</v>
      </c>
      <c r="N3693">
        <v>1.05</v>
      </c>
      <c r="O3693">
        <v>5.69</v>
      </c>
      <c r="P3693">
        <v>1.17</v>
      </c>
      <c r="Q3693">
        <v>4.37</v>
      </c>
      <c r="R3693">
        <v>0.9</v>
      </c>
      <c r="S3693">
        <v>2.0699999999999998</v>
      </c>
      <c r="T3693">
        <v>54</v>
      </c>
      <c r="U3693">
        <v>21.38</v>
      </c>
      <c r="V3693">
        <v>26.88</v>
      </c>
      <c r="W3693" s="1">
        <v>44053</v>
      </c>
      <c r="Y3693" t="s">
        <v>43</v>
      </c>
      <c r="Z3693" t="s">
        <v>2081</v>
      </c>
      <c r="AA3693" t="s">
        <v>2082</v>
      </c>
      <c r="AB3693">
        <v>238</v>
      </c>
      <c r="AC3693" s="1">
        <v>44135</v>
      </c>
      <c r="AD3693">
        <v>1</v>
      </c>
      <c r="AE3693">
        <v>210</v>
      </c>
      <c r="AF3693" s="1">
        <v>44414</v>
      </c>
      <c r="AG3693">
        <v>361</v>
      </c>
      <c r="AH3693">
        <v>512024</v>
      </c>
      <c r="AI3693" t="s">
        <v>2083</v>
      </c>
      <c r="AJ3693" s="2">
        <v>23255</v>
      </c>
      <c r="AK3693" t="s">
        <v>45</v>
      </c>
      <c r="AL3693" s="1">
        <v>44053</v>
      </c>
    </row>
    <row r="3694" spans="1:38" x14ac:dyDescent="0.25">
      <c r="A3694" t="s">
        <v>40</v>
      </c>
      <c r="B3694" s="1">
        <v>44222</v>
      </c>
      <c r="C3694">
        <v>2</v>
      </c>
      <c r="D3694">
        <v>255</v>
      </c>
      <c r="E3694">
        <v>308</v>
      </c>
      <c r="F3694" t="s">
        <v>1426</v>
      </c>
      <c r="G3694" t="s">
        <v>104</v>
      </c>
      <c r="H3694" t="s">
        <v>105</v>
      </c>
      <c r="I3694">
        <v>3</v>
      </c>
      <c r="J3694">
        <v>2</v>
      </c>
      <c r="K3694">
        <v>169</v>
      </c>
      <c r="L3694">
        <v>15.1</v>
      </c>
      <c r="M3694">
        <v>4.8099999999999996</v>
      </c>
      <c r="N3694">
        <v>0.73</v>
      </c>
      <c r="O3694">
        <v>6.32</v>
      </c>
      <c r="P3694">
        <v>0.95</v>
      </c>
      <c r="Q3694">
        <v>4.75</v>
      </c>
      <c r="R3694">
        <v>0.72</v>
      </c>
      <c r="S3694">
        <v>1.67</v>
      </c>
      <c r="T3694">
        <v>53</v>
      </c>
      <c r="U3694">
        <v>15.67</v>
      </c>
      <c r="V3694">
        <v>21.31</v>
      </c>
      <c r="W3694" s="1">
        <v>44053</v>
      </c>
      <c r="Y3694" t="s">
        <v>46</v>
      </c>
      <c r="Z3694" t="s">
        <v>2081</v>
      </c>
      <c r="AA3694" t="s">
        <v>2082</v>
      </c>
      <c r="AB3694">
        <v>238</v>
      </c>
      <c r="AC3694" s="1">
        <v>44135</v>
      </c>
      <c r="AD3694">
        <v>1</v>
      </c>
      <c r="AE3694">
        <v>155</v>
      </c>
      <c r="AF3694" s="1">
        <v>44414</v>
      </c>
      <c r="AG3694">
        <v>361</v>
      </c>
      <c r="AH3694">
        <v>512024</v>
      </c>
      <c r="AI3694" t="s">
        <v>2083</v>
      </c>
      <c r="AJ3694" s="2">
        <v>23255</v>
      </c>
      <c r="AK3694" t="s">
        <v>45</v>
      </c>
      <c r="AL3694" s="1">
        <v>44053</v>
      </c>
    </row>
    <row r="3695" spans="1:38" x14ac:dyDescent="0.25">
      <c r="A3695" t="s">
        <v>40</v>
      </c>
      <c r="B3695" s="1">
        <v>44280</v>
      </c>
      <c r="C3695">
        <v>3</v>
      </c>
      <c r="D3695">
        <v>255</v>
      </c>
      <c r="E3695">
        <v>308</v>
      </c>
      <c r="F3695" t="s">
        <v>1426</v>
      </c>
      <c r="G3695" t="s">
        <v>104</v>
      </c>
      <c r="H3695" t="s">
        <v>105</v>
      </c>
      <c r="I3695">
        <v>3</v>
      </c>
      <c r="J3695">
        <v>2</v>
      </c>
      <c r="K3695">
        <v>227</v>
      </c>
      <c r="L3695">
        <v>9.9</v>
      </c>
      <c r="M3695">
        <v>4.62</v>
      </c>
      <c r="N3695">
        <v>0.46</v>
      </c>
      <c r="O3695">
        <v>6.74</v>
      </c>
      <c r="P3695">
        <v>0.67</v>
      </c>
      <c r="Q3695">
        <v>5.41</v>
      </c>
      <c r="R3695">
        <v>0.54</v>
      </c>
      <c r="S3695">
        <v>1.2</v>
      </c>
      <c r="T3695">
        <v>76</v>
      </c>
      <c r="U3695">
        <v>10.28</v>
      </c>
      <c r="V3695">
        <v>15.07</v>
      </c>
      <c r="W3695" s="1">
        <v>44053</v>
      </c>
      <c r="Y3695" t="s">
        <v>47</v>
      </c>
      <c r="Z3695" t="s">
        <v>2081</v>
      </c>
      <c r="AA3695" t="s">
        <v>2082</v>
      </c>
      <c r="AB3695">
        <v>238</v>
      </c>
      <c r="AC3695" s="1">
        <v>44135</v>
      </c>
      <c r="AD3695">
        <v>1</v>
      </c>
      <c r="AE3695">
        <v>133</v>
      </c>
      <c r="AF3695" s="1">
        <v>44414</v>
      </c>
      <c r="AG3695">
        <v>361</v>
      </c>
      <c r="AH3695">
        <v>512024</v>
      </c>
      <c r="AI3695" t="s">
        <v>2083</v>
      </c>
      <c r="AJ3695" s="2">
        <v>23255</v>
      </c>
      <c r="AK3695" t="s">
        <v>45</v>
      </c>
      <c r="AL3695" s="1">
        <v>44053</v>
      </c>
    </row>
    <row r="3696" spans="1:38" x14ac:dyDescent="0.25">
      <c r="A3696" t="s">
        <v>594</v>
      </c>
      <c r="B3696" s="1">
        <v>42995</v>
      </c>
      <c r="C3696">
        <v>1</v>
      </c>
      <c r="D3696">
        <v>373</v>
      </c>
      <c r="E3696">
        <v>308</v>
      </c>
      <c r="F3696" t="s">
        <v>1426</v>
      </c>
      <c r="G3696" t="s">
        <v>104</v>
      </c>
      <c r="H3696" t="s">
        <v>105</v>
      </c>
      <c r="I3696">
        <v>7</v>
      </c>
      <c r="J3696" t="s">
        <v>42</v>
      </c>
      <c r="K3696">
        <v>30</v>
      </c>
      <c r="L3696">
        <v>36.1</v>
      </c>
      <c r="M3696">
        <v>4.92</v>
      </c>
      <c r="N3696">
        <v>1.78</v>
      </c>
      <c r="O3696">
        <v>4.33</v>
      </c>
      <c r="P3696">
        <v>1.56</v>
      </c>
      <c r="Q3696">
        <v>3.59</v>
      </c>
      <c r="R3696">
        <v>1.3</v>
      </c>
      <c r="S3696">
        <v>2.86</v>
      </c>
      <c r="T3696">
        <v>9</v>
      </c>
      <c r="U3696">
        <v>37.47</v>
      </c>
      <c r="V3696">
        <v>38.909999999999997</v>
      </c>
      <c r="W3696" s="1">
        <v>42965</v>
      </c>
      <c r="X3696">
        <v>234</v>
      </c>
      <c r="Y3696" t="s">
        <v>43</v>
      </c>
      <c r="AC3696" t="s">
        <v>49</v>
      </c>
      <c r="AH3696">
        <v>306120</v>
      </c>
      <c r="AI3696">
        <v>0</v>
      </c>
      <c r="AJ3696" t="s">
        <v>2084</v>
      </c>
      <c r="AK3696" t="s">
        <v>45</v>
      </c>
      <c r="AL3696" s="1">
        <v>42965</v>
      </c>
    </row>
    <row r="3697" spans="1:38" x14ac:dyDescent="0.25">
      <c r="A3697" t="s">
        <v>594</v>
      </c>
      <c r="B3697" s="1">
        <v>43059</v>
      </c>
      <c r="C3697">
        <v>2</v>
      </c>
      <c r="D3697">
        <v>373</v>
      </c>
      <c r="E3697">
        <v>308</v>
      </c>
      <c r="F3697" t="s">
        <v>1426</v>
      </c>
      <c r="G3697" t="s">
        <v>104</v>
      </c>
      <c r="H3697" t="s">
        <v>105</v>
      </c>
      <c r="I3697">
        <v>7</v>
      </c>
      <c r="J3697" t="s">
        <v>42</v>
      </c>
      <c r="K3697">
        <v>94</v>
      </c>
      <c r="L3697">
        <v>27.1</v>
      </c>
      <c r="M3697">
        <v>5.0999999999999996</v>
      </c>
      <c r="N3697">
        <v>1.38</v>
      </c>
      <c r="O3697">
        <v>5.17</v>
      </c>
      <c r="P3697">
        <v>1.4</v>
      </c>
      <c r="Q3697">
        <v>3.6</v>
      </c>
      <c r="R3697">
        <v>0.98</v>
      </c>
      <c r="S3697">
        <v>2.38</v>
      </c>
      <c r="T3697">
        <v>100</v>
      </c>
      <c r="U3697">
        <v>28.13</v>
      </c>
      <c r="V3697">
        <v>32.11</v>
      </c>
      <c r="W3697" s="1">
        <v>42965</v>
      </c>
      <c r="X3697">
        <v>234</v>
      </c>
      <c r="Y3697" t="s">
        <v>46</v>
      </c>
      <c r="AC3697" s="1">
        <v>43057</v>
      </c>
      <c r="AD3697">
        <v>2</v>
      </c>
      <c r="AE3697">
        <v>225</v>
      </c>
      <c r="AF3697" s="1">
        <v>43334</v>
      </c>
      <c r="AG3697">
        <v>369</v>
      </c>
      <c r="AH3697">
        <v>306120</v>
      </c>
      <c r="AI3697">
        <v>0</v>
      </c>
      <c r="AJ3697" t="s">
        <v>2084</v>
      </c>
      <c r="AK3697" t="s">
        <v>45</v>
      </c>
      <c r="AL3697" s="1">
        <v>42965</v>
      </c>
    </row>
    <row r="3698" spans="1:38" x14ac:dyDescent="0.25">
      <c r="A3698" t="s">
        <v>594</v>
      </c>
      <c r="B3698" s="1">
        <v>43186</v>
      </c>
      <c r="C3698">
        <v>4</v>
      </c>
      <c r="D3698">
        <v>373</v>
      </c>
      <c r="E3698">
        <v>308</v>
      </c>
      <c r="F3698" t="s">
        <v>1426</v>
      </c>
      <c r="G3698" t="s">
        <v>104</v>
      </c>
      <c r="H3698" t="s">
        <v>105</v>
      </c>
      <c r="I3698">
        <v>7</v>
      </c>
      <c r="J3698" t="s">
        <v>42</v>
      </c>
      <c r="K3698">
        <v>221</v>
      </c>
      <c r="L3698">
        <v>21.4</v>
      </c>
      <c r="M3698">
        <v>4.8899999999999997</v>
      </c>
      <c r="N3698">
        <v>1.05</v>
      </c>
      <c r="O3698">
        <v>5.82</v>
      </c>
      <c r="P3698">
        <v>1.25</v>
      </c>
      <c r="Q3698">
        <v>4.16</v>
      </c>
      <c r="R3698">
        <v>0.89</v>
      </c>
      <c r="S3698">
        <v>2.14</v>
      </c>
      <c r="T3698">
        <v>673</v>
      </c>
      <c r="U3698">
        <v>22.21</v>
      </c>
      <c r="V3698">
        <v>28.03</v>
      </c>
      <c r="W3698" s="1">
        <v>42965</v>
      </c>
      <c r="X3698">
        <v>234</v>
      </c>
      <c r="Y3698" s="3">
        <v>45018</v>
      </c>
      <c r="AC3698" t="s">
        <v>49</v>
      </c>
      <c r="AH3698">
        <v>306120</v>
      </c>
      <c r="AI3698">
        <v>0</v>
      </c>
      <c r="AJ3698" t="s">
        <v>2084</v>
      </c>
      <c r="AK3698" t="s">
        <v>50</v>
      </c>
      <c r="AL3698" s="1">
        <v>43245</v>
      </c>
    </row>
    <row r="3699" spans="1:38" x14ac:dyDescent="0.25">
      <c r="A3699" t="s">
        <v>594</v>
      </c>
      <c r="B3699" s="1">
        <v>43122</v>
      </c>
      <c r="C3699">
        <v>3</v>
      </c>
      <c r="D3699">
        <v>373</v>
      </c>
      <c r="E3699">
        <v>308</v>
      </c>
      <c r="F3699" t="s">
        <v>1426</v>
      </c>
      <c r="G3699" t="s">
        <v>104</v>
      </c>
      <c r="H3699" t="s">
        <v>105</v>
      </c>
      <c r="I3699">
        <v>7</v>
      </c>
      <c r="J3699" t="s">
        <v>42</v>
      </c>
      <c r="K3699">
        <v>157</v>
      </c>
      <c r="L3699">
        <v>19</v>
      </c>
      <c r="M3699">
        <v>4.92</v>
      </c>
      <c r="N3699">
        <v>0.93</v>
      </c>
      <c r="O3699">
        <v>5.25</v>
      </c>
      <c r="P3699">
        <v>1</v>
      </c>
      <c r="Q3699">
        <v>3.55</v>
      </c>
      <c r="R3699">
        <v>0.67</v>
      </c>
      <c r="S3699">
        <v>1.67</v>
      </c>
      <c r="T3699">
        <v>392</v>
      </c>
      <c r="U3699">
        <v>19.72</v>
      </c>
      <c r="V3699">
        <v>22.62</v>
      </c>
      <c r="W3699" s="1">
        <v>42965</v>
      </c>
      <c r="X3699">
        <v>234</v>
      </c>
      <c r="Y3699" s="3">
        <v>44986</v>
      </c>
      <c r="AC3699" s="1">
        <v>43057</v>
      </c>
      <c r="AD3699">
        <v>2</v>
      </c>
      <c r="AE3699">
        <v>168</v>
      </c>
      <c r="AF3699" s="1">
        <v>43334</v>
      </c>
      <c r="AG3699">
        <v>369</v>
      </c>
      <c r="AH3699">
        <v>306120</v>
      </c>
      <c r="AI3699">
        <v>0</v>
      </c>
      <c r="AJ3699" t="s">
        <v>2084</v>
      </c>
      <c r="AK3699" t="s">
        <v>45</v>
      </c>
      <c r="AL3699" s="1">
        <v>42965</v>
      </c>
    </row>
    <row r="3700" spans="1:38" x14ac:dyDescent="0.25">
      <c r="A3700" t="s">
        <v>68</v>
      </c>
      <c r="B3700" s="1">
        <v>43018</v>
      </c>
      <c r="C3700">
        <v>1</v>
      </c>
      <c r="D3700">
        <v>168</v>
      </c>
      <c r="E3700">
        <v>308</v>
      </c>
      <c r="F3700" t="s">
        <v>1426</v>
      </c>
      <c r="G3700" t="s">
        <v>69</v>
      </c>
      <c r="H3700" t="s">
        <v>70</v>
      </c>
      <c r="I3700">
        <v>3</v>
      </c>
      <c r="J3700">
        <v>2</v>
      </c>
      <c r="K3700">
        <v>56</v>
      </c>
      <c r="L3700">
        <v>26.2</v>
      </c>
      <c r="M3700">
        <v>4.59</v>
      </c>
      <c r="N3700">
        <v>1.2</v>
      </c>
      <c r="O3700">
        <v>3.58</v>
      </c>
      <c r="P3700">
        <v>0.94</v>
      </c>
      <c r="Q3700">
        <v>3.28</v>
      </c>
      <c r="R3700">
        <v>0.86</v>
      </c>
      <c r="S3700">
        <v>1.8</v>
      </c>
      <c r="T3700">
        <v>32</v>
      </c>
      <c r="U3700">
        <v>27.2</v>
      </c>
      <c r="V3700">
        <v>25.21</v>
      </c>
      <c r="W3700" s="1">
        <v>42962</v>
      </c>
      <c r="X3700">
        <v>270</v>
      </c>
      <c r="Y3700" t="s">
        <v>43</v>
      </c>
      <c r="Z3700" t="s">
        <v>2085</v>
      </c>
      <c r="AA3700" t="s">
        <v>2086</v>
      </c>
      <c r="AC3700" s="1">
        <v>43031</v>
      </c>
      <c r="AD3700">
        <v>1</v>
      </c>
      <c r="AE3700">
        <v>247</v>
      </c>
      <c r="AF3700" s="1">
        <v>43314</v>
      </c>
      <c r="AG3700">
        <v>352</v>
      </c>
      <c r="AH3700">
        <v>109544</v>
      </c>
      <c r="AI3700">
        <v>456</v>
      </c>
      <c r="AJ3700" s="2">
        <v>12359</v>
      </c>
      <c r="AK3700" t="s">
        <v>45</v>
      </c>
      <c r="AL3700" s="1">
        <v>42962</v>
      </c>
    </row>
    <row r="3701" spans="1:38" x14ac:dyDescent="0.25">
      <c r="A3701" t="s">
        <v>68</v>
      </c>
      <c r="B3701" s="1">
        <v>43073</v>
      </c>
      <c r="C3701">
        <v>2</v>
      </c>
      <c r="D3701">
        <v>168</v>
      </c>
      <c r="E3701">
        <v>308</v>
      </c>
      <c r="F3701" t="s">
        <v>1426</v>
      </c>
      <c r="G3701" t="s">
        <v>69</v>
      </c>
      <c r="H3701" t="s">
        <v>70</v>
      </c>
      <c r="I3701">
        <v>3</v>
      </c>
      <c r="J3701">
        <v>2</v>
      </c>
      <c r="K3701">
        <v>111</v>
      </c>
      <c r="L3701">
        <v>23.7</v>
      </c>
      <c r="M3701">
        <v>3.63</v>
      </c>
      <c r="N3701">
        <v>0.86</v>
      </c>
      <c r="O3701">
        <v>2.78</v>
      </c>
      <c r="P3701">
        <v>0.66</v>
      </c>
      <c r="Q3701">
        <v>2.5499999999999998</v>
      </c>
      <c r="R3701">
        <v>0.6</v>
      </c>
      <c r="S3701">
        <v>1.26</v>
      </c>
      <c r="T3701">
        <v>15</v>
      </c>
      <c r="U3701">
        <v>24.6</v>
      </c>
      <c r="V3701">
        <v>19.100000000000001</v>
      </c>
      <c r="W3701" s="1">
        <v>42962</v>
      </c>
      <c r="X3701">
        <v>270</v>
      </c>
      <c r="Y3701" t="s">
        <v>46</v>
      </c>
      <c r="Z3701" t="s">
        <v>2085</v>
      </c>
      <c r="AA3701" t="s">
        <v>2086</v>
      </c>
      <c r="AC3701" s="1">
        <v>43031</v>
      </c>
      <c r="AD3701">
        <v>1</v>
      </c>
      <c r="AE3701">
        <v>239</v>
      </c>
      <c r="AF3701" s="1">
        <v>43314</v>
      </c>
      <c r="AG3701">
        <v>352</v>
      </c>
      <c r="AH3701">
        <v>109544</v>
      </c>
      <c r="AI3701">
        <v>456</v>
      </c>
      <c r="AJ3701" s="2">
        <v>12359</v>
      </c>
      <c r="AK3701" t="s">
        <v>45</v>
      </c>
      <c r="AL3701" s="1">
        <v>42962</v>
      </c>
    </row>
    <row r="3702" spans="1:38" x14ac:dyDescent="0.25">
      <c r="A3702" t="s">
        <v>68</v>
      </c>
      <c r="B3702" s="1">
        <v>43144</v>
      </c>
      <c r="C3702">
        <v>3</v>
      </c>
      <c r="D3702">
        <v>168</v>
      </c>
      <c r="E3702">
        <v>308</v>
      </c>
      <c r="F3702" t="s">
        <v>1426</v>
      </c>
      <c r="G3702" t="s">
        <v>69</v>
      </c>
      <c r="H3702" t="s">
        <v>70</v>
      </c>
      <c r="I3702">
        <v>3</v>
      </c>
      <c r="J3702">
        <v>2</v>
      </c>
      <c r="K3702">
        <v>182</v>
      </c>
      <c r="L3702">
        <v>12.9</v>
      </c>
      <c r="M3702">
        <v>4.87</v>
      </c>
      <c r="N3702">
        <v>0.63</v>
      </c>
      <c r="O3702">
        <v>5.3</v>
      </c>
      <c r="P3702">
        <v>0.68</v>
      </c>
      <c r="Q3702">
        <v>3.98</v>
      </c>
      <c r="R3702">
        <v>0.51</v>
      </c>
      <c r="S3702">
        <v>1.2</v>
      </c>
      <c r="T3702">
        <v>126</v>
      </c>
      <c r="U3702">
        <v>13.39</v>
      </c>
      <c r="V3702">
        <v>15.78</v>
      </c>
      <c r="W3702" s="1">
        <v>42962</v>
      </c>
      <c r="X3702">
        <v>270</v>
      </c>
      <c r="Y3702" t="s">
        <v>47</v>
      </c>
      <c r="Z3702" t="s">
        <v>2085</v>
      </c>
      <c r="AA3702" t="s">
        <v>2086</v>
      </c>
      <c r="AC3702" s="1">
        <v>43031</v>
      </c>
      <c r="AD3702">
        <v>1</v>
      </c>
      <c r="AE3702">
        <v>168</v>
      </c>
      <c r="AF3702" s="1">
        <v>43314</v>
      </c>
      <c r="AG3702">
        <v>352</v>
      </c>
      <c r="AH3702">
        <v>109544</v>
      </c>
      <c r="AI3702">
        <v>456</v>
      </c>
      <c r="AJ3702" s="2">
        <v>12359</v>
      </c>
      <c r="AK3702" t="s">
        <v>45</v>
      </c>
      <c r="AL3702" s="1">
        <v>42962</v>
      </c>
    </row>
    <row r="3703" spans="1:38" x14ac:dyDescent="0.25">
      <c r="A3703" t="s">
        <v>68</v>
      </c>
      <c r="B3703" s="1">
        <v>43219</v>
      </c>
      <c r="C3703">
        <v>4</v>
      </c>
      <c r="D3703">
        <v>168</v>
      </c>
      <c r="E3703">
        <v>308</v>
      </c>
      <c r="F3703" t="s">
        <v>1426</v>
      </c>
      <c r="G3703" t="s">
        <v>69</v>
      </c>
      <c r="H3703" t="s">
        <v>70</v>
      </c>
      <c r="I3703">
        <v>3</v>
      </c>
      <c r="J3703">
        <v>2</v>
      </c>
      <c r="K3703">
        <v>257</v>
      </c>
      <c r="L3703">
        <v>11</v>
      </c>
      <c r="M3703">
        <v>4.47</v>
      </c>
      <c r="N3703">
        <v>0.49</v>
      </c>
      <c r="O3703">
        <v>5.97</v>
      </c>
      <c r="P3703">
        <v>0.66</v>
      </c>
      <c r="Q3703">
        <v>4.7699999999999996</v>
      </c>
      <c r="R3703">
        <v>0.52</v>
      </c>
      <c r="S3703">
        <v>1.18</v>
      </c>
      <c r="T3703">
        <v>137</v>
      </c>
      <c r="U3703">
        <v>11.42</v>
      </c>
      <c r="V3703">
        <v>15.09</v>
      </c>
      <c r="W3703" s="1">
        <v>42962</v>
      </c>
      <c r="X3703">
        <v>270</v>
      </c>
      <c r="Y3703" t="s">
        <v>48</v>
      </c>
      <c r="Z3703" t="s">
        <v>2087</v>
      </c>
      <c r="AA3703" t="s">
        <v>2086</v>
      </c>
      <c r="AB3703">
        <v>93</v>
      </c>
      <c r="AC3703" s="1">
        <v>43404</v>
      </c>
      <c r="AD3703">
        <v>2</v>
      </c>
      <c r="AE3703">
        <v>238</v>
      </c>
      <c r="AF3703" s="1">
        <v>43685</v>
      </c>
      <c r="AG3703">
        <v>723</v>
      </c>
      <c r="AH3703">
        <v>109544</v>
      </c>
      <c r="AI3703">
        <v>456</v>
      </c>
      <c r="AJ3703" s="2">
        <v>12359</v>
      </c>
      <c r="AK3703" t="s">
        <v>50</v>
      </c>
      <c r="AL3703" s="1">
        <v>43250</v>
      </c>
    </row>
    <row r="3704" spans="1:38" x14ac:dyDescent="0.25">
      <c r="A3704" t="s">
        <v>38</v>
      </c>
      <c r="B3704" s="1">
        <v>43146</v>
      </c>
      <c r="C3704">
        <v>3</v>
      </c>
      <c r="D3704">
        <v>67</v>
      </c>
      <c r="E3704">
        <v>309</v>
      </c>
      <c r="F3704" t="s">
        <v>1426</v>
      </c>
      <c r="G3704" t="s">
        <v>40</v>
      </c>
      <c r="H3704" t="s">
        <v>41</v>
      </c>
      <c r="I3704">
        <v>3</v>
      </c>
      <c r="J3704">
        <v>2</v>
      </c>
      <c r="K3704">
        <v>164</v>
      </c>
      <c r="L3704">
        <v>12.7</v>
      </c>
      <c r="M3704">
        <v>5.09</v>
      </c>
      <c r="N3704">
        <v>0.65</v>
      </c>
      <c r="O3704">
        <v>6.32</v>
      </c>
      <c r="P3704">
        <v>0.8</v>
      </c>
      <c r="Q3704">
        <v>4.1500000000000004</v>
      </c>
      <c r="R3704">
        <v>0.53</v>
      </c>
      <c r="S3704">
        <v>1.33</v>
      </c>
      <c r="T3704">
        <v>16</v>
      </c>
      <c r="U3704">
        <v>13.18</v>
      </c>
      <c r="V3704">
        <v>17.38</v>
      </c>
      <c r="W3704" s="1">
        <v>42982</v>
      </c>
      <c r="X3704">
        <v>231</v>
      </c>
      <c r="Y3704" t="s">
        <v>47</v>
      </c>
      <c r="Z3704" t="s">
        <v>2077</v>
      </c>
      <c r="AA3704" t="s">
        <v>2078</v>
      </c>
      <c r="AC3704" s="1">
        <v>43052</v>
      </c>
      <c r="AD3704">
        <v>1</v>
      </c>
      <c r="AE3704">
        <v>183</v>
      </c>
      <c r="AF3704" s="1">
        <v>43334</v>
      </c>
      <c r="AG3704">
        <v>352</v>
      </c>
      <c r="AH3704" t="s">
        <v>2079</v>
      </c>
      <c r="AI3704" t="s">
        <v>1541</v>
      </c>
      <c r="AJ3704" t="s">
        <v>2080</v>
      </c>
      <c r="AK3704" t="s">
        <v>45</v>
      </c>
      <c r="AL3704" s="1">
        <v>42982</v>
      </c>
    </row>
    <row r="3705" spans="1:38" x14ac:dyDescent="0.25">
      <c r="A3705" t="s">
        <v>38</v>
      </c>
      <c r="B3705" s="1">
        <v>43200</v>
      </c>
      <c r="C3705">
        <v>4</v>
      </c>
      <c r="D3705">
        <v>67</v>
      </c>
      <c r="E3705">
        <v>309</v>
      </c>
      <c r="F3705" t="s">
        <v>1426</v>
      </c>
      <c r="G3705" t="s">
        <v>40</v>
      </c>
      <c r="H3705" t="s">
        <v>41</v>
      </c>
      <c r="I3705">
        <v>3</v>
      </c>
      <c r="J3705">
        <v>2</v>
      </c>
      <c r="K3705">
        <v>218</v>
      </c>
      <c r="L3705">
        <v>11.5</v>
      </c>
      <c r="M3705">
        <v>5.16</v>
      </c>
      <c r="N3705">
        <v>0.59</v>
      </c>
      <c r="O3705">
        <v>6.93</v>
      </c>
      <c r="P3705">
        <v>0.8</v>
      </c>
      <c r="Q3705">
        <v>4.63</v>
      </c>
      <c r="R3705">
        <v>0.53</v>
      </c>
      <c r="S3705">
        <v>1.33</v>
      </c>
      <c r="T3705">
        <v>27</v>
      </c>
      <c r="U3705">
        <v>11.94</v>
      </c>
      <c r="V3705">
        <v>17.05</v>
      </c>
      <c r="W3705" s="1">
        <v>42982</v>
      </c>
      <c r="X3705">
        <v>231</v>
      </c>
      <c r="Y3705" t="s">
        <v>48</v>
      </c>
      <c r="Z3705" t="s">
        <v>2077</v>
      </c>
      <c r="AA3705" t="s">
        <v>2078</v>
      </c>
      <c r="AC3705" t="s">
        <v>49</v>
      </c>
      <c r="AH3705" t="s">
        <v>2079</v>
      </c>
      <c r="AI3705" t="s">
        <v>1541</v>
      </c>
      <c r="AJ3705" t="s">
        <v>2080</v>
      </c>
      <c r="AK3705" t="s">
        <v>50</v>
      </c>
      <c r="AL3705" s="1">
        <v>43241</v>
      </c>
    </row>
    <row r="3706" spans="1:38" x14ac:dyDescent="0.25">
      <c r="A3706" t="s">
        <v>51</v>
      </c>
      <c r="B3706" s="1">
        <v>42990</v>
      </c>
      <c r="C3706">
        <v>1</v>
      </c>
      <c r="D3706">
        <v>18</v>
      </c>
      <c r="E3706">
        <v>309</v>
      </c>
      <c r="F3706" t="s">
        <v>1426</v>
      </c>
      <c r="G3706" t="s">
        <v>56</v>
      </c>
      <c r="H3706" t="s">
        <v>41</v>
      </c>
      <c r="I3706">
        <v>3</v>
      </c>
      <c r="J3706">
        <v>2</v>
      </c>
      <c r="K3706">
        <v>4</v>
      </c>
      <c r="L3706">
        <v>21.7</v>
      </c>
      <c r="M3706">
        <v>4.92</v>
      </c>
      <c r="N3706">
        <v>1.07</v>
      </c>
      <c r="O3706">
        <v>4.26</v>
      </c>
      <c r="P3706">
        <v>0.92</v>
      </c>
      <c r="Q3706">
        <v>4.4800000000000004</v>
      </c>
      <c r="R3706">
        <v>0.97</v>
      </c>
      <c r="S3706">
        <v>1.9</v>
      </c>
      <c r="T3706">
        <v>43</v>
      </c>
      <c r="U3706">
        <v>22.52</v>
      </c>
      <c r="V3706">
        <v>24.56</v>
      </c>
      <c r="W3706" s="1">
        <v>42986</v>
      </c>
      <c r="X3706">
        <v>236</v>
      </c>
      <c r="Y3706" t="s">
        <v>43</v>
      </c>
      <c r="Z3706" t="s">
        <v>2088</v>
      </c>
      <c r="AA3706" t="s">
        <v>2089</v>
      </c>
      <c r="AC3706" t="s">
        <v>49</v>
      </c>
      <c r="AH3706">
        <v>309012</v>
      </c>
      <c r="AI3706" t="s">
        <v>1298</v>
      </c>
      <c r="AJ3706" s="2">
        <v>22951</v>
      </c>
      <c r="AK3706" t="s">
        <v>45</v>
      </c>
      <c r="AL3706" s="1">
        <v>42986</v>
      </c>
    </row>
    <row r="3707" spans="1:38" x14ac:dyDescent="0.25">
      <c r="A3707" t="s">
        <v>51</v>
      </c>
      <c r="B3707" s="1">
        <v>43048</v>
      </c>
      <c r="C3707">
        <v>2</v>
      </c>
      <c r="D3707">
        <v>18</v>
      </c>
      <c r="E3707">
        <v>309</v>
      </c>
      <c r="F3707" t="s">
        <v>1426</v>
      </c>
      <c r="G3707" t="s">
        <v>56</v>
      </c>
      <c r="H3707" t="s">
        <v>41</v>
      </c>
      <c r="I3707">
        <v>3</v>
      </c>
      <c r="J3707">
        <v>2</v>
      </c>
      <c r="K3707">
        <v>62</v>
      </c>
      <c r="L3707">
        <v>16.899999999999999</v>
      </c>
      <c r="M3707">
        <v>5.15</v>
      </c>
      <c r="N3707">
        <v>0.87</v>
      </c>
      <c r="O3707">
        <v>6.08</v>
      </c>
      <c r="P3707">
        <v>1.03</v>
      </c>
      <c r="Q3707">
        <v>4.2300000000000004</v>
      </c>
      <c r="R3707">
        <v>0.71</v>
      </c>
      <c r="S3707">
        <v>1.74</v>
      </c>
      <c r="T3707">
        <v>22</v>
      </c>
      <c r="U3707">
        <v>17.54</v>
      </c>
      <c r="V3707">
        <v>22.73</v>
      </c>
      <c r="W3707" s="1">
        <v>42986</v>
      </c>
      <c r="X3707">
        <v>236</v>
      </c>
      <c r="Y3707" t="s">
        <v>46</v>
      </c>
      <c r="Z3707" t="s">
        <v>2088</v>
      </c>
      <c r="AA3707" t="s">
        <v>2089</v>
      </c>
      <c r="AC3707" t="s">
        <v>49</v>
      </c>
      <c r="AH3707">
        <v>309012</v>
      </c>
      <c r="AI3707" t="s">
        <v>1298</v>
      </c>
      <c r="AJ3707" s="2">
        <v>22951</v>
      </c>
      <c r="AK3707" t="s">
        <v>45</v>
      </c>
      <c r="AL3707" s="1">
        <v>42986</v>
      </c>
    </row>
    <row r="3708" spans="1:38" x14ac:dyDescent="0.25">
      <c r="A3708" t="s">
        <v>594</v>
      </c>
      <c r="B3708" s="1">
        <v>43186</v>
      </c>
      <c r="C3708">
        <v>4</v>
      </c>
      <c r="D3708">
        <v>485</v>
      </c>
      <c r="E3708">
        <v>309</v>
      </c>
      <c r="F3708" t="s">
        <v>1426</v>
      </c>
      <c r="G3708" t="s">
        <v>69</v>
      </c>
      <c r="H3708" t="s">
        <v>70</v>
      </c>
      <c r="I3708">
        <v>3</v>
      </c>
      <c r="J3708">
        <v>2</v>
      </c>
      <c r="K3708">
        <v>176</v>
      </c>
      <c r="L3708">
        <v>17.5</v>
      </c>
      <c r="M3708">
        <v>4.91</v>
      </c>
      <c r="N3708">
        <v>0.86</v>
      </c>
      <c r="O3708">
        <v>6.96</v>
      </c>
      <c r="P3708">
        <v>1.22</v>
      </c>
      <c r="Q3708">
        <v>4.66</v>
      </c>
      <c r="R3708">
        <v>0.82</v>
      </c>
      <c r="S3708">
        <v>2.0299999999999998</v>
      </c>
      <c r="T3708">
        <v>43</v>
      </c>
      <c r="U3708">
        <v>18.170000000000002</v>
      </c>
      <c r="V3708">
        <v>26.08</v>
      </c>
      <c r="W3708" s="1">
        <v>43010</v>
      </c>
      <c r="X3708">
        <v>189</v>
      </c>
      <c r="Y3708" t="s">
        <v>47</v>
      </c>
      <c r="Z3708" t="s">
        <v>2090</v>
      </c>
      <c r="AA3708" t="s">
        <v>2091</v>
      </c>
      <c r="AB3708">
        <v>446</v>
      </c>
      <c r="AC3708" t="s">
        <v>49</v>
      </c>
      <c r="AH3708">
        <v>107075</v>
      </c>
      <c r="AI3708" t="s">
        <v>2092</v>
      </c>
      <c r="AJ3708" t="s">
        <v>2093</v>
      </c>
      <c r="AK3708" t="s">
        <v>50</v>
      </c>
      <c r="AL3708" s="1">
        <v>43245</v>
      </c>
    </row>
    <row r="3709" spans="1:38" x14ac:dyDescent="0.25">
      <c r="A3709" t="s">
        <v>594</v>
      </c>
      <c r="B3709" s="1">
        <v>43059</v>
      </c>
      <c r="C3709">
        <v>2</v>
      </c>
      <c r="D3709">
        <v>485</v>
      </c>
      <c r="E3709">
        <v>309</v>
      </c>
      <c r="F3709" t="s">
        <v>1426</v>
      </c>
      <c r="G3709" t="s">
        <v>69</v>
      </c>
      <c r="H3709" t="s">
        <v>70</v>
      </c>
      <c r="I3709">
        <v>3</v>
      </c>
      <c r="J3709">
        <v>2</v>
      </c>
      <c r="K3709">
        <v>49</v>
      </c>
      <c r="L3709">
        <v>19.899999999999999</v>
      </c>
      <c r="M3709">
        <v>5.0599999999999996</v>
      </c>
      <c r="N3709">
        <v>1.01</v>
      </c>
      <c r="O3709">
        <v>5.29</v>
      </c>
      <c r="P3709">
        <v>1.05</v>
      </c>
      <c r="Q3709">
        <v>4.04</v>
      </c>
      <c r="R3709">
        <v>0.8</v>
      </c>
      <c r="S3709">
        <v>1.86</v>
      </c>
      <c r="T3709">
        <v>30</v>
      </c>
      <c r="U3709">
        <v>20.66</v>
      </c>
      <c r="V3709">
        <v>24.45</v>
      </c>
      <c r="W3709" s="1">
        <v>43010</v>
      </c>
      <c r="X3709">
        <v>189</v>
      </c>
      <c r="Y3709" t="s">
        <v>43</v>
      </c>
      <c r="Z3709" t="s">
        <v>2094</v>
      </c>
      <c r="AA3709" t="s">
        <v>2095</v>
      </c>
      <c r="AC3709" s="1">
        <v>43068</v>
      </c>
      <c r="AD3709">
        <v>1</v>
      </c>
      <c r="AE3709">
        <v>245</v>
      </c>
      <c r="AF3709" s="1">
        <v>43354</v>
      </c>
      <c r="AG3709">
        <v>344</v>
      </c>
      <c r="AH3709">
        <v>107075</v>
      </c>
      <c r="AI3709" t="s">
        <v>2092</v>
      </c>
      <c r="AJ3709" t="s">
        <v>2093</v>
      </c>
      <c r="AK3709" t="s">
        <v>45</v>
      </c>
      <c r="AL3709" s="1">
        <v>43010</v>
      </c>
    </row>
    <row r="3710" spans="1:38" x14ac:dyDescent="0.25">
      <c r="A3710" t="s">
        <v>594</v>
      </c>
      <c r="B3710" s="1">
        <v>43122</v>
      </c>
      <c r="C3710">
        <v>3</v>
      </c>
      <c r="D3710">
        <v>485</v>
      </c>
      <c r="E3710">
        <v>309</v>
      </c>
      <c r="F3710" t="s">
        <v>1426</v>
      </c>
      <c r="G3710" t="s">
        <v>69</v>
      </c>
      <c r="H3710" t="s">
        <v>70</v>
      </c>
      <c r="I3710">
        <v>3</v>
      </c>
      <c r="J3710">
        <v>2</v>
      </c>
      <c r="K3710">
        <v>112</v>
      </c>
      <c r="L3710">
        <v>15.6</v>
      </c>
      <c r="M3710">
        <v>4.8600000000000003</v>
      </c>
      <c r="N3710">
        <v>0.76</v>
      </c>
      <c r="O3710">
        <v>5.68</v>
      </c>
      <c r="P3710">
        <v>0.89</v>
      </c>
      <c r="Q3710">
        <v>3.92</v>
      </c>
      <c r="R3710">
        <v>0.61</v>
      </c>
      <c r="S3710">
        <v>1.5</v>
      </c>
      <c r="T3710">
        <v>18</v>
      </c>
      <c r="U3710">
        <v>16.190000000000001</v>
      </c>
      <c r="V3710">
        <v>19.88</v>
      </c>
      <c r="W3710" s="1">
        <v>43010</v>
      </c>
      <c r="X3710">
        <v>189</v>
      </c>
      <c r="Y3710" t="s">
        <v>46</v>
      </c>
      <c r="Z3710" t="s">
        <v>2090</v>
      </c>
      <c r="AA3710" t="s">
        <v>2091</v>
      </c>
      <c r="AB3710">
        <v>446</v>
      </c>
      <c r="AC3710" s="1">
        <v>43068</v>
      </c>
      <c r="AD3710">
        <v>1</v>
      </c>
      <c r="AE3710">
        <v>188</v>
      </c>
      <c r="AF3710" s="1">
        <v>43354</v>
      </c>
      <c r="AG3710">
        <v>344</v>
      </c>
      <c r="AH3710">
        <v>107075</v>
      </c>
      <c r="AI3710" t="s">
        <v>2092</v>
      </c>
      <c r="AJ3710" t="s">
        <v>2093</v>
      </c>
      <c r="AK3710" t="s">
        <v>45</v>
      </c>
      <c r="AL3710" s="1">
        <v>43010</v>
      </c>
    </row>
    <row r="3711" spans="1:38" x14ac:dyDescent="0.25">
      <c r="A3711" t="s">
        <v>129</v>
      </c>
      <c r="B3711" s="1">
        <v>43060</v>
      </c>
      <c r="C3711">
        <v>2</v>
      </c>
      <c r="D3711">
        <v>55</v>
      </c>
      <c r="E3711">
        <v>309</v>
      </c>
      <c r="F3711" t="s">
        <v>1426</v>
      </c>
      <c r="G3711" t="s">
        <v>51</v>
      </c>
      <c r="H3711" t="s">
        <v>52</v>
      </c>
      <c r="I3711">
        <v>4</v>
      </c>
      <c r="J3711" t="s">
        <v>42</v>
      </c>
      <c r="K3711">
        <v>30</v>
      </c>
      <c r="L3711">
        <v>33.299999999999997</v>
      </c>
      <c r="M3711">
        <v>4.93</v>
      </c>
      <c r="N3711">
        <v>1.64</v>
      </c>
      <c r="O3711">
        <v>3.63</v>
      </c>
      <c r="P3711">
        <v>1.21</v>
      </c>
      <c r="Q3711">
        <v>3.41</v>
      </c>
      <c r="R3711">
        <v>1.1399999999999999</v>
      </c>
      <c r="S3711">
        <v>2.34</v>
      </c>
      <c r="T3711">
        <v>65</v>
      </c>
      <c r="U3711">
        <v>34.57</v>
      </c>
      <c r="V3711">
        <v>32.58</v>
      </c>
      <c r="W3711" s="1">
        <v>43030</v>
      </c>
      <c r="X3711">
        <v>139</v>
      </c>
      <c r="Y3711" t="s">
        <v>43</v>
      </c>
      <c r="AC3711" s="1">
        <v>43053</v>
      </c>
      <c r="AD3711">
        <v>1</v>
      </c>
      <c r="AE3711">
        <v>182</v>
      </c>
      <c r="AF3711" s="1">
        <v>43329</v>
      </c>
      <c r="AG3711">
        <v>299</v>
      </c>
      <c r="AH3711">
        <v>710029</v>
      </c>
      <c r="AI3711" t="s">
        <v>2096</v>
      </c>
      <c r="AJ3711" s="2">
        <v>22160</v>
      </c>
      <c r="AK3711" t="s">
        <v>45</v>
      </c>
      <c r="AL3711" s="1">
        <v>43030</v>
      </c>
    </row>
    <row r="3712" spans="1:38" x14ac:dyDescent="0.25">
      <c r="A3712" t="s">
        <v>129</v>
      </c>
      <c r="B3712" s="1">
        <v>43156</v>
      </c>
      <c r="C3712">
        <v>3</v>
      </c>
      <c r="D3712">
        <v>55</v>
      </c>
      <c r="E3712">
        <v>309</v>
      </c>
      <c r="F3712" t="s">
        <v>1426</v>
      </c>
      <c r="G3712" t="s">
        <v>51</v>
      </c>
      <c r="H3712" t="s">
        <v>52</v>
      </c>
      <c r="I3712">
        <v>4</v>
      </c>
      <c r="J3712" t="s">
        <v>42</v>
      </c>
      <c r="K3712">
        <v>126</v>
      </c>
      <c r="L3712">
        <v>26.7</v>
      </c>
      <c r="M3712">
        <v>4.79</v>
      </c>
      <c r="N3712">
        <v>1.28</v>
      </c>
      <c r="O3712">
        <v>2.84</v>
      </c>
      <c r="P3712">
        <v>0.76</v>
      </c>
      <c r="Q3712">
        <v>3.49</v>
      </c>
      <c r="R3712">
        <v>0.93</v>
      </c>
      <c r="S3712">
        <v>1.69</v>
      </c>
      <c r="U3712">
        <v>27.71</v>
      </c>
      <c r="V3712">
        <v>23.6</v>
      </c>
      <c r="W3712" s="1">
        <v>43030</v>
      </c>
      <c r="X3712">
        <v>139</v>
      </c>
      <c r="AI3712">
        <v>0</v>
      </c>
    </row>
    <row r="3713" spans="1:38" x14ac:dyDescent="0.25">
      <c r="A3713" t="s">
        <v>123</v>
      </c>
      <c r="B3713" s="1">
        <v>43074</v>
      </c>
      <c r="C3713">
        <v>2</v>
      </c>
      <c r="D3713">
        <v>40</v>
      </c>
      <c r="E3713">
        <v>309</v>
      </c>
      <c r="F3713" t="s">
        <v>1426</v>
      </c>
      <c r="G3713" t="s">
        <v>69</v>
      </c>
      <c r="H3713" t="s">
        <v>70</v>
      </c>
      <c r="I3713">
        <v>2</v>
      </c>
      <c r="J3713">
        <v>1</v>
      </c>
      <c r="K3713">
        <v>90</v>
      </c>
      <c r="L3713">
        <v>28.4</v>
      </c>
      <c r="M3713">
        <v>5.27</v>
      </c>
      <c r="N3713">
        <v>1.5</v>
      </c>
      <c r="O3713">
        <v>4.32</v>
      </c>
      <c r="P3713">
        <v>1.23</v>
      </c>
      <c r="Q3713">
        <v>3.92</v>
      </c>
      <c r="R3713">
        <v>1.1100000000000001</v>
      </c>
      <c r="S3713">
        <v>2.34</v>
      </c>
      <c r="T3713">
        <v>22</v>
      </c>
      <c r="U3713">
        <v>29.48</v>
      </c>
      <c r="V3713">
        <v>31.29</v>
      </c>
      <c r="W3713" s="1">
        <v>42984</v>
      </c>
      <c r="X3713">
        <v>227</v>
      </c>
      <c r="Y3713" t="s">
        <v>46</v>
      </c>
      <c r="Z3713" t="s">
        <v>2097</v>
      </c>
      <c r="AA3713" t="s">
        <v>2098</v>
      </c>
      <c r="AC3713" s="1">
        <v>43046</v>
      </c>
      <c r="AD3713">
        <v>1</v>
      </c>
      <c r="AE3713">
        <v>250</v>
      </c>
      <c r="AF3713" s="1">
        <v>43326</v>
      </c>
      <c r="AG3713">
        <v>342</v>
      </c>
      <c r="AH3713" t="s">
        <v>1255</v>
      </c>
      <c r="AI3713">
        <v>830</v>
      </c>
      <c r="AJ3713" t="s">
        <v>2099</v>
      </c>
      <c r="AK3713" t="s">
        <v>45</v>
      </c>
      <c r="AL3713" s="1">
        <v>42984</v>
      </c>
    </row>
    <row r="3714" spans="1:38" x14ac:dyDescent="0.25">
      <c r="A3714" t="s">
        <v>123</v>
      </c>
      <c r="B3714" s="1">
        <v>43005</v>
      </c>
      <c r="C3714">
        <v>1</v>
      </c>
      <c r="D3714">
        <v>40</v>
      </c>
      <c r="E3714">
        <v>309</v>
      </c>
      <c r="F3714" t="s">
        <v>1426</v>
      </c>
      <c r="G3714" t="s">
        <v>69</v>
      </c>
      <c r="H3714" t="s">
        <v>70</v>
      </c>
      <c r="I3714">
        <v>2</v>
      </c>
      <c r="J3714">
        <v>1</v>
      </c>
      <c r="K3714">
        <v>21</v>
      </c>
      <c r="L3714">
        <v>21.4</v>
      </c>
      <c r="M3714">
        <v>5.45</v>
      </c>
      <c r="N3714">
        <v>1.17</v>
      </c>
      <c r="O3714">
        <v>4.76</v>
      </c>
      <c r="P3714">
        <v>1.02</v>
      </c>
      <c r="Q3714">
        <v>3.93</v>
      </c>
      <c r="R3714">
        <v>0.84</v>
      </c>
      <c r="S3714">
        <v>1.86</v>
      </c>
      <c r="T3714">
        <v>43</v>
      </c>
      <c r="U3714">
        <v>22.21</v>
      </c>
      <c r="V3714">
        <v>24.77</v>
      </c>
      <c r="W3714" s="1">
        <v>42984</v>
      </c>
      <c r="X3714">
        <v>227</v>
      </c>
      <c r="Y3714" t="s">
        <v>43</v>
      </c>
      <c r="Z3714" t="s">
        <v>2097</v>
      </c>
      <c r="AA3714" t="s">
        <v>2098</v>
      </c>
      <c r="AC3714" s="1">
        <v>43046</v>
      </c>
      <c r="AD3714">
        <v>1</v>
      </c>
      <c r="AE3714">
        <v>259</v>
      </c>
      <c r="AF3714" s="1">
        <v>43326</v>
      </c>
      <c r="AG3714">
        <v>342</v>
      </c>
      <c r="AH3714" t="s">
        <v>1255</v>
      </c>
      <c r="AI3714">
        <v>830</v>
      </c>
      <c r="AJ3714" t="s">
        <v>2099</v>
      </c>
      <c r="AK3714" t="s">
        <v>45</v>
      </c>
      <c r="AL3714" s="1">
        <v>42984</v>
      </c>
    </row>
    <row r="3715" spans="1:38" x14ac:dyDescent="0.25">
      <c r="A3715" t="s">
        <v>123</v>
      </c>
      <c r="B3715" s="1">
        <v>43136</v>
      </c>
      <c r="C3715">
        <v>3</v>
      </c>
      <c r="D3715">
        <v>40</v>
      </c>
      <c r="E3715">
        <v>309</v>
      </c>
      <c r="F3715" t="s">
        <v>1426</v>
      </c>
      <c r="G3715" t="s">
        <v>69</v>
      </c>
      <c r="H3715" t="s">
        <v>70</v>
      </c>
      <c r="I3715">
        <v>2</v>
      </c>
      <c r="J3715">
        <v>1</v>
      </c>
      <c r="K3715">
        <v>152</v>
      </c>
      <c r="L3715">
        <v>16.899999999999999</v>
      </c>
      <c r="M3715">
        <v>3.53</v>
      </c>
      <c r="N3715">
        <v>0.6</v>
      </c>
      <c r="O3715">
        <v>5.98</v>
      </c>
      <c r="P3715">
        <v>1.01</v>
      </c>
      <c r="Q3715">
        <v>4.08</v>
      </c>
      <c r="R3715">
        <v>0.69</v>
      </c>
      <c r="S3715">
        <v>1.7</v>
      </c>
      <c r="T3715">
        <v>571</v>
      </c>
      <c r="U3715">
        <v>17.54</v>
      </c>
      <c r="V3715">
        <v>22.33</v>
      </c>
      <c r="W3715" s="1">
        <v>42984</v>
      </c>
      <c r="X3715">
        <v>227</v>
      </c>
      <c r="Y3715" s="3">
        <v>44986</v>
      </c>
      <c r="Z3715" t="s">
        <v>2097</v>
      </c>
      <c r="AA3715" t="s">
        <v>2098</v>
      </c>
      <c r="AC3715" s="1">
        <v>43046</v>
      </c>
      <c r="AD3715">
        <v>1</v>
      </c>
      <c r="AE3715">
        <v>188</v>
      </c>
      <c r="AF3715" s="1">
        <v>43326</v>
      </c>
      <c r="AG3715">
        <v>342</v>
      </c>
      <c r="AH3715" t="s">
        <v>1255</v>
      </c>
      <c r="AI3715">
        <v>830</v>
      </c>
      <c r="AJ3715" t="s">
        <v>2099</v>
      </c>
      <c r="AK3715" t="s">
        <v>45</v>
      </c>
      <c r="AL3715" s="1">
        <v>42984</v>
      </c>
    </row>
    <row r="3716" spans="1:38" x14ac:dyDescent="0.25">
      <c r="A3716" t="s">
        <v>123</v>
      </c>
      <c r="B3716" s="1">
        <v>43198</v>
      </c>
      <c r="C3716">
        <v>4</v>
      </c>
      <c r="D3716">
        <v>40</v>
      </c>
      <c r="E3716">
        <v>309</v>
      </c>
      <c r="F3716" t="s">
        <v>1426</v>
      </c>
      <c r="G3716" t="s">
        <v>69</v>
      </c>
      <c r="H3716" t="s">
        <v>70</v>
      </c>
      <c r="I3716">
        <v>2</v>
      </c>
      <c r="J3716">
        <v>1</v>
      </c>
      <c r="K3716">
        <v>214</v>
      </c>
      <c r="L3716">
        <v>10.5</v>
      </c>
      <c r="M3716">
        <v>4.8600000000000003</v>
      </c>
      <c r="N3716">
        <v>0.51</v>
      </c>
      <c r="O3716">
        <v>7.46</v>
      </c>
      <c r="P3716">
        <v>0.78</v>
      </c>
      <c r="Q3716">
        <v>5.41</v>
      </c>
      <c r="R3716">
        <v>0.56999999999999995</v>
      </c>
      <c r="S3716">
        <v>1.35</v>
      </c>
      <c r="T3716">
        <v>50</v>
      </c>
      <c r="U3716">
        <v>10.9</v>
      </c>
      <c r="V3716">
        <v>16.829999999999998</v>
      </c>
      <c r="W3716" s="1">
        <v>42984</v>
      </c>
      <c r="X3716">
        <v>227</v>
      </c>
      <c r="Y3716" s="3">
        <v>45017</v>
      </c>
      <c r="Z3716" t="s">
        <v>2097</v>
      </c>
      <c r="AA3716" t="s">
        <v>2098</v>
      </c>
      <c r="AC3716" t="s">
        <v>49</v>
      </c>
      <c r="AH3716" t="s">
        <v>1255</v>
      </c>
      <c r="AI3716">
        <v>830</v>
      </c>
      <c r="AJ3716" t="s">
        <v>2099</v>
      </c>
      <c r="AK3716" t="s">
        <v>50</v>
      </c>
      <c r="AL3716" s="1">
        <v>43237</v>
      </c>
    </row>
    <row r="3717" spans="1:38" x14ac:dyDescent="0.25">
      <c r="A3717" t="s">
        <v>1153</v>
      </c>
      <c r="B3717" s="1">
        <v>43073</v>
      </c>
      <c r="C3717">
        <v>2</v>
      </c>
      <c r="D3717">
        <v>71</v>
      </c>
      <c r="E3717">
        <v>309</v>
      </c>
      <c r="F3717" t="s">
        <v>1426</v>
      </c>
      <c r="G3717" t="s">
        <v>104</v>
      </c>
      <c r="H3717" t="s">
        <v>105</v>
      </c>
      <c r="I3717">
        <v>3</v>
      </c>
      <c r="J3717">
        <v>2</v>
      </c>
      <c r="K3717">
        <v>67</v>
      </c>
      <c r="L3717">
        <v>17.600000000000001</v>
      </c>
      <c r="M3717">
        <v>4.8499999999999996</v>
      </c>
      <c r="N3717">
        <v>0.85</v>
      </c>
      <c r="O3717">
        <v>5.08</v>
      </c>
      <c r="P3717">
        <v>0.89</v>
      </c>
      <c r="Q3717">
        <v>3.95</v>
      </c>
      <c r="R3717">
        <v>0.7</v>
      </c>
      <c r="S3717">
        <v>1.59</v>
      </c>
      <c r="T3717">
        <v>18</v>
      </c>
      <c r="U3717">
        <v>18.27</v>
      </c>
      <c r="V3717">
        <v>21.08</v>
      </c>
      <c r="W3717" s="1">
        <v>43006</v>
      </c>
      <c r="X3717">
        <v>216</v>
      </c>
      <c r="Y3717" t="s">
        <v>43</v>
      </c>
      <c r="AC3717" s="1">
        <v>43058</v>
      </c>
      <c r="AD3717">
        <v>1</v>
      </c>
      <c r="AE3717">
        <v>263</v>
      </c>
      <c r="AF3717" s="1">
        <v>43338</v>
      </c>
      <c r="AG3717">
        <v>332</v>
      </c>
      <c r="AH3717">
        <v>508077</v>
      </c>
      <c r="AI3717" t="s">
        <v>361</v>
      </c>
      <c r="AJ3717" s="2">
        <v>13789</v>
      </c>
      <c r="AK3717" t="s">
        <v>45</v>
      </c>
      <c r="AL3717" s="1">
        <v>43006</v>
      </c>
    </row>
    <row r="3718" spans="1:38" x14ac:dyDescent="0.25">
      <c r="A3718" t="s">
        <v>1153</v>
      </c>
      <c r="B3718" s="1">
        <v>43144</v>
      </c>
      <c r="C3718">
        <v>3</v>
      </c>
      <c r="D3718">
        <v>71</v>
      </c>
      <c r="E3718">
        <v>309</v>
      </c>
      <c r="F3718" t="s">
        <v>1426</v>
      </c>
      <c r="G3718" t="s">
        <v>104</v>
      </c>
      <c r="H3718" t="s">
        <v>105</v>
      </c>
      <c r="I3718">
        <v>3</v>
      </c>
      <c r="J3718">
        <v>2</v>
      </c>
      <c r="K3718">
        <v>138</v>
      </c>
      <c r="L3718">
        <v>12.2</v>
      </c>
      <c r="M3718">
        <v>4.74</v>
      </c>
      <c r="N3718">
        <v>0.57999999999999996</v>
      </c>
      <c r="O3718">
        <v>6.48</v>
      </c>
      <c r="P3718">
        <v>0.79</v>
      </c>
      <c r="Q3718">
        <v>4.67</v>
      </c>
      <c r="R3718">
        <v>0.56999999999999995</v>
      </c>
      <c r="S3718">
        <v>1.36</v>
      </c>
      <c r="T3718">
        <v>208</v>
      </c>
      <c r="U3718">
        <v>12.66</v>
      </c>
      <c r="V3718">
        <v>17.41</v>
      </c>
      <c r="W3718" s="1">
        <v>43006</v>
      </c>
      <c r="X3718">
        <v>216</v>
      </c>
      <c r="Y3718" s="3">
        <v>44958</v>
      </c>
      <c r="AC3718" s="1">
        <v>43099</v>
      </c>
      <c r="AD3718">
        <v>2</v>
      </c>
      <c r="AE3718">
        <v>166</v>
      </c>
      <c r="AF3718" s="1">
        <v>43380</v>
      </c>
      <c r="AG3718">
        <v>374</v>
      </c>
      <c r="AH3718">
        <v>508077</v>
      </c>
      <c r="AI3718" t="s">
        <v>361</v>
      </c>
      <c r="AJ3718" s="2">
        <v>13789</v>
      </c>
      <c r="AK3718" t="s">
        <v>45</v>
      </c>
      <c r="AL3718" s="1">
        <v>43006</v>
      </c>
    </row>
    <row r="3719" spans="1:38" x14ac:dyDescent="0.25">
      <c r="A3719" t="s">
        <v>1153</v>
      </c>
      <c r="B3719" s="1">
        <v>43214</v>
      </c>
      <c r="C3719">
        <v>4</v>
      </c>
      <c r="D3719">
        <v>71</v>
      </c>
      <c r="E3719">
        <v>309</v>
      </c>
      <c r="F3719" t="s">
        <v>1426</v>
      </c>
      <c r="G3719" t="s">
        <v>104</v>
      </c>
      <c r="H3719" t="s">
        <v>105</v>
      </c>
      <c r="I3719">
        <v>3</v>
      </c>
      <c r="J3719">
        <v>2</v>
      </c>
      <c r="K3719">
        <v>208</v>
      </c>
      <c r="L3719">
        <v>8</v>
      </c>
      <c r="M3719">
        <v>4.0599999999999996</v>
      </c>
      <c r="N3719">
        <v>0.32</v>
      </c>
      <c r="O3719">
        <v>9.16</v>
      </c>
      <c r="P3719">
        <v>0.73</v>
      </c>
      <c r="Q3719">
        <v>6.16</v>
      </c>
      <c r="R3719">
        <v>0.49</v>
      </c>
      <c r="S3719">
        <v>1.23</v>
      </c>
      <c r="T3719">
        <v>166</v>
      </c>
      <c r="U3719">
        <v>8.3000000000000007</v>
      </c>
      <c r="V3719">
        <v>14.94</v>
      </c>
      <c r="W3719" s="1">
        <v>43006</v>
      </c>
      <c r="X3719">
        <v>216</v>
      </c>
      <c r="Y3719" s="3">
        <v>44987</v>
      </c>
      <c r="AC3719" s="1">
        <v>43099</v>
      </c>
      <c r="AD3719">
        <v>2</v>
      </c>
      <c r="AE3719">
        <v>13</v>
      </c>
      <c r="AF3719" s="1">
        <v>43380</v>
      </c>
      <c r="AG3719">
        <v>374</v>
      </c>
      <c r="AH3719">
        <v>508077</v>
      </c>
      <c r="AI3719" t="s">
        <v>361</v>
      </c>
      <c r="AJ3719" s="2">
        <v>13789</v>
      </c>
      <c r="AK3719" t="s">
        <v>50</v>
      </c>
      <c r="AL3719" s="1">
        <v>43237</v>
      </c>
    </row>
    <row r="3720" spans="1:38" x14ac:dyDescent="0.25">
      <c r="A3720" t="s">
        <v>123</v>
      </c>
      <c r="B3720" s="1">
        <v>43005</v>
      </c>
      <c r="C3720">
        <v>1</v>
      </c>
      <c r="D3720">
        <v>310</v>
      </c>
      <c r="E3720">
        <v>309</v>
      </c>
      <c r="F3720" t="s">
        <v>1426</v>
      </c>
      <c r="G3720" t="s">
        <v>69</v>
      </c>
      <c r="H3720" t="s">
        <v>70</v>
      </c>
      <c r="I3720">
        <v>3</v>
      </c>
      <c r="J3720">
        <v>2</v>
      </c>
      <c r="K3720">
        <v>36</v>
      </c>
      <c r="L3720">
        <v>25.2</v>
      </c>
      <c r="M3720">
        <v>5.2</v>
      </c>
      <c r="N3720">
        <v>1.31</v>
      </c>
      <c r="O3720">
        <v>4.03</v>
      </c>
      <c r="P3720">
        <v>1.02</v>
      </c>
      <c r="Q3720">
        <v>3.58</v>
      </c>
      <c r="R3720">
        <v>0.9</v>
      </c>
      <c r="S3720">
        <v>1.92</v>
      </c>
      <c r="T3720">
        <v>14</v>
      </c>
      <c r="U3720">
        <v>26.16</v>
      </c>
      <c r="V3720">
        <v>26.24</v>
      </c>
      <c r="W3720" s="1">
        <v>42969</v>
      </c>
      <c r="X3720">
        <v>242</v>
      </c>
      <c r="Y3720" t="s">
        <v>43</v>
      </c>
      <c r="AC3720" s="1">
        <v>43062</v>
      </c>
      <c r="AD3720">
        <v>1</v>
      </c>
      <c r="AE3720">
        <v>277</v>
      </c>
      <c r="AF3720" s="1">
        <v>43344</v>
      </c>
      <c r="AG3720">
        <v>375</v>
      </c>
      <c r="AI3720">
        <v>0</v>
      </c>
      <c r="AJ3720" t="s">
        <v>1200</v>
      </c>
      <c r="AK3720" t="s">
        <v>45</v>
      </c>
      <c r="AL3720" s="1">
        <v>42969</v>
      </c>
    </row>
    <row r="3721" spans="1:38" x14ac:dyDescent="0.25">
      <c r="A3721" t="s">
        <v>123</v>
      </c>
      <c r="B3721" s="1">
        <v>43074</v>
      </c>
      <c r="C3721">
        <v>2</v>
      </c>
      <c r="D3721">
        <v>310</v>
      </c>
      <c r="E3721">
        <v>309</v>
      </c>
      <c r="F3721" t="s">
        <v>1426</v>
      </c>
      <c r="G3721" t="s">
        <v>69</v>
      </c>
      <c r="H3721" t="s">
        <v>70</v>
      </c>
      <c r="I3721">
        <v>3</v>
      </c>
      <c r="J3721">
        <v>2</v>
      </c>
      <c r="K3721">
        <v>105</v>
      </c>
      <c r="L3721">
        <v>20.100000000000001</v>
      </c>
      <c r="M3721">
        <v>5.0199999999999996</v>
      </c>
      <c r="N3721">
        <v>1.01</v>
      </c>
      <c r="O3721">
        <v>4.2</v>
      </c>
      <c r="P3721">
        <v>0.84</v>
      </c>
      <c r="Q3721">
        <v>3.66</v>
      </c>
      <c r="R3721">
        <v>0.74</v>
      </c>
      <c r="S3721">
        <v>1.58</v>
      </c>
      <c r="T3721">
        <v>13</v>
      </c>
      <c r="U3721">
        <v>20.86</v>
      </c>
      <c r="V3721">
        <v>21.42</v>
      </c>
      <c r="W3721" s="1">
        <v>42969</v>
      </c>
      <c r="X3721">
        <v>242</v>
      </c>
      <c r="Y3721" t="s">
        <v>46</v>
      </c>
      <c r="AC3721" s="1">
        <v>43062</v>
      </c>
      <c r="AD3721">
        <v>1</v>
      </c>
      <c r="AE3721">
        <v>268</v>
      </c>
      <c r="AF3721" s="1">
        <v>43344</v>
      </c>
      <c r="AG3721">
        <v>375</v>
      </c>
      <c r="AI3721">
        <v>0</v>
      </c>
      <c r="AJ3721" t="s">
        <v>1200</v>
      </c>
      <c r="AK3721" t="s">
        <v>45</v>
      </c>
      <c r="AL3721" s="1">
        <v>42969</v>
      </c>
    </row>
    <row r="3722" spans="1:38" x14ac:dyDescent="0.25">
      <c r="A3722" t="s">
        <v>123</v>
      </c>
      <c r="B3722" s="1">
        <v>43198</v>
      </c>
      <c r="C3722">
        <v>4</v>
      </c>
      <c r="D3722">
        <v>310</v>
      </c>
      <c r="E3722">
        <v>309</v>
      </c>
      <c r="F3722" t="s">
        <v>1426</v>
      </c>
      <c r="G3722" t="s">
        <v>69</v>
      </c>
      <c r="H3722" t="s">
        <v>70</v>
      </c>
      <c r="I3722">
        <v>3</v>
      </c>
      <c r="J3722">
        <v>2</v>
      </c>
      <c r="K3722">
        <v>229</v>
      </c>
      <c r="L3722">
        <v>11.6</v>
      </c>
      <c r="M3722">
        <v>4.79</v>
      </c>
      <c r="N3722">
        <v>0.56000000000000005</v>
      </c>
      <c r="O3722">
        <v>5.89</v>
      </c>
      <c r="P3722">
        <v>0.68</v>
      </c>
      <c r="Q3722">
        <v>4.74</v>
      </c>
      <c r="R3722">
        <v>0.55000000000000004</v>
      </c>
      <c r="S3722">
        <v>1.23</v>
      </c>
      <c r="T3722">
        <v>166</v>
      </c>
      <c r="U3722">
        <v>12.04</v>
      </c>
      <c r="V3722">
        <v>15.72</v>
      </c>
      <c r="W3722" s="1">
        <v>42969</v>
      </c>
      <c r="X3722">
        <v>242</v>
      </c>
      <c r="Y3722" s="3">
        <v>45017</v>
      </c>
      <c r="AC3722" s="1">
        <v>43062</v>
      </c>
      <c r="AD3722">
        <v>1</v>
      </c>
      <c r="AF3722" s="1">
        <v>43344</v>
      </c>
      <c r="AI3722">
        <v>0</v>
      </c>
      <c r="AJ3722" t="s">
        <v>1200</v>
      </c>
      <c r="AK3722" t="s">
        <v>143</v>
      </c>
      <c r="AL3722" s="1">
        <v>43275</v>
      </c>
    </row>
    <row r="3723" spans="1:38" x14ac:dyDescent="0.25">
      <c r="A3723" t="s">
        <v>123</v>
      </c>
      <c r="B3723" s="1">
        <v>43136</v>
      </c>
      <c r="C3723">
        <v>3</v>
      </c>
      <c r="D3723">
        <v>310</v>
      </c>
      <c r="E3723">
        <v>309</v>
      </c>
      <c r="F3723" t="s">
        <v>1426</v>
      </c>
      <c r="G3723" t="s">
        <v>69</v>
      </c>
      <c r="H3723" t="s">
        <v>70</v>
      </c>
      <c r="I3723">
        <v>2</v>
      </c>
      <c r="J3723">
        <v>1</v>
      </c>
      <c r="K3723">
        <v>151</v>
      </c>
      <c r="L3723">
        <v>8.9</v>
      </c>
      <c r="M3723">
        <v>5.0999999999999996</v>
      </c>
      <c r="N3723">
        <v>0.45</v>
      </c>
      <c r="O3723">
        <v>5.57</v>
      </c>
      <c r="P3723">
        <v>0.5</v>
      </c>
      <c r="Q3723">
        <v>4.1900000000000004</v>
      </c>
      <c r="R3723">
        <v>0.37</v>
      </c>
      <c r="S3723">
        <v>0.87</v>
      </c>
      <c r="T3723">
        <v>58</v>
      </c>
      <c r="U3723">
        <v>9.24</v>
      </c>
      <c r="V3723">
        <v>11.41</v>
      </c>
      <c r="W3723" s="1">
        <v>42985</v>
      </c>
      <c r="X3723">
        <v>242</v>
      </c>
      <c r="Y3723" t="s">
        <v>47</v>
      </c>
      <c r="Z3723" t="s">
        <v>2100</v>
      </c>
      <c r="AA3723" t="s">
        <v>2101</v>
      </c>
      <c r="AC3723" s="1">
        <v>43043</v>
      </c>
      <c r="AD3723">
        <v>1</v>
      </c>
      <c r="AE3723">
        <v>180</v>
      </c>
      <c r="AF3723" s="1">
        <v>43318</v>
      </c>
      <c r="AG3723">
        <v>333</v>
      </c>
      <c r="AH3723" t="s">
        <v>2102</v>
      </c>
      <c r="AI3723">
        <v>47</v>
      </c>
      <c r="AJ3723" t="s">
        <v>2103</v>
      </c>
      <c r="AK3723" t="s">
        <v>45</v>
      </c>
      <c r="AL3723" s="1">
        <v>42985</v>
      </c>
    </row>
    <row r="3724" spans="1:38" x14ac:dyDescent="0.25">
      <c r="A3724" t="s">
        <v>51</v>
      </c>
      <c r="B3724" s="1">
        <v>43109</v>
      </c>
      <c r="C3724">
        <v>3</v>
      </c>
      <c r="D3724">
        <v>18</v>
      </c>
      <c r="E3724">
        <v>310</v>
      </c>
      <c r="F3724" t="s">
        <v>1426</v>
      </c>
      <c r="G3724" t="s">
        <v>56</v>
      </c>
      <c r="H3724" t="s">
        <v>41</v>
      </c>
      <c r="I3724">
        <v>3</v>
      </c>
      <c r="J3724">
        <v>2</v>
      </c>
      <c r="K3724">
        <v>123</v>
      </c>
      <c r="L3724">
        <v>12.4</v>
      </c>
      <c r="M3724">
        <v>4.9800000000000004</v>
      </c>
      <c r="N3724">
        <v>0.62</v>
      </c>
      <c r="O3724">
        <v>5.96</v>
      </c>
      <c r="P3724">
        <v>0.74</v>
      </c>
      <c r="Q3724">
        <v>4.17</v>
      </c>
      <c r="R3724">
        <v>0.52</v>
      </c>
      <c r="S3724">
        <v>1.26</v>
      </c>
      <c r="T3724">
        <v>18</v>
      </c>
      <c r="U3724">
        <v>12.87</v>
      </c>
      <c r="V3724">
        <v>16.47</v>
      </c>
      <c r="W3724" s="1">
        <v>42986</v>
      </c>
      <c r="X3724">
        <v>236</v>
      </c>
      <c r="Y3724" t="s">
        <v>47</v>
      </c>
      <c r="Z3724" t="s">
        <v>2088</v>
      </c>
      <c r="AA3724" t="s">
        <v>2089</v>
      </c>
      <c r="AC3724" s="1">
        <v>43062</v>
      </c>
      <c r="AD3724">
        <v>1</v>
      </c>
      <c r="AE3724">
        <v>190</v>
      </c>
      <c r="AF3724" s="1">
        <v>43342</v>
      </c>
      <c r="AG3724">
        <v>356</v>
      </c>
      <c r="AH3724">
        <v>309012</v>
      </c>
      <c r="AI3724" t="s">
        <v>1298</v>
      </c>
      <c r="AJ3724" s="2">
        <v>22951</v>
      </c>
      <c r="AK3724" t="s">
        <v>45</v>
      </c>
      <c r="AL3724" s="1">
        <v>42986</v>
      </c>
    </row>
    <row r="3725" spans="1:38" x14ac:dyDescent="0.25">
      <c r="A3725" t="s">
        <v>51</v>
      </c>
      <c r="B3725" s="1">
        <v>43157</v>
      </c>
      <c r="C3725">
        <v>4</v>
      </c>
      <c r="D3725">
        <v>18</v>
      </c>
      <c r="E3725">
        <v>310</v>
      </c>
      <c r="F3725" t="s">
        <v>1426</v>
      </c>
      <c r="G3725" t="s">
        <v>56</v>
      </c>
      <c r="H3725" t="s">
        <v>41</v>
      </c>
      <c r="I3725">
        <v>3</v>
      </c>
      <c r="J3725">
        <v>2</v>
      </c>
      <c r="K3725">
        <v>171</v>
      </c>
      <c r="L3725">
        <v>9.9</v>
      </c>
      <c r="M3725">
        <v>4.82</v>
      </c>
      <c r="N3725">
        <v>0.48</v>
      </c>
      <c r="O3725">
        <v>6.99</v>
      </c>
      <c r="P3725">
        <v>0.69</v>
      </c>
      <c r="Q3725">
        <v>4.7300000000000004</v>
      </c>
      <c r="R3725">
        <v>0.47</v>
      </c>
      <c r="S3725">
        <v>1.1599999999999999</v>
      </c>
      <c r="T3725">
        <v>22</v>
      </c>
      <c r="U3725">
        <v>10.28</v>
      </c>
      <c r="V3725">
        <v>14.8</v>
      </c>
      <c r="W3725" s="1">
        <v>42986</v>
      </c>
      <c r="X3725">
        <v>236</v>
      </c>
      <c r="Y3725" t="s">
        <v>48</v>
      </c>
      <c r="Z3725" t="s">
        <v>2088</v>
      </c>
      <c r="AA3725" t="s">
        <v>2089</v>
      </c>
      <c r="AC3725" s="1">
        <v>43062</v>
      </c>
      <c r="AD3725">
        <v>1</v>
      </c>
      <c r="AE3725">
        <v>184</v>
      </c>
      <c r="AF3725" s="1">
        <v>43342</v>
      </c>
      <c r="AG3725">
        <v>356</v>
      </c>
      <c r="AH3725">
        <v>309012</v>
      </c>
      <c r="AI3725" t="s">
        <v>1298</v>
      </c>
      <c r="AJ3725" s="2">
        <v>22951</v>
      </c>
      <c r="AK3725" t="s">
        <v>45</v>
      </c>
      <c r="AL3725" s="1">
        <v>42986</v>
      </c>
    </row>
    <row r="3726" spans="1:38" x14ac:dyDescent="0.25">
      <c r="A3726" t="s">
        <v>51</v>
      </c>
      <c r="B3726" s="1">
        <v>43209</v>
      </c>
      <c r="C3726">
        <v>5</v>
      </c>
      <c r="D3726">
        <v>18</v>
      </c>
      <c r="E3726">
        <v>310</v>
      </c>
      <c r="F3726" t="s">
        <v>1426</v>
      </c>
      <c r="G3726" t="s">
        <v>56</v>
      </c>
      <c r="H3726" t="s">
        <v>41</v>
      </c>
      <c r="I3726">
        <v>3</v>
      </c>
      <c r="J3726">
        <v>2</v>
      </c>
      <c r="K3726">
        <v>223</v>
      </c>
      <c r="L3726">
        <v>8.8000000000000007</v>
      </c>
      <c r="M3726">
        <v>4.8899999999999997</v>
      </c>
      <c r="N3726">
        <v>0.43</v>
      </c>
      <c r="O3726">
        <v>7.82</v>
      </c>
      <c r="P3726">
        <v>0.69</v>
      </c>
      <c r="Q3726">
        <v>5.31</v>
      </c>
      <c r="R3726">
        <v>0.47</v>
      </c>
      <c r="S3726">
        <v>1.1599999999999999</v>
      </c>
      <c r="T3726">
        <v>53</v>
      </c>
      <c r="U3726">
        <v>9.1300000000000008</v>
      </c>
      <c r="V3726">
        <v>14.5</v>
      </c>
      <c r="W3726" s="1">
        <v>42986</v>
      </c>
      <c r="X3726">
        <v>236</v>
      </c>
      <c r="Y3726" t="s">
        <v>77</v>
      </c>
      <c r="Z3726" t="s">
        <v>2088</v>
      </c>
      <c r="AA3726" t="s">
        <v>2089</v>
      </c>
      <c r="AC3726" t="s">
        <v>49</v>
      </c>
      <c r="AH3726">
        <v>309012</v>
      </c>
      <c r="AI3726" t="s">
        <v>1298</v>
      </c>
      <c r="AJ3726" s="2">
        <v>22951</v>
      </c>
      <c r="AK3726" t="s">
        <v>45</v>
      </c>
      <c r="AL3726" s="1">
        <v>42986</v>
      </c>
    </row>
    <row r="3727" spans="1:38" x14ac:dyDescent="0.25">
      <c r="A3727" t="s">
        <v>284</v>
      </c>
      <c r="B3727" s="1">
        <v>44166</v>
      </c>
      <c r="C3727">
        <v>2</v>
      </c>
      <c r="D3727">
        <v>341</v>
      </c>
      <c r="E3727">
        <v>310</v>
      </c>
      <c r="F3727" t="s">
        <v>1426</v>
      </c>
      <c r="G3727" t="s">
        <v>40</v>
      </c>
      <c r="H3727" t="s">
        <v>41</v>
      </c>
      <c r="I3727">
        <v>4</v>
      </c>
      <c r="J3727" t="s">
        <v>42</v>
      </c>
      <c r="K3727">
        <v>60</v>
      </c>
      <c r="L3727">
        <v>22</v>
      </c>
      <c r="M3727">
        <v>5.0199999999999996</v>
      </c>
      <c r="N3727">
        <v>1.1000000000000001</v>
      </c>
      <c r="O3727">
        <v>5.2</v>
      </c>
      <c r="P3727">
        <v>1.1000000000000001</v>
      </c>
      <c r="Q3727">
        <v>4.2</v>
      </c>
      <c r="R3727">
        <v>0.9</v>
      </c>
      <c r="S3727">
        <v>2.1</v>
      </c>
      <c r="T3727">
        <v>50</v>
      </c>
      <c r="U3727">
        <v>22.84</v>
      </c>
      <c r="V3727">
        <v>26.38</v>
      </c>
      <c r="W3727" s="1">
        <v>44106</v>
      </c>
      <c r="Z3727">
        <v>112</v>
      </c>
      <c r="AA3727">
        <v>150</v>
      </c>
    </row>
    <row r="3728" spans="1:38" x14ac:dyDescent="0.25">
      <c r="A3728" t="s">
        <v>594</v>
      </c>
      <c r="B3728" s="1">
        <v>42995</v>
      </c>
      <c r="C3728">
        <v>1</v>
      </c>
      <c r="D3728">
        <v>234</v>
      </c>
      <c r="E3728">
        <v>310</v>
      </c>
      <c r="F3728" t="s">
        <v>1426</v>
      </c>
      <c r="G3728" t="s">
        <v>104</v>
      </c>
      <c r="H3728" t="s">
        <v>105</v>
      </c>
      <c r="I3728">
        <v>4</v>
      </c>
      <c r="J3728" t="s">
        <v>42</v>
      </c>
      <c r="K3728">
        <v>7</v>
      </c>
      <c r="L3728">
        <v>23</v>
      </c>
      <c r="M3728">
        <v>5.0599999999999996</v>
      </c>
      <c r="N3728">
        <v>1.1599999999999999</v>
      </c>
      <c r="O3728">
        <v>4.37</v>
      </c>
      <c r="P3728">
        <v>1.01</v>
      </c>
      <c r="Q3728">
        <v>4.2300000000000004</v>
      </c>
      <c r="R3728">
        <v>0.97</v>
      </c>
      <c r="S3728">
        <v>1.98</v>
      </c>
      <c r="T3728">
        <v>62</v>
      </c>
      <c r="U3728">
        <v>23.87</v>
      </c>
      <c r="V3728">
        <v>26.04</v>
      </c>
      <c r="W3728" s="1">
        <v>42988</v>
      </c>
      <c r="X3728">
        <v>211</v>
      </c>
      <c r="Y3728" t="s">
        <v>43</v>
      </c>
      <c r="Z3728" t="s">
        <v>2104</v>
      </c>
      <c r="AA3728" t="s">
        <v>2105</v>
      </c>
      <c r="AC3728" t="s">
        <v>49</v>
      </c>
      <c r="AH3728">
        <v>508077</v>
      </c>
      <c r="AI3728">
        <v>122</v>
      </c>
      <c r="AJ3728" s="2">
        <v>12359</v>
      </c>
      <c r="AK3728" t="s">
        <v>45</v>
      </c>
      <c r="AL3728" s="1">
        <v>42988</v>
      </c>
    </row>
    <row r="3729" spans="1:38" x14ac:dyDescent="0.25">
      <c r="A3729" t="s">
        <v>594</v>
      </c>
      <c r="B3729" s="1">
        <v>43059</v>
      </c>
      <c r="C3729">
        <v>2</v>
      </c>
      <c r="D3729">
        <v>234</v>
      </c>
      <c r="E3729">
        <v>310</v>
      </c>
      <c r="F3729" t="s">
        <v>1426</v>
      </c>
      <c r="G3729" t="s">
        <v>104</v>
      </c>
      <c r="H3729" t="s">
        <v>105</v>
      </c>
      <c r="I3729">
        <v>4</v>
      </c>
      <c r="J3729" t="s">
        <v>42</v>
      </c>
      <c r="K3729">
        <v>71</v>
      </c>
      <c r="L3729">
        <v>20.5</v>
      </c>
      <c r="M3729">
        <v>5.35</v>
      </c>
      <c r="N3729">
        <v>1.1000000000000001</v>
      </c>
      <c r="O3729">
        <v>4.8600000000000003</v>
      </c>
      <c r="P3729">
        <v>1</v>
      </c>
      <c r="Q3729">
        <v>3.59</v>
      </c>
      <c r="R3729">
        <v>0.74</v>
      </c>
      <c r="S3729">
        <v>1.73</v>
      </c>
      <c r="T3729">
        <v>18</v>
      </c>
      <c r="U3729">
        <v>21.28</v>
      </c>
      <c r="V3729">
        <v>23.54</v>
      </c>
      <c r="W3729" s="1">
        <v>42988</v>
      </c>
      <c r="X3729">
        <v>211</v>
      </c>
      <c r="Y3729" t="s">
        <v>46</v>
      </c>
      <c r="Z3729" t="s">
        <v>2106</v>
      </c>
      <c r="AA3729" t="s">
        <v>2107</v>
      </c>
      <c r="AC3729" s="1">
        <v>43060</v>
      </c>
      <c r="AD3729">
        <v>1</v>
      </c>
      <c r="AE3729">
        <v>228</v>
      </c>
      <c r="AF3729" s="1">
        <v>43337</v>
      </c>
      <c r="AG3729">
        <v>349</v>
      </c>
      <c r="AH3729">
        <v>508077</v>
      </c>
      <c r="AI3729">
        <v>122</v>
      </c>
      <c r="AJ3729" s="2">
        <v>12359</v>
      </c>
      <c r="AK3729" t="s">
        <v>45</v>
      </c>
      <c r="AL3729" s="1">
        <v>42988</v>
      </c>
    </row>
    <row r="3730" spans="1:38" x14ac:dyDescent="0.25">
      <c r="A3730" t="s">
        <v>594</v>
      </c>
      <c r="B3730" s="1">
        <v>43186</v>
      </c>
      <c r="C3730">
        <v>4</v>
      </c>
      <c r="D3730">
        <v>234</v>
      </c>
      <c r="E3730">
        <v>310</v>
      </c>
      <c r="F3730" t="s">
        <v>1426</v>
      </c>
      <c r="G3730" t="s">
        <v>104</v>
      </c>
      <c r="H3730" t="s">
        <v>105</v>
      </c>
      <c r="I3730">
        <v>4</v>
      </c>
      <c r="J3730" t="s">
        <v>42</v>
      </c>
      <c r="K3730">
        <v>198</v>
      </c>
      <c r="L3730">
        <v>14.2</v>
      </c>
      <c r="M3730">
        <v>5.0599999999999996</v>
      </c>
      <c r="N3730">
        <v>0.72</v>
      </c>
      <c r="O3730">
        <v>6.53</v>
      </c>
      <c r="P3730">
        <v>0.93</v>
      </c>
      <c r="Q3730">
        <v>4.25</v>
      </c>
      <c r="R3730">
        <v>0.6</v>
      </c>
      <c r="S3730">
        <v>1.53</v>
      </c>
      <c r="T3730">
        <v>23</v>
      </c>
      <c r="U3730">
        <v>14.74</v>
      </c>
      <c r="V3730">
        <v>19.93</v>
      </c>
      <c r="W3730" s="1">
        <v>42988</v>
      </c>
      <c r="X3730">
        <v>211</v>
      </c>
      <c r="Y3730" t="s">
        <v>48</v>
      </c>
      <c r="Z3730" t="s">
        <v>2104</v>
      </c>
      <c r="AA3730" t="s">
        <v>2105</v>
      </c>
      <c r="AC3730" t="s">
        <v>49</v>
      </c>
      <c r="AH3730">
        <v>508077</v>
      </c>
      <c r="AI3730">
        <v>122</v>
      </c>
      <c r="AJ3730" s="2">
        <v>12359</v>
      </c>
      <c r="AK3730" t="s">
        <v>50</v>
      </c>
      <c r="AL3730" s="1">
        <v>43245</v>
      </c>
    </row>
    <row r="3731" spans="1:38" x14ac:dyDescent="0.25">
      <c r="A3731" t="s">
        <v>594</v>
      </c>
      <c r="B3731" s="1">
        <v>43122</v>
      </c>
      <c r="C3731">
        <v>3</v>
      </c>
      <c r="D3731">
        <v>234</v>
      </c>
      <c r="E3731">
        <v>310</v>
      </c>
      <c r="F3731" t="s">
        <v>1426</v>
      </c>
      <c r="G3731" t="s">
        <v>104</v>
      </c>
      <c r="H3731" t="s">
        <v>105</v>
      </c>
      <c r="I3731">
        <v>4</v>
      </c>
      <c r="J3731" t="s">
        <v>42</v>
      </c>
      <c r="K3731">
        <v>134</v>
      </c>
      <c r="L3731">
        <v>16.2</v>
      </c>
      <c r="M3731">
        <v>5.01</v>
      </c>
      <c r="N3731">
        <v>0.81</v>
      </c>
      <c r="O3731">
        <v>5.48</v>
      </c>
      <c r="P3731">
        <v>0.89</v>
      </c>
      <c r="Q3731">
        <v>3.67</v>
      </c>
      <c r="R3731">
        <v>0.59</v>
      </c>
      <c r="S3731">
        <v>1.48</v>
      </c>
      <c r="T3731">
        <v>61</v>
      </c>
      <c r="U3731">
        <v>16.82</v>
      </c>
      <c r="V3731">
        <v>19.89</v>
      </c>
      <c r="W3731" s="1">
        <v>42988</v>
      </c>
      <c r="X3731">
        <v>211</v>
      </c>
      <c r="Y3731" t="s">
        <v>47</v>
      </c>
      <c r="Z3731" t="s">
        <v>2104</v>
      </c>
      <c r="AA3731" t="s">
        <v>2105</v>
      </c>
      <c r="AC3731" s="1">
        <v>43060</v>
      </c>
      <c r="AD3731">
        <v>1</v>
      </c>
      <c r="AE3731">
        <v>171</v>
      </c>
      <c r="AF3731" s="1">
        <v>43337</v>
      </c>
      <c r="AG3731">
        <v>349</v>
      </c>
      <c r="AH3731">
        <v>508077</v>
      </c>
      <c r="AI3731">
        <v>122</v>
      </c>
      <c r="AJ3731" s="2">
        <v>12359</v>
      </c>
      <c r="AK3731" t="s">
        <v>45</v>
      </c>
      <c r="AL3731" s="1">
        <v>42988</v>
      </c>
    </row>
    <row r="3732" spans="1:38" x14ac:dyDescent="0.25">
      <c r="A3732" t="s">
        <v>129</v>
      </c>
      <c r="B3732" s="1">
        <v>42997</v>
      </c>
      <c r="C3732">
        <v>1</v>
      </c>
      <c r="D3732">
        <v>143</v>
      </c>
      <c r="E3732">
        <v>310</v>
      </c>
      <c r="F3732" t="s">
        <v>1426</v>
      </c>
      <c r="G3732" t="s">
        <v>69</v>
      </c>
      <c r="H3732" t="s">
        <v>70</v>
      </c>
      <c r="I3732">
        <v>3</v>
      </c>
      <c r="J3732">
        <v>2</v>
      </c>
      <c r="K3732">
        <v>34</v>
      </c>
      <c r="L3732">
        <v>22.6</v>
      </c>
      <c r="M3732">
        <v>5.0199999999999996</v>
      </c>
      <c r="N3732">
        <v>1.1299999999999999</v>
      </c>
      <c r="O3732">
        <v>4.5999999999999996</v>
      </c>
      <c r="P3732">
        <v>1.04</v>
      </c>
      <c r="Q3732">
        <v>3.89</v>
      </c>
      <c r="R3732">
        <v>0.88</v>
      </c>
      <c r="S3732">
        <v>1.92</v>
      </c>
      <c r="T3732">
        <v>24</v>
      </c>
      <c r="U3732">
        <v>23.46</v>
      </c>
      <c r="V3732">
        <v>25.64</v>
      </c>
      <c r="W3732" s="1">
        <v>42963</v>
      </c>
      <c r="X3732">
        <v>279</v>
      </c>
      <c r="Y3732" t="s">
        <v>43</v>
      </c>
      <c r="Z3732" t="s">
        <v>2108</v>
      </c>
      <c r="AA3732" t="s">
        <v>2109</v>
      </c>
      <c r="AC3732" s="1">
        <v>43046</v>
      </c>
      <c r="AD3732">
        <v>1</v>
      </c>
      <c r="AE3732">
        <v>278</v>
      </c>
      <c r="AF3732" s="1">
        <v>43326</v>
      </c>
      <c r="AG3732">
        <v>363</v>
      </c>
      <c r="AH3732">
        <v>508077</v>
      </c>
      <c r="AI3732">
        <v>0</v>
      </c>
      <c r="AJ3732" t="s">
        <v>979</v>
      </c>
      <c r="AK3732" t="s">
        <v>45</v>
      </c>
      <c r="AL3732" s="1">
        <v>42963</v>
      </c>
    </row>
    <row r="3733" spans="1:38" x14ac:dyDescent="0.25">
      <c r="A3733" t="s">
        <v>129</v>
      </c>
      <c r="B3733" s="1">
        <v>43060</v>
      </c>
      <c r="C3733">
        <v>2</v>
      </c>
      <c r="D3733">
        <v>143</v>
      </c>
      <c r="E3733">
        <v>310</v>
      </c>
      <c r="F3733" t="s">
        <v>1426</v>
      </c>
      <c r="G3733" t="s">
        <v>69</v>
      </c>
      <c r="H3733" t="s">
        <v>70</v>
      </c>
      <c r="I3733">
        <v>3</v>
      </c>
      <c r="J3733">
        <v>2</v>
      </c>
      <c r="K3733">
        <v>97</v>
      </c>
      <c r="L3733">
        <v>16.2</v>
      </c>
      <c r="M3733">
        <v>5.0599999999999996</v>
      </c>
      <c r="N3733">
        <v>0.82</v>
      </c>
      <c r="O3733">
        <v>5.38</v>
      </c>
      <c r="P3733">
        <v>0.87</v>
      </c>
      <c r="Q3733">
        <v>4.2</v>
      </c>
      <c r="R3733">
        <v>0.68</v>
      </c>
      <c r="S3733">
        <v>1.55</v>
      </c>
      <c r="T3733">
        <v>20</v>
      </c>
      <c r="U3733">
        <v>16.82</v>
      </c>
      <c r="V3733">
        <v>20.309999999999999</v>
      </c>
      <c r="W3733" s="1">
        <v>42963</v>
      </c>
      <c r="X3733">
        <v>279</v>
      </c>
      <c r="Y3733" t="s">
        <v>46</v>
      </c>
      <c r="Z3733" t="s">
        <v>2108</v>
      </c>
      <c r="AA3733" t="s">
        <v>2109</v>
      </c>
      <c r="AC3733" s="1">
        <v>43051</v>
      </c>
      <c r="AD3733">
        <v>2</v>
      </c>
      <c r="AE3733">
        <v>180</v>
      </c>
      <c r="AF3733" s="1">
        <v>43327</v>
      </c>
      <c r="AG3733">
        <v>364</v>
      </c>
      <c r="AH3733">
        <v>508077</v>
      </c>
      <c r="AI3733">
        <v>0</v>
      </c>
      <c r="AJ3733" t="s">
        <v>979</v>
      </c>
      <c r="AK3733" t="s">
        <v>45</v>
      </c>
      <c r="AL3733" s="1">
        <v>42963</v>
      </c>
    </row>
    <row r="3734" spans="1:38" x14ac:dyDescent="0.25">
      <c r="A3734" t="s">
        <v>129</v>
      </c>
      <c r="B3734" s="1">
        <v>43229</v>
      </c>
      <c r="C3734">
        <v>4</v>
      </c>
      <c r="D3734">
        <v>143</v>
      </c>
      <c r="E3734">
        <v>310</v>
      </c>
      <c r="F3734" t="s">
        <v>1426</v>
      </c>
      <c r="G3734" t="s">
        <v>69</v>
      </c>
      <c r="H3734" t="s">
        <v>70</v>
      </c>
      <c r="I3734">
        <v>3</v>
      </c>
      <c r="J3734">
        <v>2</v>
      </c>
      <c r="K3734">
        <v>266</v>
      </c>
      <c r="L3734">
        <v>9.9</v>
      </c>
      <c r="M3734">
        <v>4.71</v>
      </c>
      <c r="N3734">
        <v>0.47</v>
      </c>
      <c r="O3734">
        <v>6.4</v>
      </c>
      <c r="P3734">
        <v>0.63</v>
      </c>
      <c r="Q3734">
        <v>5.42</v>
      </c>
      <c r="R3734">
        <v>0.54</v>
      </c>
      <c r="S3734">
        <v>1.17</v>
      </c>
      <c r="T3734">
        <v>150</v>
      </c>
      <c r="U3734">
        <v>10.28</v>
      </c>
      <c r="V3734">
        <v>14.56</v>
      </c>
      <c r="W3734" s="1">
        <v>42963</v>
      </c>
      <c r="X3734">
        <v>279</v>
      </c>
      <c r="Y3734" t="s">
        <v>48</v>
      </c>
      <c r="Z3734" t="s">
        <v>2108</v>
      </c>
      <c r="AA3734" t="s">
        <v>2109</v>
      </c>
      <c r="AC3734" t="s">
        <v>49</v>
      </c>
      <c r="AH3734">
        <v>508077</v>
      </c>
      <c r="AI3734">
        <v>0</v>
      </c>
      <c r="AJ3734" t="s">
        <v>979</v>
      </c>
      <c r="AK3734" t="s">
        <v>50</v>
      </c>
      <c r="AL3734" s="1">
        <v>43251</v>
      </c>
    </row>
    <row r="3735" spans="1:38" x14ac:dyDescent="0.25">
      <c r="A3735" t="s">
        <v>284</v>
      </c>
      <c r="B3735" s="1">
        <v>44111</v>
      </c>
      <c r="C3735">
        <v>1</v>
      </c>
      <c r="D3735">
        <v>341</v>
      </c>
      <c r="E3735">
        <v>310</v>
      </c>
      <c r="F3735" t="s">
        <v>1426</v>
      </c>
      <c r="G3735" t="s">
        <v>40</v>
      </c>
      <c r="H3735" t="s">
        <v>41</v>
      </c>
      <c r="I3735">
        <v>4</v>
      </c>
      <c r="J3735" t="s">
        <v>42</v>
      </c>
      <c r="K3735">
        <v>5</v>
      </c>
      <c r="L3735">
        <v>20</v>
      </c>
      <c r="M3735">
        <v>5.0999999999999996</v>
      </c>
      <c r="N3735">
        <v>1.02</v>
      </c>
      <c r="O3735">
        <v>5.44</v>
      </c>
      <c r="P3735">
        <v>1.0900000000000001</v>
      </c>
      <c r="Q3735">
        <v>4.58</v>
      </c>
      <c r="R3735">
        <v>0.92</v>
      </c>
      <c r="S3735">
        <v>2</v>
      </c>
      <c r="T3735">
        <v>90</v>
      </c>
      <c r="U3735">
        <v>20.76</v>
      </c>
      <c r="V3735">
        <v>25.81</v>
      </c>
      <c r="W3735" s="1">
        <v>44106</v>
      </c>
    </row>
    <row r="3736" spans="1:38" x14ac:dyDescent="0.25">
      <c r="A3736" t="s">
        <v>284</v>
      </c>
      <c r="B3736" s="1">
        <v>44230</v>
      </c>
      <c r="C3736">
        <v>3</v>
      </c>
      <c r="D3736">
        <v>341</v>
      </c>
      <c r="E3736">
        <v>310</v>
      </c>
      <c r="F3736" t="s">
        <v>1426</v>
      </c>
      <c r="G3736" t="s">
        <v>40</v>
      </c>
      <c r="H3736" t="s">
        <v>41</v>
      </c>
      <c r="I3736">
        <v>4</v>
      </c>
      <c r="J3736" t="s">
        <v>42</v>
      </c>
      <c r="K3736">
        <v>124</v>
      </c>
      <c r="L3736">
        <v>18</v>
      </c>
      <c r="M3736">
        <v>5.04</v>
      </c>
      <c r="N3736">
        <v>0.91</v>
      </c>
      <c r="O3736">
        <v>4.84</v>
      </c>
      <c r="P3736">
        <v>0.87</v>
      </c>
      <c r="Q3736">
        <v>4.49</v>
      </c>
      <c r="R3736">
        <v>0.81</v>
      </c>
      <c r="S3736">
        <v>1.68</v>
      </c>
      <c r="T3736">
        <v>58</v>
      </c>
      <c r="U3736">
        <v>18.68</v>
      </c>
      <c r="V3736">
        <v>21.75</v>
      </c>
      <c r="W3736" s="1">
        <v>44106</v>
      </c>
    </row>
    <row r="3737" spans="1:38" x14ac:dyDescent="0.25">
      <c r="A3737" t="s">
        <v>284</v>
      </c>
      <c r="B3737" s="1">
        <v>44298</v>
      </c>
      <c r="C3737">
        <v>4</v>
      </c>
      <c r="D3737">
        <v>341</v>
      </c>
      <c r="E3737">
        <v>310</v>
      </c>
      <c r="F3737" t="s">
        <v>1426</v>
      </c>
      <c r="G3737" t="s">
        <v>40</v>
      </c>
      <c r="H3737" t="s">
        <v>41</v>
      </c>
      <c r="I3737">
        <v>4</v>
      </c>
      <c r="J3737" t="s">
        <v>42</v>
      </c>
      <c r="K3737">
        <v>192</v>
      </c>
      <c r="L3737">
        <v>18</v>
      </c>
      <c r="M3737">
        <v>5.04</v>
      </c>
      <c r="N3737">
        <v>0.91</v>
      </c>
      <c r="O3737">
        <v>4.84</v>
      </c>
      <c r="P3737">
        <v>0.87</v>
      </c>
      <c r="Q3737">
        <v>4.49</v>
      </c>
      <c r="R3737">
        <v>0.81</v>
      </c>
      <c r="S3737">
        <v>1.68</v>
      </c>
      <c r="T3737">
        <v>58</v>
      </c>
      <c r="U3737">
        <v>18.68</v>
      </c>
      <c r="V3737">
        <v>21.75</v>
      </c>
      <c r="W3737" s="1">
        <v>44106</v>
      </c>
    </row>
    <row r="3738" spans="1:38" x14ac:dyDescent="0.25">
      <c r="A3738" t="s">
        <v>51</v>
      </c>
      <c r="B3738" s="1">
        <v>43109</v>
      </c>
      <c r="C3738">
        <v>3</v>
      </c>
      <c r="D3738">
        <v>119</v>
      </c>
      <c r="E3738">
        <v>310</v>
      </c>
      <c r="F3738" t="s">
        <v>1426</v>
      </c>
      <c r="G3738" t="s">
        <v>56</v>
      </c>
      <c r="H3738" t="s">
        <v>41</v>
      </c>
      <c r="I3738">
        <v>2</v>
      </c>
      <c r="J3738">
        <v>1</v>
      </c>
      <c r="K3738">
        <v>148</v>
      </c>
      <c r="L3738">
        <v>12.1</v>
      </c>
      <c r="M3738">
        <v>5.08</v>
      </c>
      <c r="N3738">
        <v>0.61</v>
      </c>
      <c r="O3738">
        <v>6.56</v>
      </c>
      <c r="P3738">
        <v>0.79</v>
      </c>
      <c r="Q3738">
        <v>4.4000000000000004</v>
      </c>
      <c r="R3738">
        <v>0.53</v>
      </c>
      <c r="S3738">
        <v>1.33</v>
      </c>
      <c r="T3738">
        <v>43</v>
      </c>
      <c r="U3738">
        <v>12.56</v>
      </c>
      <c r="V3738">
        <v>17.09</v>
      </c>
      <c r="W3738" s="1">
        <v>42961</v>
      </c>
      <c r="X3738">
        <v>261</v>
      </c>
      <c r="Y3738" t="s">
        <v>47</v>
      </c>
      <c r="Z3738" t="s">
        <v>2110</v>
      </c>
      <c r="AA3738" t="s">
        <v>2111</v>
      </c>
      <c r="AC3738" s="1">
        <v>43058</v>
      </c>
      <c r="AD3738">
        <v>1</v>
      </c>
      <c r="AE3738">
        <v>188</v>
      </c>
      <c r="AF3738" s="1">
        <v>43340</v>
      </c>
      <c r="AG3738">
        <v>379</v>
      </c>
      <c r="AH3738">
        <v>308103</v>
      </c>
      <c r="AI3738">
        <v>130</v>
      </c>
      <c r="AJ3738" s="2">
        <v>14215</v>
      </c>
      <c r="AK3738" t="s">
        <v>45</v>
      </c>
      <c r="AL3738" s="1">
        <v>42961</v>
      </c>
    </row>
    <row r="3739" spans="1:38" x14ac:dyDescent="0.25">
      <c r="A3739" t="s">
        <v>594</v>
      </c>
      <c r="B3739" s="1">
        <v>42995</v>
      </c>
      <c r="C3739">
        <v>1</v>
      </c>
      <c r="D3739">
        <v>411</v>
      </c>
      <c r="E3739">
        <v>311</v>
      </c>
      <c r="F3739" t="s">
        <v>1426</v>
      </c>
      <c r="G3739" t="s">
        <v>69</v>
      </c>
      <c r="H3739" t="s">
        <v>70</v>
      </c>
      <c r="I3739">
        <v>4</v>
      </c>
      <c r="J3739" t="s">
        <v>42</v>
      </c>
      <c r="K3739">
        <v>21</v>
      </c>
      <c r="L3739">
        <v>25.1</v>
      </c>
      <c r="M3739">
        <v>4.88</v>
      </c>
      <c r="N3739">
        <v>1.22</v>
      </c>
      <c r="O3739">
        <v>4.55</v>
      </c>
      <c r="P3739">
        <v>1.1399999999999999</v>
      </c>
      <c r="Q3739">
        <v>3.75</v>
      </c>
      <c r="R3739">
        <v>0.94</v>
      </c>
      <c r="S3739">
        <v>2.08</v>
      </c>
      <c r="T3739">
        <v>1474</v>
      </c>
      <c r="U3739">
        <v>26.05</v>
      </c>
      <c r="V3739">
        <v>28.01</v>
      </c>
      <c r="W3739" s="1">
        <v>42974</v>
      </c>
      <c r="X3739">
        <v>225</v>
      </c>
      <c r="Y3739" s="3">
        <v>44927</v>
      </c>
      <c r="Z3739" t="s">
        <v>2112</v>
      </c>
      <c r="AA3739" t="s">
        <v>2113</v>
      </c>
      <c r="AC3739" t="s">
        <v>49</v>
      </c>
      <c r="AH3739">
        <v>111078</v>
      </c>
      <c r="AI3739">
        <v>0</v>
      </c>
      <c r="AJ3739" t="s">
        <v>2114</v>
      </c>
      <c r="AK3739" t="s">
        <v>45</v>
      </c>
      <c r="AL3739" s="1">
        <v>42974</v>
      </c>
    </row>
    <row r="3740" spans="1:38" x14ac:dyDescent="0.25">
      <c r="A3740" t="s">
        <v>594</v>
      </c>
      <c r="B3740" s="1">
        <v>43059</v>
      </c>
      <c r="C3740">
        <v>2</v>
      </c>
      <c r="D3740">
        <v>411</v>
      </c>
      <c r="E3740">
        <v>311</v>
      </c>
      <c r="F3740" t="s">
        <v>1426</v>
      </c>
      <c r="G3740" t="s">
        <v>69</v>
      </c>
      <c r="H3740" t="s">
        <v>70</v>
      </c>
      <c r="I3740">
        <v>4</v>
      </c>
      <c r="J3740" t="s">
        <v>42</v>
      </c>
      <c r="K3740">
        <v>85</v>
      </c>
      <c r="L3740">
        <v>20.8</v>
      </c>
      <c r="M3740">
        <v>4.9800000000000004</v>
      </c>
      <c r="N3740">
        <v>1.04</v>
      </c>
      <c r="O3740">
        <v>4.67</v>
      </c>
      <c r="P3740">
        <v>0.97</v>
      </c>
      <c r="Q3740">
        <v>3.95</v>
      </c>
      <c r="R3740">
        <v>0.82</v>
      </c>
      <c r="S3740">
        <v>1.79</v>
      </c>
      <c r="T3740">
        <v>135</v>
      </c>
      <c r="U3740">
        <v>21.59</v>
      </c>
      <c r="V3740">
        <v>23.84</v>
      </c>
      <c r="W3740" s="1">
        <v>42974</v>
      </c>
      <c r="X3740">
        <v>225</v>
      </c>
      <c r="Y3740" s="3">
        <v>44958</v>
      </c>
      <c r="AC3740" s="1">
        <v>43050</v>
      </c>
      <c r="AD3740">
        <v>2</v>
      </c>
      <c r="AE3740">
        <v>224</v>
      </c>
      <c r="AF3740" s="1">
        <v>43333</v>
      </c>
      <c r="AG3740">
        <v>359</v>
      </c>
      <c r="AH3740">
        <v>111078</v>
      </c>
      <c r="AI3740">
        <v>0</v>
      </c>
      <c r="AJ3740" t="s">
        <v>2114</v>
      </c>
      <c r="AK3740" t="s">
        <v>45</v>
      </c>
      <c r="AL3740" s="1">
        <v>42974</v>
      </c>
    </row>
    <row r="3741" spans="1:38" x14ac:dyDescent="0.25">
      <c r="A3741" t="s">
        <v>594</v>
      </c>
      <c r="B3741" s="1">
        <v>43122</v>
      </c>
      <c r="C3741">
        <v>3</v>
      </c>
      <c r="D3741">
        <v>411</v>
      </c>
      <c r="E3741">
        <v>311</v>
      </c>
      <c r="F3741" t="s">
        <v>1426</v>
      </c>
      <c r="G3741" t="s">
        <v>69</v>
      </c>
      <c r="H3741" t="s">
        <v>70</v>
      </c>
      <c r="I3741">
        <v>4</v>
      </c>
      <c r="J3741" t="s">
        <v>42</v>
      </c>
      <c r="K3741">
        <v>148</v>
      </c>
      <c r="L3741">
        <v>17</v>
      </c>
      <c r="M3741">
        <v>4.6900000000000004</v>
      </c>
      <c r="N3741">
        <v>0.8</v>
      </c>
      <c r="O3741">
        <v>5.7</v>
      </c>
      <c r="P3741">
        <v>0.97</v>
      </c>
      <c r="Q3741">
        <v>3.94</v>
      </c>
      <c r="R3741">
        <v>0.67</v>
      </c>
      <c r="S3741">
        <v>1.64</v>
      </c>
      <c r="T3741">
        <v>232</v>
      </c>
      <c r="U3741">
        <v>17.649999999999999</v>
      </c>
      <c r="V3741">
        <v>21.7</v>
      </c>
      <c r="W3741" s="1">
        <v>42974</v>
      </c>
      <c r="X3741">
        <v>225</v>
      </c>
      <c r="Y3741" s="3">
        <v>44987</v>
      </c>
      <c r="Z3741" t="s">
        <v>2112</v>
      </c>
      <c r="AA3741" t="s">
        <v>2113</v>
      </c>
      <c r="AC3741" s="1">
        <v>43050</v>
      </c>
      <c r="AD3741">
        <v>2</v>
      </c>
      <c r="AE3741">
        <v>167</v>
      </c>
      <c r="AF3741" s="1">
        <v>43333</v>
      </c>
      <c r="AG3741">
        <v>359</v>
      </c>
      <c r="AH3741">
        <v>111078</v>
      </c>
      <c r="AI3741">
        <v>0</v>
      </c>
      <c r="AJ3741" t="s">
        <v>2114</v>
      </c>
      <c r="AK3741" t="s">
        <v>45</v>
      </c>
      <c r="AL3741" s="1">
        <v>42974</v>
      </c>
    </row>
    <row r="3742" spans="1:38" x14ac:dyDescent="0.25">
      <c r="A3742" t="s">
        <v>594</v>
      </c>
      <c r="B3742" s="1">
        <v>43186</v>
      </c>
      <c r="C3742">
        <v>4</v>
      </c>
      <c r="D3742">
        <v>411</v>
      </c>
      <c r="E3742">
        <v>311</v>
      </c>
      <c r="F3742" t="s">
        <v>1426</v>
      </c>
      <c r="G3742" t="s">
        <v>69</v>
      </c>
      <c r="H3742" t="s">
        <v>70</v>
      </c>
      <c r="I3742">
        <v>4</v>
      </c>
      <c r="J3742" t="s">
        <v>42</v>
      </c>
      <c r="K3742">
        <v>212</v>
      </c>
      <c r="L3742">
        <v>14.9</v>
      </c>
      <c r="M3742">
        <v>4.75</v>
      </c>
      <c r="N3742">
        <v>0.71</v>
      </c>
      <c r="O3742">
        <v>6.04</v>
      </c>
      <c r="P3742">
        <v>0.9</v>
      </c>
      <c r="Q3742">
        <v>4.3899999999999997</v>
      </c>
      <c r="R3742">
        <v>0.65</v>
      </c>
      <c r="S3742">
        <v>1.55</v>
      </c>
      <c r="T3742">
        <v>159</v>
      </c>
      <c r="U3742">
        <v>15.47</v>
      </c>
      <c r="V3742">
        <v>20.11</v>
      </c>
      <c r="W3742" s="1">
        <v>42974</v>
      </c>
      <c r="X3742">
        <v>225</v>
      </c>
      <c r="Y3742" s="3">
        <v>45019</v>
      </c>
      <c r="Z3742" t="s">
        <v>2112</v>
      </c>
      <c r="AA3742" t="s">
        <v>2113</v>
      </c>
      <c r="AC3742" t="s">
        <v>49</v>
      </c>
      <c r="AH3742">
        <v>111078</v>
      </c>
      <c r="AI3742">
        <v>0</v>
      </c>
      <c r="AJ3742" t="s">
        <v>2114</v>
      </c>
      <c r="AK3742" t="s">
        <v>50</v>
      </c>
      <c r="AL3742" s="1">
        <v>43245</v>
      </c>
    </row>
    <row r="3743" spans="1:38" x14ac:dyDescent="0.25">
      <c r="A3743" t="s">
        <v>40</v>
      </c>
      <c r="B3743" s="1">
        <v>44117</v>
      </c>
      <c r="C3743">
        <v>1</v>
      </c>
      <c r="D3743">
        <v>45</v>
      </c>
      <c r="E3743">
        <v>311</v>
      </c>
      <c r="F3743" t="s">
        <v>1426</v>
      </c>
      <c r="G3743" t="s">
        <v>69</v>
      </c>
      <c r="H3743" t="s">
        <v>70</v>
      </c>
      <c r="I3743">
        <v>4</v>
      </c>
      <c r="J3743" t="s">
        <v>42</v>
      </c>
      <c r="K3743">
        <v>44</v>
      </c>
      <c r="L3743">
        <v>25.9</v>
      </c>
      <c r="M3743">
        <v>5.12</v>
      </c>
      <c r="N3743">
        <v>1.33</v>
      </c>
      <c r="O3743">
        <v>4.9400000000000004</v>
      </c>
      <c r="P3743">
        <v>1.28</v>
      </c>
      <c r="Q3743">
        <v>4.34</v>
      </c>
      <c r="R3743">
        <v>1.1200000000000001</v>
      </c>
      <c r="S3743">
        <v>2.4</v>
      </c>
      <c r="T3743">
        <v>24</v>
      </c>
      <c r="U3743">
        <v>26.88</v>
      </c>
      <c r="V3743">
        <v>31.32</v>
      </c>
      <c r="W3743" s="1">
        <v>44073</v>
      </c>
      <c r="Y3743" t="s">
        <v>43</v>
      </c>
      <c r="Z3743" t="s">
        <v>2115</v>
      </c>
      <c r="AA3743" t="s">
        <v>2116</v>
      </c>
      <c r="AB3743">
        <v>182</v>
      </c>
      <c r="AC3743" s="1">
        <v>44136</v>
      </c>
      <c r="AD3743">
        <v>1</v>
      </c>
      <c r="AE3743">
        <v>213</v>
      </c>
      <c r="AF3743" s="1">
        <v>44417</v>
      </c>
      <c r="AG3743">
        <v>344</v>
      </c>
      <c r="AH3743">
        <v>511026</v>
      </c>
      <c r="AI3743">
        <v>171</v>
      </c>
      <c r="AJ3743" t="s">
        <v>2117</v>
      </c>
      <c r="AK3743" t="s">
        <v>45</v>
      </c>
      <c r="AL3743" s="1">
        <v>44073</v>
      </c>
    </row>
    <row r="3744" spans="1:38" x14ac:dyDescent="0.25">
      <c r="A3744" t="s">
        <v>40</v>
      </c>
      <c r="B3744" s="1">
        <v>44222</v>
      </c>
      <c r="C3744">
        <v>2</v>
      </c>
      <c r="D3744">
        <v>45</v>
      </c>
      <c r="E3744">
        <v>311</v>
      </c>
      <c r="F3744" t="s">
        <v>1426</v>
      </c>
      <c r="G3744" t="s">
        <v>69</v>
      </c>
      <c r="H3744" t="s">
        <v>70</v>
      </c>
      <c r="I3744">
        <v>4</v>
      </c>
      <c r="J3744" t="s">
        <v>42</v>
      </c>
      <c r="K3744">
        <v>149</v>
      </c>
      <c r="L3744">
        <v>17.8</v>
      </c>
      <c r="M3744">
        <v>4.96</v>
      </c>
      <c r="N3744">
        <v>0.88</v>
      </c>
      <c r="O3744">
        <v>4.8099999999999996</v>
      </c>
      <c r="P3744">
        <v>0.86</v>
      </c>
      <c r="Q3744">
        <v>4.41</v>
      </c>
      <c r="R3744">
        <v>0.78</v>
      </c>
      <c r="S3744">
        <v>1.64</v>
      </c>
      <c r="T3744">
        <v>24</v>
      </c>
      <c r="U3744">
        <v>18.48</v>
      </c>
      <c r="V3744">
        <v>21.35</v>
      </c>
      <c r="W3744" s="1">
        <v>44073</v>
      </c>
      <c r="Y3744" t="s">
        <v>46</v>
      </c>
      <c r="Z3744" t="s">
        <v>2115</v>
      </c>
      <c r="AA3744" t="s">
        <v>2116</v>
      </c>
      <c r="AB3744">
        <v>182</v>
      </c>
      <c r="AC3744" s="1">
        <v>44136</v>
      </c>
      <c r="AD3744">
        <v>1</v>
      </c>
      <c r="AE3744">
        <v>158</v>
      </c>
      <c r="AF3744" s="1">
        <v>44417</v>
      </c>
      <c r="AG3744">
        <v>344</v>
      </c>
      <c r="AH3744">
        <v>511026</v>
      </c>
      <c r="AI3744">
        <v>171</v>
      </c>
      <c r="AJ3744" t="s">
        <v>2117</v>
      </c>
      <c r="AK3744" t="s">
        <v>45</v>
      </c>
      <c r="AL3744" s="1">
        <v>44073</v>
      </c>
    </row>
    <row r="3745" spans="1:38" x14ac:dyDescent="0.25">
      <c r="A3745" t="s">
        <v>40</v>
      </c>
      <c r="B3745" s="1">
        <v>44280</v>
      </c>
      <c r="C3745">
        <v>3</v>
      </c>
      <c r="D3745">
        <v>45</v>
      </c>
      <c r="E3745">
        <v>311</v>
      </c>
      <c r="F3745" t="s">
        <v>1426</v>
      </c>
      <c r="G3745" t="s">
        <v>69</v>
      </c>
      <c r="H3745" t="s">
        <v>70</v>
      </c>
      <c r="I3745">
        <v>4</v>
      </c>
      <c r="J3745" t="s">
        <v>42</v>
      </c>
      <c r="K3745">
        <v>207</v>
      </c>
      <c r="L3745">
        <v>15.5</v>
      </c>
      <c r="M3745">
        <v>4.87</v>
      </c>
      <c r="N3745">
        <v>0.75</v>
      </c>
      <c r="O3745">
        <v>5.24</v>
      </c>
      <c r="P3745">
        <v>0.81</v>
      </c>
      <c r="Q3745">
        <v>4.5999999999999996</v>
      </c>
      <c r="R3745">
        <v>0.71</v>
      </c>
      <c r="S3745">
        <v>1.53</v>
      </c>
      <c r="T3745">
        <v>37</v>
      </c>
      <c r="U3745">
        <v>16.09</v>
      </c>
      <c r="V3745">
        <v>19.59</v>
      </c>
      <c r="W3745" s="1">
        <v>44073</v>
      </c>
      <c r="Y3745" t="s">
        <v>47</v>
      </c>
      <c r="Z3745" t="s">
        <v>2115</v>
      </c>
      <c r="AA3745" t="s">
        <v>2116</v>
      </c>
      <c r="AB3745">
        <v>182</v>
      </c>
      <c r="AC3745" s="1">
        <v>44136</v>
      </c>
      <c r="AD3745">
        <v>1</v>
      </c>
      <c r="AE3745">
        <v>136</v>
      </c>
      <c r="AF3745" s="1">
        <v>44417</v>
      </c>
      <c r="AG3745">
        <v>344</v>
      </c>
      <c r="AH3745">
        <v>511026</v>
      </c>
      <c r="AI3745">
        <v>171</v>
      </c>
      <c r="AJ3745" t="s">
        <v>2117</v>
      </c>
      <c r="AK3745" t="s">
        <v>45</v>
      </c>
      <c r="AL3745" s="1">
        <v>44073</v>
      </c>
    </row>
    <row r="3746" spans="1:38" x14ac:dyDescent="0.25">
      <c r="A3746" t="s">
        <v>40</v>
      </c>
      <c r="B3746" s="1">
        <v>44117</v>
      </c>
      <c r="C3746">
        <v>1</v>
      </c>
      <c r="D3746">
        <v>256</v>
      </c>
      <c r="E3746">
        <v>311</v>
      </c>
      <c r="F3746" t="s">
        <v>1426</v>
      </c>
      <c r="G3746" t="s">
        <v>69</v>
      </c>
      <c r="H3746" t="s">
        <v>70</v>
      </c>
      <c r="I3746">
        <v>5</v>
      </c>
      <c r="J3746" t="s">
        <v>42</v>
      </c>
      <c r="K3746">
        <v>44</v>
      </c>
      <c r="L3746">
        <v>17.3</v>
      </c>
      <c r="M3746">
        <v>5.33</v>
      </c>
      <c r="N3746">
        <v>0.92</v>
      </c>
      <c r="O3746">
        <v>4.96</v>
      </c>
      <c r="P3746">
        <v>0.86</v>
      </c>
      <c r="Q3746">
        <v>3.93</v>
      </c>
      <c r="R3746">
        <v>0.68</v>
      </c>
      <c r="S3746">
        <v>1.54</v>
      </c>
      <c r="T3746">
        <v>5</v>
      </c>
      <c r="U3746">
        <v>17.96</v>
      </c>
      <c r="V3746">
        <v>20.48</v>
      </c>
      <c r="W3746" s="1">
        <v>44073</v>
      </c>
      <c r="Y3746" t="s">
        <v>43</v>
      </c>
      <c r="Z3746" t="s">
        <v>2118</v>
      </c>
      <c r="AA3746">
        <f>-79/71</f>
        <v>-1.1126760563380282</v>
      </c>
      <c r="AB3746">
        <v>-116</v>
      </c>
      <c r="AC3746" s="1">
        <v>44135</v>
      </c>
      <c r="AD3746">
        <v>1</v>
      </c>
      <c r="AE3746">
        <v>210</v>
      </c>
      <c r="AF3746" s="1">
        <v>44414</v>
      </c>
      <c r="AG3746">
        <v>341</v>
      </c>
      <c r="AH3746">
        <v>506104</v>
      </c>
      <c r="AI3746" t="s">
        <v>2119</v>
      </c>
      <c r="AJ3746" t="s">
        <v>2120</v>
      </c>
      <c r="AK3746" t="s">
        <v>45</v>
      </c>
      <c r="AL3746" s="1">
        <v>44073</v>
      </c>
    </row>
    <row r="3747" spans="1:38" x14ac:dyDescent="0.25">
      <c r="A3747" t="s">
        <v>40</v>
      </c>
      <c r="B3747" s="1">
        <v>44222</v>
      </c>
      <c r="C3747">
        <v>2</v>
      </c>
      <c r="D3747">
        <v>256</v>
      </c>
      <c r="E3747">
        <v>311</v>
      </c>
      <c r="F3747" t="s">
        <v>1426</v>
      </c>
      <c r="G3747" t="s">
        <v>69</v>
      </c>
      <c r="H3747" t="s">
        <v>70</v>
      </c>
      <c r="I3747">
        <v>5</v>
      </c>
      <c r="J3747" t="s">
        <v>42</v>
      </c>
      <c r="K3747">
        <v>149</v>
      </c>
      <c r="L3747">
        <v>13.4</v>
      </c>
      <c r="M3747">
        <v>5.0199999999999996</v>
      </c>
      <c r="N3747">
        <v>0.67</v>
      </c>
      <c r="O3747">
        <v>5.26</v>
      </c>
      <c r="P3747">
        <v>0.7</v>
      </c>
      <c r="Q3747">
        <v>4.42</v>
      </c>
      <c r="R3747">
        <v>0.59</v>
      </c>
      <c r="S3747">
        <v>1.3</v>
      </c>
      <c r="T3747">
        <v>347</v>
      </c>
      <c r="U3747">
        <v>13.91</v>
      </c>
      <c r="V3747">
        <v>16.75</v>
      </c>
      <c r="W3747" s="1">
        <v>44073</v>
      </c>
      <c r="Y3747" s="3">
        <v>44958</v>
      </c>
      <c r="Z3747" t="s">
        <v>2118</v>
      </c>
      <c r="AA3747">
        <f>-79/71</f>
        <v>-1.1126760563380282</v>
      </c>
      <c r="AB3747">
        <v>-116</v>
      </c>
      <c r="AC3747" s="1">
        <v>44183</v>
      </c>
      <c r="AD3747">
        <v>1</v>
      </c>
      <c r="AE3747">
        <v>206</v>
      </c>
      <c r="AF3747" s="1">
        <v>44465</v>
      </c>
      <c r="AG3747">
        <v>392</v>
      </c>
      <c r="AH3747">
        <v>506104</v>
      </c>
      <c r="AI3747" t="s">
        <v>2119</v>
      </c>
      <c r="AJ3747" t="s">
        <v>2120</v>
      </c>
      <c r="AK3747" t="s">
        <v>45</v>
      </c>
      <c r="AL3747" s="1">
        <v>44073</v>
      </c>
    </row>
    <row r="3748" spans="1:38" x14ac:dyDescent="0.25">
      <c r="A3748" t="s">
        <v>40</v>
      </c>
      <c r="B3748" s="1">
        <v>44280</v>
      </c>
      <c r="C3748">
        <v>3</v>
      </c>
      <c r="D3748">
        <v>256</v>
      </c>
      <c r="E3748">
        <v>311</v>
      </c>
      <c r="F3748" t="s">
        <v>1426</v>
      </c>
      <c r="G3748" t="s">
        <v>69</v>
      </c>
      <c r="H3748" t="s">
        <v>70</v>
      </c>
      <c r="I3748">
        <v>5</v>
      </c>
      <c r="J3748" t="s">
        <v>42</v>
      </c>
      <c r="K3748">
        <v>207</v>
      </c>
      <c r="L3748">
        <v>11.4</v>
      </c>
      <c r="M3748">
        <v>4.7699999999999996</v>
      </c>
      <c r="N3748">
        <v>0.54</v>
      </c>
      <c r="O3748">
        <v>5.24</v>
      </c>
      <c r="P3748">
        <v>0.6</v>
      </c>
      <c r="Q3748">
        <v>5.18</v>
      </c>
      <c r="R3748">
        <v>0.59</v>
      </c>
      <c r="S3748">
        <v>1.19</v>
      </c>
      <c r="T3748">
        <v>512</v>
      </c>
      <c r="U3748">
        <v>11.83</v>
      </c>
      <c r="V3748">
        <v>14.96</v>
      </c>
      <c r="W3748" s="1">
        <v>44073</v>
      </c>
      <c r="Y3748" s="3">
        <v>44987</v>
      </c>
      <c r="Z3748" t="s">
        <v>2118</v>
      </c>
      <c r="AA3748">
        <v>-1.112676056</v>
      </c>
      <c r="AB3748">
        <v>-116</v>
      </c>
      <c r="AC3748" s="1">
        <v>44183</v>
      </c>
      <c r="AD3748">
        <v>1</v>
      </c>
      <c r="AE3748">
        <v>184</v>
      </c>
      <c r="AF3748" s="1">
        <v>44465</v>
      </c>
      <c r="AG3748">
        <v>392</v>
      </c>
      <c r="AH3748">
        <v>506104</v>
      </c>
      <c r="AI3748" t="s">
        <v>2119</v>
      </c>
      <c r="AJ3748" t="s">
        <v>2120</v>
      </c>
      <c r="AK3748" t="s">
        <v>45</v>
      </c>
      <c r="AL3748" s="1">
        <v>44073</v>
      </c>
    </row>
    <row r="3749" spans="1:38" x14ac:dyDescent="0.25">
      <c r="A3749" t="s">
        <v>129</v>
      </c>
      <c r="B3749" s="1">
        <v>43060</v>
      </c>
      <c r="C3749">
        <v>2</v>
      </c>
      <c r="D3749">
        <v>457</v>
      </c>
      <c r="E3749">
        <v>312</v>
      </c>
      <c r="F3749" t="s">
        <v>1426</v>
      </c>
      <c r="G3749" t="s">
        <v>40</v>
      </c>
      <c r="H3749" t="s">
        <v>41</v>
      </c>
      <c r="I3749">
        <v>4</v>
      </c>
      <c r="J3749" t="s">
        <v>42</v>
      </c>
      <c r="K3749">
        <v>43</v>
      </c>
      <c r="L3749">
        <v>27.2</v>
      </c>
      <c r="M3749">
        <v>5.0999999999999996</v>
      </c>
      <c r="N3749">
        <v>1.39</v>
      </c>
      <c r="O3749">
        <v>4.0999999999999996</v>
      </c>
      <c r="P3749">
        <v>1.1200000000000001</v>
      </c>
      <c r="Q3749">
        <v>3.84</v>
      </c>
      <c r="R3749">
        <v>1.04</v>
      </c>
      <c r="S3749">
        <v>2.16</v>
      </c>
      <c r="T3749">
        <v>63</v>
      </c>
      <c r="U3749">
        <v>28.23</v>
      </c>
      <c r="V3749">
        <v>29.07</v>
      </c>
      <c r="W3749" s="1">
        <v>43017</v>
      </c>
      <c r="X3749">
        <v>215</v>
      </c>
      <c r="Y3749" t="s">
        <v>43</v>
      </c>
      <c r="Z3749" t="s">
        <v>2121</v>
      </c>
      <c r="AA3749" t="s">
        <v>2122</v>
      </c>
      <c r="AC3749" s="1">
        <v>43074</v>
      </c>
      <c r="AD3749">
        <v>4</v>
      </c>
      <c r="AE3749">
        <v>213</v>
      </c>
      <c r="AF3749" s="1">
        <v>43360</v>
      </c>
      <c r="AG3749">
        <v>343</v>
      </c>
      <c r="AH3749">
        <v>511045</v>
      </c>
      <c r="AI3749" t="s">
        <v>2123</v>
      </c>
      <c r="AJ3749" t="s">
        <v>2124</v>
      </c>
      <c r="AK3749" t="s">
        <v>45</v>
      </c>
      <c r="AL3749" s="1">
        <v>43017</v>
      </c>
    </row>
    <row r="3750" spans="1:38" x14ac:dyDescent="0.25">
      <c r="A3750" t="s">
        <v>129</v>
      </c>
      <c r="B3750" s="1">
        <v>43156</v>
      </c>
      <c r="C3750">
        <v>3</v>
      </c>
      <c r="D3750">
        <v>457</v>
      </c>
      <c r="E3750">
        <v>312</v>
      </c>
      <c r="F3750" t="s">
        <v>1426</v>
      </c>
      <c r="G3750" t="s">
        <v>104</v>
      </c>
      <c r="H3750" t="s">
        <v>105</v>
      </c>
      <c r="I3750">
        <v>4</v>
      </c>
      <c r="J3750" t="s">
        <v>42</v>
      </c>
      <c r="K3750">
        <v>139</v>
      </c>
      <c r="L3750">
        <v>19.5</v>
      </c>
      <c r="M3750">
        <v>5.0199999999999996</v>
      </c>
      <c r="N3750">
        <v>0.98</v>
      </c>
      <c r="O3750">
        <v>3.94</v>
      </c>
      <c r="P3750">
        <v>0.77</v>
      </c>
      <c r="Q3750">
        <v>3.92</v>
      </c>
      <c r="R3750">
        <v>0.76</v>
      </c>
      <c r="S3750">
        <v>1.53</v>
      </c>
      <c r="U3750">
        <v>20.239999999999998</v>
      </c>
      <c r="V3750">
        <v>20.53</v>
      </c>
      <c r="W3750" s="1">
        <v>43017</v>
      </c>
      <c r="X3750">
        <v>215</v>
      </c>
      <c r="Z3750" t="s">
        <v>2121</v>
      </c>
      <c r="AA3750" t="s">
        <v>2122</v>
      </c>
      <c r="AI3750">
        <v>0</v>
      </c>
    </row>
    <row r="3751" spans="1:38" x14ac:dyDescent="0.25">
      <c r="A3751" t="s">
        <v>129</v>
      </c>
      <c r="B3751" s="1">
        <v>43229</v>
      </c>
      <c r="C3751">
        <v>4</v>
      </c>
      <c r="D3751">
        <v>457</v>
      </c>
      <c r="E3751">
        <v>312</v>
      </c>
      <c r="F3751" t="s">
        <v>1426</v>
      </c>
      <c r="G3751" t="s">
        <v>40</v>
      </c>
      <c r="H3751" t="s">
        <v>41</v>
      </c>
      <c r="I3751">
        <v>4</v>
      </c>
      <c r="J3751" t="s">
        <v>42</v>
      </c>
      <c r="K3751">
        <v>212</v>
      </c>
      <c r="L3751">
        <v>13.3</v>
      </c>
      <c r="M3751">
        <v>4.76</v>
      </c>
      <c r="N3751">
        <v>0.63</v>
      </c>
      <c r="O3751">
        <v>5.53</v>
      </c>
      <c r="P3751">
        <v>0.74</v>
      </c>
      <c r="Q3751">
        <v>4.62</v>
      </c>
      <c r="R3751">
        <v>0.61</v>
      </c>
      <c r="S3751">
        <v>1.35</v>
      </c>
      <c r="T3751">
        <v>73</v>
      </c>
      <c r="U3751">
        <v>13.81</v>
      </c>
      <c r="V3751">
        <v>17.38</v>
      </c>
      <c r="W3751" s="1">
        <v>43017</v>
      </c>
      <c r="X3751">
        <v>215</v>
      </c>
      <c r="Y3751" t="s">
        <v>47</v>
      </c>
      <c r="Z3751" t="s">
        <v>2121</v>
      </c>
      <c r="AA3751" t="s">
        <v>2122</v>
      </c>
      <c r="AC3751" t="s">
        <v>49</v>
      </c>
      <c r="AH3751">
        <v>511045</v>
      </c>
      <c r="AI3751" t="s">
        <v>2123</v>
      </c>
      <c r="AJ3751" t="s">
        <v>2124</v>
      </c>
      <c r="AK3751" t="s">
        <v>50</v>
      </c>
      <c r="AL3751" s="1">
        <v>43234</v>
      </c>
    </row>
    <row r="3752" spans="1:38" x14ac:dyDescent="0.25">
      <c r="A3752" t="s">
        <v>123</v>
      </c>
      <c r="B3752" s="1">
        <v>43005</v>
      </c>
      <c r="C3752">
        <v>1</v>
      </c>
      <c r="D3752">
        <v>122</v>
      </c>
      <c r="E3752">
        <v>312</v>
      </c>
      <c r="F3752" t="s">
        <v>1426</v>
      </c>
      <c r="G3752" t="s">
        <v>69</v>
      </c>
      <c r="H3752" t="s">
        <v>70</v>
      </c>
      <c r="I3752">
        <v>2</v>
      </c>
      <c r="J3752">
        <v>1</v>
      </c>
      <c r="K3752">
        <v>29</v>
      </c>
      <c r="L3752">
        <v>22.4</v>
      </c>
      <c r="M3752">
        <v>5.48</v>
      </c>
      <c r="N3752">
        <v>1.23</v>
      </c>
      <c r="O3752">
        <v>4.28</v>
      </c>
      <c r="P3752">
        <v>0.96</v>
      </c>
      <c r="Q3752">
        <v>3.35</v>
      </c>
      <c r="R3752">
        <v>0.75</v>
      </c>
      <c r="S3752">
        <v>1.71</v>
      </c>
      <c r="T3752">
        <v>21</v>
      </c>
      <c r="U3752">
        <v>23.25</v>
      </c>
      <c r="V3752">
        <v>23.62</v>
      </c>
      <c r="W3752" s="1">
        <v>42976</v>
      </c>
      <c r="X3752">
        <v>235</v>
      </c>
      <c r="Y3752" t="s">
        <v>43</v>
      </c>
      <c r="Z3752" t="s">
        <v>2125</v>
      </c>
      <c r="AA3752" t="s">
        <v>2126</v>
      </c>
      <c r="AC3752" s="1">
        <v>43057</v>
      </c>
      <c r="AD3752">
        <v>2</v>
      </c>
      <c r="AE3752">
        <v>268</v>
      </c>
      <c r="AF3752" s="1">
        <v>43335</v>
      </c>
      <c r="AG3752">
        <v>359</v>
      </c>
      <c r="AH3752" t="s">
        <v>1855</v>
      </c>
      <c r="AI3752">
        <v>710</v>
      </c>
      <c r="AJ3752" t="s">
        <v>2127</v>
      </c>
      <c r="AK3752" t="s">
        <v>45</v>
      </c>
      <c r="AL3752" s="1">
        <v>42976</v>
      </c>
    </row>
    <row r="3753" spans="1:38" x14ac:dyDescent="0.25">
      <c r="A3753" t="s">
        <v>123</v>
      </c>
      <c r="B3753" s="1">
        <v>43074</v>
      </c>
      <c r="C3753">
        <v>2</v>
      </c>
      <c r="D3753">
        <v>122</v>
      </c>
      <c r="E3753">
        <v>312</v>
      </c>
      <c r="F3753" t="s">
        <v>1426</v>
      </c>
      <c r="G3753" t="s">
        <v>69</v>
      </c>
      <c r="H3753" t="s">
        <v>70</v>
      </c>
      <c r="I3753">
        <v>2</v>
      </c>
      <c r="J3753">
        <v>1</v>
      </c>
      <c r="K3753">
        <v>98</v>
      </c>
      <c r="L3753">
        <v>20</v>
      </c>
      <c r="M3753">
        <v>5.35</v>
      </c>
      <c r="N3753">
        <v>1.07</v>
      </c>
      <c r="O3753">
        <v>4.0599999999999996</v>
      </c>
      <c r="P3753">
        <v>0.81</v>
      </c>
      <c r="Q3753">
        <v>3.4</v>
      </c>
      <c r="R3753">
        <v>0.68</v>
      </c>
      <c r="S3753">
        <v>1.49</v>
      </c>
      <c r="T3753">
        <v>41</v>
      </c>
      <c r="U3753">
        <v>20.76</v>
      </c>
      <c r="V3753">
        <v>20.58</v>
      </c>
      <c r="W3753" s="1">
        <v>42976</v>
      </c>
      <c r="X3753">
        <v>235</v>
      </c>
      <c r="Y3753" t="s">
        <v>46</v>
      </c>
      <c r="Z3753" t="s">
        <v>2125</v>
      </c>
      <c r="AA3753" t="s">
        <v>2126</v>
      </c>
      <c r="AC3753" s="1">
        <v>43068</v>
      </c>
      <c r="AD3753">
        <v>3</v>
      </c>
      <c r="AE3753">
        <v>270</v>
      </c>
      <c r="AF3753" s="1">
        <v>43346</v>
      </c>
      <c r="AG3753">
        <v>370</v>
      </c>
      <c r="AH3753" t="s">
        <v>1855</v>
      </c>
      <c r="AI3753">
        <v>710</v>
      </c>
      <c r="AJ3753" t="s">
        <v>2127</v>
      </c>
      <c r="AK3753" t="s">
        <v>45</v>
      </c>
      <c r="AL3753" s="1">
        <v>42976</v>
      </c>
    </row>
    <row r="3754" spans="1:38" x14ac:dyDescent="0.25">
      <c r="A3754" t="s">
        <v>123</v>
      </c>
      <c r="B3754" s="1">
        <v>43198</v>
      </c>
      <c r="C3754">
        <v>4</v>
      </c>
      <c r="D3754">
        <v>122</v>
      </c>
      <c r="E3754">
        <v>312</v>
      </c>
      <c r="F3754" t="s">
        <v>1426</v>
      </c>
      <c r="G3754" t="s">
        <v>69</v>
      </c>
      <c r="H3754" t="s">
        <v>70</v>
      </c>
      <c r="I3754">
        <v>2</v>
      </c>
      <c r="J3754">
        <v>1</v>
      </c>
      <c r="K3754">
        <v>222</v>
      </c>
      <c r="L3754">
        <v>14.9</v>
      </c>
      <c r="M3754">
        <v>5.19</v>
      </c>
      <c r="N3754">
        <v>0.77</v>
      </c>
      <c r="O3754">
        <v>4.8099999999999996</v>
      </c>
      <c r="P3754">
        <v>0.72</v>
      </c>
      <c r="Q3754">
        <v>4.04</v>
      </c>
      <c r="R3754">
        <v>0.6</v>
      </c>
      <c r="S3754">
        <v>1.32</v>
      </c>
      <c r="T3754">
        <v>32</v>
      </c>
      <c r="U3754">
        <v>15.47</v>
      </c>
      <c r="V3754">
        <v>17.48</v>
      </c>
      <c r="W3754" s="1">
        <v>42976</v>
      </c>
      <c r="X3754">
        <v>235</v>
      </c>
      <c r="Y3754" t="s">
        <v>48</v>
      </c>
      <c r="Z3754" t="s">
        <v>2125</v>
      </c>
      <c r="AA3754" t="s">
        <v>2126</v>
      </c>
      <c r="AC3754" t="s">
        <v>49</v>
      </c>
      <c r="AH3754" t="s">
        <v>1855</v>
      </c>
      <c r="AI3754">
        <v>710</v>
      </c>
      <c r="AJ3754" t="s">
        <v>2127</v>
      </c>
      <c r="AK3754" t="s">
        <v>50</v>
      </c>
      <c r="AL3754" s="1">
        <v>43242</v>
      </c>
    </row>
    <row r="3755" spans="1:38" x14ac:dyDescent="0.25">
      <c r="A3755" t="s">
        <v>123</v>
      </c>
      <c r="B3755" s="1">
        <v>43136</v>
      </c>
      <c r="C3755">
        <v>3</v>
      </c>
      <c r="D3755">
        <v>122</v>
      </c>
      <c r="E3755">
        <v>312</v>
      </c>
      <c r="F3755" t="s">
        <v>1426</v>
      </c>
      <c r="G3755" t="s">
        <v>69</v>
      </c>
      <c r="H3755" t="s">
        <v>70</v>
      </c>
      <c r="I3755">
        <v>2</v>
      </c>
      <c r="J3755">
        <v>1</v>
      </c>
      <c r="K3755">
        <v>160</v>
      </c>
      <c r="L3755">
        <v>13.7</v>
      </c>
      <c r="M3755">
        <v>5.25</v>
      </c>
      <c r="N3755">
        <v>0.72</v>
      </c>
      <c r="O3755">
        <v>4.38</v>
      </c>
      <c r="P3755">
        <v>0.6</v>
      </c>
      <c r="Q3755">
        <v>3.52</v>
      </c>
      <c r="R3755">
        <v>0.48</v>
      </c>
      <c r="S3755">
        <v>1.08</v>
      </c>
      <c r="T3755">
        <v>22</v>
      </c>
      <c r="U3755">
        <v>14.22</v>
      </c>
      <c r="V3755">
        <v>14.77</v>
      </c>
      <c r="W3755" s="1">
        <v>42976</v>
      </c>
      <c r="X3755">
        <v>235</v>
      </c>
      <c r="Y3755" t="s">
        <v>47</v>
      </c>
      <c r="Z3755" t="s">
        <v>2125</v>
      </c>
      <c r="AA3755" t="s">
        <v>2126</v>
      </c>
      <c r="AC3755" s="1">
        <v>43068</v>
      </c>
      <c r="AD3755">
        <v>3</v>
      </c>
      <c r="AE3755">
        <v>208</v>
      </c>
      <c r="AF3755" s="1">
        <v>43346</v>
      </c>
      <c r="AG3755">
        <v>370</v>
      </c>
      <c r="AH3755" t="s">
        <v>1855</v>
      </c>
      <c r="AI3755">
        <v>710</v>
      </c>
      <c r="AJ3755" t="s">
        <v>2127</v>
      </c>
      <c r="AK3755" t="s">
        <v>45</v>
      </c>
      <c r="AL3755" s="1">
        <v>42976</v>
      </c>
    </row>
    <row r="3756" spans="1:38" x14ac:dyDescent="0.25">
      <c r="A3756" t="s">
        <v>594</v>
      </c>
      <c r="B3756" s="1">
        <v>42995</v>
      </c>
      <c r="C3756">
        <v>1</v>
      </c>
      <c r="D3756">
        <v>16</v>
      </c>
      <c r="E3756">
        <v>312</v>
      </c>
      <c r="F3756" t="s">
        <v>1426</v>
      </c>
      <c r="G3756" t="s">
        <v>104</v>
      </c>
      <c r="H3756" t="s">
        <v>105</v>
      </c>
      <c r="I3756">
        <v>7</v>
      </c>
      <c r="J3756" t="s">
        <v>42</v>
      </c>
      <c r="K3756">
        <v>14</v>
      </c>
      <c r="L3756">
        <v>27.3</v>
      </c>
      <c r="M3756">
        <v>4.88</v>
      </c>
      <c r="N3756">
        <v>1.33</v>
      </c>
      <c r="O3756">
        <v>5.0199999999999996</v>
      </c>
      <c r="P3756">
        <v>1.37</v>
      </c>
      <c r="Q3756">
        <v>4.13</v>
      </c>
      <c r="R3756">
        <v>1.1299999999999999</v>
      </c>
      <c r="S3756">
        <v>2.5</v>
      </c>
      <c r="T3756">
        <v>76</v>
      </c>
      <c r="U3756">
        <v>28.34</v>
      </c>
      <c r="V3756">
        <v>32.9</v>
      </c>
      <c r="W3756" s="1">
        <v>42981</v>
      </c>
      <c r="X3756">
        <v>218</v>
      </c>
      <c r="Y3756" t="s">
        <v>43</v>
      </c>
      <c r="Z3756" t="s">
        <v>2128</v>
      </c>
      <c r="AA3756" t="s">
        <v>468</v>
      </c>
      <c r="AC3756" t="s">
        <v>49</v>
      </c>
      <c r="AH3756">
        <v>505016</v>
      </c>
      <c r="AI3756">
        <v>0</v>
      </c>
      <c r="AJ3756" t="s">
        <v>2129</v>
      </c>
      <c r="AK3756" t="s">
        <v>45</v>
      </c>
      <c r="AL3756" s="1">
        <v>42981</v>
      </c>
    </row>
    <row r="3757" spans="1:38" x14ac:dyDescent="0.25">
      <c r="A3757" t="s">
        <v>594</v>
      </c>
      <c r="B3757" s="1">
        <v>43059</v>
      </c>
      <c r="C3757">
        <v>2</v>
      </c>
      <c r="D3757">
        <v>16</v>
      </c>
      <c r="E3757">
        <v>312</v>
      </c>
      <c r="F3757" t="s">
        <v>1426</v>
      </c>
      <c r="G3757" t="s">
        <v>104</v>
      </c>
      <c r="H3757" t="s">
        <v>105</v>
      </c>
      <c r="I3757">
        <v>7</v>
      </c>
      <c r="J3757" t="s">
        <v>42</v>
      </c>
      <c r="K3757">
        <v>78</v>
      </c>
      <c r="L3757">
        <v>25.2</v>
      </c>
      <c r="M3757">
        <v>5</v>
      </c>
      <c r="N3757">
        <v>1.26</v>
      </c>
      <c r="O3757">
        <v>4.96</v>
      </c>
      <c r="P3757">
        <v>1.25</v>
      </c>
      <c r="Q3757">
        <v>3.73</v>
      </c>
      <c r="R3757">
        <v>0.94</v>
      </c>
      <c r="S3757">
        <v>2.19</v>
      </c>
      <c r="T3757">
        <v>102</v>
      </c>
      <c r="U3757">
        <v>26.16</v>
      </c>
      <c r="V3757">
        <v>29.42</v>
      </c>
      <c r="W3757" s="1">
        <v>42981</v>
      </c>
      <c r="X3757">
        <v>218</v>
      </c>
      <c r="Y3757" t="s">
        <v>46</v>
      </c>
      <c r="Z3757" t="s">
        <v>658</v>
      </c>
      <c r="AA3757" t="s">
        <v>786</v>
      </c>
      <c r="AC3757" s="1">
        <v>43056</v>
      </c>
      <c r="AD3757">
        <v>2</v>
      </c>
      <c r="AE3757">
        <v>231</v>
      </c>
      <c r="AF3757" s="1">
        <v>43340</v>
      </c>
      <c r="AG3757">
        <v>359</v>
      </c>
      <c r="AH3757">
        <v>505016</v>
      </c>
      <c r="AI3757">
        <v>0</v>
      </c>
      <c r="AJ3757" t="s">
        <v>2129</v>
      </c>
      <c r="AK3757" t="s">
        <v>45</v>
      </c>
      <c r="AL3757" s="1">
        <v>42981</v>
      </c>
    </row>
    <row r="3758" spans="1:38" x14ac:dyDescent="0.25">
      <c r="A3758" t="s">
        <v>594</v>
      </c>
      <c r="B3758" s="1">
        <v>43122</v>
      </c>
      <c r="C3758">
        <v>3</v>
      </c>
      <c r="D3758">
        <v>16</v>
      </c>
      <c r="E3758">
        <v>312</v>
      </c>
      <c r="F3758" t="s">
        <v>1426</v>
      </c>
      <c r="G3758" t="s">
        <v>104</v>
      </c>
      <c r="H3758" t="s">
        <v>105</v>
      </c>
      <c r="I3758">
        <v>7</v>
      </c>
      <c r="J3758" t="s">
        <v>42</v>
      </c>
      <c r="K3758">
        <v>141</v>
      </c>
      <c r="L3758">
        <v>20</v>
      </c>
      <c r="M3758">
        <v>4.78</v>
      </c>
      <c r="N3758">
        <v>0.96</v>
      </c>
      <c r="O3758">
        <v>5.37</v>
      </c>
      <c r="P3758">
        <v>1.07</v>
      </c>
      <c r="Q3758">
        <v>3.49</v>
      </c>
      <c r="R3758">
        <v>0.7</v>
      </c>
      <c r="S3758">
        <v>1.77</v>
      </c>
      <c r="T3758">
        <v>143</v>
      </c>
      <c r="U3758">
        <v>20.76</v>
      </c>
      <c r="V3758">
        <v>23.99</v>
      </c>
      <c r="W3758" s="1">
        <v>42981</v>
      </c>
      <c r="X3758">
        <v>218</v>
      </c>
      <c r="Y3758" t="s">
        <v>47</v>
      </c>
      <c r="Z3758" t="s">
        <v>2128</v>
      </c>
      <c r="AA3758" t="s">
        <v>468</v>
      </c>
      <c r="AC3758" s="1">
        <v>43056</v>
      </c>
      <c r="AD3758">
        <v>2</v>
      </c>
      <c r="AE3758">
        <v>174</v>
      </c>
      <c r="AF3758" s="1">
        <v>43340</v>
      </c>
      <c r="AG3758">
        <v>359</v>
      </c>
      <c r="AH3758">
        <v>505016</v>
      </c>
      <c r="AI3758">
        <v>0</v>
      </c>
      <c r="AJ3758" t="s">
        <v>2129</v>
      </c>
      <c r="AK3758" t="s">
        <v>45</v>
      </c>
      <c r="AL3758" s="1">
        <v>42981</v>
      </c>
    </row>
    <row r="3759" spans="1:38" x14ac:dyDescent="0.25">
      <c r="A3759" t="s">
        <v>594</v>
      </c>
      <c r="B3759" s="1">
        <v>43186</v>
      </c>
      <c r="C3759">
        <v>4</v>
      </c>
      <c r="D3759">
        <v>16</v>
      </c>
      <c r="E3759">
        <v>312</v>
      </c>
      <c r="F3759" t="s">
        <v>1426</v>
      </c>
      <c r="G3759" t="s">
        <v>104</v>
      </c>
      <c r="H3759" t="s">
        <v>105</v>
      </c>
      <c r="I3759">
        <v>7</v>
      </c>
      <c r="J3759" t="s">
        <v>42</v>
      </c>
      <c r="K3759">
        <v>205</v>
      </c>
      <c r="L3759">
        <v>18.7</v>
      </c>
      <c r="M3759">
        <v>4.91</v>
      </c>
      <c r="N3759">
        <v>0.92</v>
      </c>
      <c r="O3759">
        <v>5.53</v>
      </c>
      <c r="P3759">
        <v>1.03</v>
      </c>
      <c r="Q3759">
        <v>3.99</v>
      </c>
      <c r="R3759">
        <v>0.75</v>
      </c>
      <c r="S3759">
        <v>1.78</v>
      </c>
      <c r="T3759">
        <v>153</v>
      </c>
      <c r="U3759">
        <v>19.41</v>
      </c>
      <c r="V3759">
        <v>23.51</v>
      </c>
      <c r="W3759" s="1">
        <v>42981</v>
      </c>
      <c r="X3759">
        <v>218</v>
      </c>
      <c r="Y3759" s="3">
        <v>45017</v>
      </c>
      <c r="Z3759" t="s">
        <v>2128</v>
      </c>
      <c r="AA3759" t="s">
        <v>468</v>
      </c>
      <c r="AC3759" t="s">
        <v>49</v>
      </c>
      <c r="AH3759">
        <v>505016</v>
      </c>
      <c r="AI3759">
        <v>0</v>
      </c>
      <c r="AJ3759" t="s">
        <v>2129</v>
      </c>
      <c r="AK3759" t="s">
        <v>50</v>
      </c>
      <c r="AL3759" s="1">
        <v>43245</v>
      </c>
    </row>
    <row r="3760" spans="1:38" x14ac:dyDescent="0.25">
      <c r="A3760" t="s">
        <v>123</v>
      </c>
      <c r="B3760" s="1">
        <v>43005</v>
      </c>
      <c r="C3760">
        <v>1</v>
      </c>
      <c r="D3760">
        <v>250</v>
      </c>
      <c r="E3760">
        <v>313</v>
      </c>
      <c r="F3760" t="s">
        <v>1426</v>
      </c>
      <c r="G3760" t="s">
        <v>69</v>
      </c>
      <c r="H3760" t="s">
        <v>70</v>
      </c>
      <c r="I3760">
        <v>2</v>
      </c>
      <c r="J3760">
        <v>1</v>
      </c>
      <c r="K3760">
        <v>21</v>
      </c>
      <c r="L3760">
        <v>19.399999999999999</v>
      </c>
      <c r="M3760">
        <v>5.45</v>
      </c>
      <c r="N3760">
        <v>1.06</v>
      </c>
      <c r="O3760">
        <v>6.09</v>
      </c>
      <c r="P3760">
        <v>1.18</v>
      </c>
      <c r="Q3760">
        <v>4.07</v>
      </c>
      <c r="R3760">
        <v>0.79</v>
      </c>
      <c r="S3760">
        <v>1.97</v>
      </c>
      <c r="T3760">
        <v>74</v>
      </c>
      <c r="U3760">
        <v>20.14</v>
      </c>
      <c r="V3760">
        <v>25.87</v>
      </c>
      <c r="W3760" s="1">
        <v>42984</v>
      </c>
      <c r="X3760">
        <v>227</v>
      </c>
      <c r="Y3760" t="s">
        <v>43</v>
      </c>
      <c r="AC3760" t="s">
        <v>49</v>
      </c>
      <c r="AH3760" t="s">
        <v>1583</v>
      </c>
      <c r="AI3760" t="s">
        <v>2130</v>
      </c>
      <c r="AJ3760" t="s">
        <v>2131</v>
      </c>
      <c r="AK3760" t="s">
        <v>45</v>
      </c>
      <c r="AL3760" s="1">
        <v>42984</v>
      </c>
    </row>
    <row r="3761" spans="1:38" x14ac:dyDescent="0.25">
      <c r="A3761" t="s">
        <v>123</v>
      </c>
      <c r="B3761" s="1">
        <v>43074</v>
      </c>
      <c r="C3761">
        <v>2</v>
      </c>
      <c r="D3761">
        <v>250</v>
      </c>
      <c r="E3761">
        <v>313</v>
      </c>
      <c r="F3761" t="s">
        <v>1426</v>
      </c>
      <c r="G3761" t="s">
        <v>69</v>
      </c>
      <c r="H3761" t="s">
        <v>70</v>
      </c>
      <c r="I3761">
        <v>2</v>
      </c>
      <c r="J3761">
        <v>1</v>
      </c>
      <c r="K3761">
        <v>90</v>
      </c>
      <c r="L3761">
        <v>12.9</v>
      </c>
      <c r="M3761">
        <v>5.29</v>
      </c>
      <c r="N3761">
        <v>0.68</v>
      </c>
      <c r="O3761">
        <v>5.0999999999999996</v>
      </c>
      <c r="P3761">
        <v>0.66</v>
      </c>
      <c r="Q3761">
        <v>4.41</v>
      </c>
      <c r="R3761">
        <v>0.56999999999999995</v>
      </c>
      <c r="S3761">
        <v>1.23</v>
      </c>
      <c r="T3761">
        <v>25</v>
      </c>
      <c r="U3761">
        <v>13.39</v>
      </c>
      <c r="V3761">
        <v>15.97</v>
      </c>
      <c r="W3761" s="1">
        <v>42984</v>
      </c>
      <c r="X3761">
        <v>227</v>
      </c>
      <c r="Y3761" t="s">
        <v>46</v>
      </c>
      <c r="AC3761" s="1">
        <v>43068</v>
      </c>
      <c r="AD3761">
        <v>1</v>
      </c>
      <c r="AE3761">
        <v>272</v>
      </c>
      <c r="AF3761" s="1">
        <v>43348</v>
      </c>
      <c r="AG3761">
        <v>364</v>
      </c>
      <c r="AH3761" t="s">
        <v>1583</v>
      </c>
      <c r="AI3761" t="s">
        <v>2130</v>
      </c>
      <c r="AJ3761" t="s">
        <v>2131</v>
      </c>
      <c r="AK3761" t="s">
        <v>45</v>
      </c>
      <c r="AL3761" s="1">
        <v>42984</v>
      </c>
    </row>
    <row r="3762" spans="1:38" x14ac:dyDescent="0.25">
      <c r="A3762" t="s">
        <v>123</v>
      </c>
      <c r="B3762" s="1">
        <v>43198</v>
      </c>
      <c r="C3762">
        <v>4</v>
      </c>
      <c r="D3762">
        <v>250</v>
      </c>
      <c r="E3762">
        <v>313</v>
      </c>
      <c r="F3762" t="s">
        <v>1426</v>
      </c>
      <c r="G3762" t="s">
        <v>69</v>
      </c>
      <c r="H3762" t="s">
        <v>70</v>
      </c>
      <c r="I3762">
        <v>2</v>
      </c>
      <c r="J3762">
        <v>1</v>
      </c>
      <c r="K3762">
        <v>214</v>
      </c>
      <c r="L3762">
        <v>7.4</v>
      </c>
      <c r="M3762">
        <v>4.96</v>
      </c>
      <c r="N3762">
        <v>0.37</v>
      </c>
      <c r="O3762">
        <v>7.36</v>
      </c>
      <c r="P3762">
        <v>0.54</v>
      </c>
      <c r="Q3762">
        <v>5.32</v>
      </c>
      <c r="R3762">
        <v>0.39</v>
      </c>
      <c r="S3762">
        <v>0.94</v>
      </c>
      <c r="T3762">
        <v>75</v>
      </c>
      <c r="U3762">
        <v>7.68</v>
      </c>
      <c r="V3762">
        <v>11.65</v>
      </c>
      <c r="W3762" s="1">
        <v>42984</v>
      </c>
      <c r="X3762">
        <v>227</v>
      </c>
      <c r="Y3762" t="s">
        <v>48</v>
      </c>
      <c r="AC3762" t="s">
        <v>49</v>
      </c>
      <c r="AH3762" t="s">
        <v>1583</v>
      </c>
      <c r="AI3762" t="s">
        <v>2130</v>
      </c>
      <c r="AJ3762" t="s">
        <v>2131</v>
      </c>
      <c r="AK3762" t="s">
        <v>50</v>
      </c>
      <c r="AL3762" s="1">
        <v>43242</v>
      </c>
    </row>
    <row r="3763" spans="1:38" x14ac:dyDescent="0.25">
      <c r="A3763" t="s">
        <v>123</v>
      </c>
      <c r="B3763" s="1">
        <v>43136</v>
      </c>
      <c r="C3763">
        <v>3</v>
      </c>
      <c r="D3763">
        <v>250</v>
      </c>
      <c r="E3763">
        <v>313</v>
      </c>
      <c r="F3763" t="s">
        <v>1426</v>
      </c>
      <c r="G3763" t="s">
        <v>69</v>
      </c>
      <c r="H3763" t="s">
        <v>70</v>
      </c>
      <c r="I3763">
        <v>2</v>
      </c>
      <c r="J3763">
        <v>1</v>
      </c>
      <c r="K3763">
        <v>152</v>
      </c>
      <c r="L3763">
        <v>8.1999999999999993</v>
      </c>
      <c r="M3763">
        <v>5.28</v>
      </c>
      <c r="N3763">
        <v>0.43</v>
      </c>
      <c r="O3763">
        <v>5.99</v>
      </c>
      <c r="P3763">
        <v>0.49</v>
      </c>
      <c r="Q3763">
        <v>4.46</v>
      </c>
      <c r="R3763">
        <v>0.37</v>
      </c>
      <c r="S3763">
        <v>0.86</v>
      </c>
      <c r="T3763">
        <v>58</v>
      </c>
      <c r="U3763">
        <v>8.51</v>
      </c>
      <c r="V3763">
        <v>11.09</v>
      </c>
      <c r="W3763" s="1">
        <v>42984</v>
      </c>
      <c r="X3763">
        <v>227</v>
      </c>
      <c r="Y3763" t="s">
        <v>47</v>
      </c>
      <c r="AC3763" s="1">
        <v>43068</v>
      </c>
      <c r="AD3763">
        <v>1</v>
      </c>
      <c r="AE3763">
        <v>210</v>
      </c>
      <c r="AF3763" s="1">
        <v>43348</v>
      </c>
      <c r="AG3763">
        <v>364</v>
      </c>
      <c r="AH3763" t="s">
        <v>1583</v>
      </c>
      <c r="AI3763" t="s">
        <v>2130</v>
      </c>
      <c r="AJ3763" t="s">
        <v>2131</v>
      </c>
      <c r="AK3763" t="s">
        <v>45</v>
      </c>
      <c r="AL3763" s="1">
        <v>42984</v>
      </c>
    </row>
    <row r="3764" spans="1:38" x14ac:dyDescent="0.25">
      <c r="A3764" t="s">
        <v>129</v>
      </c>
      <c r="B3764" s="1">
        <v>42997</v>
      </c>
      <c r="C3764">
        <v>1</v>
      </c>
      <c r="D3764">
        <v>69</v>
      </c>
      <c r="E3764">
        <v>313</v>
      </c>
      <c r="F3764" t="s">
        <v>1426</v>
      </c>
      <c r="G3764" t="s">
        <v>104</v>
      </c>
      <c r="H3764" t="s">
        <v>105</v>
      </c>
      <c r="I3764">
        <v>5</v>
      </c>
      <c r="J3764" t="s">
        <v>42</v>
      </c>
      <c r="K3764">
        <v>26</v>
      </c>
      <c r="L3764">
        <v>29.7</v>
      </c>
      <c r="M3764">
        <v>4.88</v>
      </c>
      <c r="N3764">
        <v>1.45</v>
      </c>
      <c r="O3764">
        <v>4.79</v>
      </c>
      <c r="P3764">
        <v>1.42</v>
      </c>
      <c r="Q3764">
        <v>3.8</v>
      </c>
      <c r="R3764">
        <v>1.1299999999999999</v>
      </c>
      <c r="S3764">
        <v>2.5499999999999998</v>
      </c>
      <c r="T3764">
        <v>720</v>
      </c>
      <c r="U3764">
        <v>30.83</v>
      </c>
      <c r="V3764">
        <v>34.17</v>
      </c>
      <c r="W3764" s="1">
        <v>42971</v>
      </c>
      <c r="X3764">
        <v>271</v>
      </c>
      <c r="Y3764" s="3">
        <v>44927</v>
      </c>
      <c r="Z3764" t="s">
        <v>2132</v>
      </c>
      <c r="AA3764" t="s">
        <v>2133</v>
      </c>
      <c r="AB3764">
        <v>352</v>
      </c>
      <c r="AC3764" s="1">
        <v>43046</v>
      </c>
      <c r="AD3764">
        <v>2</v>
      </c>
      <c r="AE3764">
        <v>279</v>
      </c>
      <c r="AF3764" s="1">
        <v>43327</v>
      </c>
      <c r="AG3764">
        <v>356</v>
      </c>
      <c r="AH3764">
        <v>506059</v>
      </c>
      <c r="AI3764" t="s">
        <v>1250</v>
      </c>
      <c r="AJ3764" t="s">
        <v>2134</v>
      </c>
      <c r="AK3764" t="s">
        <v>45</v>
      </c>
      <c r="AL3764" s="1">
        <v>42971</v>
      </c>
    </row>
    <row r="3765" spans="1:38" x14ac:dyDescent="0.25">
      <c r="A3765" t="s">
        <v>129</v>
      </c>
      <c r="B3765" s="1">
        <v>43060</v>
      </c>
      <c r="C3765">
        <v>2</v>
      </c>
      <c r="D3765">
        <v>69</v>
      </c>
      <c r="E3765">
        <v>313</v>
      </c>
      <c r="F3765" t="s">
        <v>1426</v>
      </c>
      <c r="G3765" t="s">
        <v>104</v>
      </c>
      <c r="H3765" t="s">
        <v>105</v>
      </c>
      <c r="I3765">
        <v>5</v>
      </c>
      <c r="J3765" t="s">
        <v>42</v>
      </c>
      <c r="K3765">
        <v>89</v>
      </c>
      <c r="L3765">
        <v>23.4</v>
      </c>
      <c r="M3765">
        <v>4.9000000000000004</v>
      </c>
      <c r="N3765">
        <v>1.1499999999999999</v>
      </c>
      <c r="O3765">
        <v>4.97</v>
      </c>
      <c r="P3765">
        <v>1.1599999999999999</v>
      </c>
      <c r="Q3765">
        <v>3.71</v>
      </c>
      <c r="R3765">
        <v>0.87</v>
      </c>
      <c r="S3765">
        <v>2.0299999999999998</v>
      </c>
      <c r="T3765">
        <v>433</v>
      </c>
      <c r="U3765">
        <v>24.29</v>
      </c>
      <c r="V3765">
        <v>27.29</v>
      </c>
      <c r="W3765" s="1">
        <v>42971</v>
      </c>
      <c r="X3765">
        <v>271</v>
      </c>
      <c r="Y3765" s="3">
        <v>44959</v>
      </c>
      <c r="Z3765" t="s">
        <v>2132</v>
      </c>
      <c r="AA3765" t="s">
        <v>2133</v>
      </c>
      <c r="AB3765">
        <v>352</v>
      </c>
      <c r="AC3765" s="1">
        <v>43046</v>
      </c>
      <c r="AD3765">
        <v>2</v>
      </c>
      <c r="AE3765">
        <v>180</v>
      </c>
      <c r="AF3765" s="1">
        <v>43327</v>
      </c>
      <c r="AG3765">
        <v>356</v>
      </c>
      <c r="AH3765">
        <v>506059</v>
      </c>
      <c r="AI3765" t="s">
        <v>1250</v>
      </c>
      <c r="AJ3765" t="s">
        <v>2134</v>
      </c>
      <c r="AK3765" t="s">
        <v>45</v>
      </c>
      <c r="AL3765" s="1">
        <v>42971</v>
      </c>
    </row>
    <row r="3766" spans="1:38" x14ac:dyDescent="0.25">
      <c r="A3766" t="s">
        <v>129</v>
      </c>
      <c r="B3766" s="1">
        <v>43156</v>
      </c>
      <c r="C3766">
        <v>3</v>
      </c>
      <c r="D3766">
        <v>69</v>
      </c>
      <c r="E3766">
        <v>313</v>
      </c>
      <c r="F3766" t="s">
        <v>1426</v>
      </c>
      <c r="G3766" t="s">
        <v>104</v>
      </c>
      <c r="H3766" t="s">
        <v>105</v>
      </c>
      <c r="I3766">
        <v>5</v>
      </c>
      <c r="J3766" t="s">
        <v>42</v>
      </c>
      <c r="K3766">
        <v>185</v>
      </c>
      <c r="L3766">
        <v>19.399999999999999</v>
      </c>
      <c r="M3766">
        <v>4.8099999999999996</v>
      </c>
      <c r="N3766">
        <v>0.93</v>
      </c>
      <c r="O3766">
        <v>4.93</v>
      </c>
      <c r="P3766">
        <v>0.96</v>
      </c>
      <c r="Q3766">
        <v>4</v>
      </c>
      <c r="R3766">
        <v>0.78</v>
      </c>
      <c r="S3766">
        <v>1.73</v>
      </c>
      <c r="U3766">
        <v>20.14</v>
      </c>
      <c r="V3766">
        <v>23.04</v>
      </c>
      <c r="W3766" s="1">
        <v>42971</v>
      </c>
      <c r="X3766">
        <v>271</v>
      </c>
      <c r="Z3766" t="s">
        <v>2132</v>
      </c>
      <c r="AA3766" t="s">
        <v>2133</v>
      </c>
      <c r="AB3766">
        <v>352</v>
      </c>
      <c r="AI3766">
        <v>0</v>
      </c>
    </row>
    <row r="3767" spans="1:38" x14ac:dyDescent="0.25">
      <c r="A3767" t="s">
        <v>129</v>
      </c>
      <c r="B3767" s="1">
        <v>43229</v>
      </c>
      <c r="C3767">
        <v>4</v>
      </c>
      <c r="D3767">
        <v>69</v>
      </c>
      <c r="E3767">
        <v>313</v>
      </c>
      <c r="F3767" t="s">
        <v>1426</v>
      </c>
      <c r="G3767" t="s">
        <v>104</v>
      </c>
      <c r="H3767" t="s">
        <v>105</v>
      </c>
      <c r="I3767">
        <v>5</v>
      </c>
      <c r="J3767" t="s">
        <v>42</v>
      </c>
      <c r="K3767">
        <v>258</v>
      </c>
      <c r="L3767">
        <v>10</v>
      </c>
      <c r="M3767">
        <v>4.5199999999999996</v>
      </c>
      <c r="N3767">
        <v>0.45</v>
      </c>
      <c r="O3767">
        <v>6.48</v>
      </c>
      <c r="P3767">
        <v>0.65</v>
      </c>
      <c r="Q3767">
        <v>4.3899999999999997</v>
      </c>
      <c r="R3767">
        <v>0.44</v>
      </c>
      <c r="S3767">
        <v>1.0900000000000001</v>
      </c>
      <c r="T3767">
        <v>488</v>
      </c>
      <c r="U3767">
        <v>10.38</v>
      </c>
      <c r="V3767">
        <v>14.1</v>
      </c>
      <c r="W3767" s="1">
        <v>42971</v>
      </c>
      <c r="X3767">
        <v>271</v>
      </c>
      <c r="Y3767" s="3">
        <v>45020</v>
      </c>
      <c r="Z3767" t="s">
        <v>2132</v>
      </c>
      <c r="AA3767" t="s">
        <v>2133</v>
      </c>
      <c r="AB3767">
        <v>352</v>
      </c>
      <c r="AC3767" t="s">
        <v>49</v>
      </c>
      <c r="AH3767">
        <v>506059</v>
      </c>
      <c r="AI3767" t="s">
        <v>1250</v>
      </c>
      <c r="AJ3767" t="s">
        <v>2134</v>
      </c>
      <c r="AK3767" t="s">
        <v>50</v>
      </c>
      <c r="AL3767" s="1">
        <v>43251</v>
      </c>
    </row>
    <row r="3768" spans="1:38" x14ac:dyDescent="0.25">
      <c r="A3768" t="s">
        <v>594</v>
      </c>
      <c r="B3768" s="1">
        <v>42995</v>
      </c>
      <c r="C3768">
        <v>1</v>
      </c>
      <c r="D3768">
        <v>300</v>
      </c>
      <c r="E3768">
        <v>313</v>
      </c>
      <c r="F3768" t="s">
        <v>1426</v>
      </c>
      <c r="G3768" t="s">
        <v>69</v>
      </c>
      <c r="H3768" t="s">
        <v>70</v>
      </c>
      <c r="I3768">
        <v>3</v>
      </c>
      <c r="J3768">
        <v>2</v>
      </c>
      <c r="K3768">
        <v>16</v>
      </c>
      <c r="L3768">
        <v>22.1</v>
      </c>
      <c r="M3768">
        <v>4.99</v>
      </c>
      <c r="N3768">
        <v>1.1000000000000001</v>
      </c>
      <c r="O3768">
        <v>4.88</v>
      </c>
      <c r="P3768">
        <v>1.08</v>
      </c>
      <c r="Q3768">
        <v>4.21</v>
      </c>
      <c r="R3768">
        <v>0.93</v>
      </c>
      <c r="S3768">
        <v>2.0099999999999998</v>
      </c>
      <c r="T3768">
        <v>60</v>
      </c>
      <c r="U3768">
        <v>22.94</v>
      </c>
      <c r="V3768">
        <v>26.38</v>
      </c>
      <c r="W3768" s="1">
        <v>42979</v>
      </c>
      <c r="X3768">
        <v>220</v>
      </c>
      <c r="Y3768" t="s">
        <v>43</v>
      </c>
      <c r="AC3768" t="s">
        <v>49</v>
      </c>
      <c r="AH3768">
        <v>107075</v>
      </c>
      <c r="AI3768" t="s">
        <v>1981</v>
      </c>
      <c r="AJ3768" t="s">
        <v>2135</v>
      </c>
      <c r="AK3768" t="s">
        <v>45</v>
      </c>
      <c r="AL3768" s="1">
        <v>42979</v>
      </c>
    </row>
    <row r="3769" spans="1:38" x14ac:dyDescent="0.25">
      <c r="A3769" t="s">
        <v>594</v>
      </c>
      <c r="B3769" s="1">
        <v>43059</v>
      </c>
      <c r="C3769">
        <v>2</v>
      </c>
      <c r="D3769">
        <v>300</v>
      </c>
      <c r="E3769">
        <v>313</v>
      </c>
      <c r="F3769" t="s">
        <v>1426</v>
      </c>
      <c r="G3769" t="s">
        <v>69</v>
      </c>
      <c r="H3769" t="s">
        <v>70</v>
      </c>
      <c r="I3769">
        <v>3</v>
      </c>
      <c r="J3769">
        <v>2</v>
      </c>
      <c r="K3769">
        <v>80</v>
      </c>
      <c r="L3769">
        <v>16.899999999999999</v>
      </c>
      <c r="M3769">
        <v>5.04</v>
      </c>
      <c r="N3769">
        <v>0.85</v>
      </c>
      <c r="O3769">
        <v>4.92</v>
      </c>
      <c r="P3769">
        <v>0.83</v>
      </c>
      <c r="Q3769">
        <v>4.12</v>
      </c>
      <c r="R3769">
        <v>0.7</v>
      </c>
      <c r="S3769">
        <v>1.53</v>
      </c>
      <c r="T3769">
        <v>15</v>
      </c>
      <c r="U3769">
        <v>17.54</v>
      </c>
      <c r="V3769">
        <v>20.14</v>
      </c>
      <c r="W3769" s="1">
        <v>42979</v>
      </c>
      <c r="X3769">
        <v>220</v>
      </c>
      <c r="Y3769" t="s">
        <v>46</v>
      </c>
      <c r="AC3769" s="1">
        <v>43040</v>
      </c>
      <c r="AD3769">
        <v>1</v>
      </c>
      <c r="AE3769">
        <v>209</v>
      </c>
      <c r="AF3769" s="1">
        <v>43318</v>
      </c>
      <c r="AG3769">
        <v>339</v>
      </c>
      <c r="AH3769">
        <v>107075</v>
      </c>
      <c r="AI3769" t="s">
        <v>1981</v>
      </c>
      <c r="AJ3769" t="s">
        <v>2135</v>
      </c>
      <c r="AK3769" t="s">
        <v>45</v>
      </c>
      <c r="AL3769" s="1">
        <v>42979</v>
      </c>
    </row>
    <row r="3770" spans="1:38" x14ac:dyDescent="0.25">
      <c r="A3770" t="s">
        <v>594</v>
      </c>
      <c r="B3770" s="1">
        <v>43122</v>
      </c>
      <c r="C3770">
        <v>3</v>
      </c>
      <c r="D3770">
        <v>300</v>
      </c>
      <c r="E3770">
        <v>313</v>
      </c>
      <c r="F3770" t="s">
        <v>1426</v>
      </c>
      <c r="G3770" t="s">
        <v>69</v>
      </c>
      <c r="H3770" t="s">
        <v>70</v>
      </c>
      <c r="I3770">
        <v>3</v>
      </c>
      <c r="J3770">
        <v>2</v>
      </c>
      <c r="K3770">
        <v>143</v>
      </c>
      <c r="L3770">
        <v>14.9</v>
      </c>
      <c r="M3770">
        <v>4.87</v>
      </c>
      <c r="N3770">
        <v>0.73</v>
      </c>
      <c r="O3770">
        <v>5.28</v>
      </c>
      <c r="P3770">
        <v>0.79</v>
      </c>
      <c r="Q3770">
        <v>4.12</v>
      </c>
      <c r="R3770">
        <v>0.61</v>
      </c>
      <c r="S3770">
        <v>1.4</v>
      </c>
      <c r="T3770">
        <v>76</v>
      </c>
      <c r="U3770">
        <v>15.47</v>
      </c>
      <c r="V3770">
        <v>18.440000000000001</v>
      </c>
      <c r="W3770" s="1">
        <v>42979</v>
      </c>
      <c r="X3770">
        <v>220</v>
      </c>
      <c r="Y3770" t="s">
        <v>47</v>
      </c>
      <c r="AC3770" s="1">
        <v>43040</v>
      </c>
      <c r="AD3770">
        <v>1</v>
      </c>
      <c r="AE3770">
        <v>152</v>
      </c>
      <c r="AF3770" s="1">
        <v>43318</v>
      </c>
      <c r="AG3770">
        <v>339</v>
      </c>
      <c r="AH3770">
        <v>107075</v>
      </c>
      <c r="AI3770" t="s">
        <v>1981</v>
      </c>
      <c r="AJ3770" t="s">
        <v>2135</v>
      </c>
      <c r="AK3770" t="s">
        <v>45</v>
      </c>
      <c r="AL3770" s="1">
        <v>42979</v>
      </c>
    </row>
    <row r="3771" spans="1:38" x14ac:dyDescent="0.25">
      <c r="A3771" t="s">
        <v>594</v>
      </c>
      <c r="B3771" s="1">
        <v>43186</v>
      </c>
      <c r="C3771">
        <v>4</v>
      </c>
      <c r="D3771">
        <v>300</v>
      </c>
      <c r="E3771">
        <v>313</v>
      </c>
      <c r="F3771" t="s">
        <v>1426</v>
      </c>
      <c r="G3771" t="s">
        <v>69</v>
      </c>
      <c r="H3771" t="s">
        <v>70</v>
      </c>
      <c r="I3771">
        <v>3</v>
      </c>
      <c r="J3771">
        <v>2</v>
      </c>
      <c r="K3771">
        <v>207</v>
      </c>
      <c r="L3771">
        <v>13.5</v>
      </c>
      <c r="M3771">
        <v>5.03</v>
      </c>
      <c r="N3771">
        <v>0.68</v>
      </c>
      <c r="O3771">
        <v>5.85</v>
      </c>
      <c r="P3771">
        <v>0.79</v>
      </c>
      <c r="Q3771">
        <v>4.2699999999999996</v>
      </c>
      <c r="R3771">
        <v>0.57999999999999996</v>
      </c>
      <c r="S3771">
        <v>1.37</v>
      </c>
      <c r="T3771">
        <v>92</v>
      </c>
      <c r="U3771">
        <v>14.01</v>
      </c>
      <c r="V3771">
        <v>17.84</v>
      </c>
      <c r="W3771" s="1">
        <v>42979</v>
      </c>
      <c r="X3771">
        <v>220</v>
      </c>
      <c r="Y3771" t="s">
        <v>48</v>
      </c>
      <c r="AC3771" t="s">
        <v>49</v>
      </c>
      <c r="AH3771">
        <v>107075</v>
      </c>
      <c r="AI3771" t="s">
        <v>1981</v>
      </c>
      <c r="AJ3771" t="s">
        <v>2135</v>
      </c>
      <c r="AK3771" t="s">
        <v>50</v>
      </c>
      <c r="AL3771" s="1">
        <v>43245</v>
      </c>
    </row>
    <row r="3772" spans="1:38" x14ac:dyDescent="0.25">
      <c r="A3772" t="s">
        <v>51</v>
      </c>
      <c r="B3772" s="1">
        <v>43048</v>
      </c>
      <c r="C3772">
        <v>2</v>
      </c>
      <c r="D3772">
        <v>119</v>
      </c>
      <c r="E3772">
        <v>314</v>
      </c>
      <c r="F3772" t="s">
        <v>1426</v>
      </c>
      <c r="G3772" t="s">
        <v>56</v>
      </c>
      <c r="H3772" t="s">
        <v>41</v>
      </c>
      <c r="I3772">
        <v>2</v>
      </c>
      <c r="J3772">
        <v>1</v>
      </c>
      <c r="K3772">
        <v>87</v>
      </c>
      <c r="L3772">
        <v>11.3</v>
      </c>
      <c r="M3772">
        <v>5.12</v>
      </c>
      <c r="N3772">
        <v>0.57999999999999996</v>
      </c>
      <c r="O3772">
        <v>6.23</v>
      </c>
      <c r="P3772">
        <v>0.7</v>
      </c>
      <c r="Q3772">
        <v>4.67</v>
      </c>
      <c r="R3772">
        <v>0.53</v>
      </c>
      <c r="S3772">
        <v>1.23</v>
      </c>
      <c r="T3772">
        <v>106</v>
      </c>
      <c r="U3772">
        <v>11.73</v>
      </c>
      <c r="V3772">
        <v>15.75</v>
      </c>
      <c r="W3772" s="1">
        <v>42961</v>
      </c>
      <c r="X3772">
        <v>261</v>
      </c>
      <c r="Y3772" t="s">
        <v>46</v>
      </c>
      <c r="Z3772" t="s">
        <v>2110</v>
      </c>
      <c r="AA3772" t="s">
        <v>2111</v>
      </c>
      <c r="AC3772" t="s">
        <v>49</v>
      </c>
      <c r="AH3772">
        <v>308103</v>
      </c>
      <c r="AI3772">
        <v>130</v>
      </c>
      <c r="AJ3772" s="2">
        <v>14215</v>
      </c>
      <c r="AK3772" t="s">
        <v>45</v>
      </c>
      <c r="AL3772" s="1">
        <v>42961</v>
      </c>
    </row>
    <row r="3773" spans="1:38" x14ac:dyDescent="0.25">
      <c r="A3773" t="s">
        <v>51</v>
      </c>
      <c r="B3773" s="1">
        <v>43157</v>
      </c>
      <c r="C3773">
        <v>4</v>
      </c>
      <c r="D3773">
        <v>119</v>
      </c>
      <c r="E3773">
        <v>314</v>
      </c>
      <c r="F3773" t="s">
        <v>1426</v>
      </c>
      <c r="G3773" t="s">
        <v>56</v>
      </c>
      <c r="H3773" t="s">
        <v>41</v>
      </c>
      <c r="I3773">
        <v>2</v>
      </c>
      <c r="J3773">
        <v>1</v>
      </c>
      <c r="K3773">
        <v>196</v>
      </c>
      <c r="L3773">
        <v>9.1999999999999993</v>
      </c>
      <c r="M3773">
        <v>4.9000000000000004</v>
      </c>
      <c r="N3773">
        <v>0.45</v>
      </c>
      <c r="O3773">
        <v>6.8</v>
      </c>
      <c r="P3773">
        <v>0.63</v>
      </c>
      <c r="Q3773">
        <v>4.9400000000000004</v>
      </c>
      <c r="R3773">
        <v>0.45</v>
      </c>
      <c r="S3773">
        <v>1.08</v>
      </c>
      <c r="T3773">
        <v>87</v>
      </c>
      <c r="U3773">
        <v>9.5500000000000007</v>
      </c>
      <c r="V3773">
        <v>13.71</v>
      </c>
      <c r="W3773" s="1">
        <v>42961</v>
      </c>
      <c r="X3773">
        <v>261</v>
      </c>
      <c r="Y3773" t="s">
        <v>48</v>
      </c>
      <c r="Z3773" t="s">
        <v>2110</v>
      </c>
      <c r="AA3773" t="s">
        <v>2111</v>
      </c>
      <c r="AC3773" s="1">
        <v>43058</v>
      </c>
      <c r="AD3773">
        <v>1</v>
      </c>
      <c r="AE3773">
        <v>182</v>
      </c>
      <c r="AF3773" s="1">
        <v>43340</v>
      </c>
      <c r="AG3773">
        <v>379</v>
      </c>
      <c r="AH3773">
        <v>308103</v>
      </c>
      <c r="AI3773">
        <v>130</v>
      </c>
      <c r="AJ3773" s="2">
        <v>14215</v>
      </c>
      <c r="AK3773" t="s">
        <v>45</v>
      </c>
      <c r="AL3773" s="1">
        <v>42961</v>
      </c>
    </row>
    <row r="3774" spans="1:38" x14ac:dyDescent="0.25">
      <c r="A3774" t="s">
        <v>51</v>
      </c>
      <c r="B3774" s="1">
        <v>42990</v>
      </c>
      <c r="C3774">
        <v>1</v>
      </c>
      <c r="D3774">
        <v>119</v>
      </c>
      <c r="E3774">
        <v>314</v>
      </c>
      <c r="F3774" t="s">
        <v>1426</v>
      </c>
      <c r="G3774" t="s">
        <v>56</v>
      </c>
      <c r="H3774" t="s">
        <v>41</v>
      </c>
      <c r="I3774">
        <v>2</v>
      </c>
      <c r="J3774">
        <v>1</v>
      </c>
      <c r="K3774">
        <v>29</v>
      </c>
      <c r="L3774">
        <v>11.2</v>
      </c>
      <c r="M3774">
        <v>5.1100000000000003</v>
      </c>
      <c r="N3774">
        <v>0.56999999999999995</v>
      </c>
      <c r="O3774">
        <v>4.58</v>
      </c>
      <c r="P3774">
        <v>0.51</v>
      </c>
      <c r="Q3774">
        <v>4.1900000000000004</v>
      </c>
      <c r="R3774">
        <v>0.47</v>
      </c>
      <c r="S3774">
        <v>0.98</v>
      </c>
      <c r="T3774">
        <v>95</v>
      </c>
      <c r="U3774">
        <v>11.63</v>
      </c>
      <c r="V3774">
        <v>12.89</v>
      </c>
      <c r="W3774" s="1">
        <v>42961</v>
      </c>
      <c r="X3774">
        <v>261</v>
      </c>
      <c r="Y3774" t="s">
        <v>43</v>
      </c>
      <c r="Z3774" t="s">
        <v>2110</v>
      </c>
      <c r="AA3774" t="s">
        <v>2111</v>
      </c>
      <c r="AC3774" t="s">
        <v>49</v>
      </c>
      <c r="AH3774">
        <v>308103</v>
      </c>
      <c r="AI3774">
        <v>130</v>
      </c>
      <c r="AJ3774" s="2">
        <v>14215</v>
      </c>
      <c r="AK3774" t="s">
        <v>45</v>
      </c>
      <c r="AL3774" s="1">
        <v>42961</v>
      </c>
    </row>
    <row r="3775" spans="1:38" x14ac:dyDescent="0.25">
      <c r="A3775" t="s">
        <v>51</v>
      </c>
      <c r="B3775" s="1">
        <v>43209</v>
      </c>
      <c r="C3775">
        <v>5</v>
      </c>
      <c r="D3775">
        <v>119</v>
      </c>
      <c r="E3775">
        <v>314</v>
      </c>
      <c r="F3775" t="s">
        <v>1426</v>
      </c>
      <c r="G3775" t="s">
        <v>56</v>
      </c>
      <c r="H3775" t="s">
        <v>41</v>
      </c>
      <c r="I3775">
        <v>2</v>
      </c>
      <c r="J3775">
        <v>1</v>
      </c>
      <c r="K3775">
        <v>248</v>
      </c>
      <c r="L3775">
        <v>5.6</v>
      </c>
      <c r="M3775">
        <v>4.75</v>
      </c>
      <c r="N3775">
        <v>0.27</v>
      </c>
      <c r="O3775">
        <v>8.2799999999999994</v>
      </c>
      <c r="P3775">
        <v>0.46</v>
      </c>
      <c r="Q3775">
        <v>5.81</v>
      </c>
      <c r="R3775">
        <v>0.33</v>
      </c>
      <c r="S3775">
        <v>0.79</v>
      </c>
      <c r="T3775">
        <v>149</v>
      </c>
      <c r="U3775">
        <v>5.81</v>
      </c>
      <c r="V3775">
        <v>9.7200000000000006</v>
      </c>
      <c r="W3775" s="1">
        <v>42961</v>
      </c>
      <c r="X3775">
        <v>261</v>
      </c>
      <c r="Y3775" s="3">
        <v>45047</v>
      </c>
      <c r="Z3775" t="s">
        <v>2110</v>
      </c>
      <c r="AA3775" t="s">
        <v>2111</v>
      </c>
      <c r="AC3775" t="s">
        <v>49</v>
      </c>
      <c r="AH3775">
        <v>308103</v>
      </c>
      <c r="AI3775">
        <v>130</v>
      </c>
      <c r="AJ3775" s="2">
        <v>14215</v>
      </c>
      <c r="AK3775" t="s">
        <v>45</v>
      </c>
      <c r="AL3775" s="1">
        <v>42961</v>
      </c>
    </row>
    <row r="3776" spans="1:38" x14ac:dyDescent="0.25">
      <c r="A3776" t="s">
        <v>40</v>
      </c>
      <c r="B3776" s="1">
        <v>44117</v>
      </c>
      <c r="C3776">
        <v>1</v>
      </c>
      <c r="D3776">
        <v>412</v>
      </c>
      <c r="E3776">
        <v>314</v>
      </c>
      <c r="F3776" t="s">
        <v>1426</v>
      </c>
      <c r="G3776" t="s">
        <v>104</v>
      </c>
      <c r="H3776" t="s">
        <v>105</v>
      </c>
      <c r="I3776">
        <v>3</v>
      </c>
      <c r="J3776">
        <v>2</v>
      </c>
      <c r="K3776">
        <v>12</v>
      </c>
      <c r="L3776">
        <v>20.7</v>
      </c>
      <c r="M3776">
        <v>5.36</v>
      </c>
      <c r="N3776">
        <v>1.1100000000000001</v>
      </c>
      <c r="O3776">
        <v>6.11</v>
      </c>
      <c r="P3776">
        <v>1.26</v>
      </c>
      <c r="Q3776">
        <v>4.49</v>
      </c>
      <c r="R3776">
        <v>0.93</v>
      </c>
      <c r="S3776">
        <v>2.19</v>
      </c>
      <c r="T3776">
        <v>10</v>
      </c>
      <c r="U3776">
        <v>21.49</v>
      </c>
      <c r="V3776">
        <v>28.26</v>
      </c>
      <c r="W3776" s="1">
        <v>44105</v>
      </c>
      <c r="Y3776" t="s">
        <v>43</v>
      </c>
      <c r="Z3776" t="s">
        <v>2136</v>
      </c>
      <c r="AA3776" t="s">
        <v>2137</v>
      </c>
      <c r="AB3776">
        <v>269</v>
      </c>
      <c r="AC3776" s="1">
        <v>44150</v>
      </c>
      <c r="AD3776">
        <v>1</v>
      </c>
      <c r="AE3776">
        <v>224</v>
      </c>
      <c r="AF3776" s="1">
        <v>44428</v>
      </c>
      <c r="AG3776">
        <v>323</v>
      </c>
      <c r="AH3776">
        <v>512050</v>
      </c>
      <c r="AI3776">
        <v>539</v>
      </c>
      <c r="AJ3776" t="s">
        <v>2138</v>
      </c>
      <c r="AK3776" t="s">
        <v>45</v>
      </c>
      <c r="AL3776" s="1">
        <v>44105</v>
      </c>
    </row>
    <row r="3777" spans="1:38" x14ac:dyDescent="0.25">
      <c r="A3777" t="s">
        <v>40</v>
      </c>
      <c r="B3777" s="1">
        <v>44222</v>
      </c>
      <c r="C3777">
        <v>2</v>
      </c>
      <c r="D3777">
        <v>412</v>
      </c>
      <c r="E3777">
        <v>314</v>
      </c>
      <c r="F3777" t="s">
        <v>1426</v>
      </c>
      <c r="G3777" t="s">
        <v>104</v>
      </c>
      <c r="H3777" t="s">
        <v>105</v>
      </c>
      <c r="I3777">
        <v>3</v>
      </c>
      <c r="J3777">
        <v>2</v>
      </c>
      <c r="K3777">
        <v>117</v>
      </c>
      <c r="L3777">
        <v>17.600000000000001</v>
      </c>
      <c r="M3777">
        <v>4.97</v>
      </c>
      <c r="N3777">
        <v>0.87</v>
      </c>
      <c r="O3777">
        <v>6.13</v>
      </c>
      <c r="P3777">
        <v>1.08</v>
      </c>
      <c r="Q3777">
        <v>4.2300000000000004</v>
      </c>
      <c r="R3777">
        <v>0.74</v>
      </c>
      <c r="S3777">
        <v>1.82</v>
      </c>
      <c r="T3777">
        <v>11</v>
      </c>
      <c r="U3777">
        <v>18.27</v>
      </c>
      <c r="V3777">
        <v>23.76</v>
      </c>
      <c r="W3777" s="1">
        <v>44105</v>
      </c>
      <c r="Y3777" t="s">
        <v>46</v>
      </c>
      <c r="Z3777" t="s">
        <v>2136</v>
      </c>
      <c r="AA3777" t="s">
        <v>2137</v>
      </c>
      <c r="AB3777">
        <v>269</v>
      </c>
      <c r="AC3777" s="1">
        <v>44150</v>
      </c>
      <c r="AD3777">
        <v>1</v>
      </c>
      <c r="AE3777">
        <v>169</v>
      </c>
      <c r="AF3777" s="1">
        <v>44428</v>
      </c>
      <c r="AG3777">
        <v>323</v>
      </c>
      <c r="AH3777">
        <v>512050</v>
      </c>
      <c r="AI3777">
        <v>539</v>
      </c>
      <c r="AJ3777" t="s">
        <v>2138</v>
      </c>
      <c r="AK3777" t="s">
        <v>45</v>
      </c>
      <c r="AL3777" s="1">
        <v>44105</v>
      </c>
    </row>
    <row r="3778" spans="1:38" x14ac:dyDescent="0.25">
      <c r="A3778" t="s">
        <v>40</v>
      </c>
      <c r="B3778" s="1">
        <v>44280</v>
      </c>
      <c r="C3778">
        <v>3</v>
      </c>
      <c r="D3778">
        <v>412</v>
      </c>
      <c r="E3778">
        <v>314</v>
      </c>
      <c r="F3778" t="s">
        <v>1426</v>
      </c>
      <c r="G3778" t="s">
        <v>104</v>
      </c>
      <c r="H3778" t="s">
        <v>105</v>
      </c>
      <c r="I3778">
        <v>3</v>
      </c>
      <c r="J3778">
        <v>2</v>
      </c>
      <c r="K3778">
        <v>175</v>
      </c>
      <c r="L3778">
        <v>12.7</v>
      </c>
      <c r="M3778">
        <v>4.99</v>
      </c>
      <c r="N3778">
        <v>0.63</v>
      </c>
      <c r="O3778">
        <v>6.25</v>
      </c>
      <c r="P3778">
        <v>0.79</v>
      </c>
      <c r="Q3778">
        <v>4.7300000000000004</v>
      </c>
      <c r="R3778">
        <v>0.6</v>
      </c>
      <c r="S3778">
        <v>1.39</v>
      </c>
      <c r="T3778">
        <v>11</v>
      </c>
      <c r="U3778">
        <v>13.18</v>
      </c>
      <c r="V3778">
        <v>17.77</v>
      </c>
      <c r="W3778" s="1">
        <v>44105</v>
      </c>
      <c r="Y3778" t="s">
        <v>47</v>
      </c>
      <c r="Z3778" t="s">
        <v>2136</v>
      </c>
      <c r="AA3778" t="s">
        <v>2137</v>
      </c>
      <c r="AB3778">
        <v>269</v>
      </c>
      <c r="AC3778" s="1">
        <v>44150</v>
      </c>
      <c r="AD3778">
        <v>1</v>
      </c>
      <c r="AE3778">
        <v>147</v>
      </c>
      <c r="AF3778" s="1">
        <v>44428</v>
      </c>
      <c r="AG3778">
        <v>323</v>
      </c>
      <c r="AH3778">
        <v>512050</v>
      </c>
      <c r="AI3778">
        <v>539</v>
      </c>
      <c r="AJ3778" t="s">
        <v>2138</v>
      </c>
      <c r="AK3778" t="s">
        <v>45</v>
      </c>
      <c r="AL3778" s="1">
        <v>44105</v>
      </c>
    </row>
    <row r="3779" spans="1:38" x14ac:dyDescent="0.25">
      <c r="A3779" t="s">
        <v>1153</v>
      </c>
      <c r="B3779" s="1">
        <v>43073</v>
      </c>
      <c r="C3779">
        <v>2</v>
      </c>
      <c r="D3779">
        <v>51</v>
      </c>
      <c r="E3779">
        <v>314</v>
      </c>
      <c r="F3779" t="s">
        <v>1426</v>
      </c>
      <c r="G3779" t="s">
        <v>40</v>
      </c>
      <c r="H3779" t="s">
        <v>41</v>
      </c>
      <c r="I3779">
        <v>4</v>
      </c>
      <c r="J3779" t="s">
        <v>42</v>
      </c>
      <c r="K3779">
        <v>85</v>
      </c>
      <c r="L3779">
        <v>15.4</v>
      </c>
      <c r="M3779">
        <v>5.15</v>
      </c>
      <c r="N3779">
        <v>0.79</v>
      </c>
      <c r="O3779">
        <v>5.17</v>
      </c>
      <c r="P3779">
        <v>0.8</v>
      </c>
      <c r="Q3779">
        <v>4.5</v>
      </c>
      <c r="R3779">
        <v>0.69</v>
      </c>
      <c r="S3779">
        <v>1.49</v>
      </c>
      <c r="T3779">
        <v>23</v>
      </c>
      <c r="U3779">
        <v>15.99</v>
      </c>
      <c r="V3779">
        <v>19.29</v>
      </c>
      <c r="W3779" s="1">
        <v>42988</v>
      </c>
      <c r="X3779">
        <v>239</v>
      </c>
      <c r="Y3779" t="s">
        <v>46</v>
      </c>
      <c r="AC3779" s="1">
        <v>43058</v>
      </c>
      <c r="AD3779">
        <v>1</v>
      </c>
      <c r="AE3779">
        <v>264</v>
      </c>
      <c r="AF3779" s="1">
        <v>43339</v>
      </c>
      <c r="AG3779">
        <v>351</v>
      </c>
      <c r="AH3779">
        <v>308533</v>
      </c>
      <c r="AI3779">
        <v>200</v>
      </c>
      <c r="AJ3779" s="2">
        <v>11597</v>
      </c>
      <c r="AK3779" t="s">
        <v>45</v>
      </c>
      <c r="AL3779" s="1">
        <v>42988</v>
      </c>
    </row>
    <row r="3780" spans="1:38" x14ac:dyDescent="0.25">
      <c r="A3780" t="s">
        <v>1153</v>
      </c>
      <c r="B3780" s="1">
        <v>43009</v>
      </c>
      <c r="C3780">
        <v>1</v>
      </c>
      <c r="D3780">
        <v>51</v>
      </c>
      <c r="E3780">
        <v>314</v>
      </c>
      <c r="F3780" t="s">
        <v>1426</v>
      </c>
      <c r="G3780" t="s">
        <v>40</v>
      </c>
      <c r="H3780" t="s">
        <v>41</v>
      </c>
      <c r="I3780">
        <v>4</v>
      </c>
      <c r="J3780" t="s">
        <v>42</v>
      </c>
      <c r="K3780">
        <v>21</v>
      </c>
      <c r="L3780">
        <v>15.4</v>
      </c>
      <c r="M3780">
        <v>4.97</v>
      </c>
      <c r="N3780">
        <v>0.77</v>
      </c>
      <c r="O3780">
        <v>5.33</v>
      </c>
      <c r="P3780">
        <v>0.82</v>
      </c>
      <c r="Q3780">
        <v>4.18</v>
      </c>
      <c r="R3780">
        <v>0.64</v>
      </c>
      <c r="S3780">
        <v>1.46</v>
      </c>
      <c r="T3780">
        <v>12</v>
      </c>
      <c r="U3780">
        <v>15.99</v>
      </c>
      <c r="V3780">
        <v>19.170000000000002</v>
      </c>
      <c r="W3780" s="1">
        <v>42988</v>
      </c>
      <c r="X3780">
        <v>239</v>
      </c>
      <c r="Y3780" t="s">
        <v>43</v>
      </c>
      <c r="AC3780" s="1">
        <v>43058</v>
      </c>
      <c r="AD3780">
        <v>1</v>
      </c>
      <c r="AE3780">
        <v>269</v>
      </c>
      <c r="AF3780" s="1">
        <v>43339</v>
      </c>
      <c r="AG3780">
        <v>351</v>
      </c>
      <c r="AH3780">
        <v>308533</v>
      </c>
      <c r="AI3780">
        <v>200</v>
      </c>
      <c r="AJ3780" s="2">
        <v>11597</v>
      </c>
      <c r="AK3780" t="s">
        <v>45</v>
      </c>
      <c r="AL3780" s="1">
        <v>42988</v>
      </c>
    </row>
    <row r="3781" spans="1:38" x14ac:dyDescent="0.25">
      <c r="A3781" t="s">
        <v>1153</v>
      </c>
      <c r="B3781" s="1">
        <v>43144</v>
      </c>
      <c r="C3781">
        <v>3</v>
      </c>
      <c r="D3781">
        <v>51</v>
      </c>
      <c r="E3781">
        <v>314</v>
      </c>
      <c r="F3781" t="s">
        <v>1426</v>
      </c>
      <c r="G3781" t="s">
        <v>40</v>
      </c>
      <c r="H3781" t="s">
        <v>41</v>
      </c>
      <c r="I3781">
        <v>4</v>
      </c>
      <c r="J3781" t="s">
        <v>42</v>
      </c>
      <c r="K3781">
        <v>156</v>
      </c>
      <c r="L3781">
        <v>12.9</v>
      </c>
      <c r="M3781">
        <v>4.95</v>
      </c>
      <c r="N3781">
        <v>0.64</v>
      </c>
      <c r="O3781">
        <v>6.06</v>
      </c>
      <c r="P3781">
        <v>0.78</v>
      </c>
      <c r="Q3781">
        <v>4.45</v>
      </c>
      <c r="R3781">
        <v>0.56999999999999995</v>
      </c>
      <c r="S3781">
        <v>1.36</v>
      </c>
      <c r="T3781">
        <v>45</v>
      </c>
      <c r="U3781">
        <v>13.39</v>
      </c>
      <c r="V3781">
        <v>17.48</v>
      </c>
      <c r="W3781" s="1">
        <v>42988</v>
      </c>
      <c r="X3781">
        <v>239</v>
      </c>
      <c r="Y3781" t="s">
        <v>47</v>
      </c>
      <c r="AC3781" s="1">
        <v>43088</v>
      </c>
      <c r="AD3781">
        <v>2</v>
      </c>
      <c r="AE3781">
        <v>156</v>
      </c>
      <c r="AF3781" s="1">
        <v>43370</v>
      </c>
      <c r="AG3781">
        <v>382</v>
      </c>
      <c r="AH3781">
        <v>308533</v>
      </c>
      <c r="AI3781">
        <v>200</v>
      </c>
      <c r="AJ3781" s="2">
        <v>11597</v>
      </c>
      <c r="AK3781" t="s">
        <v>45</v>
      </c>
      <c r="AL3781" s="1">
        <v>42988</v>
      </c>
    </row>
    <row r="3782" spans="1:38" x14ac:dyDescent="0.25">
      <c r="A3782" t="s">
        <v>1153</v>
      </c>
      <c r="B3782" s="1">
        <v>43073</v>
      </c>
      <c r="C3782">
        <v>2</v>
      </c>
      <c r="D3782">
        <v>14</v>
      </c>
      <c r="E3782">
        <v>314</v>
      </c>
      <c r="F3782" t="s">
        <v>1426</v>
      </c>
      <c r="G3782" t="s">
        <v>40</v>
      </c>
      <c r="H3782" t="s">
        <v>41</v>
      </c>
      <c r="I3782">
        <v>7</v>
      </c>
      <c r="J3782" t="s">
        <v>42</v>
      </c>
      <c r="K3782">
        <v>96</v>
      </c>
      <c r="L3782">
        <v>12.1</v>
      </c>
      <c r="M3782">
        <v>4.8600000000000003</v>
      </c>
      <c r="N3782">
        <v>0.59</v>
      </c>
      <c r="O3782">
        <v>5.94</v>
      </c>
      <c r="P3782">
        <v>0.72</v>
      </c>
      <c r="Q3782">
        <v>4.5999999999999996</v>
      </c>
      <c r="R3782">
        <v>0.56000000000000005</v>
      </c>
      <c r="S3782">
        <v>1.28</v>
      </c>
      <c r="T3782">
        <v>3433</v>
      </c>
      <c r="U3782">
        <v>12.56</v>
      </c>
      <c r="V3782">
        <v>16.43</v>
      </c>
      <c r="W3782" s="1">
        <v>42977</v>
      </c>
      <c r="X3782">
        <v>250</v>
      </c>
      <c r="Y3782" s="3">
        <v>44958</v>
      </c>
      <c r="AC3782" s="1">
        <v>43048</v>
      </c>
      <c r="AD3782">
        <v>1</v>
      </c>
      <c r="AE3782">
        <v>246</v>
      </c>
      <c r="AF3782" s="1">
        <v>43321</v>
      </c>
      <c r="AG3782">
        <v>344</v>
      </c>
      <c r="AH3782">
        <v>306083</v>
      </c>
      <c r="AI3782" t="s">
        <v>251</v>
      </c>
      <c r="AJ3782" s="2">
        <v>46447</v>
      </c>
      <c r="AK3782" t="s">
        <v>45</v>
      </c>
      <c r="AL3782" s="1">
        <v>42977</v>
      </c>
    </row>
    <row r="3783" spans="1:38" x14ac:dyDescent="0.25">
      <c r="A3783" t="s">
        <v>1153</v>
      </c>
      <c r="B3783" s="1">
        <v>43144</v>
      </c>
      <c r="C3783">
        <v>3</v>
      </c>
      <c r="D3783">
        <v>14</v>
      </c>
      <c r="E3783">
        <v>314</v>
      </c>
      <c r="F3783" t="s">
        <v>1426</v>
      </c>
      <c r="G3783" t="s">
        <v>40</v>
      </c>
      <c r="H3783" t="s">
        <v>41</v>
      </c>
      <c r="I3783">
        <v>7</v>
      </c>
      <c r="J3783" t="s">
        <v>42</v>
      </c>
      <c r="K3783">
        <v>167</v>
      </c>
      <c r="L3783">
        <v>11.1</v>
      </c>
      <c r="M3783">
        <v>4.95</v>
      </c>
      <c r="N3783">
        <v>0.55000000000000004</v>
      </c>
      <c r="O3783">
        <v>6.6</v>
      </c>
      <c r="P3783">
        <v>0.73</v>
      </c>
      <c r="Q3783">
        <v>4.62</v>
      </c>
      <c r="R3783">
        <v>0.51</v>
      </c>
      <c r="S3783">
        <v>1.25</v>
      </c>
      <c r="T3783">
        <v>314</v>
      </c>
      <c r="U3783">
        <v>11.52</v>
      </c>
      <c r="V3783">
        <v>15.92</v>
      </c>
      <c r="W3783" s="1">
        <v>42977</v>
      </c>
      <c r="X3783">
        <v>250</v>
      </c>
      <c r="Y3783" s="3">
        <v>44987</v>
      </c>
      <c r="AC3783" s="1">
        <v>43048</v>
      </c>
      <c r="AD3783">
        <v>1</v>
      </c>
      <c r="AE3783">
        <v>107</v>
      </c>
      <c r="AF3783" s="1">
        <v>43321</v>
      </c>
      <c r="AG3783">
        <v>344</v>
      </c>
      <c r="AH3783">
        <v>306083</v>
      </c>
      <c r="AI3783" t="s">
        <v>251</v>
      </c>
      <c r="AJ3783" s="2">
        <v>46447</v>
      </c>
      <c r="AK3783" t="s">
        <v>45</v>
      </c>
      <c r="AL3783" s="1">
        <v>42977</v>
      </c>
    </row>
    <row r="3784" spans="1:38" x14ac:dyDescent="0.25">
      <c r="A3784" t="s">
        <v>1153</v>
      </c>
      <c r="B3784" s="1">
        <v>43073</v>
      </c>
      <c r="C3784">
        <v>2</v>
      </c>
      <c r="D3784">
        <v>123</v>
      </c>
      <c r="E3784">
        <v>314</v>
      </c>
      <c r="F3784" t="s">
        <v>1426</v>
      </c>
      <c r="G3784" t="s">
        <v>40</v>
      </c>
      <c r="H3784" t="s">
        <v>41</v>
      </c>
      <c r="I3784">
        <v>3</v>
      </c>
      <c r="J3784">
        <v>2</v>
      </c>
      <c r="K3784">
        <v>108</v>
      </c>
      <c r="L3784">
        <v>11.9</v>
      </c>
      <c r="M3784">
        <v>4.99</v>
      </c>
      <c r="N3784">
        <v>0.59</v>
      </c>
      <c r="O3784">
        <v>5.17</v>
      </c>
      <c r="P3784">
        <v>0.62</v>
      </c>
      <c r="Q3784">
        <v>4.66</v>
      </c>
      <c r="R3784">
        <v>0.55000000000000004</v>
      </c>
      <c r="S3784">
        <v>1.17</v>
      </c>
      <c r="T3784">
        <v>30</v>
      </c>
      <c r="U3784">
        <v>12.35</v>
      </c>
      <c r="V3784">
        <v>15.05</v>
      </c>
      <c r="W3784" s="1">
        <v>42965</v>
      </c>
      <c r="X3784">
        <v>262</v>
      </c>
      <c r="Y3784" t="s">
        <v>46</v>
      </c>
      <c r="Z3784" t="s">
        <v>2139</v>
      </c>
      <c r="AA3784" t="s">
        <v>596</v>
      </c>
      <c r="AC3784" s="1">
        <v>43048</v>
      </c>
      <c r="AD3784">
        <v>1</v>
      </c>
      <c r="AE3784">
        <v>248</v>
      </c>
      <c r="AF3784" s="1">
        <v>43323</v>
      </c>
      <c r="AG3784">
        <v>358</v>
      </c>
      <c r="AH3784">
        <v>309073</v>
      </c>
      <c r="AI3784">
        <v>23</v>
      </c>
      <c r="AJ3784" s="2">
        <v>41579</v>
      </c>
      <c r="AK3784" t="s">
        <v>45</v>
      </c>
      <c r="AL3784" s="1">
        <v>42965</v>
      </c>
    </row>
    <row r="3785" spans="1:38" x14ac:dyDescent="0.25">
      <c r="A3785" t="s">
        <v>1153</v>
      </c>
      <c r="B3785" s="1">
        <v>43009</v>
      </c>
      <c r="C3785">
        <v>1</v>
      </c>
      <c r="D3785">
        <v>123</v>
      </c>
      <c r="E3785">
        <v>314</v>
      </c>
      <c r="F3785" t="s">
        <v>1426</v>
      </c>
      <c r="G3785" t="s">
        <v>40</v>
      </c>
      <c r="H3785" t="s">
        <v>41</v>
      </c>
      <c r="I3785">
        <v>3</v>
      </c>
      <c r="J3785">
        <v>2</v>
      </c>
      <c r="K3785">
        <v>44</v>
      </c>
      <c r="L3785">
        <v>12.1</v>
      </c>
      <c r="M3785">
        <v>5.08</v>
      </c>
      <c r="N3785">
        <v>0.61</v>
      </c>
      <c r="O3785">
        <v>5.3</v>
      </c>
      <c r="P3785">
        <v>0.64</v>
      </c>
      <c r="Q3785">
        <v>4.13</v>
      </c>
      <c r="R3785">
        <v>0.5</v>
      </c>
      <c r="S3785">
        <v>1.1399999999999999</v>
      </c>
      <c r="T3785">
        <v>18</v>
      </c>
      <c r="U3785">
        <v>12.56</v>
      </c>
      <c r="V3785">
        <v>14.99</v>
      </c>
      <c r="W3785" s="1">
        <v>42965</v>
      </c>
      <c r="X3785">
        <v>262</v>
      </c>
      <c r="Y3785" t="s">
        <v>43</v>
      </c>
      <c r="Z3785" t="s">
        <v>2139</v>
      </c>
      <c r="AA3785" t="s">
        <v>596</v>
      </c>
      <c r="AC3785" s="1">
        <v>43048</v>
      </c>
      <c r="AD3785">
        <v>1</v>
      </c>
      <c r="AE3785">
        <v>253</v>
      </c>
      <c r="AF3785" s="1">
        <v>43323</v>
      </c>
      <c r="AG3785">
        <v>358</v>
      </c>
      <c r="AH3785">
        <v>309073</v>
      </c>
      <c r="AI3785">
        <v>23</v>
      </c>
      <c r="AJ3785" s="2">
        <v>41579</v>
      </c>
      <c r="AK3785" t="s">
        <v>45</v>
      </c>
      <c r="AL3785" s="1">
        <v>42965</v>
      </c>
    </row>
    <row r="3786" spans="1:38" x14ac:dyDescent="0.25">
      <c r="A3786" t="s">
        <v>1153</v>
      </c>
      <c r="B3786" s="1">
        <v>43009</v>
      </c>
      <c r="C3786">
        <v>1</v>
      </c>
      <c r="D3786">
        <v>14</v>
      </c>
      <c r="E3786">
        <v>314</v>
      </c>
      <c r="F3786" t="s">
        <v>1426</v>
      </c>
      <c r="G3786" t="s">
        <v>40</v>
      </c>
      <c r="H3786" t="s">
        <v>41</v>
      </c>
      <c r="I3786">
        <v>7</v>
      </c>
      <c r="J3786" t="s">
        <v>42</v>
      </c>
      <c r="K3786">
        <v>32</v>
      </c>
      <c r="L3786">
        <v>11.8</v>
      </c>
      <c r="M3786">
        <v>4.99</v>
      </c>
      <c r="N3786">
        <v>0.59</v>
      </c>
      <c r="O3786">
        <v>5.23</v>
      </c>
      <c r="P3786">
        <v>0.62</v>
      </c>
      <c r="Q3786">
        <v>4.46</v>
      </c>
      <c r="R3786">
        <v>0.53</v>
      </c>
      <c r="S3786">
        <v>1.1399999999999999</v>
      </c>
      <c r="T3786">
        <v>72</v>
      </c>
      <c r="U3786">
        <v>12.25</v>
      </c>
      <c r="V3786">
        <v>14.88</v>
      </c>
      <c r="W3786" s="1">
        <v>42977</v>
      </c>
      <c r="X3786">
        <v>250</v>
      </c>
      <c r="Y3786" t="s">
        <v>43</v>
      </c>
      <c r="AC3786" s="1">
        <v>43048</v>
      </c>
      <c r="AD3786">
        <v>1</v>
      </c>
      <c r="AE3786">
        <v>251</v>
      </c>
      <c r="AF3786" s="1">
        <v>43321</v>
      </c>
      <c r="AG3786">
        <v>344</v>
      </c>
      <c r="AH3786">
        <v>306083</v>
      </c>
      <c r="AI3786" t="s">
        <v>251</v>
      </c>
      <c r="AJ3786" s="2">
        <v>46447</v>
      </c>
      <c r="AK3786" t="s">
        <v>45</v>
      </c>
      <c r="AL3786" s="1">
        <v>42977</v>
      </c>
    </row>
    <row r="3787" spans="1:38" x14ac:dyDescent="0.25">
      <c r="A3787" t="s">
        <v>1153</v>
      </c>
      <c r="B3787" s="1">
        <v>43214</v>
      </c>
      <c r="C3787">
        <v>4</v>
      </c>
      <c r="D3787">
        <v>51</v>
      </c>
      <c r="E3787">
        <v>314</v>
      </c>
      <c r="F3787" t="s">
        <v>1426</v>
      </c>
      <c r="G3787" t="s">
        <v>40</v>
      </c>
      <c r="H3787" t="s">
        <v>41</v>
      </c>
      <c r="I3787">
        <v>4</v>
      </c>
      <c r="J3787" t="s">
        <v>42</v>
      </c>
      <c r="K3787">
        <v>226</v>
      </c>
      <c r="L3787">
        <v>7</v>
      </c>
      <c r="M3787">
        <v>4.26</v>
      </c>
      <c r="N3787">
        <v>0.3</v>
      </c>
      <c r="O3787">
        <v>8.17</v>
      </c>
      <c r="P3787">
        <v>0.56999999999999995</v>
      </c>
      <c r="Q3787">
        <v>5.53</v>
      </c>
      <c r="R3787">
        <v>0.39</v>
      </c>
      <c r="S3787">
        <v>0.96</v>
      </c>
      <c r="T3787">
        <v>1723</v>
      </c>
      <c r="U3787">
        <v>7.27</v>
      </c>
      <c r="V3787">
        <v>11.92</v>
      </c>
      <c r="W3787" s="1">
        <v>42988</v>
      </c>
      <c r="X3787">
        <v>239</v>
      </c>
      <c r="Y3787" s="3">
        <v>45017</v>
      </c>
      <c r="AC3787" s="1">
        <v>43088</v>
      </c>
      <c r="AD3787">
        <v>2</v>
      </c>
      <c r="AE3787">
        <v>3</v>
      </c>
      <c r="AF3787" s="1">
        <v>43370</v>
      </c>
      <c r="AH3787">
        <v>308533</v>
      </c>
      <c r="AI3787">
        <v>200</v>
      </c>
      <c r="AJ3787" s="2">
        <v>11597</v>
      </c>
      <c r="AK3787" t="s">
        <v>143</v>
      </c>
      <c r="AL3787" s="1">
        <v>43236</v>
      </c>
    </row>
    <row r="3788" spans="1:38" x14ac:dyDescent="0.25">
      <c r="A3788" t="s">
        <v>1153</v>
      </c>
      <c r="B3788" s="1">
        <v>43144</v>
      </c>
      <c r="C3788">
        <v>3</v>
      </c>
      <c r="D3788">
        <v>123</v>
      </c>
      <c r="E3788">
        <v>314</v>
      </c>
      <c r="F3788" t="s">
        <v>1426</v>
      </c>
      <c r="G3788" t="s">
        <v>40</v>
      </c>
      <c r="H3788" t="s">
        <v>41</v>
      </c>
      <c r="I3788">
        <v>3</v>
      </c>
      <c r="J3788">
        <v>2</v>
      </c>
      <c r="K3788">
        <v>179</v>
      </c>
      <c r="L3788">
        <v>7.9</v>
      </c>
      <c r="M3788">
        <v>4.8499999999999996</v>
      </c>
      <c r="N3788">
        <v>0.38</v>
      </c>
      <c r="O3788">
        <v>6.99</v>
      </c>
      <c r="P3788">
        <v>0.55000000000000004</v>
      </c>
      <c r="Q3788">
        <v>4.7300000000000004</v>
      </c>
      <c r="R3788">
        <v>0.37</v>
      </c>
      <c r="S3788">
        <v>0.93</v>
      </c>
      <c r="T3788">
        <v>38</v>
      </c>
      <c r="U3788">
        <v>8.1999999999999993</v>
      </c>
      <c r="V3788">
        <v>11.76</v>
      </c>
      <c r="W3788" s="1">
        <v>42965</v>
      </c>
      <c r="X3788">
        <v>262</v>
      </c>
      <c r="Y3788" t="s">
        <v>47</v>
      </c>
      <c r="Z3788" t="s">
        <v>2139</v>
      </c>
      <c r="AA3788" t="s">
        <v>596</v>
      </c>
      <c r="AC3788" s="1">
        <v>43048</v>
      </c>
      <c r="AD3788">
        <v>1</v>
      </c>
      <c r="AE3788">
        <v>109</v>
      </c>
      <c r="AF3788" s="1">
        <v>43323</v>
      </c>
      <c r="AG3788">
        <v>358</v>
      </c>
      <c r="AH3788">
        <v>309073</v>
      </c>
      <c r="AI3788">
        <v>23</v>
      </c>
      <c r="AJ3788" s="2">
        <v>41579</v>
      </c>
      <c r="AK3788" t="s">
        <v>45</v>
      </c>
      <c r="AL3788" s="1">
        <v>42965</v>
      </c>
    </row>
    <row r="3789" spans="1:38" x14ac:dyDescent="0.25">
      <c r="A3789" t="s">
        <v>1153</v>
      </c>
      <c r="B3789" s="1">
        <v>43214</v>
      </c>
      <c r="C3789">
        <v>4</v>
      </c>
      <c r="D3789">
        <v>123</v>
      </c>
      <c r="E3789">
        <v>314</v>
      </c>
      <c r="F3789" t="s">
        <v>1426</v>
      </c>
      <c r="G3789" t="s">
        <v>40</v>
      </c>
      <c r="H3789" t="s">
        <v>41</v>
      </c>
      <c r="I3789">
        <v>3</v>
      </c>
      <c r="J3789">
        <v>2</v>
      </c>
      <c r="K3789">
        <v>249</v>
      </c>
      <c r="L3789">
        <v>6.6</v>
      </c>
      <c r="M3789">
        <v>4.3899999999999997</v>
      </c>
      <c r="N3789">
        <v>0.28999999999999998</v>
      </c>
      <c r="O3789">
        <v>7.99</v>
      </c>
      <c r="P3789">
        <v>0.53</v>
      </c>
      <c r="Q3789">
        <v>5.64</v>
      </c>
      <c r="R3789">
        <v>0.37</v>
      </c>
      <c r="S3789">
        <v>0.9</v>
      </c>
      <c r="T3789">
        <v>136</v>
      </c>
      <c r="U3789">
        <v>6.85</v>
      </c>
      <c r="V3789">
        <v>11.16</v>
      </c>
      <c r="W3789" s="1">
        <v>42965</v>
      </c>
      <c r="X3789">
        <v>262</v>
      </c>
      <c r="Y3789" t="s">
        <v>48</v>
      </c>
      <c r="Z3789" t="s">
        <v>2139</v>
      </c>
      <c r="AA3789" t="s">
        <v>596</v>
      </c>
      <c r="AC3789" t="s">
        <v>49</v>
      </c>
      <c r="AH3789">
        <v>309073</v>
      </c>
      <c r="AI3789">
        <v>23</v>
      </c>
      <c r="AJ3789" s="2">
        <v>41579</v>
      </c>
      <c r="AK3789" t="s">
        <v>50</v>
      </c>
      <c r="AL3789" s="1">
        <v>43237</v>
      </c>
    </row>
    <row r="3790" spans="1:38" x14ac:dyDescent="0.25">
      <c r="A3790" t="s">
        <v>1153</v>
      </c>
      <c r="B3790" s="1">
        <v>43214</v>
      </c>
      <c r="C3790">
        <v>4</v>
      </c>
      <c r="D3790">
        <v>14</v>
      </c>
      <c r="E3790">
        <v>314</v>
      </c>
      <c r="F3790" t="s">
        <v>1426</v>
      </c>
      <c r="G3790" t="s">
        <v>40</v>
      </c>
      <c r="H3790" t="s">
        <v>41</v>
      </c>
      <c r="I3790">
        <v>7</v>
      </c>
      <c r="J3790" t="s">
        <v>42</v>
      </c>
      <c r="K3790">
        <v>237</v>
      </c>
      <c r="L3790">
        <v>6</v>
      </c>
      <c r="M3790">
        <v>4.12</v>
      </c>
      <c r="N3790">
        <v>0.25</v>
      </c>
      <c r="O3790">
        <v>8.08</v>
      </c>
      <c r="P3790">
        <v>0.48</v>
      </c>
      <c r="Q3790">
        <v>5.6</v>
      </c>
      <c r="R3790">
        <v>0.34</v>
      </c>
      <c r="S3790">
        <v>0.82</v>
      </c>
      <c r="T3790">
        <v>349</v>
      </c>
      <c r="U3790">
        <v>6.23</v>
      </c>
      <c r="V3790">
        <v>10.15</v>
      </c>
      <c r="W3790" s="1">
        <v>42977</v>
      </c>
      <c r="X3790">
        <v>250</v>
      </c>
      <c r="Y3790" s="3">
        <v>45019</v>
      </c>
      <c r="AC3790" t="s">
        <v>49</v>
      </c>
      <c r="AH3790">
        <v>306083</v>
      </c>
      <c r="AI3790" t="s">
        <v>251</v>
      </c>
      <c r="AJ3790" s="2">
        <v>46447</v>
      </c>
      <c r="AK3790" t="s">
        <v>50</v>
      </c>
      <c r="AL3790" s="1">
        <v>43237</v>
      </c>
    </row>
    <row r="3791" spans="1:38" x14ac:dyDescent="0.25">
      <c r="A3791" t="s">
        <v>594</v>
      </c>
      <c r="B3791" s="1">
        <v>42995</v>
      </c>
      <c r="C3791">
        <v>1</v>
      </c>
      <c r="D3791">
        <v>190</v>
      </c>
      <c r="E3791">
        <v>314</v>
      </c>
      <c r="F3791" t="s">
        <v>1426</v>
      </c>
      <c r="G3791" t="s">
        <v>69</v>
      </c>
      <c r="H3791" t="s">
        <v>70</v>
      </c>
      <c r="I3791">
        <v>4</v>
      </c>
      <c r="J3791" t="s">
        <v>42</v>
      </c>
      <c r="K3791">
        <v>28</v>
      </c>
      <c r="L3791">
        <v>22.1</v>
      </c>
      <c r="M3791">
        <v>5.1100000000000003</v>
      </c>
      <c r="N3791">
        <v>1.1299999999999999</v>
      </c>
      <c r="O3791">
        <v>6.05</v>
      </c>
      <c r="P3791">
        <v>1.34</v>
      </c>
      <c r="Q3791">
        <v>3.89</v>
      </c>
      <c r="R3791">
        <v>0.86</v>
      </c>
      <c r="S3791">
        <v>2.2000000000000002</v>
      </c>
      <c r="T3791">
        <v>48</v>
      </c>
      <c r="U3791">
        <v>22.94</v>
      </c>
      <c r="V3791">
        <v>29.13</v>
      </c>
      <c r="W3791" s="1">
        <v>42967</v>
      </c>
      <c r="X3791">
        <v>232</v>
      </c>
      <c r="Y3791" t="s">
        <v>43</v>
      </c>
      <c r="Z3791" t="s">
        <v>2140</v>
      </c>
      <c r="AA3791" t="s">
        <v>2141</v>
      </c>
      <c r="AC3791" t="s">
        <v>49</v>
      </c>
      <c r="AH3791">
        <v>508071</v>
      </c>
      <c r="AI3791" t="s">
        <v>2142</v>
      </c>
      <c r="AJ3791" s="2">
        <v>41913</v>
      </c>
      <c r="AK3791" t="s">
        <v>45</v>
      </c>
      <c r="AL3791" s="1">
        <v>42967</v>
      </c>
    </row>
    <row r="3792" spans="1:38" x14ac:dyDescent="0.25">
      <c r="A3792" t="s">
        <v>594</v>
      </c>
      <c r="B3792" s="1">
        <v>43059</v>
      </c>
      <c r="C3792">
        <v>2</v>
      </c>
      <c r="D3792">
        <v>190</v>
      </c>
      <c r="E3792">
        <v>314</v>
      </c>
      <c r="F3792" t="s">
        <v>1426</v>
      </c>
      <c r="G3792" t="s">
        <v>69</v>
      </c>
      <c r="H3792" t="s">
        <v>70</v>
      </c>
      <c r="I3792">
        <v>4</v>
      </c>
      <c r="J3792" t="s">
        <v>42</v>
      </c>
      <c r="K3792">
        <v>92</v>
      </c>
      <c r="L3792">
        <v>18.5</v>
      </c>
      <c r="M3792">
        <v>5.09</v>
      </c>
      <c r="N3792">
        <v>0.94</v>
      </c>
      <c r="O3792">
        <v>6.16</v>
      </c>
      <c r="P3792">
        <v>1.1399999999999999</v>
      </c>
      <c r="Q3792">
        <v>4.07</v>
      </c>
      <c r="R3792">
        <v>0.75</v>
      </c>
      <c r="S3792">
        <v>1.89</v>
      </c>
      <c r="T3792">
        <v>60</v>
      </c>
      <c r="U3792">
        <v>19.2</v>
      </c>
      <c r="V3792">
        <v>24.83</v>
      </c>
      <c r="W3792" s="1">
        <v>42967</v>
      </c>
      <c r="X3792">
        <v>232</v>
      </c>
      <c r="Y3792" t="s">
        <v>46</v>
      </c>
      <c r="Z3792" t="s">
        <v>2143</v>
      </c>
      <c r="AA3792" t="s">
        <v>2144</v>
      </c>
      <c r="AC3792" s="1">
        <v>43045</v>
      </c>
      <c r="AD3792">
        <v>1</v>
      </c>
      <c r="AE3792">
        <v>217</v>
      </c>
      <c r="AF3792" s="1">
        <v>43326</v>
      </c>
      <c r="AG3792">
        <v>359</v>
      </c>
      <c r="AH3792">
        <v>508071</v>
      </c>
      <c r="AI3792" t="s">
        <v>2142</v>
      </c>
      <c r="AJ3792" s="2">
        <v>41913</v>
      </c>
      <c r="AK3792" t="s">
        <v>45</v>
      </c>
      <c r="AL3792" s="1">
        <v>42967</v>
      </c>
    </row>
    <row r="3793" spans="1:38" x14ac:dyDescent="0.25">
      <c r="A3793" t="s">
        <v>594</v>
      </c>
      <c r="B3793" s="1">
        <v>43122</v>
      </c>
      <c r="C3793">
        <v>3</v>
      </c>
      <c r="D3793">
        <v>190</v>
      </c>
      <c r="E3793">
        <v>314</v>
      </c>
      <c r="F3793" t="s">
        <v>1426</v>
      </c>
      <c r="G3793" t="s">
        <v>69</v>
      </c>
      <c r="H3793" t="s">
        <v>70</v>
      </c>
      <c r="I3793">
        <v>4</v>
      </c>
      <c r="J3793" t="s">
        <v>42</v>
      </c>
      <c r="K3793">
        <v>155</v>
      </c>
      <c r="L3793">
        <v>15.2</v>
      </c>
      <c r="M3793">
        <v>4.9000000000000004</v>
      </c>
      <c r="N3793">
        <v>0.74</v>
      </c>
      <c r="O3793">
        <v>6.74</v>
      </c>
      <c r="P3793">
        <v>1.02</v>
      </c>
      <c r="Q3793">
        <v>4.07</v>
      </c>
      <c r="R3793">
        <v>0.62</v>
      </c>
      <c r="S3793">
        <v>1.64</v>
      </c>
      <c r="T3793">
        <v>80</v>
      </c>
      <c r="U3793">
        <v>15.78</v>
      </c>
      <c r="V3793">
        <v>21.48</v>
      </c>
      <c r="W3793" s="1">
        <v>42967</v>
      </c>
      <c r="X3793">
        <v>232</v>
      </c>
      <c r="Y3793" t="s">
        <v>47</v>
      </c>
      <c r="Z3793" t="s">
        <v>2140</v>
      </c>
      <c r="AA3793" t="s">
        <v>2141</v>
      </c>
      <c r="AC3793" s="1">
        <v>43045</v>
      </c>
      <c r="AD3793">
        <v>1</v>
      </c>
      <c r="AE3793">
        <v>160</v>
      </c>
      <c r="AF3793" s="1">
        <v>43326</v>
      </c>
      <c r="AG3793">
        <v>359</v>
      </c>
      <c r="AH3793">
        <v>508071</v>
      </c>
      <c r="AI3793" t="s">
        <v>2142</v>
      </c>
      <c r="AJ3793" s="2">
        <v>41913</v>
      </c>
      <c r="AK3793" t="s">
        <v>45</v>
      </c>
      <c r="AL3793" s="1">
        <v>42967</v>
      </c>
    </row>
    <row r="3794" spans="1:38" x14ac:dyDescent="0.25">
      <c r="A3794" t="s">
        <v>594</v>
      </c>
      <c r="B3794" s="1">
        <v>43186</v>
      </c>
      <c r="C3794">
        <v>4</v>
      </c>
      <c r="D3794">
        <v>190</v>
      </c>
      <c r="E3794">
        <v>314</v>
      </c>
      <c r="F3794" t="s">
        <v>1426</v>
      </c>
      <c r="G3794" t="s">
        <v>69</v>
      </c>
      <c r="H3794" t="s">
        <v>70</v>
      </c>
      <c r="I3794">
        <v>4</v>
      </c>
      <c r="J3794" t="s">
        <v>42</v>
      </c>
      <c r="K3794">
        <v>219</v>
      </c>
      <c r="L3794">
        <v>13.5</v>
      </c>
      <c r="M3794">
        <v>4.9400000000000004</v>
      </c>
      <c r="N3794">
        <v>0.67</v>
      </c>
      <c r="O3794">
        <v>7.38</v>
      </c>
      <c r="P3794">
        <v>1</v>
      </c>
      <c r="Q3794">
        <v>4.63</v>
      </c>
      <c r="R3794">
        <v>0.63</v>
      </c>
      <c r="S3794">
        <v>1.62</v>
      </c>
      <c r="T3794">
        <v>45</v>
      </c>
      <c r="U3794">
        <v>14.01</v>
      </c>
      <c r="V3794">
        <v>20.84</v>
      </c>
      <c r="W3794" s="1">
        <v>42967</v>
      </c>
      <c r="X3794">
        <v>232</v>
      </c>
      <c r="Y3794" t="s">
        <v>48</v>
      </c>
      <c r="Z3794" t="s">
        <v>2140</v>
      </c>
      <c r="AA3794" t="s">
        <v>2141</v>
      </c>
      <c r="AC3794" t="s">
        <v>49</v>
      </c>
      <c r="AH3794">
        <v>508071</v>
      </c>
      <c r="AI3794" t="s">
        <v>2142</v>
      </c>
      <c r="AJ3794" s="2">
        <v>41913</v>
      </c>
      <c r="AK3794" t="s">
        <v>50</v>
      </c>
      <c r="AL3794" s="1">
        <v>43245</v>
      </c>
    </row>
    <row r="3795" spans="1:38" x14ac:dyDescent="0.25">
      <c r="A3795" t="s">
        <v>123</v>
      </c>
      <c r="B3795" s="1">
        <v>43005</v>
      </c>
      <c r="C3795">
        <v>1</v>
      </c>
      <c r="D3795">
        <v>197</v>
      </c>
      <c r="E3795">
        <v>314</v>
      </c>
      <c r="F3795" t="s">
        <v>1426</v>
      </c>
      <c r="G3795" t="s">
        <v>104</v>
      </c>
      <c r="H3795" t="s">
        <v>105</v>
      </c>
      <c r="I3795">
        <v>2</v>
      </c>
      <c r="J3795">
        <v>1</v>
      </c>
      <c r="K3795">
        <v>45</v>
      </c>
      <c r="L3795">
        <v>19.8</v>
      </c>
      <c r="M3795">
        <v>5.27</v>
      </c>
      <c r="N3795">
        <v>1.04</v>
      </c>
      <c r="O3795">
        <v>5.0999999999999996</v>
      </c>
      <c r="P3795">
        <v>1.01</v>
      </c>
      <c r="Q3795">
        <v>3.88</v>
      </c>
      <c r="R3795">
        <v>0.77</v>
      </c>
      <c r="S3795">
        <v>1.78</v>
      </c>
      <c r="T3795">
        <v>15</v>
      </c>
      <c r="U3795">
        <v>20.55</v>
      </c>
      <c r="V3795">
        <v>23.7</v>
      </c>
      <c r="W3795" s="1">
        <v>42960</v>
      </c>
      <c r="X3795">
        <v>251</v>
      </c>
      <c r="Y3795" t="s">
        <v>43</v>
      </c>
      <c r="Z3795" t="s">
        <v>2145</v>
      </c>
      <c r="AA3795" t="s">
        <v>2146</v>
      </c>
      <c r="AC3795" s="1">
        <v>43047</v>
      </c>
      <c r="AD3795">
        <v>1</v>
      </c>
      <c r="AE3795">
        <v>259</v>
      </c>
      <c r="AF3795" s="1">
        <v>43326</v>
      </c>
      <c r="AG3795">
        <v>366</v>
      </c>
      <c r="AH3795" t="s">
        <v>1960</v>
      </c>
      <c r="AI3795">
        <v>101</v>
      </c>
      <c r="AJ3795" t="s">
        <v>2147</v>
      </c>
      <c r="AK3795" t="s">
        <v>45</v>
      </c>
      <c r="AL3795" s="1">
        <v>42960</v>
      </c>
    </row>
    <row r="3796" spans="1:38" x14ac:dyDescent="0.25">
      <c r="A3796" t="s">
        <v>123</v>
      </c>
      <c r="B3796" s="1">
        <v>43136</v>
      </c>
      <c r="C3796">
        <v>3</v>
      </c>
      <c r="D3796">
        <v>197</v>
      </c>
      <c r="E3796">
        <v>314</v>
      </c>
      <c r="F3796" t="s">
        <v>1426</v>
      </c>
      <c r="G3796" t="s">
        <v>104</v>
      </c>
      <c r="H3796" t="s">
        <v>105</v>
      </c>
      <c r="I3796">
        <v>2</v>
      </c>
      <c r="J3796">
        <v>1</v>
      </c>
      <c r="K3796">
        <v>176</v>
      </c>
      <c r="L3796">
        <v>16.3</v>
      </c>
      <c r="M3796">
        <v>4.9000000000000004</v>
      </c>
      <c r="N3796">
        <v>0.8</v>
      </c>
      <c r="O3796">
        <v>6.27</v>
      </c>
      <c r="P3796">
        <v>1.02</v>
      </c>
      <c r="Q3796">
        <v>4.45</v>
      </c>
      <c r="R3796">
        <v>0.73</v>
      </c>
      <c r="S3796">
        <v>1.75</v>
      </c>
      <c r="T3796">
        <v>88</v>
      </c>
      <c r="U3796">
        <v>16.920000000000002</v>
      </c>
      <c r="V3796">
        <v>22.59</v>
      </c>
      <c r="W3796" s="1">
        <v>42960</v>
      </c>
      <c r="X3796">
        <v>251</v>
      </c>
      <c r="Y3796" t="s">
        <v>47</v>
      </c>
      <c r="Z3796" t="s">
        <v>2145</v>
      </c>
      <c r="AA3796" t="s">
        <v>2146</v>
      </c>
      <c r="AC3796" s="1">
        <v>43047</v>
      </c>
      <c r="AD3796">
        <v>1</v>
      </c>
      <c r="AE3796">
        <v>188</v>
      </c>
      <c r="AF3796" s="1">
        <v>43326</v>
      </c>
      <c r="AG3796">
        <v>366</v>
      </c>
      <c r="AH3796" t="s">
        <v>1960</v>
      </c>
      <c r="AI3796">
        <v>101</v>
      </c>
      <c r="AJ3796" t="s">
        <v>2147</v>
      </c>
      <c r="AK3796" t="s">
        <v>45</v>
      </c>
      <c r="AL3796" s="1">
        <v>42960</v>
      </c>
    </row>
    <row r="3797" spans="1:38" x14ac:dyDescent="0.25">
      <c r="A3797" t="s">
        <v>123</v>
      </c>
      <c r="B3797" s="1">
        <v>43074</v>
      </c>
      <c r="C3797">
        <v>2</v>
      </c>
      <c r="D3797">
        <v>197</v>
      </c>
      <c r="E3797">
        <v>314</v>
      </c>
      <c r="F3797" t="s">
        <v>1426</v>
      </c>
      <c r="G3797" t="s">
        <v>104</v>
      </c>
      <c r="H3797" t="s">
        <v>105</v>
      </c>
      <c r="I3797">
        <v>2</v>
      </c>
      <c r="J3797">
        <v>1</v>
      </c>
      <c r="K3797">
        <v>114</v>
      </c>
      <c r="L3797">
        <v>17.2</v>
      </c>
      <c r="M3797">
        <v>5.17</v>
      </c>
      <c r="N3797">
        <v>0.89</v>
      </c>
      <c r="O3797">
        <v>4.92</v>
      </c>
      <c r="P3797">
        <v>0.85</v>
      </c>
      <c r="Q3797">
        <v>4.25</v>
      </c>
      <c r="R3797">
        <v>0.73</v>
      </c>
      <c r="S3797">
        <v>1.58</v>
      </c>
      <c r="T3797">
        <v>16</v>
      </c>
      <c r="U3797">
        <v>17.850000000000001</v>
      </c>
      <c r="V3797">
        <v>20.7</v>
      </c>
      <c r="W3797" s="1">
        <v>42960</v>
      </c>
      <c r="X3797">
        <v>251</v>
      </c>
      <c r="Y3797" t="s">
        <v>46</v>
      </c>
      <c r="Z3797" t="s">
        <v>2145</v>
      </c>
      <c r="AA3797" t="s">
        <v>2146</v>
      </c>
      <c r="AC3797" s="1">
        <v>43047</v>
      </c>
      <c r="AD3797">
        <v>1</v>
      </c>
      <c r="AE3797">
        <v>250</v>
      </c>
      <c r="AF3797" s="1">
        <v>43326</v>
      </c>
      <c r="AG3797">
        <v>366</v>
      </c>
      <c r="AH3797" t="s">
        <v>1960</v>
      </c>
      <c r="AI3797">
        <v>101</v>
      </c>
      <c r="AJ3797" t="s">
        <v>2147</v>
      </c>
      <c r="AK3797" t="s">
        <v>45</v>
      </c>
      <c r="AL3797" s="1">
        <v>42960</v>
      </c>
    </row>
    <row r="3798" spans="1:38" x14ac:dyDescent="0.25">
      <c r="A3798" t="s">
        <v>123</v>
      </c>
      <c r="B3798" s="1">
        <v>43198</v>
      </c>
      <c r="C3798">
        <v>4</v>
      </c>
      <c r="D3798">
        <v>197</v>
      </c>
      <c r="E3798">
        <v>314</v>
      </c>
      <c r="F3798" t="s">
        <v>1426</v>
      </c>
      <c r="G3798" t="s">
        <v>104</v>
      </c>
      <c r="H3798" t="s">
        <v>105</v>
      </c>
      <c r="I3798">
        <v>2</v>
      </c>
      <c r="J3798">
        <v>1</v>
      </c>
      <c r="K3798">
        <v>238</v>
      </c>
      <c r="L3798">
        <v>10.3</v>
      </c>
      <c r="M3798">
        <v>4.67</v>
      </c>
      <c r="N3798">
        <v>0.48</v>
      </c>
      <c r="O3798">
        <v>7</v>
      </c>
      <c r="P3798">
        <v>0.72</v>
      </c>
      <c r="Q3798">
        <v>5.18</v>
      </c>
      <c r="R3798">
        <v>0.53</v>
      </c>
      <c r="S3798">
        <v>1.25</v>
      </c>
      <c r="T3798">
        <v>72</v>
      </c>
      <c r="U3798">
        <v>10.69</v>
      </c>
      <c r="V3798">
        <v>15.73</v>
      </c>
      <c r="W3798" s="1">
        <v>42960</v>
      </c>
      <c r="X3798">
        <v>251</v>
      </c>
      <c r="Y3798" t="s">
        <v>48</v>
      </c>
      <c r="Z3798" t="s">
        <v>2145</v>
      </c>
      <c r="AA3798" t="s">
        <v>2146</v>
      </c>
      <c r="AC3798" t="s">
        <v>49</v>
      </c>
      <c r="AH3798" t="s">
        <v>1960</v>
      </c>
      <c r="AI3798">
        <v>101</v>
      </c>
      <c r="AJ3798" t="s">
        <v>2147</v>
      </c>
      <c r="AK3798" t="s">
        <v>50</v>
      </c>
      <c r="AL3798" s="1">
        <v>43242</v>
      </c>
    </row>
    <row r="3799" spans="1:38" x14ac:dyDescent="0.25">
      <c r="A3799" t="s">
        <v>78</v>
      </c>
      <c r="B3799" s="1">
        <v>43012</v>
      </c>
      <c r="C3799">
        <v>1</v>
      </c>
      <c r="D3799">
        <v>38</v>
      </c>
      <c r="E3799">
        <v>315</v>
      </c>
      <c r="F3799" t="s">
        <v>1426</v>
      </c>
      <c r="G3799" t="s">
        <v>40</v>
      </c>
      <c r="H3799" t="s">
        <v>41</v>
      </c>
      <c r="I3799">
        <v>7</v>
      </c>
      <c r="J3799" t="s">
        <v>42</v>
      </c>
      <c r="K3799">
        <v>44</v>
      </c>
      <c r="L3799">
        <v>21.1</v>
      </c>
      <c r="M3799">
        <v>5.22</v>
      </c>
      <c r="N3799">
        <v>1.1000000000000001</v>
      </c>
      <c r="O3799">
        <v>5.93</v>
      </c>
      <c r="P3799">
        <v>1.25</v>
      </c>
      <c r="Q3799">
        <v>4.2</v>
      </c>
      <c r="R3799">
        <v>0.89</v>
      </c>
      <c r="S3799">
        <v>2.14</v>
      </c>
      <c r="U3799">
        <v>21.9</v>
      </c>
      <c r="V3799">
        <v>27.95</v>
      </c>
      <c r="W3799" s="1">
        <v>42968</v>
      </c>
      <c r="X3799" t="s">
        <v>2148</v>
      </c>
      <c r="Z3799" t="s">
        <v>2149</v>
      </c>
      <c r="AA3799" t="s">
        <v>2150</v>
      </c>
      <c r="AC3799" t="s">
        <v>49</v>
      </c>
      <c r="AH3799">
        <v>306083</v>
      </c>
      <c r="AI3799" t="s">
        <v>373</v>
      </c>
      <c r="AJ3799" s="3">
        <v>45265</v>
      </c>
      <c r="AK3799" t="s">
        <v>45</v>
      </c>
      <c r="AL3799" s="1">
        <v>42968</v>
      </c>
    </row>
    <row r="3800" spans="1:38" x14ac:dyDescent="0.25">
      <c r="A3800" t="s">
        <v>78</v>
      </c>
      <c r="B3800" s="1">
        <v>43072</v>
      </c>
      <c r="C3800">
        <v>2</v>
      </c>
      <c r="D3800">
        <v>38</v>
      </c>
      <c r="E3800">
        <v>315</v>
      </c>
      <c r="F3800" t="s">
        <v>1426</v>
      </c>
      <c r="G3800" t="s">
        <v>40</v>
      </c>
      <c r="H3800" t="s">
        <v>41</v>
      </c>
      <c r="I3800">
        <v>7</v>
      </c>
      <c r="J3800" t="s">
        <v>42</v>
      </c>
      <c r="K3800">
        <v>104</v>
      </c>
      <c r="L3800">
        <v>17.2</v>
      </c>
      <c r="M3800">
        <v>5.13</v>
      </c>
      <c r="N3800">
        <v>0.88</v>
      </c>
      <c r="O3800">
        <v>5.79</v>
      </c>
      <c r="P3800">
        <v>1</v>
      </c>
      <c r="Q3800">
        <v>4.07</v>
      </c>
      <c r="R3800">
        <v>0.7</v>
      </c>
      <c r="S3800">
        <v>1.7</v>
      </c>
      <c r="T3800">
        <v>26</v>
      </c>
      <c r="U3800">
        <v>17.850000000000001</v>
      </c>
      <c r="V3800">
        <v>22.36</v>
      </c>
      <c r="W3800" s="1">
        <v>42968</v>
      </c>
      <c r="X3800" t="s">
        <v>2148</v>
      </c>
      <c r="Y3800" t="s">
        <v>46</v>
      </c>
      <c r="Z3800" t="s">
        <v>2149</v>
      </c>
      <c r="AA3800" t="s">
        <v>2150</v>
      </c>
      <c r="AC3800" s="1">
        <v>43087</v>
      </c>
      <c r="AD3800">
        <v>2</v>
      </c>
      <c r="AE3800">
        <v>240</v>
      </c>
      <c r="AF3800" s="1">
        <v>43366</v>
      </c>
      <c r="AG3800">
        <v>398</v>
      </c>
      <c r="AH3800">
        <v>306083</v>
      </c>
      <c r="AI3800" t="s">
        <v>373</v>
      </c>
      <c r="AJ3800" s="3">
        <v>45265</v>
      </c>
      <c r="AK3800" t="s">
        <v>45</v>
      </c>
      <c r="AL3800" s="1">
        <v>42968</v>
      </c>
    </row>
    <row r="3801" spans="1:38" x14ac:dyDescent="0.25">
      <c r="A3801" t="s">
        <v>78</v>
      </c>
      <c r="B3801" s="1">
        <v>43129</v>
      </c>
      <c r="C3801">
        <v>3</v>
      </c>
      <c r="D3801">
        <v>38</v>
      </c>
      <c r="E3801">
        <v>315</v>
      </c>
      <c r="F3801" t="s">
        <v>1426</v>
      </c>
      <c r="G3801" t="s">
        <v>40</v>
      </c>
      <c r="H3801" t="s">
        <v>41</v>
      </c>
      <c r="I3801">
        <v>7</v>
      </c>
      <c r="J3801" t="s">
        <v>42</v>
      </c>
      <c r="K3801">
        <v>161</v>
      </c>
      <c r="L3801">
        <v>16.600000000000001</v>
      </c>
      <c r="M3801">
        <v>5.23</v>
      </c>
      <c r="N3801">
        <v>0.87</v>
      </c>
      <c r="O3801">
        <v>5.5</v>
      </c>
      <c r="P3801">
        <v>0.91</v>
      </c>
      <c r="Q3801">
        <v>3.86</v>
      </c>
      <c r="R3801">
        <v>0.64</v>
      </c>
      <c r="S3801">
        <v>1.55</v>
      </c>
      <c r="T3801">
        <v>7</v>
      </c>
      <c r="U3801">
        <v>17.23</v>
      </c>
      <c r="V3801">
        <v>20.62</v>
      </c>
      <c r="W3801" s="1">
        <v>42968</v>
      </c>
      <c r="X3801" t="s">
        <v>2148</v>
      </c>
      <c r="Y3801" t="s">
        <v>47</v>
      </c>
      <c r="Z3801" t="s">
        <v>2149</v>
      </c>
      <c r="AA3801" t="s">
        <v>2150</v>
      </c>
      <c r="AC3801" s="1">
        <v>43087</v>
      </c>
      <c r="AD3801">
        <v>2</v>
      </c>
      <c r="AE3801">
        <v>235</v>
      </c>
      <c r="AF3801" s="1">
        <v>43366</v>
      </c>
      <c r="AG3801">
        <v>398</v>
      </c>
      <c r="AH3801">
        <v>306083</v>
      </c>
      <c r="AI3801" t="s">
        <v>373</v>
      </c>
      <c r="AJ3801" s="3">
        <v>45265</v>
      </c>
      <c r="AK3801" t="s">
        <v>45</v>
      </c>
      <c r="AL3801" s="1">
        <v>42968</v>
      </c>
    </row>
    <row r="3802" spans="1:38" x14ac:dyDescent="0.25">
      <c r="A3802" t="s">
        <v>78</v>
      </c>
      <c r="B3802" s="1">
        <v>43193</v>
      </c>
      <c r="C3802">
        <v>4</v>
      </c>
      <c r="D3802">
        <v>38</v>
      </c>
      <c r="E3802">
        <v>315</v>
      </c>
      <c r="F3802" t="s">
        <v>1426</v>
      </c>
      <c r="G3802" t="s">
        <v>40</v>
      </c>
      <c r="H3802" t="s">
        <v>41</v>
      </c>
      <c r="I3802">
        <v>7</v>
      </c>
      <c r="J3802" t="s">
        <v>42</v>
      </c>
      <c r="K3802">
        <v>225</v>
      </c>
      <c r="L3802">
        <v>11.1</v>
      </c>
      <c r="M3802">
        <v>4.95</v>
      </c>
      <c r="N3802">
        <v>0.55000000000000004</v>
      </c>
      <c r="O3802">
        <v>6.8</v>
      </c>
      <c r="P3802">
        <v>0.75</v>
      </c>
      <c r="Q3802">
        <v>4.75</v>
      </c>
      <c r="R3802">
        <v>0.53</v>
      </c>
      <c r="S3802">
        <v>1.28</v>
      </c>
      <c r="T3802">
        <v>29</v>
      </c>
      <c r="U3802">
        <v>11.52</v>
      </c>
      <c r="V3802">
        <v>16.32</v>
      </c>
      <c r="W3802" s="1">
        <v>42968</v>
      </c>
      <c r="X3802" t="s">
        <v>2148</v>
      </c>
      <c r="Y3802" t="s">
        <v>48</v>
      </c>
      <c r="Z3802" t="s">
        <v>2149</v>
      </c>
      <c r="AA3802" t="s">
        <v>2150</v>
      </c>
      <c r="AC3802" s="1">
        <v>43087</v>
      </c>
      <c r="AD3802">
        <v>2</v>
      </c>
      <c r="AE3802">
        <v>171</v>
      </c>
      <c r="AF3802" s="1">
        <v>43366</v>
      </c>
      <c r="AG3802">
        <v>398</v>
      </c>
      <c r="AH3802">
        <v>306083</v>
      </c>
      <c r="AI3802" t="s">
        <v>373</v>
      </c>
      <c r="AJ3802" s="3">
        <v>45265</v>
      </c>
      <c r="AK3802" t="s">
        <v>45</v>
      </c>
      <c r="AL3802" s="1">
        <v>42968</v>
      </c>
    </row>
    <row r="3803" spans="1:38" x14ac:dyDescent="0.25">
      <c r="A3803" t="s">
        <v>1153</v>
      </c>
      <c r="B3803" s="1">
        <v>43009</v>
      </c>
      <c r="C3803">
        <v>1</v>
      </c>
      <c r="D3803">
        <v>186</v>
      </c>
      <c r="E3803">
        <v>315</v>
      </c>
      <c r="F3803" t="s">
        <v>1426</v>
      </c>
      <c r="G3803" t="s">
        <v>104</v>
      </c>
      <c r="H3803" t="s">
        <v>105</v>
      </c>
      <c r="I3803">
        <v>5</v>
      </c>
      <c r="J3803" t="s">
        <v>42</v>
      </c>
      <c r="K3803">
        <v>41</v>
      </c>
      <c r="L3803">
        <v>20.2</v>
      </c>
      <c r="M3803">
        <v>5.01</v>
      </c>
      <c r="N3803">
        <v>1.01</v>
      </c>
      <c r="O3803">
        <v>5.62</v>
      </c>
      <c r="P3803">
        <v>1.1399999999999999</v>
      </c>
      <c r="Q3803">
        <v>3.87</v>
      </c>
      <c r="R3803">
        <v>0.78</v>
      </c>
      <c r="S3803">
        <v>1.92</v>
      </c>
      <c r="T3803">
        <v>16</v>
      </c>
      <c r="U3803">
        <v>20.97</v>
      </c>
      <c r="V3803">
        <v>25.51</v>
      </c>
      <c r="W3803" s="1">
        <v>42968</v>
      </c>
      <c r="X3803">
        <v>259</v>
      </c>
      <c r="Y3803" t="s">
        <v>43</v>
      </c>
      <c r="AC3803" s="1">
        <v>43044</v>
      </c>
      <c r="AD3803">
        <v>1</v>
      </c>
      <c r="AE3803">
        <v>254</v>
      </c>
      <c r="AF3803" s="1">
        <v>43324</v>
      </c>
      <c r="AG3803">
        <v>356</v>
      </c>
      <c r="AH3803">
        <v>511028</v>
      </c>
      <c r="AI3803">
        <v>9</v>
      </c>
      <c r="AJ3803" s="2">
        <v>46143</v>
      </c>
      <c r="AK3803" t="s">
        <v>45</v>
      </c>
      <c r="AL3803" s="1">
        <v>42968</v>
      </c>
    </row>
    <row r="3804" spans="1:38" x14ac:dyDescent="0.25">
      <c r="A3804" t="s">
        <v>1153</v>
      </c>
      <c r="B3804" s="1">
        <v>43073</v>
      </c>
      <c r="C3804">
        <v>2</v>
      </c>
      <c r="D3804">
        <v>186</v>
      </c>
      <c r="E3804">
        <v>315</v>
      </c>
      <c r="F3804" t="s">
        <v>1426</v>
      </c>
      <c r="G3804" t="s">
        <v>104</v>
      </c>
      <c r="H3804" t="s">
        <v>105</v>
      </c>
      <c r="I3804">
        <v>5</v>
      </c>
      <c r="J3804" t="s">
        <v>42</v>
      </c>
      <c r="K3804">
        <v>105</v>
      </c>
      <c r="L3804">
        <v>15.8</v>
      </c>
      <c r="M3804">
        <v>5.01</v>
      </c>
      <c r="N3804">
        <v>0.79</v>
      </c>
      <c r="O3804">
        <v>5.32</v>
      </c>
      <c r="P3804">
        <v>0.84</v>
      </c>
      <c r="Q3804">
        <v>4.2300000000000004</v>
      </c>
      <c r="R3804">
        <v>0.67</v>
      </c>
      <c r="S3804">
        <v>1.51</v>
      </c>
      <c r="T3804">
        <v>11</v>
      </c>
      <c r="U3804">
        <v>16.399999999999999</v>
      </c>
      <c r="V3804">
        <v>19.75</v>
      </c>
      <c r="W3804" s="1">
        <v>42968</v>
      </c>
      <c r="X3804">
        <v>259</v>
      </c>
      <c r="Y3804" t="s">
        <v>46</v>
      </c>
      <c r="AC3804" s="1">
        <v>43044</v>
      </c>
      <c r="AD3804">
        <v>1</v>
      </c>
      <c r="AE3804">
        <v>249</v>
      </c>
      <c r="AF3804" s="1">
        <v>43324</v>
      </c>
      <c r="AG3804">
        <v>356</v>
      </c>
      <c r="AH3804">
        <v>511028</v>
      </c>
      <c r="AI3804">
        <v>9</v>
      </c>
      <c r="AJ3804" s="2">
        <v>46143</v>
      </c>
      <c r="AK3804" t="s">
        <v>45</v>
      </c>
      <c r="AL3804" s="1">
        <v>42968</v>
      </c>
    </row>
    <row r="3805" spans="1:38" x14ac:dyDescent="0.25">
      <c r="A3805" t="s">
        <v>1153</v>
      </c>
      <c r="B3805" s="1">
        <v>43009</v>
      </c>
      <c r="C3805">
        <v>1</v>
      </c>
      <c r="D3805">
        <v>15</v>
      </c>
      <c r="E3805">
        <v>315</v>
      </c>
      <c r="F3805" t="s">
        <v>1426</v>
      </c>
      <c r="G3805" t="s">
        <v>40</v>
      </c>
      <c r="H3805" t="s">
        <v>41</v>
      </c>
      <c r="I3805">
        <v>3</v>
      </c>
      <c r="J3805">
        <v>2</v>
      </c>
      <c r="K3805">
        <v>24</v>
      </c>
      <c r="L3805">
        <v>16.399999999999999</v>
      </c>
      <c r="M3805">
        <v>5.01</v>
      </c>
      <c r="N3805">
        <v>0.82</v>
      </c>
      <c r="O3805">
        <v>4.68</v>
      </c>
      <c r="P3805">
        <v>0.77</v>
      </c>
      <c r="Q3805">
        <v>3.8</v>
      </c>
      <c r="R3805">
        <v>0.62</v>
      </c>
      <c r="S3805">
        <v>1.39</v>
      </c>
      <c r="T3805">
        <v>55</v>
      </c>
      <c r="U3805">
        <v>17.02</v>
      </c>
      <c r="V3805">
        <v>18.66</v>
      </c>
      <c r="W3805" s="1">
        <v>42985</v>
      </c>
      <c r="X3805">
        <v>242</v>
      </c>
      <c r="Y3805" t="s">
        <v>43</v>
      </c>
      <c r="Z3805" t="s">
        <v>2151</v>
      </c>
      <c r="AA3805" t="s">
        <v>2152</v>
      </c>
      <c r="AC3805" s="1">
        <v>43047</v>
      </c>
      <c r="AD3805">
        <v>1</v>
      </c>
      <c r="AE3805">
        <v>255</v>
      </c>
      <c r="AF3805" s="1">
        <v>43325</v>
      </c>
      <c r="AG3805">
        <v>340</v>
      </c>
      <c r="AH3805">
        <v>308583</v>
      </c>
      <c r="AI3805">
        <v>108</v>
      </c>
      <c r="AJ3805" s="3">
        <v>45149</v>
      </c>
      <c r="AK3805" t="s">
        <v>45</v>
      </c>
      <c r="AL3805" s="1">
        <v>42985</v>
      </c>
    </row>
    <row r="3806" spans="1:38" x14ac:dyDescent="0.25">
      <c r="A3806" t="s">
        <v>1153</v>
      </c>
      <c r="B3806" s="1">
        <v>43073</v>
      </c>
      <c r="C3806">
        <v>2</v>
      </c>
      <c r="D3806">
        <v>15</v>
      </c>
      <c r="E3806">
        <v>315</v>
      </c>
      <c r="F3806" t="s">
        <v>1426</v>
      </c>
      <c r="G3806" t="s">
        <v>40</v>
      </c>
      <c r="H3806" t="s">
        <v>41</v>
      </c>
      <c r="I3806">
        <v>3</v>
      </c>
      <c r="J3806">
        <v>2</v>
      </c>
      <c r="K3806">
        <v>88</v>
      </c>
      <c r="L3806">
        <v>14.3</v>
      </c>
      <c r="M3806">
        <v>4.9800000000000004</v>
      </c>
      <c r="N3806">
        <v>0.71</v>
      </c>
      <c r="O3806">
        <v>4.97</v>
      </c>
      <c r="P3806">
        <v>0.71</v>
      </c>
      <c r="Q3806">
        <v>4.42</v>
      </c>
      <c r="R3806">
        <v>0.63</v>
      </c>
      <c r="S3806">
        <v>1.34</v>
      </c>
      <c r="T3806">
        <v>235</v>
      </c>
      <c r="U3806">
        <v>14.84</v>
      </c>
      <c r="V3806">
        <v>17.420000000000002</v>
      </c>
      <c r="W3806" s="1">
        <v>42985</v>
      </c>
      <c r="X3806">
        <v>242</v>
      </c>
      <c r="Y3806" s="3">
        <v>44958</v>
      </c>
      <c r="Z3806" t="s">
        <v>2151</v>
      </c>
      <c r="AA3806" t="s">
        <v>2152</v>
      </c>
      <c r="AC3806" s="1">
        <v>43047</v>
      </c>
      <c r="AD3806">
        <v>1</v>
      </c>
      <c r="AE3806">
        <v>250</v>
      </c>
      <c r="AF3806" s="1">
        <v>43325</v>
      </c>
      <c r="AG3806">
        <v>340</v>
      </c>
      <c r="AH3806">
        <v>308583</v>
      </c>
      <c r="AI3806">
        <v>108</v>
      </c>
      <c r="AJ3806" s="3">
        <v>45149</v>
      </c>
      <c r="AK3806" t="s">
        <v>45</v>
      </c>
      <c r="AL3806" s="1">
        <v>42985</v>
      </c>
    </row>
    <row r="3807" spans="1:38" x14ac:dyDescent="0.25">
      <c r="A3807" t="s">
        <v>1153</v>
      </c>
      <c r="B3807" s="1">
        <v>43144</v>
      </c>
      <c r="C3807">
        <v>3</v>
      </c>
      <c r="D3807">
        <v>186</v>
      </c>
      <c r="E3807">
        <v>315</v>
      </c>
      <c r="F3807" t="s">
        <v>1426</v>
      </c>
      <c r="G3807" t="s">
        <v>104</v>
      </c>
      <c r="H3807" t="s">
        <v>105</v>
      </c>
      <c r="I3807">
        <v>5</v>
      </c>
      <c r="J3807" t="s">
        <v>42</v>
      </c>
      <c r="K3807">
        <v>176</v>
      </c>
      <c r="L3807">
        <v>10.7</v>
      </c>
      <c r="M3807">
        <v>4.8099999999999996</v>
      </c>
      <c r="N3807">
        <v>0.51</v>
      </c>
      <c r="O3807">
        <v>7</v>
      </c>
      <c r="P3807">
        <v>0.75</v>
      </c>
      <c r="Q3807">
        <v>4.37</v>
      </c>
      <c r="R3807">
        <v>0.47</v>
      </c>
      <c r="S3807">
        <v>1.22</v>
      </c>
      <c r="T3807">
        <v>47</v>
      </c>
      <c r="U3807">
        <v>11.11</v>
      </c>
      <c r="V3807">
        <v>15.77</v>
      </c>
      <c r="W3807" s="1">
        <v>42968</v>
      </c>
      <c r="X3807">
        <v>259</v>
      </c>
      <c r="Y3807" t="s">
        <v>47</v>
      </c>
      <c r="AC3807" s="1">
        <v>43044</v>
      </c>
      <c r="AD3807">
        <v>1</v>
      </c>
      <c r="AE3807">
        <v>110</v>
      </c>
      <c r="AF3807" s="1">
        <v>43324</v>
      </c>
      <c r="AG3807">
        <v>356</v>
      </c>
      <c r="AH3807">
        <v>511028</v>
      </c>
      <c r="AI3807">
        <v>9</v>
      </c>
      <c r="AJ3807" s="2">
        <v>46143</v>
      </c>
      <c r="AK3807" t="s">
        <v>45</v>
      </c>
      <c r="AL3807" s="1">
        <v>42968</v>
      </c>
    </row>
    <row r="3808" spans="1:38" x14ac:dyDescent="0.25">
      <c r="A3808" t="s">
        <v>1153</v>
      </c>
      <c r="B3808" s="1">
        <v>43144</v>
      </c>
      <c r="C3808">
        <v>3</v>
      </c>
      <c r="D3808">
        <v>15</v>
      </c>
      <c r="E3808">
        <v>315</v>
      </c>
      <c r="F3808" t="s">
        <v>1426</v>
      </c>
      <c r="G3808" t="s">
        <v>40</v>
      </c>
      <c r="H3808" t="s">
        <v>41</v>
      </c>
      <c r="I3808">
        <v>3</v>
      </c>
      <c r="J3808">
        <v>2</v>
      </c>
      <c r="K3808">
        <v>159</v>
      </c>
      <c r="L3808">
        <v>9.6</v>
      </c>
      <c r="M3808">
        <v>4.88</v>
      </c>
      <c r="N3808">
        <v>0.47</v>
      </c>
      <c r="O3808">
        <v>6.81</v>
      </c>
      <c r="P3808">
        <v>0.65</v>
      </c>
      <c r="Q3808">
        <v>4.72</v>
      </c>
      <c r="R3808">
        <v>0.45</v>
      </c>
      <c r="S3808">
        <v>1.1100000000000001</v>
      </c>
      <c r="T3808">
        <v>145</v>
      </c>
      <c r="U3808">
        <v>9.9600000000000009</v>
      </c>
      <c r="V3808">
        <v>14.07</v>
      </c>
      <c r="W3808" s="1">
        <v>42985</v>
      </c>
      <c r="X3808">
        <v>242</v>
      </c>
      <c r="Y3808" s="3">
        <v>44986</v>
      </c>
      <c r="Z3808" t="s">
        <v>2151</v>
      </c>
      <c r="AA3808" t="s">
        <v>2152</v>
      </c>
      <c r="AC3808" s="1">
        <v>43047</v>
      </c>
      <c r="AD3808">
        <v>1</v>
      </c>
      <c r="AE3808">
        <v>111</v>
      </c>
      <c r="AF3808" s="1">
        <v>43325</v>
      </c>
      <c r="AG3808">
        <v>340</v>
      </c>
      <c r="AH3808">
        <v>308583</v>
      </c>
      <c r="AI3808">
        <v>108</v>
      </c>
      <c r="AJ3808" s="3">
        <v>45149</v>
      </c>
      <c r="AK3808" t="s">
        <v>45</v>
      </c>
      <c r="AL3808" s="1">
        <v>42985</v>
      </c>
    </row>
    <row r="3809" spans="1:38" x14ac:dyDescent="0.25">
      <c r="A3809" t="s">
        <v>1153</v>
      </c>
      <c r="B3809" s="1">
        <v>43214</v>
      </c>
      <c r="C3809">
        <v>4</v>
      </c>
      <c r="D3809">
        <v>186</v>
      </c>
      <c r="E3809">
        <v>315</v>
      </c>
      <c r="F3809" t="s">
        <v>1426</v>
      </c>
      <c r="G3809" t="s">
        <v>104</v>
      </c>
      <c r="H3809" t="s">
        <v>105</v>
      </c>
      <c r="I3809">
        <v>5</v>
      </c>
      <c r="J3809" t="s">
        <v>42</v>
      </c>
      <c r="K3809">
        <v>246</v>
      </c>
      <c r="L3809">
        <v>6.6</v>
      </c>
      <c r="M3809">
        <v>4.22</v>
      </c>
      <c r="N3809">
        <v>0.28000000000000003</v>
      </c>
      <c r="O3809">
        <v>8.2200000000000006</v>
      </c>
      <c r="P3809">
        <v>0.54</v>
      </c>
      <c r="Q3809">
        <v>5.42</v>
      </c>
      <c r="R3809">
        <v>0.36</v>
      </c>
      <c r="S3809">
        <v>0.9</v>
      </c>
      <c r="T3809">
        <v>128</v>
      </c>
      <c r="U3809">
        <v>6.85</v>
      </c>
      <c r="V3809">
        <v>11.22</v>
      </c>
      <c r="W3809" s="1">
        <v>42968</v>
      </c>
      <c r="X3809">
        <v>259</v>
      </c>
      <c r="Y3809" t="s">
        <v>48</v>
      </c>
      <c r="AC3809" t="s">
        <v>49</v>
      </c>
      <c r="AH3809">
        <v>511028</v>
      </c>
      <c r="AI3809">
        <v>9</v>
      </c>
      <c r="AJ3809" s="2">
        <v>46143</v>
      </c>
      <c r="AK3809" t="s">
        <v>50</v>
      </c>
      <c r="AL3809" s="1">
        <v>43237</v>
      </c>
    </row>
    <row r="3810" spans="1:38" x14ac:dyDescent="0.25">
      <c r="A3810" t="s">
        <v>1153</v>
      </c>
      <c r="B3810" s="1">
        <v>43214</v>
      </c>
      <c r="C3810">
        <v>4</v>
      </c>
      <c r="D3810">
        <v>15</v>
      </c>
      <c r="E3810">
        <v>315</v>
      </c>
      <c r="F3810" t="s">
        <v>1426</v>
      </c>
      <c r="G3810" t="s">
        <v>40</v>
      </c>
      <c r="H3810" t="s">
        <v>41</v>
      </c>
      <c r="I3810">
        <v>3</v>
      </c>
      <c r="J3810">
        <v>2</v>
      </c>
      <c r="K3810">
        <v>229</v>
      </c>
      <c r="L3810">
        <v>6.7</v>
      </c>
      <c r="M3810">
        <v>4.5599999999999996</v>
      </c>
      <c r="N3810">
        <v>0.31</v>
      </c>
      <c r="O3810">
        <v>7.36</v>
      </c>
      <c r="P3810">
        <v>0.49</v>
      </c>
      <c r="Q3810">
        <v>5.54</v>
      </c>
      <c r="R3810">
        <v>0.37</v>
      </c>
      <c r="S3810">
        <v>0.86</v>
      </c>
      <c r="T3810">
        <v>234</v>
      </c>
      <c r="U3810">
        <v>6.95</v>
      </c>
      <c r="V3810">
        <v>10.69</v>
      </c>
      <c r="W3810" s="1">
        <v>42985</v>
      </c>
      <c r="X3810">
        <v>242</v>
      </c>
      <c r="Y3810" s="3">
        <v>45018</v>
      </c>
      <c r="Z3810" t="s">
        <v>2151</v>
      </c>
      <c r="AA3810" t="s">
        <v>2152</v>
      </c>
      <c r="AC3810" t="s">
        <v>49</v>
      </c>
      <c r="AH3810">
        <v>308583</v>
      </c>
      <c r="AI3810" t="s">
        <v>2153</v>
      </c>
      <c r="AJ3810" s="3">
        <v>45149</v>
      </c>
      <c r="AK3810" t="s">
        <v>50</v>
      </c>
      <c r="AL3810" s="1">
        <v>43237</v>
      </c>
    </row>
    <row r="3811" spans="1:38" x14ac:dyDescent="0.25">
      <c r="A3811" t="s">
        <v>129</v>
      </c>
      <c r="B3811" s="1">
        <v>43060</v>
      </c>
      <c r="C3811">
        <v>2</v>
      </c>
      <c r="D3811">
        <v>287</v>
      </c>
      <c r="E3811">
        <v>315</v>
      </c>
      <c r="F3811" t="s">
        <v>1426</v>
      </c>
      <c r="G3811" t="s">
        <v>104</v>
      </c>
      <c r="H3811" t="s">
        <v>105</v>
      </c>
      <c r="I3811">
        <v>2</v>
      </c>
      <c r="J3811">
        <v>1</v>
      </c>
      <c r="K3811">
        <v>92</v>
      </c>
      <c r="L3811">
        <v>15</v>
      </c>
      <c r="M3811">
        <v>5.18</v>
      </c>
      <c r="N3811">
        <v>0.78</v>
      </c>
      <c r="O3811">
        <v>5.41</v>
      </c>
      <c r="P3811">
        <v>0.81</v>
      </c>
      <c r="Q3811">
        <v>3.91</v>
      </c>
      <c r="R3811">
        <v>0.59</v>
      </c>
      <c r="S3811">
        <v>1.4</v>
      </c>
      <c r="T3811">
        <v>108</v>
      </c>
      <c r="U3811">
        <v>15.57</v>
      </c>
      <c r="V3811">
        <v>18.57</v>
      </c>
      <c r="W3811" s="1">
        <v>42968</v>
      </c>
      <c r="X3811">
        <v>274</v>
      </c>
      <c r="Y3811" t="s">
        <v>46</v>
      </c>
      <c r="AC3811" s="1">
        <v>43054</v>
      </c>
      <c r="AD3811">
        <v>1</v>
      </c>
      <c r="AE3811">
        <v>184</v>
      </c>
      <c r="AF3811" s="1">
        <v>43331</v>
      </c>
      <c r="AG3811">
        <v>363</v>
      </c>
      <c r="AH3811">
        <v>509004</v>
      </c>
      <c r="AI3811" t="s">
        <v>1486</v>
      </c>
      <c r="AJ3811" s="2">
        <v>41609</v>
      </c>
      <c r="AK3811" t="s">
        <v>45</v>
      </c>
      <c r="AL3811" s="1">
        <v>42968</v>
      </c>
    </row>
    <row r="3812" spans="1:38" x14ac:dyDescent="0.25">
      <c r="A3812" t="s">
        <v>129</v>
      </c>
      <c r="B3812" s="1">
        <v>42997</v>
      </c>
      <c r="C3812">
        <v>1</v>
      </c>
      <c r="D3812">
        <v>287</v>
      </c>
      <c r="E3812">
        <v>315</v>
      </c>
      <c r="F3812" t="s">
        <v>1426</v>
      </c>
      <c r="G3812" t="s">
        <v>104</v>
      </c>
      <c r="H3812" t="s">
        <v>105</v>
      </c>
      <c r="I3812">
        <v>2</v>
      </c>
      <c r="J3812">
        <v>1</v>
      </c>
      <c r="K3812">
        <v>29</v>
      </c>
      <c r="L3812">
        <v>17.100000000000001</v>
      </c>
      <c r="M3812">
        <v>5.24</v>
      </c>
      <c r="N3812">
        <v>0.9</v>
      </c>
      <c r="O3812">
        <v>4.2699999999999996</v>
      </c>
      <c r="P3812">
        <v>0.73</v>
      </c>
      <c r="Q3812">
        <v>3.46</v>
      </c>
      <c r="R3812">
        <v>0.59</v>
      </c>
      <c r="S3812">
        <v>1.32</v>
      </c>
      <c r="T3812">
        <v>52</v>
      </c>
      <c r="U3812">
        <v>17.75</v>
      </c>
      <c r="V3812">
        <v>18.13</v>
      </c>
      <c r="W3812" s="1">
        <v>42968</v>
      </c>
      <c r="X3812">
        <v>274</v>
      </c>
      <c r="Y3812" t="s">
        <v>43</v>
      </c>
      <c r="AC3812" t="s">
        <v>49</v>
      </c>
      <c r="AH3812">
        <v>509004</v>
      </c>
      <c r="AI3812" t="s">
        <v>1486</v>
      </c>
      <c r="AJ3812" s="2">
        <v>41609</v>
      </c>
      <c r="AK3812" t="s">
        <v>45</v>
      </c>
      <c r="AL3812" s="1">
        <v>42968</v>
      </c>
    </row>
    <row r="3813" spans="1:38" x14ac:dyDescent="0.25">
      <c r="A3813" t="s">
        <v>129</v>
      </c>
      <c r="B3813" s="1">
        <v>43156</v>
      </c>
      <c r="C3813">
        <v>3</v>
      </c>
      <c r="D3813">
        <v>287</v>
      </c>
      <c r="E3813">
        <v>315</v>
      </c>
      <c r="F3813" t="s">
        <v>1426</v>
      </c>
      <c r="G3813" t="s">
        <v>104</v>
      </c>
      <c r="H3813" t="s">
        <v>105</v>
      </c>
      <c r="I3813">
        <v>2</v>
      </c>
      <c r="J3813">
        <v>1</v>
      </c>
      <c r="K3813">
        <v>188</v>
      </c>
      <c r="L3813">
        <v>13.7</v>
      </c>
      <c r="M3813">
        <v>5.01</v>
      </c>
      <c r="N3813">
        <v>0.69</v>
      </c>
      <c r="O3813">
        <v>5.52</v>
      </c>
      <c r="P3813">
        <v>0.76</v>
      </c>
      <c r="Q3813">
        <v>4.33</v>
      </c>
      <c r="R3813">
        <v>0.59</v>
      </c>
      <c r="S3813">
        <v>1.35</v>
      </c>
      <c r="U3813">
        <v>14.22</v>
      </c>
      <c r="V3813">
        <v>17.59</v>
      </c>
      <c r="W3813" s="1">
        <v>42968</v>
      </c>
      <c r="X3813">
        <v>274</v>
      </c>
      <c r="AI3813">
        <v>0</v>
      </c>
    </row>
    <row r="3814" spans="1:38" x14ac:dyDescent="0.25">
      <c r="A3814" t="s">
        <v>129</v>
      </c>
      <c r="B3814" s="1">
        <v>43229</v>
      </c>
      <c r="C3814">
        <v>4</v>
      </c>
      <c r="D3814">
        <v>287</v>
      </c>
      <c r="E3814">
        <v>315</v>
      </c>
      <c r="F3814" t="s">
        <v>1426</v>
      </c>
      <c r="G3814" t="s">
        <v>104</v>
      </c>
      <c r="H3814" t="s">
        <v>105</v>
      </c>
      <c r="I3814">
        <v>2</v>
      </c>
      <c r="J3814">
        <v>1</v>
      </c>
      <c r="K3814">
        <v>261</v>
      </c>
      <c r="L3814">
        <v>7.9</v>
      </c>
      <c r="M3814">
        <v>4.6399999999999997</v>
      </c>
      <c r="N3814">
        <v>0.37</v>
      </c>
      <c r="O3814">
        <v>6.44</v>
      </c>
      <c r="P3814">
        <v>0.51</v>
      </c>
      <c r="Q3814">
        <v>5.08</v>
      </c>
      <c r="R3814">
        <v>0.4</v>
      </c>
      <c r="S3814">
        <v>0.91</v>
      </c>
      <c r="T3814">
        <v>115</v>
      </c>
      <c r="U3814">
        <v>8.1999999999999993</v>
      </c>
      <c r="V3814">
        <v>11.48</v>
      </c>
      <c r="W3814" s="1">
        <v>42968</v>
      </c>
      <c r="X3814">
        <v>274</v>
      </c>
      <c r="Y3814" t="s">
        <v>48</v>
      </c>
      <c r="AC3814" t="s">
        <v>49</v>
      </c>
      <c r="AH3814">
        <v>509004</v>
      </c>
      <c r="AI3814" t="s">
        <v>1486</v>
      </c>
      <c r="AJ3814">
        <v>41609</v>
      </c>
      <c r="AK3814" t="s">
        <v>50</v>
      </c>
      <c r="AL3814" s="1">
        <v>43250</v>
      </c>
    </row>
    <row r="3815" spans="1:38" x14ac:dyDescent="0.25">
      <c r="A3815" t="s">
        <v>78</v>
      </c>
      <c r="B3815" s="1">
        <v>43072</v>
      </c>
      <c r="C3815">
        <v>2</v>
      </c>
      <c r="D3815">
        <v>37</v>
      </c>
      <c r="E3815">
        <v>315</v>
      </c>
      <c r="F3815" t="s">
        <v>1426</v>
      </c>
      <c r="G3815" t="s">
        <v>40</v>
      </c>
      <c r="H3815" t="s">
        <v>41</v>
      </c>
      <c r="I3815">
        <v>4</v>
      </c>
      <c r="J3815" t="s">
        <v>42</v>
      </c>
      <c r="K3815">
        <v>64</v>
      </c>
      <c r="L3815">
        <v>17</v>
      </c>
      <c r="M3815">
        <v>5</v>
      </c>
      <c r="N3815">
        <v>0.85</v>
      </c>
      <c r="O3815">
        <v>5.74</v>
      </c>
      <c r="P3815">
        <v>0.98</v>
      </c>
      <c r="Q3815">
        <v>3.71</v>
      </c>
      <c r="R3815">
        <v>0.63</v>
      </c>
      <c r="S3815">
        <v>1.61</v>
      </c>
      <c r="T3815">
        <v>24</v>
      </c>
      <c r="U3815">
        <v>17.649999999999999</v>
      </c>
      <c r="V3815">
        <v>21.53</v>
      </c>
      <c r="W3815" s="1">
        <v>43008</v>
      </c>
      <c r="X3815">
        <v>196</v>
      </c>
      <c r="Y3815" t="s">
        <v>43</v>
      </c>
      <c r="Z3815" t="s">
        <v>2154</v>
      </c>
      <c r="AA3815" t="s">
        <v>2155</v>
      </c>
      <c r="AC3815" s="1">
        <v>43059</v>
      </c>
      <c r="AD3815">
        <v>1</v>
      </c>
      <c r="AE3815">
        <v>216</v>
      </c>
      <c r="AF3815" s="1">
        <v>43342</v>
      </c>
      <c r="AG3815">
        <v>334</v>
      </c>
      <c r="AH3815" t="s">
        <v>2156</v>
      </c>
      <c r="AI3815" t="s">
        <v>1660</v>
      </c>
      <c r="AJ3815" s="2">
        <v>44348</v>
      </c>
      <c r="AK3815" t="s">
        <v>45</v>
      </c>
      <c r="AL3815" s="1">
        <v>43008</v>
      </c>
    </row>
    <row r="3816" spans="1:38" x14ac:dyDescent="0.25">
      <c r="A3816" t="s">
        <v>78</v>
      </c>
      <c r="B3816" s="1">
        <v>43129</v>
      </c>
      <c r="C3816">
        <v>3</v>
      </c>
      <c r="D3816">
        <v>37</v>
      </c>
      <c r="E3816">
        <v>315</v>
      </c>
      <c r="F3816" t="s">
        <v>1426</v>
      </c>
      <c r="G3816" t="s">
        <v>40</v>
      </c>
      <c r="H3816" t="s">
        <v>41</v>
      </c>
      <c r="I3816">
        <v>4</v>
      </c>
      <c r="J3816" t="s">
        <v>42</v>
      </c>
      <c r="K3816">
        <v>121</v>
      </c>
      <c r="L3816">
        <v>13.2</v>
      </c>
      <c r="M3816">
        <v>5.13</v>
      </c>
      <c r="N3816">
        <v>0.68</v>
      </c>
      <c r="O3816">
        <v>4.8099999999999996</v>
      </c>
      <c r="P3816">
        <v>0.63</v>
      </c>
      <c r="Q3816">
        <v>3.64</v>
      </c>
      <c r="R3816">
        <v>0.48</v>
      </c>
      <c r="S3816">
        <v>1.1200000000000001</v>
      </c>
      <c r="T3816">
        <v>5</v>
      </c>
      <c r="U3816">
        <v>13.7</v>
      </c>
      <c r="V3816">
        <v>15.01</v>
      </c>
      <c r="W3816" s="1">
        <v>43008</v>
      </c>
      <c r="X3816">
        <v>196</v>
      </c>
      <c r="Y3816" t="s">
        <v>46</v>
      </c>
      <c r="Z3816" t="s">
        <v>2154</v>
      </c>
      <c r="AA3816" t="s">
        <v>2155</v>
      </c>
      <c r="AC3816" s="1">
        <v>43059</v>
      </c>
      <c r="AD3816">
        <v>1</v>
      </c>
      <c r="AE3816">
        <v>211</v>
      </c>
      <c r="AF3816" s="1">
        <v>43342</v>
      </c>
      <c r="AG3816">
        <v>334</v>
      </c>
      <c r="AH3816" t="s">
        <v>2156</v>
      </c>
      <c r="AI3816" t="s">
        <v>1660</v>
      </c>
      <c r="AJ3816" s="2">
        <v>44348</v>
      </c>
      <c r="AK3816" t="s">
        <v>45</v>
      </c>
      <c r="AL3816" s="1">
        <v>43008</v>
      </c>
    </row>
    <row r="3817" spans="1:38" x14ac:dyDescent="0.25">
      <c r="A3817" t="s">
        <v>78</v>
      </c>
      <c r="B3817" s="1">
        <v>43193</v>
      </c>
      <c r="C3817">
        <v>4</v>
      </c>
      <c r="D3817">
        <v>37</v>
      </c>
      <c r="E3817">
        <v>315</v>
      </c>
      <c r="F3817" t="s">
        <v>1426</v>
      </c>
      <c r="G3817" t="s">
        <v>40</v>
      </c>
      <c r="H3817" t="s">
        <v>41</v>
      </c>
      <c r="I3817">
        <v>4</v>
      </c>
      <c r="J3817" t="s">
        <v>42</v>
      </c>
      <c r="K3817">
        <v>185</v>
      </c>
      <c r="L3817">
        <v>9</v>
      </c>
      <c r="M3817">
        <v>4.83</v>
      </c>
      <c r="N3817">
        <v>0.43</v>
      </c>
      <c r="O3817">
        <v>6.17</v>
      </c>
      <c r="P3817">
        <v>0.56000000000000005</v>
      </c>
      <c r="Q3817">
        <v>4.63</v>
      </c>
      <c r="R3817">
        <v>0.42</v>
      </c>
      <c r="S3817">
        <v>0.97</v>
      </c>
      <c r="T3817">
        <v>23</v>
      </c>
      <c r="U3817">
        <v>9.34</v>
      </c>
      <c r="V3817">
        <v>12.56</v>
      </c>
      <c r="W3817" s="1">
        <v>43008</v>
      </c>
      <c r="X3817">
        <v>196</v>
      </c>
      <c r="Y3817" t="s">
        <v>47</v>
      </c>
      <c r="Z3817" t="s">
        <v>2154</v>
      </c>
      <c r="AA3817" t="s">
        <v>2155</v>
      </c>
      <c r="AC3817" s="1">
        <v>43059</v>
      </c>
      <c r="AD3817">
        <v>1</v>
      </c>
      <c r="AE3817">
        <v>147</v>
      </c>
      <c r="AF3817" s="1">
        <v>43342</v>
      </c>
      <c r="AG3817">
        <v>334</v>
      </c>
      <c r="AH3817" t="s">
        <v>2156</v>
      </c>
      <c r="AI3817" t="s">
        <v>1660</v>
      </c>
      <c r="AJ3817" s="2">
        <v>44348</v>
      </c>
      <c r="AK3817" t="s">
        <v>45</v>
      </c>
      <c r="AL3817" s="1">
        <v>43008</v>
      </c>
    </row>
    <row r="3818" spans="1:38" x14ac:dyDescent="0.25">
      <c r="A3818" t="s">
        <v>594</v>
      </c>
      <c r="B3818" s="1">
        <v>42995</v>
      </c>
      <c r="C3818">
        <v>1</v>
      </c>
      <c r="D3818">
        <v>422</v>
      </c>
      <c r="E3818">
        <v>315</v>
      </c>
      <c r="F3818" t="s">
        <v>1426</v>
      </c>
      <c r="G3818" t="s">
        <v>51</v>
      </c>
      <c r="H3818" t="s">
        <v>52</v>
      </c>
      <c r="I3818">
        <v>6</v>
      </c>
      <c r="J3818" t="s">
        <v>42</v>
      </c>
      <c r="K3818">
        <v>12</v>
      </c>
      <c r="L3818">
        <v>26</v>
      </c>
      <c r="M3818">
        <v>4.9800000000000004</v>
      </c>
      <c r="N3818">
        <v>1.29</v>
      </c>
      <c r="O3818">
        <v>3.7</v>
      </c>
      <c r="P3818">
        <v>0.96</v>
      </c>
      <c r="Q3818">
        <v>3.94</v>
      </c>
      <c r="R3818">
        <v>1.02</v>
      </c>
      <c r="S3818">
        <v>1.99</v>
      </c>
      <c r="T3818">
        <v>44</v>
      </c>
      <c r="U3818">
        <v>26.99</v>
      </c>
      <c r="V3818">
        <v>26.59</v>
      </c>
      <c r="W3818" s="1">
        <v>42983</v>
      </c>
      <c r="X3818">
        <v>216</v>
      </c>
      <c r="Y3818" t="s">
        <v>43</v>
      </c>
      <c r="AC3818" t="s">
        <v>49</v>
      </c>
      <c r="AH3818" t="s">
        <v>2157</v>
      </c>
      <c r="AI3818">
        <v>0</v>
      </c>
      <c r="AJ3818" t="s">
        <v>2158</v>
      </c>
      <c r="AK3818" t="s">
        <v>45</v>
      </c>
      <c r="AL3818" s="1">
        <v>42983</v>
      </c>
    </row>
    <row r="3819" spans="1:38" x14ac:dyDescent="0.25">
      <c r="A3819" t="s">
        <v>594</v>
      </c>
      <c r="B3819" s="1">
        <v>43059</v>
      </c>
      <c r="C3819">
        <v>2</v>
      </c>
      <c r="D3819">
        <v>422</v>
      </c>
      <c r="E3819">
        <v>315</v>
      </c>
      <c r="F3819" t="s">
        <v>1426</v>
      </c>
      <c r="G3819" t="s">
        <v>51</v>
      </c>
      <c r="H3819" t="s">
        <v>52</v>
      </c>
      <c r="I3819">
        <v>6</v>
      </c>
      <c r="J3819" t="s">
        <v>42</v>
      </c>
      <c r="K3819">
        <v>76</v>
      </c>
      <c r="L3819">
        <v>25.5</v>
      </c>
      <c r="M3819">
        <v>4.88</v>
      </c>
      <c r="N3819">
        <v>1.24</v>
      </c>
      <c r="O3819">
        <v>3.68</v>
      </c>
      <c r="P3819">
        <v>0.94</v>
      </c>
      <c r="Q3819">
        <v>3.38</v>
      </c>
      <c r="R3819">
        <v>0.86</v>
      </c>
      <c r="S3819">
        <v>1.8</v>
      </c>
      <c r="T3819">
        <v>357</v>
      </c>
      <c r="U3819">
        <v>26.47</v>
      </c>
      <c r="V3819">
        <v>25.02</v>
      </c>
      <c r="W3819" s="1">
        <v>42983</v>
      </c>
      <c r="X3819">
        <v>216</v>
      </c>
      <c r="Y3819" s="3">
        <v>44958</v>
      </c>
      <c r="AC3819" s="1">
        <v>43047</v>
      </c>
      <c r="AD3819">
        <v>1</v>
      </c>
      <c r="AE3819">
        <v>223</v>
      </c>
      <c r="AF3819" s="1">
        <v>43332</v>
      </c>
      <c r="AG3819">
        <v>349</v>
      </c>
      <c r="AH3819" t="s">
        <v>2157</v>
      </c>
      <c r="AI3819">
        <v>0</v>
      </c>
      <c r="AJ3819" t="s">
        <v>2158</v>
      </c>
      <c r="AK3819" t="s">
        <v>45</v>
      </c>
      <c r="AL3819" s="1">
        <v>42983</v>
      </c>
    </row>
    <row r="3820" spans="1:38" x14ac:dyDescent="0.25">
      <c r="A3820" t="s">
        <v>594</v>
      </c>
      <c r="B3820" s="1">
        <v>43186</v>
      </c>
      <c r="C3820">
        <v>4</v>
      </c>
      <c r="D3820">
        <v>422</v>
      </c>
      <c r="E3820">
        <v>315</v>
      </c>
      <c r="F3820" t="s">
        <v>1426</v>
      </c>
      <c r="G3820" t="s">
        <v>51</v>
      </c>
      <c r="H3820" t="s">
        <v>52</v>
      </c>
      <c r="I3820">
        <v>6</v>
      </c>
      <c r="J3820" t="s">
        <v>42</v>
      </c>
      <c r="K3820">
        <v>203</v>
      </c>
      <c r="L3820">
        <v>21.7</v>
      </c>
      <c r="M3820">
        <v>4.66</v>
      </c>
      <c r="N3820">
        <v>1.01</v>
      </c>
      <c r="O3820">
        <v>4.24</v>
      </c>
      <c r="P3820">
        <v>0.92</v>
      </c>
      <c r="Q3820">
        <v>3.81</v>
      </c>
      <c r="R3820">
        <v>0.83</v>
      </c>
      <c r="S3820">
        <v>1.75</v>
      </c>
      <c r="T3820">
        <v>172</v>
      </c>
      <c r="U3820">
        <v>22.52</v>
      </c>
      <c r="V3820">
        <v>23.52</v>
      </c>
      <c r="W3820" s="1">
        <v>42983</v>
      </c>
      <c r="X3820" t="s">
        <v>2159</v>
      </c>
      <c r="Y3820" s="3">
        <v>45019</v>
      </c>
      <c r="AC3820" t="s">
        <v>49</v>
      </c>
      <c r="AH3820" t="s">
        <v>2157</v>
      </c>
      <c r="AI3820">
        <v>0</v>
      </c>
      <c r="AJ3820" t="s">
        <v>2158</v>
      </c>
      <c r="AK3820" t="s">
        <v>50</v>
      </c>
      <c r="AL3820" s="1">
        <v>43245</v>
      </c>
    </row>
    <row r="3821" spans="1:38" x14ac:dyDescent="0.25">
      <c r="A3821" t="s">
        <v>594</v>
      </c>
      <c r="B3821" s="1">
        <v>43122</v>
      </c>
      <c r="C3821">
        <v>3</v>
      </c>
      <c r="D3821">
        <v>422</v>
      </c>
      <c r="E3821">
        <v>315</v>
      </c>
      <c r="F3821" t="s">
        <v>1426</v>
      </c>
      <c r="G3821" t="s">
        <v>51</v>
      </c>
      <c r="H3821" t="s">
        <v>52</v>
      </c>
      <c r="I3821">
        <v>6</v>
      </c>
      <c r="J3821" t="s">
        <v>42</v>
      </c>
      <c r="K3821">
        <v>139</v>
      </c>
      <c r="L3821">
        <v>21.3</v>
      </c>
      <c r="M3821">
        <v>4.66</v>
      </c>
      <c r="N3821">
        <v>0.99</v>
      </c>
      <c r="O3821">
        <v>3.47</v>
      </c>
      <c r="P3821">
        <v>0.74</v>
      </c>
      <c r="Q3821">
        <v>3.38</v>
      </c>
      <c r="R3821">
        <v>0.72</v>
      </c>
      <c r="S3821">
        <v>1.46</v>
      </c>
      <c r="T3821">
        <v>176</v>
      </c>
      <c r="U3821">
        <v>22.11</v>
      </c>
      <c r="V3821">
        <v>20.350000000000001</v>
      </c>
      <c r="W3821" s="1">
        <v>42983</v>
      </c>
      <c r="X3821" t="s">
        <v>2159</v>
      </c>
      <c r="Y3821" s="3">
        <v>44987</v>
      </c>
      <c r="AC3821" s="1">
        <v>43047</v>
      </c>
      <c r="AD3821">
        <v>1</v>
      </c>
      <c r="AE3821">
        <v>166</v>
      </c>
      <c r="AF3821" s="1">
        <v>43332</v>
      </c>
      <c r="AG3821">
        <v>349</v>
      </c>
      <c r="AH3821" t="s">
        <v>2157</v>
      </c>
      <c r="AI3821">
        <v>0</v>
      </c>
      <c r="AJ3821" t="s">
        <v>2158</v>
      </c>
      <c r="AK3821" t="s">
        <v>45</v>
      </c>
      <c r="AL3821" s="1">
        <v>42983</v>
      </c>
    </row>
    <row r="3822" spans="1:38" x14ac:dyDescent="0.25">
      <c r="A3822" t="s">
        <v>594</v>
      </c>
      <c r="B3822" s="1">
        <v>42995</v>
      </c>
      <c r="C3822">
        <v>1</v>
      </c>
      <c r="D3822">
        <v>521</v>
      </c>
      <c r="E3822">
        <v>316</v>
      </c>
      <c r="F3822" t="s">
        <v>1426</v>
      </c>
      <c r="G3822" t="s">
        <v>104</v>
      </c>
      <c r="H3822" t="s">
        <v>105</v>
      </c>
      <c r="I3822">
        <v>7</v>
      </c>
      <c r="J3822" t="s">
        <v>42</v>
      </c>
      <c r="K3822">
        <v>32</v>
      </c>
      <c r="L3822">
        <v>29</v>
      </c>
      <c r="M3822">
        <v>4.87</v>
      </c>
      <c r="N3822">
        <v>1.41</v>
      </c>
      <c r="O3822">
        <v>5.72</v>
      </c>
      <c r="P3822">
        <v>1.66</v>
      </c>
      <c r="Q3822">
        <v>3.91</v>
      </c>
      <c r="R3822">
        <v>1.1299999999999999</v>
      </c>
      <c r="S3822">
        <v>2.79</v>
      </c>
      <c r="T3822">
        <v>8</v>
      </c>
      <c r="U3822">
        <v>30.1</v>
      </c>
      <c r="V3822">
        <v>37</v>
      </c>
      <c r="W3822" s="1">
        <v>42963</v>
      </c>
      <c r="X3822">
        <v>236</v>
      </c>
      <c r="Y3822" t="s">
        <v>43</v>
      </c>
      <c r="AC3822" t="s">
        <v>49</v>
      </c>
      <c r="AH3822">
        <v>506135</v>
      </c>
      <c r="AI3822">
        <v>0</v>
      </c>
      <c r="AJ3822" t="s">
        <v>2160</v>
      </c>
      <c r="AK3822" t="s">
        <v>45</v>
      </c>
      <c r="AL3822" s="1">
        <v>42963</v>
      </c>
    </row>
    <row r="3823" spans="1:38" x14ac:dyDescent="0.25">
      <c r="A3823" t="s">
        <v>594</v>
      </c>
      <c r="B3823" s="1">
        <v>43059</v>
      </c>
      <c r="C3823">
        <v>2</v>
      </c>
      <c r="D3823">
        <v>521</v>
      </c>
      <c r="E3823">
        <v>316</v>
      </c>
      <c r="F3823" t="s">
        <v>1426</v>
      </c>
      <c r="G3823" t="s">
        <v>104</v>
      </c>
      <c r="H3823" t="s">
        <v>105</v>
      </c>
      <c r="I3823">
        <v>7</v>
      </c>
      <c r="J3823" t="s">
        <v>42</v>
      </c>
      <c r="K3823">
        <v>96</v>
      </c>
      <c r="L3823">
        <v>21.4</v>
      </c>
      <c r="M3823">
        <v>4.92</v>
      </c>
      <c r="N3823">
        <v>1.05</v>
      </c>
      <c r="O3823">
        <v>6.22</v>
      </c>
      <c r="P3823">
        <v>1.33</v>
      </c>
      <c r="Q3823">
        <v>4</v>
      </c>
      <c r="R3823">
        <v>0.86</v>
      </c>
      <c r="S3823">
        <v>2.19</v>
      </c>
      <c r="T3823">
        <v>13</v>
      </c>
      <c r="U3823">
        <v>22.21</v>
      </c>
      <c r="V3823">
        <v>28.81</v>
      </c>
      <c r="W3823" s="1">
        <v>42963</v>
      </c>
      <c r="X3823">
        <v>236</v>
      </c>
      <c r="Y3823" t="s">
        <v>46</v>
      </c>
      <c r="AC3823" s="1">
        <v>43041</v>
      </c>
      <c r="AD3823">
        <v>1</v>
      </c>
      <c r="AE3823">
        <v>210</v>
      </c>
      <c r="AF3823" s="1">
        <v>43319</v>
      </c>
      <c r="AG3823">
        <v>356</v>
      </c>
      <c r="AH3823">
        <v>506135</v>
      </c>
      <c r="AI3823">
        <v>0</v>
      </c>
      <c r="AJ3823" t="s">
        <v>2160</v>
      </c>
      <c r="AK3823" t="s">
        <v>45</v>
      </c>
      <c r="AL3823" s="1">
        <v>42963</v>
      </c>
    </row>
    <row r="3824" spans="1:38" x14ac:dyDescent="0.25">
      <c r="A3824" t="s">
        <v>594</v>
      </c>
      <c r="B3824" s="1">
        <v>43186</v>
      </c>
      <c r="C3824">
        <v>4</v>
      </c>
      <c r="D3824">
        <v>521</v>
      </c>
      <c r="E3824">
        <v>316</v>
      </c>
      <c r="F3824" t="s">
        <v>1426</v>
      </c>
      <c r="G3824" t="s">
        <v>104</v>
      </c>
      <c r="H3824" t="s">
        <v>105</v>
      </c>
      <c r="I3824">
        <v>7</v>
      </c>
      <c r="J3824" t="s">
        <v>42</v>
      </c>
      <c r="K3824">
        <v>223</v>
      </c>
      <c r="L3824">
        <v>14.9</v>
      </c>
      <c r="M3824">
        <v>4.62</v>
      </c>
      <c r="N3824">
        <v>0.69</v>
      </c>
      <c r="O3824">
        <v>7.88</v>
      </c>
      <c r="P3824">
        <v>1.17</v>
      </c>
      <c r="Q3824">
        <v>4.5199999999999996</v>
      </c>
      <c r="R3824">
        <v>0.67</v>
      </c>
      <c r="S3824">
        <v>1.85</v>
      </c>
      <c r="T3824">
        <v>2236</v>
      </c>
      <c r="U3824">
        <v>15.47</v>
      </c>
      <c r="V3824">
        <v>23.65</v>
      </c>
      <c r="W3824" s="1">
        <v>42963</v>
      </c>
      <c r="X3824">
        <v>236</v>
      </c>
      <c r="Y3824" s="3">
        <v>45017</v>
      </c>
      <c r="AC3824" t="s">
        <v>49</v>
      </c>
      <c r="AH3824">
        <v>506135</v>
      </c>
      <c r="AI3824">
        <v>0</v>
      </c>
      <c r="AJ3824" t="s">
        <v>2160</v>
      </c>
      <c r="AK3824" t="s">
        <v>50</v>
      </c>
      <c r="AL3824" s="1">
        <v>43245</v>
      </c>
    </row>
    <row r="3825" spans="1:38" x14ac:dyDescent="0.25">
      <c r="A3825" t="s">
        <v>594</v>
      </c>
      <c r="B3825" s="1">
        <v>43122</v>
      </c>
      <c r="C3825">
        <v>3</v>
      </c>
      <c r="D3825">
        <v>521</v>
      </c>
      <c r="E3825">
        <v>316</v>
      </c>
      <c r="F3825" t="s">
        <v>1426</v>
      </c>
      <c r="G3825" t="s">
        <v>104</v>
      </c>
      <c r="H3825" t="s">
        <v>105</v>
      </c>
      <c r="I3825">
        <v>7</v>
      </c>
      <c r="J3825" t="s">
        <v>42</v>
      </c>
      <c r="K3825">
        <v>159</v>
      </c>
      <c r="L3825">
        <v>8.9</v>
      </c>
      <c r="M3825">
        <v>5.0599999999999996</v>
      </c>
      <c r="N3825">
        <v>0.45</v>
      </c>
      <c r="O3825">
        <v>6.56</v>
      </c>
      <c r="P3825">
        <v>0.57999999999999996</v>
      </c>
      <c r="Q3825">
        <v>3.32</v>
      </c>
      <c r="R3825">
        <v>0.3</v>
      </c>
      <c r="S3825">
        <v>0.88</v>
      </c>
      <c r="T3825">
        <v>27</v>
      </c>
      <c r="U3825">
        <v>9.24</v>
      </c>
      <c r="V3825">
        <v>11.89</v>
      </c>
      <c r="W3825" s="1">
        <v>42963</v>
      </c>
      <c r="X3825">
        <v>236</v>
      </c>
      <c r="Y3825" t="s">
        <v>47</v>
      </c>
      <c r="AC3825" s="1">
        <v>43041</v>
      </c>
      <c r="AD3825">
        <v>1</v>
      </c>
      <c r="AE3825">
        <v>153</v>
      </c>
      <c r="AF3825" s="1">
        <v>43319</v>
      </c>
      <c r="AG3825">
        <v>356</v>
      </c>
      <c r="AH3825">
        <v>506135</v>
      </c>
      <c r="AI3825">
        <v>0</v>
      </c>
      <c r="AJ3825" t="s">
        <v>2160</v>
      </c>
      <c r="AK3825" t="s">
        <v>45</v>
      </c>
      <c r="AL3825" s="1">
        <v>42963</v>
      </c>
    </row>
    <row r="3826" spans="1:38" x14ac:dyDescent="0.25">
      <c r="A3826" t="s">
        <v>51</v>
      </c>
      <c r="B3826" s="1">
        <v>42990</v>
      </c>
      <c r="C3826">
        <v>1</v>
      </c>
      <c r="D3826">
        <v>134</v>
      </c>
      <c r="E3826">
        <v>316</v>
      </c>
      <c r="F3826" t="s">
        <v>1426</v>
      </c>
      <c r="G3826" t="s">
        <v>56</v>
      </c>
      <c r="H3826" t="s">
        <v>41</v>
      </c>
      <c r="I3826">
        <v>3</v>
      </c>
      <c r="J3826">
        <v>2</v>
      </c>
      <c r="K3826">
        <v>13</v>
      </c>
      <c r="L3826">
        <v>18.899999999999999</v>
      </c>
      <c r="M3826">
        <v>5.26</v>
      </c>
      <c r="N3826">
        <v>0.99</v>
      </c>
      <c r="O3826">
        <v>4.75</v>
      </c>
      <c r="P3826">
        <v>0.9</v>
      </c>
      <c r="Q3826">
        <v>4.28</v>
      </c>
      <c r="R3826">
        <v>0.81</v>
      </c>
      <c r="S3826">
        <v>1.71</v>
      </c>
      <c r="T3826">
        <v>15</v>
      </c>
      <c r="U3826">
        <v>19.62</v>
      </c>
      <c r="V3826">
        <v>22.37</v>
      </c>
      <c r="W3826" s="1">
        <v>42977</v>
      </c>
      <c r="X3826">
        <v>245</v>
      </c>
      <c r="Y3826" t="s">
        <v>43</v>
      </c>
      <c r="Z3826" t="s">
        <v>2161</v>
      </c>
      <c r="AA3826" t="s">
        <v>2162</v>
      </c>
      <c r="AC3826" t="s">
        <v>49</v>
      </c>
      <c r="AH3826" t="s">
        <v>96</v>
      </c>
      <c r="AI3826">
        <v>170</v>
      </c>
      <c r="AJ3826" s="2">
        <v>46631</v>
      </c>
      <c r="AK3826" t="s">
        <v>45</v>
      </c>
      <c r="AL3826" s="1">
        <v>42977</v>
      </c>
    </row>
    <row r="3827" spans="1:38" x14ac:dyDescent="0.25">
      <c r="A3827" t="s">
        <v>51</v>
      </c>
      <c r="B3827" s="1">
        <v>43109</v>
      </c>
      <c r="C3827">
        <v>3</v>
      </c>
      <c r="D3827">
        <v>134</v>
      </c>
      <c r="E3827">
        <v>316</v>
      </c>
      <c r="F3827" t="s">
        <v>1426</v>
      </c>
      <c r="G3827" t="s">
        <v>56</v>
      </c>
      <c r="H3827" t="s">
        <v>41</v>
      </c>
      <c r="I3827">
        <v>3</v>
      </c>
      <c r="J3827">
        <v>2</v>
      </c>
      <c r="K3827">
        <v>132</v>
      </c>
      <c r="L3827">
        <v>17</v>
      </c>
      <c r="M3827">
        <v>5.27</v>
      </c>
      <c r="N3827">
        <v>0.9</v>
      </c>
      <c r="O3827">
        <v>4.91</v>
      </c>
      <c r="P3827">
        <v>0.83</v>
      </c>
      <c r="Q3827">
        <v>4.0599999999999996</v>
      </c>
      <c r="R3827">
        <v>0.69</v>
      </c>
      <c r="S3827">
        <v>1.52</v>
      </c>
      <c r="T3827">
        <v>15</v>
      </c>
      <c r="U3827">
        <v>17.649999999999999</v>
      </c>
      <c r="V3827">
        <v>20.09</v>
      </c>
      <c r="W3827" s="1">
        <v>42977</v>
      </c>
      <c r="X3827">
        <v>245</v>
      </c>
      <c r="Y3827" t="s">
        <v>47</v>
      </c>
      <c r="Z3827" t="s">
        <v>2161</v>
      </c>
      <c r="AA3827" t="s">
        <v>2162</v>
      </c>
      <c r="AC3827" s="1">
        <v>43049</v>
      </c>
      <c r="AD3827">
        <v>1</v>
      </c>
      <c r="AE3827">
        <v>177</v>
      </c>
      <c r="AF3827" s="1">
        <v>43329</v>
      </c>
      <c r="AG3827">
        <v>352</v>
      </c>
      <c r="AH3827" t="s">
        <v>96</v>
      </c>
      <c r="AI3827">
        <v>170</v>
      </c>
      <c r="AJ3827" s="2">
        <v>46631</v>
      </c>
      <c r="AK3827" t="s">
        <v>45</v>
      </c>
      <c r="AL3827" s="1">
        <v>42977</v>
      </c>
    </row>
    <row r="3828" spans="1:38" x14ac:dyDescent="0.25">
      <c r="A3828" t="s">
        <v>51</v>
      </c>
      <c r="B3828" s="1">
        <v>43048</v>
      </c>
      <c r="C3828">
        <v>2</v>
      </c>
      <c r="D3828">
        <v>134</v>
      </c>
      <c r="E3828">
        <v>316</v>
      </c>
      <c r="F3828" t="s">
        <v>1426</v>
      </c>
      <c r="G3828" t="s">
        <v>56</v>
      </c>
      <c r="H3828" t="s">
        <v>41</v>
      </c>
      <c r="I3828">
        <v>3</v>
      </c>
      <c r="J3828">
        <v>2</v>
      </c>
      <c r="K3828">
        <v>71</v>
      </c>
      <c r="L3828">
        <v>15.5</v>
      </c>
      <c r="M3828">
        <v>5.42</v>
      </c>
      <c r="N3828">
        <v>0.84</v>
      </c>
      <c r="O3828">
        <v>4.47</v>
      </c>
      <c r="P3828">
        <v>0.69</v>
      </c>
      <c r="Q3828">
        <v>4.05</v>
      </c>
      <c r="R3828">
        <v>0.63</v>
      </c>
      <c r="S3828">
        <v>1.32</v>
      </c>
      <c r="T3828">
        <v>37</v>
      </c>
      <c r="U3828">
        <v>16.09</v>
      </c>
      <c r="V3828">
        <v>17.489999999999998</v>
      </c>
      <c r="W3828" s="1">
        <v>42977</v>
      </c>
      <c r="X3828">
        <v>245</v>
      </c>
      <c r="Y3828" t="s">
        <v>46</v>
      </c>
      <c r="Z3828" t="s">
        <v>2161</v>
      </c>
      <c r="AA3828" t="s">
        <v>2162</v>
      </c>
      <c r="AC3828" t="s">
        <v>49</v>
      </c>
      <c r="AH3828" t="s">
        <v>96</v>
      </c>
      <c r="AI3828">
        <v>170</v>
      </c>
      <c r="AJ3828" s="2">
        <v>46631</v>
      </c>
      <c r="AK3828" t="s">
        <v>45</v>
      </c>
      <c r="AL3828" s="1">
        <v>42977</v>
      </c>
    </row>
    <row r="3829" spans="1:38" x14ac:dyDescent="0.25">
      <c r="A3829" t="s">
        <v>51</v>
      </c>
      <c r="B3829" s="1">
        <v>43157</v>
      </c>
      <c r="C3829">
        <v>4</v>
      </c>
      <c r="D3829">
        <v>134</v>
      </c>
      <c r="E3829">
        <v>316</v>
      </c>
      <c r="F3829" t="s">
        <v>1426</v>
      </c>
      <c r="G3829" t="s">
        <v>56</v>
      </c>
      <c r="H3829" t="s">
        <v>41</v>
      </c>
      <c r="I3829">
        <v>3</v>
      </c>
      <c r="J3829">
        <v>2</v>
      </c>
      <c r="K3829">
        <v>180</v>
      </c>
      <c r="L3829">
        <v>11.6</v>
      </c>
      <c r="M3829">
        <v>5.18</v>
      </c>
      <c r="N3829">
        <v>0.6</v>
      </c>
      <c r="O3829">
        <v>5.75</v>
      </c>
      <c r="P3829">
        <v>0.67</v>
      </c>
      <c r="Q3829">
        <v>4.5199999999999996</v>
      </c>
      <c r="R3829">
        <v>0.52</v>
      </c>
      <c r="S3829">
        <v>1.19</v>
      </c>
      <c r="T3829">
        <v>22</v>
      </c>
      <c r="U3829">
        <v>12.04</v>
      </c>
      <c r="V3829">
        <v>15.38</v>
      </c>
      <c r="W3829" s="1">
        <v>42977</v>
      </c>
      <c r="X3829">
        <v>245</v>
      </c>
      <c r="Y3829" t="s">
        <v>48</v>
      </c>
      <c r="Z3829" t="s">
        <v>2161</v>
      </c>
      <c r="AA3829" t="s">
        <v>2162</v>
      </c>
      <c r="AC3829" s="1">
        <v>43049</v>
      </c>
      <c r="AD3829">
        <v>1</v>
      </c>
      <c r="AE3829">
        <v>171</v>
      </c>
      <c r="AF3829" s="1">
        <v>43329</v>
      </c>
      <c r="AG3829">
        <v>352</v>
      </c>
      <c r="AH3829" t="s">
        <v>96</v>
      </c>
      <c r="AI3829">
        <v>170</v>
      </c>
      <c r="AJ3829" s="2">
        <v>46631</v>
      </c>
      <c r="AK3829" t="s">
        <v>45</v>
      </c>
      <c r="AL3829" s="1">
        <v>42977</v>
      </c>
    </row>
    <row r="3830" spans="1:38" x14ac:dyDescent="0.25">
      <c r="A3830" t="s">
        <v>51</v>
      </c>
      <c r="B3830" s="1">
        <v>43209</v>
      </c>
      <c r="C3830">
        <v>5</v>
      </c>
      <c r="D3830">
        <v>134</v>
      </c>
      <c r="E3830">
        <v>316</v>
      </c>
      <c r="F3830" t="s">
        <v>1426</v>
      </c>
      <c r="G3830" t="s">
        <v>56</v>
      </c>
      <c r="H3830" t="s">
        <v>41</v>
      </c>
      <c r="I3830">
        <v>3</v>
      </c>
      <c r="J3830">
        <v>2</v>
      </c>
      <c r="K3830">
        <v>232</v>
      </c>
      <c r="L3830">
        <v>8.4</v>
      </c>
      <c r="M3830">
        <v>5.03</v>
      </c>
      <c r="N3830">
        <v>0.42</v>
      </c>
      <c r="O3830">
        <v>7.31</v>
      </c>
      <c r="P3830">
        <v>0.61</v>
      </c>
      <c r="Q3830">
        <v>5.45</v>
      </c>
      <c r="R3830">
        <v>0.46</v>
      </c>
      <c r="S3830">
        <v>1.07</v>
      </c>
      <c r="T3830">
        <v>43</v>
      </c>
      <c r="U3830">
        <v>8.7200000000000006</v>
      </c>
      <c r="V3830">
        <v>13.32</v>
      </c>
      <c r="W3830" s="1">
        <v>42977</v>
      </c>
      <c r="X3830">
        <v>245</v>
      </c>
      <c r="Y3830" t="s">
        <v>77</v>
      </c>
      <c r="Z3830" t="s">
        <v>2161</v>
      </c>
      <c r="AA3830" t="s">
        <v>2162</v>
      </c>
      <c r="AC3830" t="s">
        <v>49</v>
      </c>
      <c r="AH3830" t="s">
        <v>96</v>
      </c>
      <c r="AI3830">
        <v>170</v>
      </c>
      <c r="AJ3830" s="2">
        <v>46631</v>
      </c>
      <c r="AK3830" t="s">
        <v>45</v>
      </c>
      <c r="AL3830" s="1">
        <v>42977</v>
      </c>
    </row>
    <row r="3831" spans="1:38" x14ac:dyDescent="0.25">
      <c r="A3831" t="s">
        <v>594</v>
      </c>
      <c r="B3831" s="1">
        <v>43059</v>
      </c>
      <c r="C3831">
        <v>2</v>
      </c>
      <c r="D3831">
        <v>308</v>
      </c>
      <c r="E3831">
        <v>316</v>
      </c>
      <c r="F3831" t="s">
        <v>1426</v>
      </c>
      <c r="G3831" t="s">
        <v>69</v>
      </c>
      <c r="H3831" t="s">
        <v>70</v>
      </c>
      <c r="I3831">
        <v>5</v>
      </c>
      <c r="J3831" t="s">
        <v>42</v>
      </c>
      <c r="K3831">
        <v>104</v>
      </c>
      <c r="L3831">
        <v>24.8</v>
      </c>
      <c r="M3831">
        <v>5.0199999999999996</v>
      </c>
      <c r="N3831">
        <v>1.24</v>
      </c>
      <c r="O3831">
        <v>5.82</v>
      </c>
      <c r="P3831">
        <v>1.44</v>
      </c>
      <c r="Q3831">
        <v>3.61</v>
      </c>
      <c r="R3831">
        <v>0.9</v>
      </c>
      <c r="S3831">
        <v>2.34</v>
      </c>
      <c r="T3831">
        <v>169</v>
      </c>
      <c r="U3831">
        <v>25.74</v>
      </c>
      <c r="V3831">
        <v>31.4</v>
      </c>
      <c r="W3831" s="1">
        <v>42955</v>
      </c>
      <c r="X3831">
        <v>244</v>
      </c>
      <c r="Y3831" s="3">
        <v>44959</v>
      </c>
      <c r="AC3831" s="1">
        <v>43054</v>
      </c>
      <c r="AD3831">
        <v>2</v>
      </c>
      <c r="AE3831">
        <v>226</v>
      </c>
      <c r="AF3831" s="1">
        <v>43335</v>
      </c>
      <c r="AG3831">
        <v>380</v>
      </c>
      <c r="AH3831">
        <v>506123</v>
      </c>
      <c r="AI3831">
        <v>0</v>
      </c>
      <c r="AJ3831" t="s">
        <v>2163</v>
      </c>
      <c r="AK3831" t="s">
        <v>45</v>
      </c>
      <c r="AL3831" s="1">
        <v>42955</v>
      </c>
    </row>
    <row r="3832" spans="1:38" x14ac:dyDescent="0.25">
      <c r="A3832" t="s">
        <v>594</v>
      </c>
      <c r="B3832" s="1">
        <v>42995</v>
      </c>
      <c r="C3832">
        <v>1</v>
      </c>
      <c r="D3832">
        <v>308</v>
      </c>
      <c r="E3832">
        <v>316</v>
      </c>
      <c r="F3832" t="s">
        <v>1426</v>
      </c>
      <c r="G3832" t="s">
        <v>69</v>
      </c>
      <c r="H3832" t="s">
        <v>70</v>
      </c>
      <c r="I3832">
        <v>5</v>
      </c>
      <c r="J3832" t="s">
        <v>42</v>
      </c>
      <c r="K3832">
        <v>40</v>
      </c>
      <c r="L3832">
        <v>26.5</v>
      </c>
      <c r="M3832">
        <v>5.09</v>
      </c>
      <c r="N3832">
        <v>1.35</v>
      </c>
      <c r="O3832">
        <v>4.6500000000000004</v>
      </c>
      <c r="P3832">
        <v>1.23</v>
      </c>
      <c r="Q3832">
        <v>3.59</v>
      </c>
      <c r="R3832">
        <v>0.95</v>
      </c>
      <c r="S3832">
        <v>2.1800000000000002</v>
      </c>
      <c r="T3832">
        <v>166</v>
      </c>
      <c r="U3832">
        <v>27.51</v>
      </c>
      <c r="V3832">
        <v>29.6</v>
      </c>
      <c r="W3832" s="1">
        <v>42955</v>
      </c>
      <c r="X3832">
        <v>244</v>
      </c>
      <c r="Y3832" s="3">
        <v>44927</v>
      </c>
      <c r="Z3832" t="s">
        <v>2164</v>
      </c>
      <c r="AA3832" t="s">
        <v>2165</v>
      </c>
      <c r="AB3832">
        <v>66</v>
      </c>
      <c r="AC3832" t="s">
        <v>49</v>
      </c>
      <c r="AH3832">
        <v>506123</v>
      </c>
      <c r="AI3832">
        <v>0</v>
      </c>
      <c r="AJ3832" t="s">
        <v>2163</v>
      </c>
      <c r="AK3832" t="s">
        <v>45</v>
      </c>
      <c r="AL3832" s="1">
        <v>42955</v>
      </c>
    </row>
    <row r="3833" spans="1:38" x14ac:dyDescent="0.25">
      <c r="A3833" t="s">
        <v>594</v>
      </c>
      <c r="B3833" s="1">
        <v>43122</v>
      </c>
      <c r="C3833">
        <v>3</v>
      </c>
      <c r="D3833">
        <v>308</v>
      </c>
      <c r="E3833">
        <v>316</v>
      </c>
      <c r="F3833" t="s">
        <v>1426</v>
      </c>
      <c r="G3833" t="s">
        <v>69</v>
      </c>
      <c r="H3833" t="s">
        <v>70</v>
      </c>
      <c r="I3833">
        <v>5</v>
      </c>
      <c r="J3833" t="s">
        <v>42</v>
      </c>
      <c r="K3833">
        <v>167</v>
      </c>
      <c r="L3833">
        <v>15.9</v>
      </c>
      <c r="M3833">
        <v>4.79</v>
      </c>
      <c r="N3833">
        <v>0.76</v>
      </c>
      <c r="O3833">
        <v>5.27</v>
      </c>
      <c r="P3833">
        <v>0.84</v>
      </c>
      <c r="Q3833">
        <v>3.57</v>
      </c>
      <c r="R3833">
        <v>0.56999999999999995</v>
      </c>
      <c r="S3833">
        <v>1.41</v>
      </c>
      <c r="T3833">
        <v>259</v>
      </c>
      <c r="U3833">
        <v>16.5</v>
      </c>
      <c r="V3833">
        <v>19.04</v>
      </c>
      <c r="W3833" s="1">
        <v>42955</v>
      </c>
      <c r="X3833">
        <v>244</v>
      </c>
      <c r="Y3833" s="3">
        <v>44988</v>
      </c>
      <c r="Z3833" t="s">
        <v>2164</v>
      </c>
      <c r="AA3833" t="s">
        <v>2165</v>
      </c>
      <c r="AB3833">
        <v>66</v>
      </c>
      <c r="AC3833" s="1">
        <v>43054</v>
      </c>
      <c r="AD3833">
        <v>2</v>
      </c>
      <c r="AE3833">
        <v>169</v>
      </c>
      <c r="AF3833" s="1">
        <v>43335</v>
      </c>
      <c r="AG3833">
        <v>380</v>
      </c>
      <c r="AH3833">
        <v>506123</v>
      </c>
      <c r="AI3833">
        <v>0</v>
      </c>
      <c r="AJ3833" t="s">
        <v>2163</v>
      </c>
      <c r="AK3833" t="s">
        <v>45</v>
      </c>
      <c r="AL3833" s="1">
        <v>42955</v>
      </c>
    </row>
    <row r="3834" spans="1:38" x14ac:dyDescent="0.25">
      <c r="A3834" t="s">
        <v>594</v>
      </c>
      <c r="B3834" s="1">
        <v>43186</v>
      </c>
      <c r="C3834">
        <v>4</v>
      </c>
      <c r="D3834">
        <v>308</v>
      </c>
      <c r="E3834">
        <v>316</v>
      </c>
      <c r="F3834" t="s">
        <v>1426</v>
      </c>
      <c r="G3834" t="s">
        <v>69</v>
      </c>
      <c r="H3834" t="s">
        <v>70</v>
      </c>
      <c r="I3834">
        <v>5</v>
      </c>
      <c r="J3834" t="s">
        <v>42</v>
      </c>
      <c r="K3834">
        <v>231</v>
      </c>
      <c r="L3834">
        <v>11.7</v>
      </c>
      <c r="M3834">
        <v>4.59</v>
      </c>
      <c r="N3834">
        <v>0.54</v>
      </c>
      <c r="O3834">
        <v>6.34</v>
      </c>
      <c r="P3834">
        <v>0.74</v>
      </c>
      <c r="Q3834">
        <v>4.18</v>
      </c>
      <c r="R3834">
        <v>0.49</v>
      </c>
      <c r="S3834">
        <v>1.23</v>
      </c>
      <c r="T3834">
        <v>278</v>
      </c>
      <c r="U3834">
        <v>12.14</v>
      </c>
      <c r="V3834">
        <v>16.059999999999999</v>
      </c>
      <c r="W3834" s="1">
        <v>42955</v>
      </c>
      <c r="X3834">
        <v>244</v>
      </c>
      <c r="Y3834" s="3">
        <v>45020</v>
      </c>
      <c r="Z3834" t="s">
        <v>2164</v>
      </c>
      <c r="AA3834" t="s">
        <v>2165</v>
      </c>
      <c r="AB3834">
        <v>66</v>
      </c>
      <c r="AC3834" s="1">
        <v>43054</v>
      </c>
      <c r="AD3834">
        <v>2</v>
      </c>
      <c r="AF3834" s="1">
        <v>43335</v>
      </c>
      <c r="AG3834">
        <v>380</v>
      </c>
      <c r="AH3834">
        <v>506123</v>
      </c>
      <c r="AI3834">
        <v>0</v>
      </c>
      <c r="AJ3834" t="s">
        <v>2163</v>
      </c>
      <c r="AK3834" t="s">
        <v>50</v>
      </c>
      <c r="AL3834" s="1">
        <v>43245</v>
      </c>
    </row>
    <row r="3835" spans="1:38" x14ac:dyDescent="0.25">
      <c r="A3835" t="s">
        <v>40</v>
      </c>
      <c r="B3835" s="1">
        <v>44117</v>
      </c>
      <c r="C3835">
        <v>1</v>
      </c>
      <c r="D3835">
        <v>213</v>
      </c>
      <c r="E3835">
        <v>316</v>
      </c>
      <c r="F3835" t="s">
        <v>1426</v>
      </c>
      <c r="G3835" t="s">
        <v>69</v>
      </c>
      <c r="H3835" t="s">
        <v>70</v>
      </c>
      <c r="I3835">
        <v>11</v>
      </c>
      <c r="J3835" t="s">
        <v>42</v>
      </c>
      <c r="K3835">
        <v>40</v>
      </c>
      <c r="L3835">
        <v>25.6</v>
      </c>
      <c r="M3835">
        <v>5.1100000000000003</v>
      </c>
      <c r="N3835">
        <v>1.31</v>
      </c>
      <c r="O3835">
        <v>3.51</v>
      </c>
      <c r="P3835">
        <v>0.9</v>
      </c>
      <c r="Q3835">
        <v>3.78</v>
      </c>
      <c r="R3835">
        <v>0.97</v>
      </c>
      <c r="S3835">
        <v>1.87</v>
      </c>
      <c r="T3835">
        <v>72</v>
      </c>
      <c r="U3835">
        <v>26.57</v>
      </c>
      <c r="V3835">
        <v>25.36</v>
      </c>
      <c r="W3835" s="1">
        <v>44077</v>
      </c>
      <c r="Y3835" t="s">
        <v>43</v>
      </c>
      <c r="Z3835">
        <f>-10/25</f>
        <v>-0.4</v>
      </c>
      <c r="AA3835" t="s">
        <v>2166</v>
      </c>
      <c r="AB3835">
        <v>-126</v>
      </c>
      <c r="AC3835" s="1">
        <v>44163</v>
      </c>
      <c r="AD3835">
        <v>1</v>
      </c>
      <c r="AE3835">
        <v>237</v>
      </c>
      <c r="AF3835" s="1">
        <v>44441</v>
      </c>
      <c r="AG3835">
        <v>364</v>
      </c>
      <c r="AI3835">
        <v>0</v>
      </c>
      <c r="AK3835" t="s">
        <v>45</v>
      </c>
      <c r="AL3835" s="1">
        <v>44077</v>
      </c>
    </row>
    <row r="3836" spans="1:38" x14ac:dyDescent="0.25">
      <c r="A3836" t="s">
        <v>40</v>
      </c>
      <c r="B3836" s="1">
        <v>44280</v>
      </c>
      <c r="C3836">
        <v>3</v>
      </c>
      <c r="D3836">
        <v>213</v>
      </c>
      <c r="E3836">
        <v>316</v>
      </c>
      <c r="F3836" t="s">
        <v>1426</v>
      </c>
      <c r="G3836" t="s">
        <v>69</v>
      </c>
      <c r="H3836" t="s">
        <v>70</v>
      </c>
      <c r="I3836">
        <v>11</v>
      </c>
      <c r="J3836" t="s">
        <v>42</v>
      </c>
      <c r="K3836">
        <v>203</v>
      </c>
      <c r="L3836">
        <v>11.7</v>
      </c>
      <c r="M3836">
        <v>4.37</v>
      </c>
      <c r="N3836">
        <v>0.51</v>
      </c>
      <c r="O3836">
        <v>4.1100000000000003</v>
      </c>
      <c r="P3836">
        <v>0.48</v>
      </c>
      <c r="Q3836">
        <v>4.18</v>
      </c>
      <c r="R3836">
        <v>0.49</v>
      </c>
      <c r="S3836">
        <v>0.97</v>
      </c>
      <c r="T3836">
        <v>199</v>
      </c>
      <c r="U3836">
        <v>12.14</v>
      </c>
      <c r="V3836">
        <v>12.8</v>
      </c>
      <c r="W3836" s="1">
        <v>44077</v>
      </c>
      <c r="Y3836" s="3">
        <v>44958</v>
      </c>
      <c r="Z3836">
        <v>-0.4</v>
      </c>
      <c r="AA3836" t="s">
        <v>2166</v>
      </c>
      <c r="AB3836">
        <v>-126</v>
      </c>
      <c r="AC3836" s="1">
        <v>44183</v>
      </c>
      <c r="AD3836">
        <v>1</v>
      </c>
      <c r="AE3836">
        <v>184</v>
      </c>
      <c r="AF3836" s="1">
        <v>44465</v>
      </c>
      <c r="AG3836">
        <v>388</v>
      </c>
      <c r="AI3836">
        <v>0</v>
      </c>
      <c r="AK3836" t="s">
        <v>45</v>
      </c>
      <c r="AL3836" s="1">
        <v>44077</v>
      </c>
    </row>
    <row r="3837" spans="1:38" x14ac:dyDescent="0.25">
      <c r="A3837" t="s">
        <v>123</v>
      </c>
      <c r="B3837" s="1">
        <v>43005</v>
      </c>
      <c r="C3837">
        <v>1</v>
      </c>
      <c r="D3837">
        <v>305</v>
      </c>
      <c r="E3837">
        <v>316</v>
      </c>
      <c r="F3837" t="s">
        <v>1426</v>
      </c>
      <c r="G3837" t="s">
        <v>69</v>
      </c>
      <c r="H3837" t="s">
        <v>70</v>
      </c>
      <c r="I3837">
        <v>2</v>
      </c>
      <c r="J3837">
        <v>1</v>
      </c>
      <c r="K3837">
        <v>20</v>
      </c>
      <c r="L3837">
        <v>20</v>
      </c>
      <c r="M3837">
        <v>5.3</v>
      </c>
      <c r="N3837">
        <v>1.06</v>
      </c>
      <c r="O3837">
        <v>4.5999999999999996</v>
      </c>
      <c r="P3837">
        <v>0.92</v>
      </c>
      <c r="Q3837">
        <v>3.84</v>
      </c>
      <c r="R3837">
        <v>0.77</v>
      </c>
      <c r="S3837">
        <v>1.69</v>
      </c>
      <c r="T3837">
        <v>55</v>
      </c>
      <c r="U3837">
        <v>20.76</v>
      </c>
      <c r="V3837">
        <v>22.62</v>
      </c>
      <c r="W3837" s="1">
        <v>42985</v>
      </c>
      <c r="X3837">
        <v>226</v>
      </c>
      <c r="Y3837" t="s">
        <v>43</v>
      </c>
      <c r="Z3837" t="s">
        <v>2100</v>
      </c>
      <c r="AA3837" t="s">
        <v>2101</v>
      </c>
      <c r="AC3837" s="1">
        <v>43043</v>
      </c>
      <c r="AD3837">
        <v>1</v>
      </c>
      <c r="AE3837">
        <v>251</v>
      </c>
      <c r="AF3837" s="1">
        <v>43318</v>
      </c>
      <c r="AG3837">
        <v>333</v>
      </c>
      <c r="AH3837" t="s">
        <v>2102</v>
      </c>
      <c r="AI3837">
        <v>47</v>
      </c>
      <c r="AJ3837" t="s">
        <v>2103</v>
      </c>
      <c r="AK3837" t="s">
        <v>45</v>
      </c>
      <c r="AL3837" s="1">
        <v>42985</v>
      </c>
    </row>
    <row r="3838" spans="1:38" x14ac:dyDescent="0.25">
      <c r="A3838" t="s">
        <v>123</v>
      </c>
      <c r="B3838" s="1">
        <v>43136</v>
      </c>
      <c r="C3838">
        <v>3</v>
      </c>
      <c r="D3838">
        <v>305</v>
      </c>
      <c r="E3838">
        <v>316</v>
      </c>
      <c r="F3838" t="s">
        <v>1426</v>
      </c>
      <c r="G3838" t="s">
        <v>51</v>
      </c>
      <c r="H3838" t="s">
        <v>52</v>
      </c>
      <c r="I3838">
        <v>3</v>
      </c>
      <c r="J3838">
        <v>2</v>
      </c>
      <c r="K3838">
        <v>132</v>
      </c>
      <c r="L3838">
        <v>15.8</v>
      </c>
      <c r="M3838">
        <v>5.27</v>
      </c>
      <c r="N3838">
        <v>0.83</v>
      </c>
      <c r="O3838">
        <v>4.6100000000000003</v>
      </c>
      <c r="P3838">
        <v>0.73</v>
      </c>
      <c r="Q3838">
        <v>3.82</v>
      </c>
      <c r="R3838">
        <v>0.6</v>
      </c>
      <c r="S3838">
        <v>1.33</v>
      </c>
      <c r="T3838">
        <v>7</v>
      </c>
      <c r="U3838">
        <v>16.399999999999999</v>
      </c>
      <c r="V3838">
        <v>17.850000000000001</v>
      </c>
      <c r="W3838" s="1">
        <v>43004</v>
      </c>
      <c r="X3838">
        <v>226</v>
      </c>
      <c r="Y3838" t="s">
        <v>47</v>
      </c>
      <c r="AC3838" s="1">
        <v>43058</v>
      </c>
      <c r="AD3838">
        <v>1</v>
      </c>
      <c r="AE3838">
        <v>195</v>
      </c>
      <c r="AF3838" s="1">
        <v>43333</v>
      </c>
      <c r="AG3838">
        <v>329</v>
      </c>
      <c r="AH3838">
        <v>111762</v>
      </c>
      <c r="AI3838">
        <v>0</v>
      </c>
      <c r="AJ3838" t="s">
        <v>1184</v>
      </c>
      <c r="AK3838" t="s">
        <v>45</v>
      </c>
      <c r="AL3838" s="1">
        <v>43004</v>
      </c>
    </row>
    <row r="3839" spans="1:38" x14ac:dyDescent="0.25">
      <c r="A3839" t="s">
        <v>123</v>
      </c>
      <c r="B3839" s="1">
        <v>43074</v>
      </c>
      <c r="C3839">
        <v>2</v>
      </c>
      <c r="D3839">
        <v>305</v>
      </c>
      <c r="E3839">
        <v>316</v>
      </c>
      <c r="F3839" t="s">
        <v>1426</v>
      </c>
      <c r="G3839" t="s">
        <v>69</v>
      </c>
      <c r="H3839" t="s">
        <v>70</v>
      </c>
      <c r="I3839">
        <v>2</v>
      </c>
      <c r="J3839">
        <v>1</v>
      </c>
      <c r="K3839">
        <v>89</v>
      </c>
      <c r="L3839">
        <v>15.4</v>
      </c>
      <c r="M3839">
        <v>5.29</v>
      </c>
      <c r="N3839">
        <v>0.81</v>
      </c>
      <c r="O3839">
        <v>4.37</v>
      </c>
      <c r="P3839">
        <v>0.67</v>
      </c>
      <c r="Q3839">
        <v>3.91</v>
      </c>
      <c r="R3839">
        <v>0.6</v>
      </c>
      <c r="S3839">
        <v>1.28</v>
      </c>
      <c r="T3839">
        <v>13</v>
      </c>
      <c r="U3839">
        <v>15.99</v>
      </c>
      <c r="V3839">
        <v>16.989999999999998</v>
      </c>
      <c r="W3839" s="1">
        <v>42985</v>
      </c>
      <c r="X3839">
        <v>226</v>
      </c>
      <c r="Y3839" t="s">
        <v>46</v>
      </c>
      <c r="Z3839" t="s">
        <v>2100</v>
      </c>
      <c r="AA3839" t="s">
        <v>2101</v>
      </c>
      <c r="AC3839" s="1">
        <v>43043</v>
      </c>
      <c r="AD3839">
        <v>1</v>
      </c>
      <c r="AE3839">
        <v>242</v>
      </c>
      <c r="AF3839" s="1">
        <v>43318</v>
      </c>
      <c r="AG3839">
        <v>333</v>
      </c>
      <c r="AH3839" t="s">
        <v>2102</v>
      </c>
      <c r="AI3839">
        <v>47</v>
      </c>
      <c r="AJ3839" t="s">
        <v>2103</v>
      </c>
      <c r="AK3839" t="s">
        <v>45</v>
      </c>
      <c r="AL3839" s="1">
        <v>42985</v>
      </c>
    </row>
    <row r="3840" spans="1:38" x14ac:dyDescent="0.25">
      <c r="A3840" t="s">
        <v>123</v>
      </c>
      <c r="B3840" s="1">
        <v>43198</v>
      </c>
      <c r="C3840">
        <v>4</v>
      </c>
      <c r="D3840">
        <v>305</v>
      </c>
      <c r="E3840">
        <v>316</v>
      </c>
      <c r="F3840" t="s">
        <v>1426</v>
      </c>
      <c r="G3840" t="s">
        <v>69</v>
      </c>
      <c r="H3840" t="s">
        <v>70</v>
      </c>
      <c r="I3840">
        <v>2</v>
      </c>
      <c r="J3840">
        <v>1</v>
      </c>
      <c r="K3840">
        <v>213</v>
      </c>
      <c r="L3840">
        <v>11.4</v>
      </c>
      <c r="M3840">
        <v>4.92</v>
      </c>
      <c r="N3840">
        <v>0.56000000000000005</v>
      </c>
      <c r="O3840">
        <v>5.81</v>
      </c>
      <c r="P3840">
        <v>0.66</v>
      </c>
      <c r="Q3840">
        <v>4.88</v>
      </c>
      <c r="R3840">
        <v>0.56000000000000005</v>
      </c>
      <c r="S3840">
        <v>1.22</v>
      </c>
      <c r="T3840">
        <v>12</v>
      </c>
      <c r="U3840">
        <v>11.83</v>
      </c>
      <c r="V3840">
        <v>15.49</v>
      </c>
      <c r="W3840" s="1">
        <v>42985</v>
      </c>
      <c r="X3840">
        <v>226</v>
      </c>
      <c r="Y3840" t="s">
        <v>48</v>
      </c>
      <c r="Z3840" t="s">
        <v>2100</v>
      </c>
      <c r="AA3840" t="s">
        <v>2101</v>
      </c>
      <c r="AC3840" t="s">
        <v>49</v>
      </c>
      <c r="AH3840" t="s">
        <v>2102</v>
      </c>
      <c r="AI3840">
        <v>47</v>
      </c>
      <c r="AJ3840" t="s">
        <v>2103</v>
      </c>
      <c r="AK3840" t="s">
        <v>50</v>
      </c>
      <c r="AL3840" s="1">
        <v>43242</v>
      </c>
    </row>
    <row r="3841" spans="1:38" x14ac:dyDescent="0.25">
      <c r="A3841" t="s">
        <v>594</v>
      </c>
      <c r="B3841" s="1">
        <v>42995</v>
      </c>
      <c r="C3841">
        <v>1</v>
      </c>
      <c r="D3841">
        <v>463</v>
      </c>
      <c r="E3841">
        <v>316</v>
      </c>
      <c r="F3841" t="s">
        <v>1426</v>
      </c>
      <c r="G3841" t="s">
        <v>104</v>
      </c>
      <c r="H3841" t="s">
        <v>105</v>
      </c>
      <c r="I3841">
        <v>6</v>
      </c>
      <c r="J3841" t="s">
        <v>42</v>
      </c>
      <c r="K3841">
        <v>26</v>
      </c>
      <c r="L3841">
        <v>31.2</v>
      </c>
      <c r="M3841">
        <v>5.03</v>
      </c>
      <c r="N3841">
        <v>1.57</v>
      </c>
      <c r="O3841">
        <v>3.95</v>
      </c>
      <c r="P3841">
        <v>1.23</v>
      </c>
      <c r="Q3841">
        <v>3.51</v>
      </c>
      <c r="R3841">
        <v>1.1000000000000001</v>
      </c>
      <c r="S3841">
        <v>2.33</v>
      </c>
      <c r="T3841">
        <v>19</v>
      </c>
      <c r="U3841">
        <v>32.39</v>
      </c>
      <c r="V3841">
        <v>31.97</v>
      </c>
      <c r="W3841" s="1">
        <v>42969</v>
      </c>
      <c r="X3841">
        <v>230</v>
      </c>
      <c r="Y3841" t="s">
        <v>43</v>
      </c>
      <c r="AC3841" t="s">
        <v>49</v>
      </c>
      <c r="AH3841">
        <v>505016</v>
      </c>
      <c r="AI3841">
        <v>0</v>
      </c>
      <c r="AJ3841" t="s">
        <v>2167</v>
      </c>
      <c r="AK3841" t="s">
        <v>45</v>
      </c>
      <c r="AL3841" s="1">
        <v>42969</v>
      </c>
    </row>
    <row r="3842" spans="1:38" x14ac:dyDescent="0.25">
      <c r="A3842" t="s">
        <v>594</v>
      </c>
      <c r="B3842" s="1">
        <v>43059</v>
      </c>
      <c r="C3842">
        <v>2</v>
      </c>
      <c r="D3842">
        <v>463</v>
      </c>
      <c r="E3842">
        <v>316</v>
      </c>
      <c r="F3842" t="s">
        <v>1426</v>
      </c>
      <c r="G3842" t="s">
        <v>104</v>
      </c>
      <c r="H3842" t="s">
        <v>105</v>
      </c>
      <c r="I3842">
        <v>6</v>
      </c>
      <c r="J3842" t="s">
        <v>42</v>
      </c>
      <c r="K3842">
        <v>90</v>
      </c>
      <c r="L3842">
        <v>28.7</v>
      </c>
      <c r="M3842">
        <v>5.09</v>
      </c>
      <c r="N3842">
        <v>1.46</v>
      </c>
      <c r="O3842">
        <v>4.62</v>
      </c>
      <c r="P3842">
        <v>1.33</v>
      </c>
      <c r="Q3842">
        <v>3.29</v>
      </c>
      <c r="R3842">
        <v>0.94</v>
      </c>
      <c r="S3842">
        <v>2.27</v>
      </c>
      <c r="T3842">
        <v>11</v>
      </c>
      <c r="U3842">
        <v>29.79</v>
      </c>
      <c r="V3842">
        <v>31.37</v>
      </c>
      <c r="W3842" s="1">
        <v>42969</v>
      </c>
      <c r="X3842">
        <v>230</v>
      </c>
      <c r="Y3842" t="s">
        <v>46</v>
      </c>
      <c r="AC3842" s="1">
        <v>43052</v>
      </c>
      <c r="AD3842">
        <v>1</v>
      </c>
      <c r="AE3842">
        <v>224</v>
      </c>
      <c r="AF3842" s="1">
        <v>43333</v>
      </c>
      <c r="AG3842">
        <v>364</v>
      </c>
      <c r="AH3842">
        <v>505016</v>
      </c>
      <c r="AI3842">
        <v>0</v>
      </c>
      <c r="AJ3842" t="s">
        <v>2167</v>
      </c>
      <c r="AK3842" t="s">
        <v>45</v>
      </c>
      <c r="AL3842" s="1">
        <v>42969</v>
      </c>
    </row>
    <row r="3843" spans="1:38" x14ac:dyDescent="0.25">
      <c r="A3843" t="s">
        <v>594</v>
      </c>
      <c r="B3843" s="1">
        <v>43122</v>
      </c>
      <c r="C3843">
        <v>3</v>
      </c>
      <c r="D3843">
        <v>463</v>
      </c>
      <c r="E3843">
        <v>316</v>
      </c>
      <c r="F3843" t="s">
        <v>1426</v>
      </c>
      <c r="G3843" t="s">
        <v>104</v>
      </c>
      <c r="H3843" t="s">
        <v>105</v>
      </c>
      <c r="I3843">
        <v>6</v>
      </c>
      <c r="J3843" t="s">
        <v>42</v>
      </c>
      <c r="K3843">
        <v>153</v>
      </c>
      <c r="L3843">
        <v>26.7</v>
      </c>
      <c r="M3843">
        <v>4.88</v>
      </c>
      <c r="N3843">
        <v>1.3</v>
      </c>
      <c r="O3843">
        <v>4.8099999999999996</v>
      </c>
      <c r="P3843">
        <v>1.28</v>
      </c>
      <c r="Q3843">
        <v>3.39</v>
      </c>
      <c r="R3843">
        <v>0.91</v>
      </c>
      <c r="S3843">
        <v>2.19</v>
      </c>
      <c r="T3843">
        <v>9</v>
      </c>
      <c r="U3843">
        <v>27.71</v>
      </c>
      <c r="V3843">
        <v>29.98</v>
      </c>
      <c r="W3843" s="1">
        <v>42969</v>
      </c>
      <c r="X3843">
        <v>230</v>
      </c>
      <c r="Y3843" t="s">
        <v>47</v>
      </c>
      <c r="AC3843" s="1">
        <v>43052</v>
      </c>
      <c r="AD3843">
        <v>1</v>
      </c>
      <c r="AE3843">
        <v>167</v>
      </c>
      <c r="AF3843" s="1">
        <v>43333</v>
      </c>
      <c r="AG3843">
        <v>364</v>
      </c>
      <c r="AH3843">
        <v>505016</v>
      </c>
      <c r="AI3843">
        <v>0</v>
      </c>
      <c r="AJ3843" t="s">
        <v>2167</v>
      </c>
      <c r="AK3843" t="s">
        <v>45</v>
      </c>
      <c r="AL3843" s="1">
        <v>42969</v>
      </c>
    </row>
    <row r="3844" spans="1:38" x14ac:dyDescent="0.25">
      <c r="A3844" t="s">
        <v>594</v>
      </c>
      <c r="B3844" s="1">
        <v>43186</v>
      </c>
      <c r="C3844">
        <v>4</v>
      </c>
      <c r="D3844">
        <v>463</v>
      </c>
      <c r="E3844">
        <v>316</v>
      </c>
      <c r="F3844" t="s">
        <v>1426</v>
      </c>
      <c r="G3844" t="s">
        <v>104</v>
      </c>
      <c r="H3844" t="s">
        <v>105</v>
      </c>
      <c r="I3844">
        <v>6</v>
      </c>
      <c r="J3844" t="s">
        <v>42</v>
      </c>
      <c r="K3844">
        <v>217</v>
      </c>
      <c r="L3844">
        <v>17.7</v>
      </c>
      <c r="M3844">
        <v>4.88</v>
      </c>
      <c r="N3844">
        <v>0.86</v>
      </c>
      <c r="O3844">
        <v>5.76</v>
      </c>
      <c r="P3844">
        <v>1.02</v>
      </c>
      <c r="Q3844">
        <v>4.08</v>
      </c>
      <c r="R3844">
        <v>0.72</v>
      </c>
      <c r="S3844">
        <v>1.74</v>
      </c>
      <c r="T3844">
        <v>23</v>
      </c>
      <c r="U3844">
        <v>18.37</v>
      </c>
      <c r="V3844">
        <v>22.89</v>
      </c>
      <c r="W3844" s="1">
        <v>42969</v>
      </c>
      <c r="X3844">
        <v>230</v>
      </c>
      <c r="Y3844" t="s">
        <v>48</v>
      </c>
      <c r="AC3844" t="s">
        <v>49</v>
      </c>
      <c r="AH3844">
        <v>505016</v>
      </c>
      <c r="AI3844">
        <v>0</v>
      </c>
      <c r="AJ3844" t="s">
        <v>2167</v>
      </c>
      <c r="AK3844" t="s">
        <v>50</v>
      </c>
      <c r="AL3844" s="1">
        <v>43245</v>
      </c>
    </row>
    <row r="3845" spans="1:38" x14ac:dyDescent="0.25">
      <c r="A3845" t="s">
        <v>129</v>
      </c>
      <c r="B3845" s="1">
        <v>43060</v>
      </c>
      <c r="C3845">
        <v>2</v>
      </c>
      <c r="D3845">
        <v>175</v>
      </c>
      <c r="E3845">
        <v>317</v>
      </c>
      <c r="F3845" t="s">
        <v>1426</v>
      </c>
      <c r="G3845" t="s">
        <v>40</v>
      </c>
      <c r="H3845" t="s">
        <v>41</v>
      </c>
      <c r="I3845">
        <v>8</v>
      </c>
      <c r="J3845" t="s">
        <v>42</v>
      </c>
      <c r="K3845">
        <v>71</v>
      </c>
      <c r="L3845">
        <v>22.3</v>
      </c>
      <c r="M3845">
        <v>4.95</v>
      </c>
      <c r="N3845">
        <v>1.1000000000000001</v>
      </c>
      <c r="O3845">
        <v>4.97</v>
      </c>
      <c r="P3845">
        <v>1.1100000000000001</v>
      </c>
      <c r="Q3845">
        <v>4.03</v>
      </c>
      <c r="R3845">
        <v>0.9</v>
      </c>
      <c r="S3845">
        <v>2.0099999999999998</v>
      </c>
      <c r="T3845">
        <v>45</v>
      </c>
      <c r="U3845">
        <v>23.15</v>
      </c>
      <c r="V3845">
        <v>26.59</v>
      </c>
      <c r="W3845" s="1">
        <v>42989</v>
      </c>
      <c r="X3845">
        <v>253</v>
      </c>
      <c r="Y3845" t="s">
        <v>46</v>
      </c>
      <c r="AC3845" s="1">
        <v>43069</v>
      </c>
      <c r="AD3845">
        <v>3</v>
      </c>
      <c r="AE3845">
        <v>201</v>
      </c>
      <c r="AF3845" s="1">
        <v>43348</v>
      </c>
      <c r="AG3845">
        <v>359</v>
      </c>
      <c r="AI3845">
        <v>0</v>
      </c>
      <c r="AK3845" t="s">
        <v>45</v>
      </c>
      <c r="AL3845" s="1">
        <v>42989</v>
      </c>
    </row>
    <row r="3846" spans="1:38" x14ac:dyDescent="0.25">
      <c r="A3846" t="s">
        <v>129</v>
      </c>
      <c r="B3846" s="1">
        <v>42997</v>
      </c>
      <c r="C3846">
        <v>1</v>
      </c>
      <c r="D3846">
        <v>175</v>
      </c>
      <c r="E3846">
        <v>317</v>
      </c>
      <c r="F3846" t="s">
        <v>1426</v>
      </c>
      <c r="G3846" t="s">
        <v>40</v>
      </c>
      <c r="H3846" t="s">
        <v>41</v>
      </c>
      <c r="I3846">
        <v>8</v>
      </c>
      <c r="J3846" t="s">
        <v>42</v>
      </c>
      <c r="K3846">
        <v>8</v>
      </c>
      <c r="L3846">
        <v>18.8</v>
      </c>
      <c r="M3846">
        <v>4.7</v>
      </c>
      <c r="N3846">
        <v>0.88</v>
      </c>
      <c r="O3846">
        <v>5.54</v>
      </c>
      <c r="P3846">
        <v>1.04</v>
      </c>
      <c r="Q3846">
        <v>4.5999999999999996</v>
      </c>
      <c r="R3846">
        <v>0.86</v>
      </c>
      <c r="S3846">
        <v>1.91</v>
      </c>
      <c r="T3846">
        <v>48</v>
      </c>
      <c r="U3846">
        <v>19.510000000000002</v>
      </c>
      <c r="V3846">
        <v>24.47</v>
      </c>
      <c r="W3846" s="1">
        <v>42989</v>
      </c>
      <c r="X3846">
        <v>253</v>
      </c>
      <c r="Y3846" t="s">
        <v>43</v>
      </c>
      <c r="AC3846" s="1">
        <v>43046</v>
      </c>
      <c r="AD3846">
        <v>2</v>
      </c>
      <c r="AE3846">
        <v>280</v>
      </c>
      <c r="AF3846" s="1">
        <v>43328</v>
      </c>
      <c r="AG3846">
        <v>339</v>
      </c>
      <c r="AI3846">
        <v>0</v>
      </c>
      <c r="AK3846" t="s">
        <v>45</v>
      </c>
      <c r="AL3846" s="1">
        <v>42989</v>
      </c>
    </row>
    <row r="3847" spans="1:38" x14ac:dyDescent="0.25">
      <c r="A3847" t="s">
        <v>129</v>
      </c>
      <c r="B3847" s="1">
        <v>43156</v>
      </c>
      <c r="C3847">
        <v>3</v>
      </c>
      <c r="D3847">
        <v>175</v>
      </c>
      <c r="E3847">
        <v>317</v>
      </c>
      <c r="F3847" t="s">
        <v>1426</v>
      </c>
      <c r="G3847" t="s">
        <v>40</v>
      </c>
      <c r="H3847" t="s">
        <v>41</v>
      </c>
      <c r="I3847">
        <v>8</v>
      </c>
      <c r="J3847" t="s">
        <v>42</v>
      </c>
      <c r="K3847">
        <v>167</v>
      </c>
      <c r="L3847">
        <v>14.5</v>
      </c>
      <c r="M3847">
        <v>4.72</v>
      </c>
      <c r="N3847">
        <v>0.68</v>
      </c>
      <c r="O3847">
        <v>4.38</v>
      </c>
      <c r="P3847">
        <v>0.64</v>
      </c>
      <c r="Q3847">
        <v>4.71</v>
      </c>
      <c r="R3847">
        <v>0.68</v>
      </c>
      <c r="S3847">
        <v>1.32</v>
      </c>
      <c r="U3847">
        <v>15.05</v>
      </c>
      <c r="V3847">
        <v>16.96</v>
      </c>
      <c r="W3847" s="1">
        <v>42989</v>
      </c>
      <c r="X3847">
        <v>253</v>
      </c>
      <c r="AI3847">
        <v>0</v>
      </c>
    </row>
    <row r="3848" spans="1:38" x14ac:dyDescent="0.25">
      <c r="A3848" t="s">
        <v>129</v>
      </c>
      <c r="B3848" s="1">
        <v>43229</v>
      </c>
      <c r="C3848">
        <v>4</v>
      </c>
      <c r="D3848">
        <v>175</v>
      </c>
      <c r="E3848">
        <v>317</v>
      </c>
      <c r="F3848" t="s">
        <v>1426</v>
      </c>
      <c r="G3848" t="s">
        <v>40</v>
      </c>
      <c r="H3848" t="s">
        <v>41</v>
      </c>
      <c r="I3848">
        <v>8</v>
      </c>
      <c r="J3848" t="s">
        <v>42</v>
      </c>
      <c r="K3848">
        <v>240</v>
      </c>
      <c r="L3848">
        <v>5.7</v>
      </c>
      <c r="M3848">
        <v>4.3499999999999996</v>
      </c>
      <c r="N3848">
        <v>0.25</v>
      </c>
      <c r="O3848">
        <v>6.31</v>
      </c>
      <c r="P3848">
        <v>0.36</v>
      </c>
      <c r="Q3848">
        <v>5.97</v>
      </c>
      <c r="R3848">
        <v>0.34</v>
      </c>
      <c r="S3848">
        <v>0.7</v>
      </c>
      <c r="T3848">
        <v>271</v>
      </c>
      <c r="U3848">
        <v>5.92</v>
      </c>
      <c r="V3848">
        <v>8.57</v>
      </c>
      <c r="W3848" s="1">
        <v>42989</v>
      </c>
      <c r="X3848">
        <v>253</v>
      </c>
      <c r="Y3848" s="3">
        <v>45017</v>
      </c>
      <c r="AC3848" t="s">
        <v>49</v>
      </c>
      <c r="AI3848">
        <v>0</v>
      </c>
      <c r="AK3848" t="s">
        <v>50</v>
      </c>
      <c r="AL3848" s="1">
        <v>43251</v>
      </c>
    </row>
    <row r="3849" spans="1:38" x14ac:dyDescent="0.25">
      <c r="A3849" t="s">
        <v>1153</v>
      </c>
      <c r="B3849" s="1">
        <v>43009</v>
      </c>
      <c r="C3849">
        <v>1</v>
      </c>
      <c r="D3849">
        <v>106</v>
      </c>
      <c r="E3849">
        <v>317</v>
      </c>
      <c r="F3849" t="s">
        <v>1426</v>
      </c>
      <c r="G3849" t="s">
        <v>104</v>
      </c>
      <c r="H3849" t="s">
        <v>105</v>
      </c>
      <c r="I3849">
        <v>4</v>
      </c>
      <c r="J3849" t="s">
        <v>42</v>
      </c>
      <c r="K3849">
        <v>11</v>
      </c>
      <c r="L3849">
        <v>14.8</v>
      </c>
      <c r="M3849">
        <v>4.87</v>
      </c>
      <c r="N3849">
        <v>0.72</v>
      </c>
      <c r="O3849">
        <v>4.8899999999999997</v>
      </c>
      <c r="P3849">
        <v>0.72</v>
      </c>
      <c r="Q3849">
        <v>3.84</v>
      </c>
      <c r="R3849">
        <v>0.56999999999999995</v>
      </c>
      <c r="S3849">
        <v>1.29</v>
      </c>
      <c r="T3849">
        <v>143</v>
      </c>
      <c r="U3849">
        <v>15.36</v>
      </c>
      <c r="V3849">
        <v>17.23</v>
      </c>
      <c r="W3849" s="1">
        <v>42998</v>
      </c>
      <c r="X3849">
        <v>229</v>
      </c>
      <c r="Y3849" t="s">
        <v>43</v>
      </c>
      <c r="AC3849" s="1">
        <v>43053</v>
      </c>
      <c r="AD3849">
        <v>1</v>
      </c>
      <c r="AE3849">
        <v>255</v>
      </c>
      <c r="AF3849" s="1">
        <v>43325</v>
      </c>
      <c r="AG3849">
        <v>327</v>
      </c>
      <c r="AH3849">
        <v>308583</v>
      </c>
      <c r="AI3849" t="s">
        <v>2168</v>
      </c>
      <c r="AJ3849" s="2">
        <v>45839</v>
      </c>
      <c r="AK3849" t="s">
        <v>45</v>
      </c>
      <c r="AL3849" s="1">
        <v>42998</v>
      </c>
    </row>
    <row r="3850" spans="1:38" x14ac:dyDescent="0.25">
      <c r="A3850" t="s">
        <v>1153</v>
      </c>
      <c r="B3850" s="1">
        <v>43144</v>
      </c>
      <c r="C3850">
        <v>3</v>
      </c>
      <c r="D3850">
        <v>106</v>
      </c>
      <c r="E3850">
        <v>317</v>
      </c>
      <c r="F3850" t="s">
        <v>1426</v>
      </c>
      <c r="G3850" t="s">
        <v>104</v>
      </c>
      <c r="H3850" t="s">
        <v>105</v>
      </c>
      <c r="I3850">
        <v>4</v>
      </c>
      <c r="J3850" t="s">
        <v>42</v>
      </c>
      <c r="K3850">
        <v>146</v>
      </c>
      <c r="L3850">
        <v>10.3</v>
      </c>
      <c r="M3850">
        <v>4.9800000000000004</v>
      </c>
      <c r="N3850">
        <v>0.51</v>
      </c>
      <c r="O3850">
        <v>7.09</v>
      </c>
      <c r="P3850">
        <v>0.73</v>
      </c>
      <c r="Q3850">
        <v>4.29</v>
      </c>
      <c r="R3850">
        <v>0.44</v>
      </c>
      <c r="S3850">
        <v>1.17</v>
      </c>
      <c r="T3850">
        <v>252</v>
      </c>
      <c r="U3850">
        <v>10.69</v>
      </c>
      <c r="V3850">
        <v>15.19</v>
      </c>
      <c r="W3850" s="1">
        <v>42998</v>
      </c>
      <c r="X3850">
        <v>229</v>
      </c>
      <c r="Y3850" s="3">
        <v>44986</v>
      </c>
      <c r="AC3850" s="1">
        <v>43107</v>
      </c>
      <c r="AD3850">
        <v>3</v>
      </c>
      <c r="AE3850">
        <v>173</v>
      </c>
      <c r="AF3850" s="1">
        <v>43387</v>
      </c>
      <c r="AG3850">
        <v>389</v>
      </c>
      <c r="AH3850">
        <v>308583</v>
      </c>
      <c r="AI3850" t="s">
        <v>2168</v>
      </c>
      <c r="AJ3850" s="2">
        <v>45839</v>
      </c>
      <c r="AK3850" t="s">
        <v>45</v>
      </c>
      <c r="AL3850" s="1">
        <v>42998</v>
      </c>
    </row>
    <row r="3851" spans="1:38" x14ac:dyDescent="0.25">
      <c r="A3851" t="s">
        <v>1153</v>
      </c>
      <c r="B3851" s="1">
        <v>43073</v>
      </c>
      <c r="C3851">
        <v>2</v>
      </c>
      <c r="D3851">
        <v>106</v>
      </c>
      <c r="E3851">
        <v>317</v>
      </c>
      <c r="F3851" t="s">
        <v>1426</v>
      </c>
      <c r="G3851" t="s">
        <v>104</v>
      </c>
      <c r="H3851" t="s">
        <v>105</v>
      </c>
      <c r="I3851">
        <v>4</v>
      </c>
      <c r="J3851" t="s">
        <v>42</v>
      </c>
      <c r="K3851">
        <v>75</v>
      </c>
      <c r="L3851">
        <v>12</v>
      </c>
      <c r="M3851">
        <v>5.04</v>
      </c>
      <c r="N3851">
        <v>0.6</v>
      </c>
      <c r="O3851">
        <v>5.0999999999999996</v>
      </c>
      <c r="P3851">
        <v>0.61</v>
      </c>
      <c r="Q3851">
        <v>4.1500000000000004</v>
      </c>
      <c r="R3851">
        <v>0.5</v>
      </c>
      <c r="S3851">
        <v>1.1100000000000001</v>
      </c>
      <c r="T3851">
        <v>38</v>
      </c>
      <c r="U3851">
        <v>12.46</v>
      </c>
      <c r="V3851">
        <v>14.58</v>
      </c>
      <c r="W3851" s="1">
        <v>42998</v>
      </c>
      <c r="X3851">
        <v>229</v>
      </c>
      <c r="Y3851" t="s">
        <v>46</v>
      </c>
      <c r="AC3851" s="1">
        <v>43053</v>
      </c>
      <c r="AD3851">
        <v>1</v>
      </c>
      <c r="AE3851">
        <v>250</v>
      </c>
      <c r="AF3851" s="1">
        <v>43325</v>
      </c>
      <c r="AG3851">
        <v>327</v>
      </c>
      <c r="AH3851">
        <v>308583</v>
      </c>
      <c r="AI3851" t="s">
        <v>2168</v>
      </c>
      <c r="AJ3851" s="2">
        <v>45839</v>
      </c>
      <c r="AK3851" t="s">
        <v>45</v>
      </c>
      <c r="AL3851" s="1">
        <v>42998</v>
      </c>
    </row>
    <row r="3852" spans="1:38" x14ac:dyDescent="0.25">
      <c r="A3852" t="s">
        <v>1153</v>
      </c>
      <c r="B3852" s="1">
        <v>43214</v>
      </c>
      <c r="C3852">
        <v>4</v>
      </c>
      <c r="D3852">
        <v>106</v>
      </c>
      <c r="E3852">
        <v>317</v>
      </c>
      <c r="F3852" t="s">
        <v>1426</v>
      </c>
      <c r="G3852" t="s">
        <v>104</v>
      </c>
      <c r="H3852" t="s">
        <v>105</v>
      </c>
      <c r="I3852">
        <v>4</v>
      </c>
      <c r="J3852" t="s">
        <v>42</v>
      </c>
      <c r="K3852">
        <v>216</v>
      </c>
      <c r="L3852">
        <v>5.3</v>
      </c>
      <c r="M3852">
        <v>4.32</v>
      </c>
      <c r="N3852">
        <v>0.23</v>
      </c>
      <c r="O3852">
        <v>8.33</v>
      </c>
      <c r="P3852">
        <v>0.44</v>
      </c>
      <c r="Q3852">
        <v>5.44</v>
      </c>
      <c r="R3852">
        <v>0.28999999999999998</v>
      </c>
      <c r="S3852">
        <v>0.73</v>
      </c>
      <c r="T3852">
        <v>271</v>
      </c>
      <c r="U3852">
        <v>5.5</v>
      </c>
      <c r="V3852">
        <v>9.09</v>
      </c>
      <c r="W3852" s="1">
        <v>42998</v>
      </c>
      <c r="X3852">
        <v>229</v>
      </c>
      <c r="Y3852" s="3">
        <v>45018</v>
      </c>
      <c r="AC3852" s="1">
        <v>43107</v>
      </c>
      <c r="AD3852">
        <v>3</v>
      </c>
      <c r="AE3852">
        <v>20</v>
      </c>
      <c r="AF3852" s="1">
        <v>43387</v>
      </c>
      <c r="AG3852">
        <v>389</v>
      </c>
      <c r="AH3852">
        <v>308583</v>
      </c>
      <c r="AI3852" t="s">
        <v>2168</v>
      </c>
      <c r="AJ3852" s="2">
        <v>45839</v>
      </c>
      <c r="AK3852" t="s">
        <v>50</v>
      </c>
      <c r="AL3852" s="1">
        <v>43237</v>
      </c>
    </row>
    <row r="3853" spans="1:38" x14ac:dyDescent="0.25">
      <c r="A3853" t="s">
        <v>78</v>
      </c>
      <c r="B3853" s="1">
        <v>43012</v>
      </c>
      <c r="C3853">
        <v>1</v>
      </c>
      <c r="D3853">
        <v>27</v>
      </c>
      <c r="E3853">
        <v>318</v>
      </c>
      <c r="F3853" t="s">
        <v>1426</v>
      </c>
      <c r="G3853" t="s">
        <v>40</v>
      </c>
      <c r="H3853" t="s">
        <v>41</v>
      </c>
      <c r="I3853">
        <v>2</v>
      </c>
      <c r="J3853">
        <v>1</v>
      </c>
      <c r="K3853">
        <v>38</v>
      </c>
      <c r="L3853">
        <v>13.4</v>
      </c>
      <c r="M3853">
        <v>5.35</v>
      </c>
      <c r="N3853">
        <v>0.72</v>
      </c>
      <c r="O3853">
        <v>6.18</v>
      </c>
      <c r="P3853">
        <v>0.83</v>
      </c>
      <c r="Q3853">
        <v>3.64</v>
      </c>
      <c r="R3853">
        <v>0.49</v>
      </c>
      <c r="S3853">
        <v>1.32</v>
      </c>
      <c r="U3853">
        <v>13.91</v>
      </c>
      <c r="V3853">
        <v>17.649999999999999</v>
      </c>
      <c r="W3853" s="1">
        <v>42974</v>
      </c>
      <c r="X3853">
        <v>168</v>
      </c>
      <c r="Z3853" t="s">
        <v>2169</v>
      </c>
      <c r="AA3853" t="s">
        <v>2170</v>
      </c>
      <c r="AC3853" t="s">
        <v>49</v>
      </c>
      <c r="AH3853">
        <v>308128</v>
      </c>
      <c r="AI3853">
        <v>114</v>
      </c>
      <c r="AJ3853" s="2">
        <v>12359</v>
      </c>
      <c r="AK3853" t="s">
        <v>45</v>
      </c>
      <c r="AL3853" s="1">
        <v>42974</v>
      </c>
    </row>
    <row r="3854" spans="1:38" x14ac:dyDescent="0.25">
      <c r="A3854" t="s">
        <v>78</v>
      </c>
      <c r="B3854" s="1">
        <v>43129</v>
      </c>
      <c r="C3854">
        <v>3</v>
      </c>
      <c r="D3854">
        <v>27</v>
      </c>
      <c r="E3854">
        <v>318</v>
      </c>
      <c r="F3854" t="s">
        <v>1426</v>
      </c>
      <c r="G3854" t="s">
        <v>40</v>
      </c>
      <c r="H3854" t="s">
        <v>41</v>
      </c>
      <c r="I3854">
        <v>2</v>
      </c>
      <c r="J3854">
        <v>1</v>
      </c>
      <c r="K3854">
        <v>155</v>
      </c>
      <c r="L3854">
        <v>11.3</v>
      </c>
      <c r="M3854">
        <v>5.14</v>
      </c>
      <c r="N3854">
        <v>0.57999999999999996</v>
      </c>
      <c r="O3854">
        <v>5.37</v>
      </c>
      <c r="P3854">
        <v>0.61</v>
      </c>
      <c r="Q3854">
        <v>3.99</v>
      </c>
      <c r="R3854">
        <v>0.45</v>
      </c>
      <c r="S3854">
        <v>1.06</v>
      </c>
      <c r="T3854">
        <v>175</v>
      </c>
      <c r="U3854">
        <v>11.73</v>
      </c>
      <c r="V3854">
        <v>14.02</v>
      </c>
      <c r="W3854" s="1">
        <v>42974</v>
      </c>
      <c r="X3854">
        <v>168</v>
      </c>
      <c r="Y3854" s="3">
        <v>44988</v>
      </c>
      <c r="Z3854" t="s">
        <v>2169</v>
      </c>
      <c r="AA3854" t="s">
        <v>2170</v>
      </c>
      <c r="AC3854" s="1">
        <v>43069</v>
      </c>
      <c r="AD3854">
        <v>1</v>
      </c>
      <c r="AE3854">
        <v>219</v>
      </c>
      <c r="AF3854" s="1">
        <v>43350</v>
      </c>
      <c r="AG3854">
        <v>376</v>
      </c>
      <c r="AH3854">
        <v>308128</v>
      </c>
      <c r="AI3854">
        <v>114</v>
      </c>
      <c r="AJ3854" s="2">
        <v>12359</v>
      </c>
      <c r="AK3854" t="s">
        <v>45</v>
      </c>
      <c r="AL3854" s="1">
        <v>42974</v>
      </c>
    </row>
    <row r="3855" spans="1:38" x14ac:dyDescent="0.25">
      <c r="A3855" t="s">
        <v>78</v>
      </c>
      <c r="B3855" s="1">
        <v>43072</v>
      </c>
      <c r="C3855">
        <v>2</v>
      </c>
      <c r="D3855">
        <v>27</v>
      </c>
      <c r="E3855">
        <v>318</v>
      </c>
      <c r="F3855" t="s">
        <v>1426</v>
      </c>
      <c r="G3855" t="s">
        <v>40</v>
      </c>
      <c r="H3855" t="s">
        <v>41</v>
      </c>
      <c r="I3855">
        <v>2</v>
      </c>
      <c r="J3855">
        <v>1</v>
      </c>
      <c r="K3855">
        <v>98</v>
      </c>
      <c r="L3855">
        <v>8.9</v>
      </c>
      <c r="M3855">
        <v>5.25</v>
      </c>
      <c r="N3855">
        <v>0.47</v>
      </c>
      <c r="O3855">
        <v>5.48</v>
      </c>
      <c r="P3855">
        <v>0.49</v>
      </c>
      <c r="Q3855">
        <v>3.73</v>
      </c>
      <c r="R3855">
        <v>0.33</v>
      </c>
      <c r="S3855">
        <v>0.82</v>
      </c>
      <c r="T3855">
        <v>155</v>
      </c>
      <c r="U3855">
        <v>9.24</v>
      </c>
      <c r="V3855">
        <v>10.99</v>
      </c>
      <c r="W3855" s="1">
        <v>42974</v>
      </c>
      <c r="X3855">
        <v>168</v>
      </c>
      <c r="Y3855" s="3">
        <v>44959</v>
      </c>
      <c r="Z3855" t="s">
        <v>2169</v>
      </c>
      <c r="AA3855" t="s">
        <v>2170</v>
      </c>
      <c r="AC3855" s="1">
        <v>43069</v>
      </c>
      <c r="AD3855">
        <v>1</v>
      </c>
      <c r="AE3855">
        <v>224</v>
      </c>
      <c r="AF3855" s="1">
        <v>43350</v>
      </c>
      <c r="AG3855">
        <v>376</v>
      </c>
      <c r="AH3855">
        <v>308128</v>
      </c>
      <c r="AI3855">
        <v>114</v>
      </c>
      <c r="AJ3855" s="2">
        <v>12359</v>
      </c>
      <c r="AK3855" t="s">
        <v>45</v>
      </c>
      <c r="AL3855" s="1">
        <v>42974</v>
      </c>
    </row>
    <row r="3856" spans="1:38" x14ac:dyDescent="0.25">
      <c r="A3856" t="s">
        <v>123</v>
      </c>
      <c r="B3856" s="1">
        <v>43005</v>
      </c>
      <c r="C3856">
        <v>1</v>
      </c>
      <c r="D3856">
        <v>326</v>
      </c>
      <c r="E3856">
        <v>318</v>
      </c>
      <c r="F3856" t="s">
        <v>1426</v>
      </c>
      <c r="G3856" t="s">
        <v>104</v>
      </c>
      <c r="H3856" t="s">
        <v>105</v>
      </c>
      <c r="I3856">
        <v>2</v>
      </c>
      <c r="J3856">
        <v>1</v>
      </c>
      <c r="K3856">
        <v>45</v>
      </c>
      <c r="L3856">
        <v>22.2</v>
      </c>
      <c r="M3856">
        <v>5.35</v>
      </c>
      <c r="N3856">
        <v>1.19</v>
      </c>
      <c r="O3856">
        <v>4.93</v>
      </c>
      <c r="P3856">
        <v>1.0900000000000001</v>
      </c>
      <c r="Q3856">
        <v>3.65</v>
      </c>
      <c r="R3856">
        <v>0.81</v>
      </c>
      <c r="S3856">
        <v>1.9</v>
      </c>
      <c r="T3856">
        <v>21</v>
      </c>
      <c r="U3856">
        <v>23.04</v>
      </c>
      <c r="V3856">
        <v>25.65</v>
      </c>
      <c r="W3856" s="1">
        <v>42960</v>
      </c>
      <c r="X3856">
        <v>251</v>
      </c>
      <c r="Y3856" t="s">
        <v>43</v>
      </c>
      <c r="AC3856" s="1">
        <v>43067</v>
      </c>
      <c r="AD3856">
        <v>2</v>
      </c>
      <c r="AE3856">
        <v>283</v>
      </c>
      <c r="AF3856" s="1">
        <v>43350</v>
      </c>
      <c r="AG3856">
        <v>390</v>
      </c>
      <c r="AH3856" t="s">
        <v>1855</v>
      </c>
      <c r="AI3856">
        <v>11</v>
      </c>
      <c r="AJ3856" t="s">
        <v>1938</v>
      </c>
      <c r="AK3856" t="s">
        <v>45</v>
      </c>
      <c r="AL3856" s="1">
        <v>42960</v>
      </c>
    </row>
    <row r="3857" spans="1:38" x14ac:dyDescent="0.25">
      <c r="A3857" t="s">
        <v>123</v>
      </c>
      <c r="B3857" s="1">
        <v>43074</v>
      </c>
      <c r="C3857">
        <v>2</v>
      </c>
      <c r="D3857">
        <v>326</v>
      </c>
      <c r="E3857">
        <v>318</v>
      </c>
      <c r="F3857" t="s">
        <v>1426</v>
      </c>
      <c r="G3857" t="s">
        <v>104</v>
      </c>
      <c r="H3857" t="s">
        <v>105</v>
      </c>
      <c r="I3857">
        <v>2</v>
      </c>
      <c r="J3857">
        <v>1</v>
      </c>
      <c r="K3857">
        <v>114</v>
      </c>
      <c r="L3857">
        <v>19.7</v>
      </c>
      <c r="M3857">
        <v>5.2</v>
      </c>
      <c r="N3857">
        <v>1.02</v>
      </c>
      <c r="O3857">
        <v>4.4400000000000004</v>
      </c>
      <c r="P3857">
        <v>0.87</v>
      </c>
      <c r="Q3857">
        <v>3.49</v>
      </c>
      <c r="R3857">
        <v>0.69</v>
      </c>
      <c r="S3857">
        <v>1.56</v>
      </c>
      <c r="T3857">
        <v>18</v>
      </c>
      <c r="U3857">
        <v>20.45</v>
      </c>
      <c r="V3857">
        <v>21.32</v>
      </c>
      <c r="W3857" s="1">
        <v>42960</v>
      </c>
      <c r="X3857">
        <v>251</v>
      </c>
      <c r="Y3857" t="s">
        <v>46</v>
      </c>
      <c r="AC3857" s="1">
        <v>43067</v>
      </c>
      <c r="AD3857">
        <v>2</v>
      </c>
      <c r="AE3857">
        <v>274</v>
      </c>
      <c r="AF3857" s="1">
        <v>43350</v>
      </c>
      <c r="AG3857">
        <v>390</v>
      </c>
      <c r="AH3857" t="s">
        <v>1855</v>
      </c>
      <c r="AI3857">
        <v>11</v>
      </c>
      <c r="AJ3857" t="s">
        <v>1938</v>
      </c>
      <c r="AK3857" t="s">
        <v>45</v>
      </c>
      <c r="AL3857" s="1">
        <v>42960</v>
      </c>
    </row>
    <row r="3858" spans="1:38" x14ac:dyDescent="0.25">
      <c r="A3858" t="s">
        <v>123</v>
      </c>
      <c r="B3858" s="1">
        <v>43198</v>
      </c>
      <c r="C3858">
        <v>4</v>
      </c>
      <c r="D3858">
        <v>326</v>
      </c>
      <c r="E3858">
        <v>318</v>
      </c>
      <c r="F3858" t="s">
        <v>1426</v>
      </c>
      <c r="G3858" t="s">
        <v>104</v>
      </c>
      <c r="H3858" t="s">
        <v>105</v>
      </c>
      <c r="I3858">
        <v>2</v>
      </c>
      <c r="J3858">
        <v>1</v>
      </c>
      <c r="K3858">
        <v>238</v>
      </c>
      <c r="L3858">
        <v>13.5</v>
      </c>
      <c r="M3858">
        <v>4.9400000000000004</v>
      </c>
      <c r="N3858">
        <v>0.67</v>
      </c>
      <c r="O3858">
        <v>5.59</v>
      </c>
      <c r="P3858">
        <v>0.75</v>
      </c>
      <c r="Q3858">
        <v>4.4800000000000004</v>
      </c>
      <c r="R3858">
        <v>0.6</v>
      </c>
      <c r="S3858">
        <v>1.36</v>
      </c>
      <c r="T3858">
        <v>96</v>
      </c>
      <c r="U3858">
        <v>14.01</v>
      </c>
      <c r="V3858">
        <v>17.48</v>
      </c>
      <c r="W3858" s="1">
        <v>42960</v>
      </c>
      <c r="X3858">
        <v>251</v>
      </c>
      <c r="Y3858" s="3">
        <v>45017</v>
      </c>
      <c r="AC3858" s="1">
        <v>43106</v>
      </c>
      <c r="AD3858">
        <v>2</v>
      </c>
      <c r="AE3858">
        <v>13</v>
      </c>
      <c r="AF3858" s="1">
        <v>43387</v>
      </c>
      <c r="AG3858">
        <v>427</v>
      </c>
      <c r="AH3858" t="s">
        <v>1855</v>
      </c>
      <c r="AI3858" t="s">
        <v>1941</v>
      </c>
      <c r="AJ3858" t="s">
        <v>1938</v>
      </c>
      <c r="AK3858" t="s">
        <v>50</v>
      </c>
      <c r="AL3858" s="1">
        <v>43243</v>
      </c>
    </row>
    <row r="3859" spans="1:38" x14ac:dyDescent="0.25">
      <c r="A3859" t="s">
        <v>123</v>
      </c>
      <c r="B3859" s="1">
        <v>43136</v>
      </c>
      <c r="C3859">
        <v>3</v>
      </c>
      <c r="D3859">
        <v>326</v>
      </c>
      <c r="E3859">
        <v>318</v>
      </c>
      <c r="F3859" t="s">
        <v>1426</v>
      </c>
      <c r="G3859" t="s">
        <v>104</v>
      </c>
      <c r="H3859" t="s">
        <v>105</v>
      </c>
      <c r="I3859">
        <v>2</v>
      </c>
      <c r="J3859">
        <v>1</v>
      </c>
      <c r="K3859">
        <v>160</v>
      </c>
      <c r="L3859">
        <v>11.4</v>
      </c>
      <c r="M3859">
        <v>4.78</v>
      </c>
      <c r="N3859">
        <v>0.54</v>
      </c>
      <c r="O3859">
        <v>6.28</v>
      </c>
      <c r="P3859">
        <v>0.72</v>
      </c>
      <c r="Q3859">
        <v>4.22</v>
      </c>
      <c r="R3859">
        <v>0.48</v>
      </c>
      <c r="S3859">
        <v>1.2</v>
      </c>
      <c r="T3859">
        <v>63</v>
      </c>
      <c r="U3859">
        <v>11.83</v>
      </c>
      <c r="V3859">
        <v>15.65</v>
      </c>
      <c r="W3859" s="1">
        <v>42976</v>
      </c>
      <c r="X3859">
        <v>251</v>
      </c>
      <c r="Y3859" t="s">
        <v>47</v>
      </c>
      <c r="Z3859" t="s">
        <v>2171</v>
      </c>
      <c r="AA3859" t="s">
        <v>2172</v>
      </c>
      <c r="AC3859" s="1">
        <v>43066</v>
      </c>
      <c r="AD3859">
        <v>2</v>
      </c>
      <c r="AE3859">
        <v>206</v>
      </c>
      <c r="AF3859" s="1">
        <v>43344</v>
      </c>
      <c r="AG3859">
        <v>368</v>
      </c>
      <c r="AH3859" t="s">
        <v>124</v>
      </c>
      <c r="AI3859" t="s">
        <v>2153</v>
      </c>
      <c r="AJ3859" t="s">
        <v>2173</v>
      </c>
      <c r="AK3859" t="s">
        <v>45</v>
      </c>
      <c r="AL3859" s="1">
        <v>42976</v>
      </c>
    </row>
    <row r="3860" spans="1:38" x14ac:dyDescent="0.25">
      <c r="A3860" t="s">
        <v>123</v>
      </c>
      <c r="B3860" s="1">
        <v>43074</v>
      </c>
      <c r="C3860">
        <v>2</v>
      </c>
      <c r="D3860">
        <v>788</v>
      </c>
      <c r="E3860">
        <v>318</v>
      </c>
      <c r="F3860" t="s">
        <v>1426</v>
      </c>
      <c r="G3860" t="s">
        <v>69</v>
      </c>
      <c r="H3860" t="s">
        <v>70</v>
      </c>
      <c r="I3860">
        <v>3</v>
      </c>
      <c r="J3860">
        <v>2</v>
      </c>
      <c r="K3860">
        <v>107</v>
      </c>
      <c r="L3860">
        <v>22.5</v>
      </c>
      <c r="M3860">
        <v>4.97</v>
      </c>
      <c r="N3860">
        <v>1.1200000000000001</v>
      </c>
      <c r="O3860">
        <v>4.38</v>
      </c>
      <c r="P3860">
        <v>0.99</v>
      </c>
      <c r="Q3860">
        <v>3.66</v>
      </c>
      <c r="R3860">
        <v>0.82</v>
      </c>
      <c r="S3860">
        <v>1.81</v>
      </c>
      <c r="T3860">
        <v>16</v>
      </c>
      <c r="U3860">
        <v>23.36</v>
      </c>
      <c r="V3860">
        <v>24.54</v>
      </c>
      <c r="W3860" s="1">
        <v>42967</v>
      </c>
      <c r="X3860">
        <v>244</v>
      </c>
      <c r="Y3860" t="s">
        <v>46</v>
      </c>
      <c r="AC3860" s="1">
        <v>43069</v>
      </c>
      <c r="AD3860">
        <v>3</v>
      </c>
      <c r="AE3860">
        <v>275</v>
      </c>
      <c r="AF3860" s="1">
        <v>43351</v>
      </c>
      <c r="AG3860">
        <v>384</v>
      </c>
      <c r="AI3860">
        <v>0</v>
      </c>
      <c r="AK3860" t="s">
        <v>45</v>
      </c>
      <c r="AL3860" s="1">
        <v>42967</v>
      </c>
    </row>
    <row r="3861" spans="1:38" x14ac:dyDescent="0.25">
      <c r="A3861" t="s">
        <v>123</v>
      </c>
      <c r="B3861" s="1">
        <v>43136</v>
      </c>
      <c r="C3861">
        <v>3</v>
      </c>
      <c r="D3861">
        <v>788</v>
      </c>
      <c r="E3861">
        <v>318</v>
      </c>
      <c r="F3861" t="s">
        <v>1426</v>
      </c>
      <c r="G3861" t="s">
        <v>69</v>
      </c>
      <c r="H3861" t="s">
        <v>70</v>
      </c>
      <c r="I3861">
        <v>3</v>
      </c>
      <c r="J3861">
        <v>2</v>
      </c>
      <c r="K3861">
        <v>169</v>
      </c>
      <c r="L3861">
        <v>19.399999999999999</v>
      </c>
      <c r="M3861">
        <v>4.87</v>
      </c>
      <c r="N3861">
        <v>0.94</v>
      </c>
      <c r="O3861">
        <v>5.23</v>
      </c>
      <c r="P3861">
        <v>1.01</v>
      </c>
      <c r="Q3861">
        <v>3.89</v>
      </c>
      <c r="R3861">
        <v>0.75</v>
      </c>
      <c r="S3861">
        <v>1.77</v>
      </c>
      <c r="T3861">
        <v>31</v>
      </c>
      <c r="U3861">
        <v>20.14</v>
      </c>
      <c r="V3861">
        <v>23.44</v>
      </c>
      <c r="W3861" s="1">
        <v>42967</v>
      </c>
      <c r="X3861">
        <v>244</v>
      </c>
      <c r="Y3861" t="s">
        <v>47</v>
      </c>
      <c r="AC3861" s="1">
        <v>43069</v>
      </c>
      <c r="AD3861">
        <v>3</v>
      </c>
      <c r="AE3861">
        <v>213</v>
      </c>
      <c r="AF3861" s="1">
        <v>43351</v>
      </c>
      <c r="AG3861">
        <v>384</v>
      </c>
      <c r="AI3861">
        <v>0</v>
      </c>
      <c r="AK3861" t="s">
        <v>45</v>
      </c>
      <c r="AL3861" s="1">
        <v>42967</v>
      </c>
    </row>
    <row r="3862" spans="1:38" x14ac:dyDescent="0.25">
      <c r="A3862" t="s">
        <v>123</v>
      </c>
      <c r="B3862" s="1">
        <v>43198</v>
      </c>
      <c r="C3862">
        <v>4</v>
      </c>
      <c r="D3862">
        <v>788</v>
      </c>
      <c r="E3862">
        <v>318</v>
      </c>
      <c r="F3862" t="s">
        <v>1426</v>
      </c>
      <c r="G3862" t="s">
        <v>69</v>
      </c>
      <c r="H3862" t="s">
        <v>70</v>
      </c>
      <c r="I3862">
        <v>3</v>
      </c>
      <c r="J3862">
        <v>2</v>
      </c>
      <c r="K3862">
        <v>184</v>
      </c>
      <c r="L3862">
        <v>15.1</v>
      </c>
      <c r="M3862">
        <v>4.4800000000000004</v>
      </c>
      <c r="N3862">
        <v>0.68</v>
      </c>
      <c r="O3862">
        <v>5.73</v>
      </c>
      <c r="P3862">
        <v>0.87</v>
      </c>
      <c r="Q3862">
        <v>3.99</v>
      </c>
      <c r="R3862">
        <v>0.6</v>
      </c>
      <c r="S3862">
        <v>1.47</v>
      </c>
      <c r="T3862">
        <v>72</v>
      </c>
      <c r="U3862">
        <v>15.67</v>
      </c>
      <c r="V3862">
        <v>19.420000000000002</v>
      </c>
      <c r="W3862" s="1">
        <v>43014</v>
      </c>
      <c r="X3862">
        <v>197</v>
      </c>
      <c r="Y3862" t="s">
        <v>47</v>
      </c>
      <c r="AC3862" t="s">
        <v>49</v>
      </c>
      <c r="AI3862" t="s">
        <v>2174</v>
      </c>
      <c r="AJ3862" t="s">
        <v>2175</v>
      </c>
      <c r="AK3862" t="s">
        <v>50</v>
      </c>
      <c r="AL3862" s="1">
        <v>43242</v>
      </c>
    </row>
    <row r="3863" spans="1:38" x14ac:dyDescent="0.25">
      <c r="A3863" t="s">
        <v>123</v>
      </c>
      <c r="B3863" s="1">
        <v>43198</v>
      </c>
      <c r="C3863">
        <v>4</v>
      </c>
      <c r="D3863">
        <v>770</v>
      </c>
      <c r="E3863">
        <v>318</v>
      </c>
      <c r="F3863" t="s">
        <v>1426</v>
      </c>
      <c r="G3863" t="s">
        <v>104</v>
      </c>
      <c r="H3863" t="s">
        <v>105</v>
      </c>
      <c r="I3863">
        <v>3</v>
      </c>
      <c r="J3863">
        <v>2</v>
      </c>
      <c r="K3863">
        <v>206</v>
      </c>
      <c r="L3863">
        <v>12.7</v>
      </c>
      <c r="M3863">
        <v>4.9400000000000004</v>
      </c>
      <c r="N3863">
        <v>0.63</v>
      </c>
      <c r="O3863">
        <v>6.45</v>
      </c>
      <c r="P3863">
        <v>0.82</v>
      </c>
      <c r="Q3863">
        <v>5.09</v>
      </c>
      <c r="R3863">
        <v>0.65</v>
      </c>
      <c r="S3863">
        <v>1.47</v>
      </c>
      <c r="T3863">
        <v>11</v>
      </c>
      <c r="U3863">
        <v>13.18</v>
      </c>
      <c r="V3863">
        <v>18.52</v>
      </c>
      <c r="W3863" s="1">
        <v>42992</v>
      </c>
      <c r="X3863">
        <v>219</v>
      </c>
      <c r="Y3863" t="s">
        <v>48</v>
      </c>
      <c r="AC3863" t="s">
        <v>142</v>
      </c>
      <c r="AH3863" t="s">
        <v>1019</v>
      </c>
      <c r="AI3863">
        <v>725</v>
      </c>
      <c r="AJ3863" t="s">
        <v>1020</v>
      </c>
      <c r="AK3863" t="s">
        <v>143</v>
      </c>
      <c r="AL3863" s="1">
        <v>43210</v>
      </c>
    </row>
    <row r="3864" spans="1:38" x14ac:dyDescent="0.25">
      <c r="A3864" t="s">
        <v>51</v>
      </c>
      <c r="B3864" s="1">
        <v>43157</v>
      </c>
      <c r="C3864">
        <v>4</v>
      </c>
      <c r="D3864">
        <v>69</v>
      </c>
      <c r="E3864">
        <v>318</v>
      </c>
      <c r="F3864" t="s">
        <v>1426</v>
      </c>
      <c r="G3864" t="s">
        <v>56</v>
      </c>
      <c r="H3864" t="s">
        <v>41</v>
      </c>
      <c r="I3864">
        <v>2</v>
      </c>
      <c r="J3864">
        <v>1</v>
      </c>
      <c r="K3864">
        <v>195</v>
      </c>
      <c r="L3864">
        <v>10.7</v>
      </c>
      <c r="M3864">
        <v>4.95</v>
      </c>
      <c r="N3864">
        <v>0.53</v>
      </c>
      <c r="O3864">
        <v>6.92</v>
      </c>
      <c r="P3864">
        <v>0.74</v>
      </c>
      <c r="Q3864">
        <v>4.87</v>
      </c>
      <c r="R3864">
        <v>0.52</v>
      </c>
      <c r="S3864">
        <v>1.26</v>
      </c>
      <c r="T3864">
        <v>26</v>
      </c>
      <c r="U3864">
        <v>11.11</v>
      </c>
      <c r="V3864">
        <v>16.010000000000002</v>
      </c>
      <c r="W3864" s="1">
        <v>42962</v>
      </c>
      <c r="X3864">
        <v>260</v>
      </c>
      <c r="Y3864" s="3">
        <v>45017</v>
      </c>
      <c r="Z3864" t="s">
        <v>2176</v>
      </c>
      <c r="AA3864" t="s">
        <v>298</v>
      </c>
      <c r="AC3864" s="1">
        <v>43047</v>
      </c>
      <c r="AD3864">
        <v>1</v>
      </c>
      <c r="AE3864">
        <v>168</v>
      </c>
      <c r="AF3864" s="1">
        <v>43326</v>
      </c>
      <c r="AG3864">
        <v>364</v>
      </c>
      <c r="AH3864" s="3">
        <v>45059</v>
      </c>
      <c r="AI3864">
        <v>109</v>
      </c>
      <c r="AJ3864" t="s">
        <v>2177</v>
      </c>
      <c r="AK3864" t="s">
        <v>45</v>
      </c>
      <c r="AL3864" s="1">
        <v>42962</v>
      </c>
    </row>
    <row r="3865" spans="1:38" x14ac:dyDescent="0.25">
      <c r="A3865" t="s">
        <v>51</v>
      </c>
      <c r="B3865" s="1">
        <v>43048</v>
      </c>
      <c r="C3865">
        <v>2</v>
      </c>
      <c r="D3865">
        <v>69</v>
      </c>
      <c r="E3865">
        <v>318</v>
      </c>
      <c r="F3865" t="s">
        <v>1426</v>
      </c>
      <c r="G3865" t="s">
        <v>56</v>
      </c>
      <c r="H3865" t="s">
        <v>41</v>
      </c>
      <c r="I3865">
        <v>2</v>
      </c>
      <c r="J3865">
        <v>1</v>
      </c>
      <c r="K3865">
        <v>86</v>
      </c>
      <c r="L3865">
        <v>10.5</v>
      </c>
      <c r="M3865">
        <v>5.28</v>
      </c>
      <c r="N3865">
        <v>0.55000000000000004</v>
      </c>
      <c r="O3865">
        <v>5.74</v>
      </c>
      <c r="P3865">
        <v>0.6</v>
      </c>
      <c r="Q3865">
        <v>4.3499999999999996</v>
      </c>
      <c r="R3865">
        <v>0.46</v>
      </c>
      <c r="S3865">
        <v>1.06</v>
      </c>
      <c r="T3865">
        <v>124</v>
      </c>
      <c r="U3865">
        <v>10.9</v>
      </c>
      <c r="V3865">
        <v>13.76</v>
      </c>
      <c r="W3865" s="1">
        <v>42962</v>
      </c>
      <c r="X3865">
        <v>260</v>
      </c>
      <c r="Y3865" s="3">
        <v>44958</v>
      </c>
      <c r="Z3865" t="s">
        <v>2176</v>
      </c>
      <c r="AA3865" t="s">
        <v>298</v>
      </c>
      <c r="AC3865" t="s">
        <v>49</v>
      </c>
      <c r="AH3865" s="3">
        <v>45059</v>
      </c>
      <c r="AI3865">
        <v>109</v>
      </c>
      <c r="AJ3865" t="s">
        <v>2177</v>
      </c>
      <c r="AK3865" t="s">
        <v>45</v>
      </c>
      <c r="AL3865" s="1">
        <v>42962</v>
      </c>
    </row>
    <row r="3866" spans="1:38" x14ac:dyDescent="0.25">
      <c r="A3866" t="s">
        <v>51</v>
      </c>
      <c r="B3866" s="1">
        <v>43109</v>
      </c>
      <c r="C3866">
        <v>3</v>
      </c>
      <c r="D3866">
        <v>69</v>
      </c>
      <c r="E3866">
        <v>318</v>
      </c>
      <c r="F3866" t="s">
        <v>1426</v>
      </c>
      <c r="G3866" t="s">
        <v>56</v>
      </c>
      <c r="H3866" t="s">
        <v>41</v>
      </c>
      <c r="I3866">
        <v>2</v>
      </c>
      <c r="J3866">
        <v>1</v>
      </c>
      <c r="K3866">
        <v>147</v>
      </c>
      <c r="L3866">
        <v>10.3</v>
      </c>
      <c r="M3866">
        <v>5.16</v>
      </c>
      <c r="N3866">
        <v>0.53</v>
      </c>
      <c r="O3866">
        <v>5.86</v>
      </c>
      <c r="P3866">
        <v>0.6</v>
      </c>
      <c r="Q3866">
        <v>4.2699999999999996</v>
      </c>
      <c r="R3866">
        <v>0.44</v>
      </c>
      <c r="S3866">
        <v>1.04</v>
      </c>
      <c r="T3866">
        <v>73</v>
      </c>
      <c r="U3866">
        <v>10.69</v>
      </c>
      <c r="V3866">
        <v>13.56</v>
      </c>
      <c r="W3866" s="1">
        <v>42962</v>
      </c>
      <c r="X3866">
        <v>260</v>
      </c>
      <c r="Y3866" s="3">
        <v>44986</v>
      </c>
      <c r="Z3866" t="s">
        <v>2176</v>
      </c>
      <c r="AA3866" t="s">
        <v>298</v>
      </c>
      <c r="AC3866" s="1">
        <v>43047</v>
      </c>
      <c r="AD3866">
        <v>1</v>
      </c>
      <c r="AE3866">
        <v>174</v>
      </c>
      <c r="AF3866" s="1">
        <v>43326</v>
      </c>
      <c r="AG3866">
        <v>364</v>
      </c>
      <c r="AH3866" s="3">
        <v>45059</v>
      </c>
      <c r="AI3866">
        <v>109</v>
      </c>
      <c r="AJ3866" t="s">
        <v>2177</v>
      </c>
      <c r="AK3866" t="s">
        <v>45</v>
      </c>
      <c r="AL3866" s="1">
        <v>42962</v>
      </c>
    </row>
    <row r="3867" spans="1:38" x14ac:dyDescent="0.25">
      <c r="A3867" t="s">
        <v>51</v>
      </c>
      <c r="B3867" s="1">
        <v>42990</v>
      </c>
      <c r="C3867">
        <v>1</v>
      </c>
      <c r="D3867">
        <v>69</v>
      </c>
      <c r="E3867">
        <v>318</v>
      </c>
      <c r="F3867" t="s">
        <v>1426</v>
      </c>
      <c r="G3867" t="s">
        <v>56</v>
      </c>
      <c r="H3867" t="s">
        <v>41</v>
      </c>
      <c r="I3867">
        <v>2</v>
      </c>
      <c r="J3867">
        <v>1</v>
      </c>
      <c r="K3867">
        <v>28</v>
      </c>
      <c r="L3867">
        <v>11</v>
      </c>
      <c r="M3867">
        <v>5.17</v>
      </c>
      <c r="N3867">
        <v>0.56999999999999995</v>
      </c>
      <c r="O3867">
        <v>4.67</v>
      </c>
      <c r="P3867">
        <v>0.51</v>
      </c>
      <c r="Q3867">
        <v>4.2</v>
      </c>
      <c r="R3867">
        <v>0.46</v>
      </c>
      <c r="S3867">
        <v>0.98</v>
      </c>
      <c r="T3867">
        <v>52</v>
      </c>
      <c r="U3867">
        <v>11.42</v>
      </c>
      <c r="V3867">
        <v>12.76</v>
      </c>
      <c r="W3867" s="1">
        <v>42962</v>
      </c>
      <c r="X3867">
        <v>260</v>
      </c>
      <c r="Y3867" t="s">
        <v>43</v>
      </c>
      <c r="Z3867" t="s">
        <v>2176</v>
      </c>
      <c r="AA3867" t="s">
        <v>298</v>
      </c>
      <c r="AC3867" t="s">
        <v>49</v>
      </c>
      <c r="AH3867" s="3">
        <v>45059</v>
      </c>
      <c r="AI3867">
        <v>109</v>
      </c>
      <c r="AJ3867" t="s">
        <v>2177</v>
      </c>
      <c r="AK3867" t="s">
        <v>45</v>
      </c>
      <c r="AL3867" s="1">
        <v>42962</v>
      </c>
    </row>
    <row r="3868" spans="1:38" x14ac:dyDescent="0.25">
      <c r="A3868" t="s">
        <v>51</v>
      </c>
      <c r="B3868" s="1">
        <v>43209</v>
      </c>
      <c r="C3868">
        <v>5</v>
      </c>
      <c r="D3868">
        <v>69</v>
      </c>
      <c r="E3868">
        <v>318</v>
      </c>
      <c r="F3868" t="s">
        <v>1426</v>
      </c>
      <c r="G3868" t="s">
        <v>56</v>
      </c>
      <c r="H3868" t="s">
        <v>41</v>
      </c>
      <c r="I3868">
        <v>2</v>
      </c>
      <c r="J3868">
        <v>1</v>
      </c>
      <c r="K3868">
        <v>247</v>
      </c>
      <c r="L3868">
        <v>7.2</v>
      </c>
      <c r="M3868">
        <v>4.96</v>
      </c>
      <c r="N3868">
        <v>0.36</v>
      </c>
      <c r="O3868">
        <v>6.52</v>
      </c>
      <c r="P3868">
        <v>0.47</v>
      </c>
      <c r="Q3868">
        <v>5.23</v>
      </c>
      <c r="R3868">
        <v>0.38</v>
      </c>
      <c r="S3868">
        <v>0.85</v>
      </c>
      <c r="T3868">
        <v>79</v>
      </c>
      <c r="U3868">
        <v>7.47</v>
      </c>
      <c r="V3868">
        <v>10.65</v>
      </c>
      <c r="W3868" s="1">
        <v>42962</v>
      </c>
      <c r="X3868">
        <v>260</v>
      </c>
      <c r="Y3868" s="3">
        <v>45047</v>
      </c>
      <c r="Z3868" t="s">
        <v>2176</v>
      </c>
      <c r="AA3868" t="s">
        <v>298</v>
      </c>
      <c r="AC3868" t="s">
        <v>49</v>
      </c>
      <c r="AH3868" s="3">
        <v>45059</v>
      </c>
      <c r="AI3868">
        <v>109</v>
      </c>
      <c r="AJ3868" t="s">
        <v>2177</v>
      </c>
      <c r="AK3868" t="s">
        <v>45</v>
      </c>
      <c r="AL3868" s="1">
        <v>42962</v>
      </c>
    </row>
    <row r="3869" spans="1:38" x14ac:dyDescent="0.25">
      <c r="A3869" t="s">
        <v>78</v>
      </c>
      <c r="B3869" s="1">
        <v>43012</v>
      </c>
      <c r="C3869">
        <v>1</v>
      </c>
      <c r="D3869">
        <v>211</v>
      </c>
      <c r="E3869">
        <v>318</v>
      </c>
      <c r="F3869" t="s">
        <v>1426</v>
      </c>
      <c r="G3869" t="s">
        <v>51</v>
      </c>
      <c r="H3869" t="s">
        <v>52</v>
      </c>
      <c r="I3869">
        <v>4</v>
      </c>
      <c r="J3869" t="s">
        <v>42</v>
      </c>
      <c r="K3869">
        <v>35</v>
      </c>
      <c r="L3869">
        <v>30.6</v>
      </c>
      <c r="M3869">
        <v>5.17</v>
      </c>
      <c r="N3869">
        <v>1.58</v>
      </c>
      <c r="O3869">
        <v>4.09</v>
      </c>
      <c r="P3869">
        <v>1.25</v>
      </c>
      <c r="Q3869">
        <v>3.54</v>
      </c>
      <c r="R3869">
        <v>1.08</v>
      </c>
      <c r="S3869">
        <v>2.33</v>
      </c>
      <c r="U3869">
        <v>31.76</v>
      </c>
      <c r="V3869">
        <v>31.91</v>
      </c>
      <c r="W3869" s="1">
        <v>42977</v>
      </c>
      <c r="X3869" t="s">
        <v>1156</v>
      </c>
      <c r="Z3869">
        <f>-49/55</f>
        <v>-0.89090909090909087</v>
      </c>
      <c r="AA3869">
        <f>-71/69</f>
        <v>-1.0289855072463767</v>
      </c>
      <c r="AC3869" s="1">
        <v>43055</v>
      </c>
      <c r="AD3869">
        <v>1</v>
      </c>
      <c r="AE3869">
        <v>281</v>
      </c>
      <c r="AF3869" s="1">
        <v>43336</v>
      </c>
      <c r="AG3869">
        <v>359</v>
      </c>
      <c r="AH3869">
        <v>112030</v>
      </c>
      <c r="AI3869">
        <v>0</v>
      </c>
      <c r="AJ3869" t="s">
        <v>1157</v>
      </c>
      <c r="AK3869" t="s">
        <v>45</v>
      </c>
      <c r="AL3869" s="1">
        <v>42977</v>
      </c>
    </row>
    <row r="3870" spans="1:38" x14ac:dyDescent="0.25">
      <c r="A3870" t="s">
        <v>78</v>
      </c>
      <c r="B3870" s="1">
        <v>43072</v>
      </c>
      <c r="C3870">
        <v>2</v>
      </c>
      <c r="D3870">
        <v>211</v>
      </c>
      <c r="E3870">
        <v>318</v>
      </c>
      <c r="F3870" t="s">
        <v>1426</v>
      </c>
      <c r="G3870" t="s">
        <v>51</v>
      </c>
      <c r="H3870" t="s">
        <v>52</v>
      </c>
      <c r="I3870">
        <v>4</v>
      </c>
      <c r="J3870" t="s">
        <v>42</v>
      </c>
      <c r="K3870">
        <v>95</v>
      </c>
      <c r="L3870">
        <v>24</v>
      </c>
      <c r="M3870">
        <v>4.99</v>
      </c>
      <c r="N3870">
        <v>1.2</v>
      </c>
      <c r="O3870">
        <v>4.59</v>
      </c>
      <c r="P3870">
        <v>1.1000000000000001</v>
      </c>
      <c r="Q3870">
        <v>3.75</v>
      </c>
      <c r="R3870">
        <v>0.9</v>
      </c>
      <c r="S3870">
        <v>2</v>
      </c>
      <c r="T3870">
        <v>50</v>
      </c>
      <c r="U3870">
        <v>24.91</v>
      </c>
      <c r="V3870">
        <v>26.92</v>
      </c>
      <c r="W3870" s="1">
        <v>42977</v>
      </c>
      <c r="X3870">
        <v>227</v>
      </c>
      <c r="Y3870" t="s">
        <v>46</v>
      </c>
      <c r="Z3870">
        <f>-5/37</f>
        <v>-0.13513513513513514</v>
      </c>
      <c r="AA3870" t="s">
        <v>1612</v>
      </c>
      <c r="AC3870" s="1">
        <v>43054</v>
      </c>
      <c r="AD3870">
        <v>1</v>
      </c>
      <c r="AE3870">
        <v>206</v>
      </c>
      <c r="AF3870" s="1">
        <v>43332</v>
      </c>
      <c r="AG3870">
        <v>353</v>
      </c>
      <c r="AH3870" t="s">
        <v>1089</v>
      </c>
      <c r="AI3870">
        <v>0</v>
      </c>
      <c r="AJ3870" t="s">
        <v>1613</v>
      </c>
      <c r="AK3870" t="s">
        <v>45</v>
      </c>
      <c r="AL3870" s="1">
        <v>42979</v>
      </c>
    </row>
    <row r="3871" spans="1:38" x14ac:dyDescent="0.25">
      <c r="A3871" t="s">
        <v>78</v>
      </c>
      <c r="B3871" s="1">
        <v>43129</v>
      </c>
      <c r="C3871">
        <v>3</v>
      </c>
      <c r="D3871">
        <v>211</v>
      </c>
      <c r="E3871">
        <v>318</v>
      </c>
      <c r="F3871" t="s">
        <v>1426</v>
      </c>
      <c r="G3871" t="s">
        <v>51</v>
      </c>
      <c r="H3871" t="s">
        <v>52</v>
      </c>
      <c r="I3871">
        <v>4</v>
      </c>
      <c r="J3871" t="s">
        <v>42</v>
      </c>
      <c r="K3871">
        <v>152</v>
      </c>
      <c r="L3871">
        <v>20.8</v>
      </c>
      <c r="M3871">
        <v>4.9800000000000004</v>
      </c>
      <c r="N3871">
        <v>1.04</v>
      </c>
      <c r="O3871">
        <v>3.33</v>
      </c>
      <c r="P3871">
        <v>0.69</v>
      </c>
      <c r="Q3871">
        <v>3.44</v>
      </c>
      <c r="R3871">
        <v>0.72</v>
      </c>
      <c r="S3871">
        <v>1.41</v>
      </c>
      <c r="T3871">
        <v>8</v>
      </c>
      <c r="U3871">
        <v>21.59</v>
      </c>
      <c r="V3871">
        <v>19.579999999999998</v>
      </c>
      <c r="W3871" s="1">
        <v>42977</v>
      </c>
      <c r="X3871" t="s">
        <v>1156</v>
      </c>
      <c r="Y3871" t="s">
        <v>47</v>
      </c>
      <c r="Z3871">
        <f>-49/55</f>
        <v>-0.89090909090909087</v>
      </c>
      <c r="AA3871">
        <f>-71/69</f>
        <v>-1.0289855072463767</v>
      </c>
      <c r="AC3871" s="1">
        <v>43055</v>
      </c>
      <c r="AD3871">
        <v>1</v>
      </c>
      <c r="AE3871">
        <v>205</v>
      </c>
      <c r="AF3871" s="1">
        <v>43336</v>
      </c>
      <c r="AG3871">
        <v>359</v>
      </c>
      <c r="AH3871">
        <v>112030</v>
      </c>
      <c r="AI3871">
        <v>0</v>
      </c>
      <c r="AJ3871" t="s">
        <v>1157</v>
      </c>
      <c r="AK3871" t="s">
        <v>45</v>
      </c>
      <c r="AL3871" s="1">
        <v>42977</v>
      </c>
    </row>
    <row r="3872" spans="1:38" x14ac:dyDescent="0.25">
      <c r="A3872" t="s">
        <v>78</v>
      </c>
      <c r="B3872" s="1">
        <v>43193</v>
      </c>
      <c r="C3872">
        <v>4</v>
      </c>
      <c r="D3872">
        <v>211</v>
      </c>
      <c r="E3872">
        <v>318</v>
      </c>
      <c r="F3872" t="s">
        <v>1426</v>
      </c>
      <c r="G3872" t="s">
        <v>51</v>
      </c>
      <c r="H3872" t="s">
        <v>52</v>
      </c>
      <c r="I3872">
        <v>4</v>
      </c>
      <c r="J3872" t="s">
        <v>42</v>
      </c>
      <c r="K3872">
        <v>216</v>
      </c>
      <c r="L3872">
        <v>11.8</v>
      </c>
      <c r="M3872">
        <v>4.9000000000000004</v>
      </c>
      <c r="N3872">
        <v>0.57999999999999996</v>
      </c>
      <c r="O3872">
        <v>4.71</v>
      </c>
      <c r="P3872">
        <v>0.56000000000000005</v>
      </c>
      <c r="Q3872">
        <v>4.4400000000000004</v>
      </c>
      <c r="R3872">
        <v>0.52</v>
      </c>
      <c r="S3872">
        <v>1.08</v>
      </c>
      <c r="T3872">
        <v>29</v>
      </c>
      <c r="U3872">
        <v>12.25</v>
      </c>
      <c r="V3872">
        <v>14.05</v>
      </c>
      <c r="W3872" s="1">
        <v>42977</v>
      </c>
      <c r="X3872" t="s">
        <v>1156</v>
      </c>
      <c r="Y3872" t="s">
        <v>48</v>
      </c>
      <c r="Z3872">
        <f>-49/55</f>
        <v>-0.89090909090909087</v>
      </c>
      <c r="AA3872">
        <f>-71/69</f>
        <v>-1.0289855072463767</v>
      </c>
      <c r="AC3872" s="1">
        <v>43055</v>
      </c>
      <c r="AD3872">
        <v>1</v>
      </c>
      <c r="AE3872">
        <v>141</v>
      </c>
      <c r="AF3872" s="1">
        <v>43336</v>
      </c>
      <c r="AG3872">
        <v>359</v>
      </c>
      <c r="AH3872">
        <v>112030</v>
      </c>
      <c r="AI3872">
        <v>0</v>
      </c>
      <c r="AJ3872" t="s">
        <v>1157</v>
      </c>
      <c r="AK3872" t="s">
        <v>45</v>
      </c>
      <c r="AL3872" s="1">
        <v>42977</v>
      </c>
    </row>
    <row r="3873" spans="1:38" x14ac:dyDescent="0.25">
      <c r="A3873" t="s">
        <v>78</v>
      </c>
      <c r="B3873" s="1">
        <v>43012</v>
      </c>
      <c r="C3873">
        <v>1</v>
      </c>
      <c r="D3873">
        <v>132</v>
      </c>
      <c r="E3873">
        <v>319</v>
      </c>
      <c r="F3873" t="s">
        <v>1426</v>
      </c>
      <c r="G3873" t="s">
        <v>40</v>
      </c>
      <c r="H3873" t="s">
        <v>41</v>
      </c>
      <c r="I3873">
        <v>5</v>
      </c>
      <c r="J3873" t="s">
        <v>42</v>
      </c>
      <c r="K3873">
        <v>19</v>
      </c>
      <c r="L3873">
        <v>19.399999999999999</v>
      </c>
      <c r="M3873">
        <v>4.9800000000000004</v>
      </c>
      <c r="N3873">
        <v>0.97</v>
      </c>
      <c r="O3873">
        <v>6.49</v>
      </c>
      <c r="P3873">
        <v>1.26</v>
      </c>
      <c r="Q3873">
        <v>4.08</v>
      </c>
      <c r="R3873">
        <v>0.79</v>
      </c>
      <c r="S3873">
        <v>2.0499999999999998</v>
      </c>
      <c r="U3873">
        <v>20.14</v>
      </c>
      <c r="V3873">
        <v>26.88</v>
      </c>
      <c r="W3873" s="1">
        <v>42993</v>
      </c>
      <c r="X3873">
        <v>212</v>
      </c>
      <c r="Z3873" t="s">
        <v>716</v>
      </c>
      <c r="AA3873" t="s">
        <v>1904</v>
      </c>
      <c r="AC3873" t="s">
        <v>49</v>
      </c>
      <c r="AH3873">
        <v>310044</v>
      </c>
      <c r="AI3873" t="s">
        <v>1550</v>
      </c>
      <c r="AJ3873" s="3">
        <v>45114</v>
      </c>
      <c r="AK3873" t="s">
        <v>45</v>
      </c>
      <c r="AL3873" s="1">
        <v>42993</v>
      </c>
    </row>
    <row r="3874" spans="1:38" x14ac:dyDescent="0.25">
      <c r="A3874" t="s">
        <v>78</v>
      </c>
      <c r="B3874" s="1">
        <v>43072</v>
      </c>
      <c r="C3874">
        <v>2</v>
      </c>
      <c r="D3874">
        <v>132</v>
      </c>
      <c r="E3874">
        <v>319</v>
      </c>
      <c r="F3874" t="s">
        <v>1426</v>
      </c>
      <c r="G3874" t="s">
        <v>40</v>
      </c>
      <c r="H3874" t="s">
        <v>41</v>
      </c>
      <c r="I3874">
        <v>3</v>
      </c>
      <c r="J3874">
        <v>2</v>
      </c>
      <c r="K3874">
        <v>79</v>
      </c>
      <c r="L3874">
        <v>20.2</v>
      </c>
      <c r="M3874">
        <v>5.29</v>
      </c>
      <c r="N3874">
        <v>1.07</v>
      </c>
      <c r="O3874">
        <v>4.93</v>
      </c>
      <c r="P3874">
        <v>1</v>
      </c>
      <c r="Q3874">
        <v>3.79</v>
      </c>
      <c r="R3874">
        <v>0.77</v>
      </c>
      <c r="S3874">
        <v>1.76</v>
      </c>
      <c r="T3874">
        <v>30</v>
      </c>
      <c r="U3874">
        <v>20.97</v>
      </c>
      <c r="V3874">
        <v>23.68</v>
      </c>
      <c r="W3874" s="1">
        <v>42993</v>
      </c>
      <c r="X3874">
        <v>194</v>
      </c>
      <c r="Y3874" t="s">
        <v>43</v>
      </c>
      <c r="Z3874" t="s">
        <v>1179</v>
      </c>
      <c r="AA3874" t="s">
        <v>613</v>
      </c>
      <c r="AC3874" s="1">
        <v>43071</v>
      </c>
      <c r="AD3874">
        <v>1</v>
      </c>
      <c r="AE3874">
        <v>224</v>
      </c>
      <c r="AF3874" s="1">
        <v>43350</v>
      </c>
      <c r="AG3874">
        <v>338</v>
      </c>
      <c r="AH3874">
        <v>309012</v>
      </c>
      <c r="AI3874" t="s">
        <v>431</v>
      </c>
      <c r="AJ3874" s="2">
        <v>16984</v>
      </c>
      <c r="AK3874" t="s">
        <v>45</v>
      </c>
      <c r="AL3874" s="1">
        <v>43012</v>
      </c>
    </row>
    <row r="3875" spans="1:38" x14ac:dyDescent="0.25">
      <c r="A3875" t="s">
        <v>78</v>
      </c>
      <c r="B3875" s="1">
        <v>43193</v>
      </c>
      <c r="C3875">
        <v>4</v>
      </c>
      <c r="D3875">
        <v>132</v>
      </c>
      <c r="E3875">
        <v>319</v>
      </c>
      <c r="F3875" t="s">
        <v>1426</v>
      </c>
      <c r="G3875" t="s">
        <v>40</v>
      </c>
      <c r="H3875" t="s">
        <v>41</v>
      </c>
      <c r="I3875">
        <v>5</v>
      </c>
      <c r="J3875" t="s">
        <v>42</v>
      </c>
      <c r="K3875">
        <v>200</v>
      </c>
      <c r="L3875">
        <v>10.1</v>
      </c>
      <c r="M3875">
        <v>4.75</v>
      </c>
      <c r="N3875">
        <v>0.48</v>
      </c>
      <c r="O3875">
        <v>7.38</v>
      </c>
      <c r="P3875">
        <v>0.75</v>
      </c>
      <c r="Q3875">
        <v>4.62</v>
      </c>
      <c r="R3875">
        <v>0.47</v>
      </c>
      <c r="S3875">
        <v>1.21</v>
      </c>
      <c r="T3875">
        <v>28</v>
      </c>
      <c r="U3875">
        <v>10.48</v>
      </c>
      <c r="V3875">
        <v>15.61</v>
      </c>
      <c r="W3875" s="1">
        <v>42993</v>
      </c>
      <c r="X3875">
        <v>212</v>
      </c>
      <c r="Y3875" t="s">
        <v>47</v>
      </c>
      <c r="Z3875" t="s">
        <v>716</v>
      </c>
      <c r="AA3875" t="s">
        <v>1904</v>
      </c>
      <c r="AC3875" t="s">
        <v>49</v>
      </c>
      <c r="AH3875">
        <v>310044</v>
      </c>
      <c r="AI3875" t="s">
        <v>1550</v>
      </c>
      <c r="AJ3875" s="3">
        <v>45114</v>
      </c>
      <c r="AK3875" t="s">
        <v>45</v>
      </c>
      <c r="AL3875" s="1">
        <v>42993</v>
      </c>
    </row>
    <row r="3876" spans="1:38" x14ac:dyDescent="0.25">
      <c r="A3876" t="s">
        <v>129</v>
      </c>
      <c r="B3876" s="1">
        <v>43060</v>
      </c>
      <c r="C3876">
        <v>2</v>
      </c>
      <c r="D3876">
        <v>289</v>
      </c>
      <c r="E3876">
        <v>319</v>
      </c>
      <c r="F3876" t="s">
        <v>1426</v>
      </c>
      <c r="G3876" t="s">
        <v>40</v>
      </c>
      <c r="H3876" t="s">
        <v>41</v>
      </c>
      <c r="I3876">
        <v>4</v>
      </c>
      <c r="J3876" t="s">
        <v>42</v>
      </c>
      <c r="K3876">
        <v>55</v>
      </c>
      <c r="L3876">
        <v>20.7</v>
      </c>
      <c r="M3876">
        <v>5.05</v>
      </c>
      <c r="N3876">
        <v>1.05</v>
      </c>
      <c r="O3876">
        <v>6.6</v>
      </c>
      <c r="P3876">
        <v>1.37</v>
      </c>
      <c r="Q3876">
        <v>3.66</v>
      </c>
      <c r="R3876">
        <v>0.76</v>
      </c>
      <c r="S3876">
        <v>2.12</v>
      </c>
      <c r="T3876">
        <v>187</v>
      </c>
      <c r="U3876">
        <v>21.49</v>
      </c>
      <c r="V3876">
        <v>28.39</v>
      </c>
      <c r="W3876" s="1">
        <v>43005</v>
      </c>
      <c r="X3876">
        <v>237</v>
      </c>
      <c r="Y3876" s="3">
        <v>44927</v>
      </c>
      <c r="AC3876" s="1">
        <v>43063</v>
      </c>
      <c r="AD3876">
        <v>2</v>
      </c>
      <c r="AE3876">
        <v>195</v>
      </c>
      <c r="AF3876" s="1">
        <v>43342</v>
      </c>
      <c r="AG3876">
        <v>337</v>
      </c>
      <c r="AI3876" t="s">
        <v>2178</v>
      </c>
      <c r="AJ3876" s="2">
        <v>26177</v>
      </c>
      <c r="AK3876" t="s">
        <v>45</v>
      </c>
      <c r="AL3876" s="1">
        <v>43005</v>
      </c>
    </row>
    <row r="3877" spans="1:38" x14ac:dyDescent="0.25">
      <c r="A3877" t="s">
        <v>129</v>
      </c>
      <c r="B3877" s="1">
        <v>43156</v>
      </c>
      <c r="C3877">
        <v>3</v>
      </c>
      <c r="D3877">
        <v>289</v>
      </c>
      <c r="E3877">
        <v>319</v>
      </c>
      <c r="F3877" t="s">
        <v>1426</v>
      </c>
      <c r="G3877" t="s">
        <v>40</v>
      </c>
      <c r="H3877" t="s">
        <v>41</v>
      </c>
      <c r="I3877">
        <v>4</v>
      </c>
      <c r="J3877" t="s">
        <v>42</v>
      </c>
      <c r="K3877">
        <v>151</v>
      </c>
      <c r="L3877">
        <v>19.600000000000001</v>
      </c>
      <c r="M3877">
        <v>5.01</v>
      </c>
      <c r="N3877">
        <v>0.98</v>
      </c>
      <c r="O3877">
        <v>5.08</v>
      </c>
      <c r="P3877">
        <v>1</v>
      </c>
      <c r="Q3877">
        <v>3.84</v>
      </c>
      <c r="R3877">
        <v>0.75</v>
      </c>
      <c r="S3877">
        <v>1.75</v>
      </c>
      <c r="U3877">
        <v>20.34</v>
      </c>
      <c r="V3877">
        <v>23.37</v>
      </c>
      <c r="W3877" s="1">
        <v>43005</v>
      </c>
      <c r="X3877">
        <v>237</v>
      </c>
      <c r="AI3877">
        <v>0</v>
      </c>
    </row>
    <row r="3878" spans="1:38" x14ac:dyDescent="0.25">
      <c r="A3878" t="s">
        <v>129</v>
      </c>
      <c r="B3878" s="1">
        <v>43229</v>
      </c>
      <c r="C3878">
        <v>4</v>
      </c>
      <c r="D3878">
        <v>289</v>
      </c>
      <c r="E3878">
        <v>319</v>
      </c>
      <c r="F3878" t="s">
        <v>1426</v>
      </c>
      <c r="G3878" t="s">
        <v>40</v>
      </c>
      <c r="H3878" t="s">
        <v>41</v>
      </c>
      <c r="I3878">
        <v>4</v>
      </c>
      <c r="J3878" t="s">
        <v>42</v>
      </c>
      <c r="K3878">
        <v>224</v>
      </c>
      <c r="L3878">
        <v>8.9</v>
      </c>
      <c r="M3878">
        <v>4.8600000000000003</v>
      </c>
      <c r="N3878">
        <v>0.43</v>
      </c>
      <c r="O3878">
        <v>6.6</v>
      </c>
      <c r="P3878">
        <v>0.59</v>
      </c>
      <c r="Q3878">
        <v>4.59</v>
      </c>
      <c r="R3878">
        <v>0.41</v>
      </c>
      <c r="S3878">
        <v>1</v>
      </c>
      <c r="T3878">
        <v>122</v>
      </c>
      <c r="U3878">
        <v>9.24</v>
      </c>
      <c r="V3878">
        <v>12.83</v>
      </c>
      <c r="W3878" s="1">
        <v>43005</v>
      </c>
      <c r="X3878">
        <v>237</v>
      </c>
      <c r="Y3878" s="3">
        <v>44986</v>
      </c>
      <c r="AC3878" s="1">
        <v>43063</v>
      </c>
      <c r="AD3878">
        <v>2</v>
      </c>
      <c r="AF3878" s="1">
        <v>43342</v>
      </c>
      <c r="AG3878">
        <v>337</v>
      </c>
      <c r="AI3878" t="s">
        <v>2178</v>
      </c>
      <c r="AJ3878">
        <v>26177</v>
      </c>
      <c r="AK3878" t="s">
        <v>50</v>
      </c>
      <c r="AL3878" s="1">
        <v>43250</v>
      </c>
    </row>
    <row r="3879" spans="1:38" x14ac:dyDescent="0.25">
      <c r="A3879" t="s">
        <v>1153</v>
      </c>
      <c r="B3879" s="1">
        <v>43009</v>
      </c>
      <c r="C3879">
        <v>1</v>
      </c>
      <c r="D3879">
        <v>81</v>
      </c>
      <c r="E3879">
        <v>319</v>
      </c>
      <c r="F3879" t="s">
        <v>1426</v>
      </c>
      <c r="G3879" t="s">
        <v>104</v>
      </c>
      <c r="H3879" t="s">
        <v>105</v>
      </c>
      <c r="I3879">
        <v>12</v>
      </c>
      <c r="J3879" t="s">
        <v>42</v>
      </c>
      <c r="K3879">
        <v>47</v>
      </c>
      <c r="L3879">
        <v>16.399999999999999</v>
      </c>
      <c r="M3879">
        <v>4.99</v>
      </c>
      <c r="N3879">
        <v>0.82</v>
      </c>
      <c r="O3879">
        <v>5.57</v>
      </c>
      <c r="P3879">
        <v>0.91</v>
      </c>
      <c r="Q3879">
        <v>4.08</v>
      </c>
      <c r="R3879">
        <v>0.67</v>
      </c>
      <c r="S3879">
        <v>1.58</v>
      </c>
      <c r="T3879">
        <v>16</v>
      </c>
      <c r="U3879">
        <v>17.02</v>
      </c>
      <c r="V3879">
        <v>20.79</v>
      </c>
      <c r="W3879" s="1">
        <v>42962</v>
      </c>
      <c r="X3879">
        <v>265</v>
      </c>
      <c r="Y3879" t="s">
        <v>43</v>
      </c>
      <c r="AC3879" s="1">
        <v>43059</v>
      </c>
      <c r="AD3879">
        <v>1</v>
      </c>
      <c r="AE3879">
        <v>268</v>
      </c>
      <c r="AF3879" s="1">
        <v>43338</v>
      </c>
      <c r="AG3879">
        <v>376</v>
      </c>
      <c r="AH3879">
        <v>99441</v>
      </c>
      <c r="AI3879" t="s">
        <v>1081</v>
      </c>
      <c r="AJ3879" t="s">
        <v>2179</v>
      </c>
      <c r="AK3879" t="s">
        <v>45</v>
      </c>
      <c r="AL3879" s="1">
        <v>42962</v>
      </c>
    </row>
    <row r="3880" spans="1:38" x14ac:dyDescent="0.25">
      <c r="A3880" t="s">
        <v>1153</v>
      </c>
      <c r="B3880" s="1">
        <v>43073</v>
      </c>
      <c r="C3880">
        <v>2</v>
      </c>
      <c r="D3880">
        <v>81</v>
      </c>
      <c r="E3880">
        <v>319</v>
      </c>
      <c r="F3880" t="s">
        <v>1426</v>
      </c>
      <c r="G3880" t="s">
        <v>104</v>
      </c>
      <c r="H3880" t="s">
        <v>105</v>
      </c>
      <c r="I3880">
        <v>12</v>
      </c>
      <c r="J3880" t="s">
        <v>42</v>
      </c>
      <c r="K3880">
        <v>111</v>
      </c>
      <c r="L3880">
        <v>14.5</v>
      </c>
      <c r="M3880">
        <v>4.99</v>
      </c>
      <c r="N3880">
        <v>0.72</v>
      </c>
      <c r="O3880">
        <v>6.25</v>
      </c>
      <c r="P3880">
        <v>0.91</v>
      </c>
      <c r="Q3880">
        <v>4.43</v>
      </c>
      <c r="R3880">
        <v>0.64</v>
      </c>
      <c r="S3880">
        <v>1.55</v>
      </c>
      <c r="T3880">
        <v>179</v>
      </c>
      <c r="U3880">
        <v>15.05</v>
      </c>
      <c r="V3880">
        <v>20.059999999999999</v>
      </c>
      <c r="W3880" s="1">
        <v>42962</v>
      </c>
      <c r="X3880">
        <v>265</v>
      </c>
      <c r="Y3880" s="3">
        <v>44958</v>
      </c>
      <c r="AC3880" s="1">
        <v>43059</v>
      </c>
      <c r="AD3880">
        <v>1</v>
      </c>
      <c r="AE3880">
        <v>263</v>
      </c>
      <c r="AF3880" s="1">
        <v>43338</v>
      </c>
      <c r="AG3880">
        <v>376</v>
      </c>
      <c r="AH3880">
        <v>99441</v>
      </c>
      <c r="AI3880" t="s">
        <v>1081</v>
      </c>
      <c r="AJ3880" t="s">
        <v>2179</v>
      </c>
      <c r="AK3880" t="s">
        <v>45</v>
      </c>
      <c r="AL3880" s="1">
        <v>42962</v>
      </c>
    </row>
    <row r="3881" spans="1:38" x14ac:dyDescent="0.25">
      <c r="A3881" t="s">
        <v>1153</v>
      </c>
      <c r="B3881" s="1">
        <v>43144</v>
      </c>
      <c r="C3881">
        <v>3</v>
      </c>
      <c r="D3881">
        <v>81</v>
      </c>
      <c r="E3881">
        <v>319</v>
      </c>
      <c r="F3881" t="s">
        <v>1426</v>
      </c>
      <c r="G3881" t="s">
        <v>104</v>
      </c>
      <c r="H3881" t="s">
        <v>105</v>
      </c>
      <c r="I3881">
        <v>12</v>
      </c>
      <c r="J3881" t="s">
        <v>42</v>
      </c>
      <c r="K3881">
        <v>182</v>
      </c>
      <c r="L3881">
        <v>10.3</v>
      </c>
      <c r="M3881">
        <v>4.76</v>
      </c>
      <c r="N3881">
        <v>0.49</v>
      </c>
      <c r="O3881">
        <v>7.21</v>
      </c>
      <c r="P3881">
        <v>0.74</v>
      </c>
      <c r="Q3881">
        <v>4.51</v>
      </c>
      <c r="R3881">
        <v>0.46</v>
      </c>
      <c r="S3881">
        <v>1.21</v>
      </c>
      <c r="T3881">
        <v>712</v>
      </c>
      <c r="U3881">
        <v>10.69</v>
      </c>
      <c r="V3881">
        <v>15.46</v>
      </c>
      <c r="W3881" s="1">
        <v>42962</v>
      </c>
      <c r="X3881">
        <v>265</v>
      </c>
      <c r="Y3881" s="3">
        <v>44987</v>
      </c>
      <c r="AC3881" s="1">
        <v>43082</v>
      </c>
      <c r="AD3881">
        <v>2</v>
      </c>
      <c r="AE3881">
        <v>139</v>
      </c>
      <c r="AF3881" s="1">
        <v>43353</v>
      </c>
      <c r="AG3881">
        <v>391</v>
      </c>
      <c r="AH3881">
        <v>99441</v>
      </c>
      <c r="AI3881" t="s">
        <v>1081</v>
      </c>
      <c r="AJ3881" t="s">
        <v>2179</v>
      </c>
      <c r="AK3881" t="s">
        <v>45</v>
      </c>
      <c r="AL3881" s="1">
        <v>42962</v>
      </c>
    </row>
    <row r="3882" spans="1:38" x14ac:dyDescent="0.25">
      <c r="A3882" t="s">
        <v>1153</v>
      </c>
      <c r="B3882" s="1">
        <v>43214</v>
      </c>
      <c r="C3882">
        <v>4</v>
      </c>
      <c r="D3882">
        <v>81</v>
      </c>
      <c r="E3882">
        <v>319</v>
      </c>
      <c r="F3882" t="s">
        <v>1426</v>
      </c>
      <c r="G3882" t="s">
        <v>104</v>
      </c>
      <c r="H3882" t="s">
        <v>105</v>
      </c>
      <c r="I3882">
        <v>12</v>
      </c>
      <c r="J3882" t="s">
        <v>42</v>
      </c>
      <c r="K3882">
        <v>252</v>
      </c>
      <c r="L3882">
        <v>6.2</v>
      </c>
      <c r="M3882">
        <v>4.08</v>
      </c>
      <c r="N3882">
        <v>0.25</v>
      </c>
      <c r="O3882">
        <v>8.43</v>
      </c>
      <c r="P3882">
        <v>0.52</v>
      </c>
      <c r="Q3882">
        <v>5.37</v>
      </c>
      <c r="R3882">
        <v>0.33</v>
      </c>
      <c r="S3882">
        <v>0.86</v>
      </c>
      <c r="T3882">
        <v>1090</v>
      </c>
      <c r="U3882">
        <v>6.44</v>
      </c>
      <c r="V3882">
        <v>10.63</v>
      </c>
      <c r="W3882" s="1">
        <v>42962</v>
      </c>
      <c r="X3882">
        <v>265</v>
      </c>
      <c r="Y3882" s="3">
        <v>45019</v>
      </c>
      <c r="AC3882" s="1">
        <v>43082</v>
      </c>
      <c r="AD3882">
        <v>2</v>
      </c>
      <c r="AF3882" s="1">
        <v>43353</v>
      </c>
      <c r="AH3882">
        <v>99441</v>
      </c>
      <c r="AI3882" t="s">
        <v>1081</v>
      </c>
      <c r="AJ3882" t="s">
        <v>2179</v>
      </c>
      <c r="AK3882" t="s">
        <v>143</v>
      </c>
      <c r="AL3882" s="1">
        <v>43236</v>
      </c>
    </row>
    <row r="3883" spans="1:38" x14ac:dyDescent="0.25">
      <c r="A3883" t="s">
        <v>129</v>
      </c>
      <c r="B3883" s="1">
        <v>42997</v>
      </c>
      <c r="C3883">
        <v>1</v>
      </c>
      <c r="D3883">
        <v>138</v>
      </c>
      <c r="E3883">
        <v>319</v>
      </c>
      <c r="F3883" t="s">
        <v>1426</v>
      </c>
      <c r="G3883" t="s">
        <v>69</v>
      </c>
      <c r="H3883" t="s">
        <v>70</v>
      </c>
      <c r="I3883">
        <v>8</v>
      </c>
      <c r="J3883" t="s">
        <v>42</v>
      </c>
      <c r="K3883">
        <v>34</v>
      </c>
      <c r="L3883">
        <v>22.5</v>
      </c>
      <c r="M3883">
        <v>5.4</v>
      </c>
      <c r="N3883">
        <v>1.22</v>
      </c>
      <c r="O3883">
        <v>4.18</v>
      </c>
      <c r="P3883">
        <v>0.94</v>
      </c>
      <c r="Q3883">
        <v>4.22</v>
      </c>
      <c r="R3883">
        <v>0.95</v>
      </c>
      <c r="S3883">
        <v>1.89</v>
      </c>
      <c r="T3883">
        <v>1</v>
      </c>
      <c r="U3883">
        <v>23.36</v>
      </c>
      <c r="V3883">
        <v>24.88</v>
      </c>
      <c r="W3883" s="1">
        <v>42963</v>
      </c>
      <c r="X3883">
        <v>279</v>
      </c>
      <c r="Y3883" t="s">
        <v>43</v>
      </c>
      <c r="Z3883">
        <v>-0.366666667</v>
      </c>
      <c r="AA3883">
        <v>-0.212121212</v>
      </c>
      <c r="AC3883" s="1">
        <v>43048</v>
      </c>
      <c r="AD3883">
        <v>1</v>
      </c>
      <c r="AE3883">
        <v>285</v>
      </c>
      <c r="AF3883" s="1">
        <v>43333</v>
      </c>
      <c r="AG3883">
        <v>370</v>
      </c>
      <c r="AI3883">
        <v>0</v>
      </c>
      <c r="AK3883" t="s">
        <v>45</v>
      </c>
      <c r="AL3883" s="1">
        <v>42963</v>
      </c>
    </row>
    <row r="3884" spans="1:38" x14ac:dyDescent="0.25">
      <c r="A3884" t="s">
        <v>129</v>
      </c>
      <c r="B3884" s="1">
        <v>43156</v>
      </c>
      <c r="C3884">
        <v>3</v>
      </c>
      <c r="D3884">
        <v>138</v>
      </c>
      <c r="E3884">
        <v>319</v>
      </c>
      <c r="F3884" t="s">
        <v>1426</v>
      </c>
      <c r="G3884" t="s">
        <v>69</v>
      </c>
      <c r="H3884" t="s">
        <v>70</v>
      </c>
      <c r="I3884">
        <v>8</v>
      </c>
      <c r="J3884" t="s">
        <v>42</v>
      </c>
      <c r="K3884">
        <v>193</v>
      </c>
      <c r="L3884">
        <v>14.2</v>
      </c>
      <c r="M3884">
        <v>5.25</v>
      </c>
      <c r="N3884">
        <v>0.75</v>
      </c>
      <c r="O3884">
        <v>5.05</v>
      </c>
      <c r="P3884">
        <v>0.72</v>
      </c>
      <c r="Q3884">
        <v>4.5199999999999996</v>
      </c>
      <c r="R3884">
        <v>0.64</v>
      </c>
      <c r="S3884">
        <v>1.36</v>
      </c>
      <c r="U3884">
        <v>14.74</v>
      </c>
      <c r="V3884">
        <v>17.59</v>
      </c>
      <c r="W3884" s="1">
        <v>42963</v>
      </c>
      <c r="X3884">
        <v>279</v>
      </c>
      <c r="Z3884">
        <v>-0.366666667</v>
      </c>
      <c r="AA3884">
        <v>-0.212121212</v>
      </c>
      <c r="AI3884">
        <v>0</v>
      </c>
    </row>
    <row r="3885" spans="1:38" x14ac:dyDescent="0.25">
      <c r="A3885" t="s">
        <v>129</v>
      </c>
      <c r="B3885" s="1">
        <v>43060</v>
      </c>
      <c r="C3885">
        <v>2</v>
      </c>
      <c r="D3885">
        <v>138</v>
      </c>
      <c r="E3885">
        <v>319</v>
      </c>
      <c r="F3885" t="s">
        <v>1426</v>
      </c>
      <c r="G3885" t="s">
        <v>69</v>
      </c>
      <c r="H3885" t="s">
        <v>70</v>
      </c>
      <c r="I3885">
        <v>8</v>
      </c>
      <c r="J3885" t="s">
        <v>42</v>
      </c>
      <c r="K3885">
        <v>97</v>
      </c>
      <c r="L3885">
        <v>16.3</v>
      </c>
      <c r="M3885">
        <v>5.26</v>
      </c>
      <c r="N3885">
        <v>0.86</v>
      </c>
      <c r="O3885">
        <v>3.27</v>
      </c>
      <c r="P3885">
        <v>0.53</v>
      </c>
      <c r="Q3885">
        <v>4.2300000000000004</v>
      </c>
      <c r="R3885">
        <v>0.69</v>
      </c>
      <c r="S3885">
        <v>1.22</v>
      </c>
      <c r="T3885">
        <v>13</v>
      </c>
      <c r="U3885">
        <v>16.920000000000002</v>
      </c>
      <c r="V3885">
        <v>16.14</v>
      </c>
      <c r="W3885" s="1">
        <v>42963</v>
      </c>
      <c r="X3885">
        <v>279</v>
      </c>
      <c r="Y3885" t="s">
        <v>46</v>
      </c>
      <c r="Z3885">
        <f>-11/30</f>
        <v>-0.36666666666666664</v>
      </c>
      <c r="AA3885">
        <f>-14/66</f>
        <v>-0.21212121212121213</v>
      </c>
      <c r="AC3885" s="1">
        <v>43048</v>
      </c>
      <c r="AD3885">
        <v>1</v>
      </c>
      <c r="AE3885">
        <v>186</v>
      </c>
      <c r="AF3885" s="1">
        <v>43333</v>
      </c>
      <c r="AG3885">
        <v>370</v>
      </c>
      <c r="AI3885">
        <v>0</v>
      </c>
      <c r="AK3885" t="s">
        <v>45</v>
      </c>
      <c r="AL3885" s="1">
        <v>42963</v>
      </c>
    </row>
    <row r="3886" spans="1:38" x14ac:dyDescent="0.25">
      <c r="A3886" t="s">
        <v>129</v>
      </c>
      <c r="B3886" s="1">
        <v>43229</v>
      </c>
      <c r="C3886">
        <v>4</v>
      </c>
      <c r="D3886">
        <v>138</v>
      </c>
      <c r="E3886">
        <v>319</v>
      </c>
      <c r="F3886" t="s">
        <v>1426</v>
      </c>
      <c r="G3886" t="s">
        <v>69</v>
      </c>
      <c r="H3886" t="s">
        <v>70</v>
      </c>
      <c r="I3886">
        <v>8</v>
      </c>
      <c r="J3886" t="s">
        <v>42</v>
      </c>
      <c r="K3886">
        <v>266</v>
      </c>
      <c r="L3886">
        <v>6.1</v>
      </c>
      <c r="M3886">
        <v>4.46</v>
      </c>
      <c r="N3886">
        <v>0.27</v>
      </c>
      <c r="O3886">
        <v>7.93</v>
      </c>
      <c r="P3886">
        <v>0.48</v>
      </c>
      <c r="Q3886">
        <v>5.75</v>
      </c>
      <c r="R3886">
        <v>0.35</v>
      </c>
      <c r="S3886">
        <v>0.83</v>
      </c>
      <c r="T3886">
        <v>124</v>
      </c>
      <c r="U3886">
        <v>6.33</v>
      </c>
      <c r="V3886">
        <v>10.25</v>
      </c>
      <c r="W3886" s="1">
        <v>42963</v>
      </c>
      <c r="X3886">
        <v>279</v>
      </c>
      <c r="Y3886" t="s">
        <v>48</v>
      </c>
      <c r="Z3886">
        <f>-11/30</f>
        <v>-0.36666666666666664</v>
      </c>
      <c r="AA3886">
        <f>-14/66</f>
        <v>-0.21212121212121213</v>
      </c>
      <c r="AC3886" t="s">
        <v>49</v>
      </c>
      <c r="AI3886">
        <v>0</v>
      </c>
      <c r="AK3886" t="s">
        <v>50</v>
      </c>
      <c r="AL3886" s="1">
        <v>43252</v>
      </c>
    </row>
    <row r="3887" spans="1:38" x14ac:dyDescent="0.25">
      <c r="A3887" t="s">
        <v>68</v>
      </c>
      <c r="B3887" s="1">
        <v>43018</v>
      </c>
      <c r="C3887">
        <v>1</v>
      </c>
      <c r="D3887">
        <v>315</v>
      </c>
      <c r="E3887">
        <v>319</v>
      </c>
      <c r="F3887" t="s">
        <v>1426</v>
      </c>
      <c r="G3887" t="s">
        <v>104</v>
      </c>
      <c r="H3887" t="s">
        <v>105</v>
      </c>
      <c r="I3887">
        <v>2</v>
      </c>
      <c r="J3887">
        <v>1</v>
      </c>
      <c r="K3887">
        <v>49</v>
      </c>
      <c r="L3887">
        <v>21.4</v>
      </c>
      <c r="M3887">
        <v>4.95</v>
      </c>
      <c r="N3887">
        <v>1.06</v>
      </c>
      <c r="O3887">
        <v>4.76</v>
      </c>
      <c r="P3887">
        <v>1.02</v>
      </c>
      <c r="Q3887">
        <v>3.22</v>
      </c>
      <c r="R3887">
        <v>0.69</v>
      </c>
      <c r="S3887">
        <v>1.71</v>
      </c>
      <c r="T3887">
        <v>19</v>
      </c>
      <c r="U3887">
        <v>22.21</v>
      </c>
      <c r="V3887">
        <v>23.66</v>
      </c>
      <c r="W3887" s="1">
        <v>42969</v>
      </c>
      <c r="X3887">
        <v>263</v>
      </c>
      <c r="Y3887" t="s">
        <v>43</v>
      </c>
      <c r="AC3887" s="1">
        <v>43037</v>
      </c>
      <c r="AD3887">
        <v>1</v>
      </c>
      <c r="AE3887">
        <v>251</v>
      </c>
      <c r="AF3887" s="1">
        <v>43318</v>
      </c>
      <c r="AG3887">
        <v>349</v>
      </c>
      <c r="AH3887">
        <v>313518</v>
      </c>
      <c r="AI3887">
        <v>457</v>
      </c>
      <c r="AJ3887" s="2">
        <v>25051</v>
      </c>
      <c r="AK3887" t="s">
        <v>45</v>
      </c>
      <c r="AL3887" s="1">
        <v>42969</v>
      </c>
    </row>
    <row r="3888" spans="1:38" x14ac:dyDescent="0.25">
      <c r="A3888" t="s">
        <v>68</v>
      </c>
      <c r="B3888" s="1">
        <v>43073</v>
      </c>
      <c r="C3888">
        <v>2</v>
      </c>
      <c r="D3888">
        <v>315</v>
      </c>
      <c r="E3888">
        <v>319</v>
      </c>
      <c r="F3888" t="s">
        <v>1426</v>
      </c>
      <c r="G3888" t="s">
        <v>104</v>
      </c>
      <c r="H3888" t="s">
        <v>105</v>
      </c>
      <c r="I3888">
        <v>2</v>
      </c>
      <c r="J3888">
        <v>1</v>
      </c>
      <c r="K3888">
        <v>104</v>
      </c>
      <c r="L3888">
        <v>14.1</v>
      </c>
      <c r="M3888">
        <v>5.01</v>
      </c>
      <c r="N3888">
        <v>0.71</v>
      </c>
      <c r="O3888">
        <v>4.47</v>
      </c>
      <c r="P3888">
        <v>0.63</v>
      </c>
      <c r="Q3888">
        <v>3.39</v>
      </c>
      <c r="R3888">
        <v>0.48</v>
      </c>
      <c r="S3888">
        <v>1.1100000000000001</v>
      </c>
      <c r="T3888">
        <v>18</v>
      </c>
      <c r="U3888">
        <v>14.64</v>
      </c>
      <c r="V3888">
        <v>15.25</v>
      </c>
      <c r="W3888" s="1">
        <v>42969</v>
      </c>
      <c r="X3888">
        <v>263</v>
      </c>
      <c r="Y3888" t="s">
        <v>46</v>
      </c>
      <c r="AC3888" s="1">
        <v>43037</v>
      </c>
      <c r="AD3888">
        <v>1</v>
      </c>
      <c r="AE3888">
        <v>243</v>
      </c>
      <c r="AF3888" s="1">
        <v>43318</v>
      </c>
      <c r="AG3888">
        <v>349</v>
      </c>
      <c r="AH3888">
        <v>313518</v>
      </c>
      <c r="AI3888">
        <v>457</v>
      </c>
      <c r="AJ3888" s="2">
        <v>25051</v>
      </c>
      <c r="AK3888" t="s">
        <v>45</v>
      </c>
      <c r="AL3888" s="1">
        <v>42969</v>
      </c>
    </row>
    <row r="3889" spans="1:38" x14ac:dyDescent="0.25">
      <c r="A3889" t="s">
        <v>68</v>
      </c>
      <c r="B3889" s="1">
        <v>43144</v>
      </c>
      <c r="C3889">
        <v>3</v>
      </c>
      <c r="D3889">
        <v>315</v>
      </c>
      <c r="E3889">
        <v>319</v>
      </c>
      <c r="F3889" t="s">
        <v>1426</v>
      </c>
      <c r="G3889" t="s">
        <v>104</v>
      </c>
      <c r="H3889" t="s">
        <v>105</v>
      </c>
      <c r="I3889">
        <v>2</v>
      </c>
      <c r="J3889">
        <v>1</v>
      </c>
      <c r="K3889">
        <v>175</v>
      </c>
      <c r="L3889">
        <v>10.8</v>
      </c>
      <c r="M3889">
        <v>4.72</v>
      </c>
      <c r="N3889">
        <v>0.51</v>
      </c>
      <c r="O3889">
        <v>5.71</v>
      </c>
      <c r="P3889">
        <v>0.62</v>
      </c>
      <c r="Q3889">
        <v>3.51</v>
      </c>
      <c r="R3889">
        <v>0.38</v>
      </c>
      <c r="S3889">
        <v>1</v>
      </c>
      <c r="T3889">
        <v>18</v>
      </c>
      <c r="U3889">
        <v>11.21</v>
      </c>
      <c r="V3889">
        <v>13.5</v>
      </c>
      <c r="W3889" s="1">
        <v>42969</v>
      </c>
      <c r="X3889">
        <v>263</v>
      </c>
      <c r="Y3889" t="s">
        <v>47</v>
      </c>
      <c r="AC3889" s="1">
        <v>43037</v>
      </c>
      <c r="AD3889">
        <v>1</v>
      </c>
      <c r="AE3889">
        <v>172</v>
      </c>
      <c r="AF3889" s="1">
        <v>43318</v>
      </c>
      <c r="AG3889">
        <v>349</v>
      </c>
      <c r="AH3889">
        <v>313518</v>
      </c>
      <c r="AI3889">
        <v>457</v>
      </c>
      <c r="AJ3889" s="2">
        <v>25051</v>
      </c>
      <c r="AK3889" t="s">
        <v>45</v>
      </c>
      <c r="AL3889" s="1">
        <v>42969</v>
      </c>
    </row>
    <row r="3890" spans="1:38" x14ac:dyDescent="0.25">
      <c r="A3890" t="s">
        <v>68</v>
      </c>
      <c r="B3890" s="1">
        <v>43219</v>
      </c>
      <c r="C3890">
        <v>4</v>
      </c>
      <c r="D3890">
        <v>315</v>
      </c>
      <c r="E3890">
        <v>319</v>
      </c>
      <c r="F3890" t="s">
        <v>1426</v>
      </c>
      <c r="G3890" t="s">
        <v>104</v>
      </c>
      <c r="H3890" t="s">
        <v>105</v>
      </c>
      <c r="I3890">
        <v>2</v>
      </c>
      <c r="J3890">
        <v>1</v>
      </c>
      <c r="K3890">
        <v>250</v>
      </c>
      <c r="L3890">
        <v>6.2</v>
      </c>
      <c r="M3890">
        <v>4.67</v>
      </c>
      <c r="N3890">
        <v>0.28999999999999998</v>
      </c>
      <c r="O3890">
        <v>8.57</v>
      </c>
      <c r="P3890">
        <v>0.53</v>
      </c>
      <c r="Q3890">
        <v>4.9000000000000004</v>
      </c>
      <c r="R3890">
        <v>0.3</v>
      </c>
      <c r="S3890">
        <v>0.84</v>
      </c>
      <c r="T3890">
        <v>147</v>
      </c>
      <c r="U3890">
        <v>6.44</v>
      </c>
      <c r="V3890">
        <v>10.54</v>
      </c>
      <c r="W3890" s="1">
        <v>42969</v>
      </c>
      <c r="X3890">
        <v>263</v>
      </c>
      <c r="Y3890" s="3">
        <v>45017</v>
      </c>
      <c r="AC3890" s="1">
        <v>43037</v>
      </c>
      <c r="AD3890">
        <v>1</v>
      </c>
      <c r="AF3890" s="1">
        <v>43319</v>
      </c>
      <c r="AH3890">
        <v>313518</v>
      </c>
      <c r="AI3890" t="s">
        <v>1357</v>
      </c>
      <c r="AJ3890" s="2">
        <v>25051</v>
      </c>
      <c r="AK3890" t="s">
        <v>126</v>
      </c>
      <c r="AL3890" s="1">
        <v>43230</v>
      </c>
    </row>
    <row r="3891" spans="1:38" x14ac:dyDescent="0.25">
      <c r="A3891" t="s">
        <v>1153</v>
      </c>
      <c r="B3891" s="1">
        <v>43073</v>
      </c>
      <c r="C3891">
        <v>2</v>
      </c>
      <c r="D3891">
        <v>63</v>
      </c>
      <c r="E3891">
        <v>320</v>
      </c>
      <c r="F3891" t="s">
        <v>1426</v>
      </c>
      <c r="G3891" t="s">
        <v>104</v>
      </c>
      <c r="H3891" t="s">
        <v>105</v>
      </c>
      <c r="I3891">
        <v>5</v>
      </c>
      <c r="J3891" t="s">
        <v>42</v>
      </c>
      <c r="K3891">
        <v>106</v>
      </c>
      <c r="L3891">
        <v>18.3</v>
      </c>
      <c r="M3891">
        <v>4.8600000000000003</v>
      </c>
      <c r="N3891">
        <v>0.89</v>
      </c>
      <c r="O3891">
        <v>5.81</v>
      </c>
      <c r="P3891">
        <v>1.06</v>
      </c>
      <c r="Q3891">
        <v>4.47</v>
      </c>
      <c r="R3891">
        <v>0.82</v>
      </c>
      <c r="S3891">
        <v>1.88</v>
      </c>
      <c r="T3891">
        <v>20</v>
      </c>
      <c r="U3891">
        <v>19</v>
      </c>
      <c r="V3891">
        <v>24.29</v>
      </c>
      <c r="W3891" s="1">
        <v>42967</v>
      </c>
      <c r="X3891">
        <v>260</v>
      </c>
      <c r="Y3891" t="s">
        <v>46</v>
      </c>
      <c r="Z3891" t="s">
        <v>2180</v>
      </c>
      <c r="AA3891" t="s">
        <v>2181</v>
      </c>
      <c r="AC3891" s="1">
        <v>43058</v>
      </c>
      <c r="AD3891">
        <v>1</v>
      </c>
      <c r="AE3891">
        <v>263</v>
      </c>
      <c r="AF3891" s="1">
        <v>43338</v>
      </c>
      <c r="AG3891">
        <v>371</v>
      </c>
      <c r="AH3891">
        <v>511028</v>
      </c>
      <c r="AI3891" t="s">
        <v>370</v>
      </c>
      <c r="AJ3891" s="2">
        <v>23163</v>
      </c>
      <c r="AK3891" t="s">
        <v>45</v>
      </c>
      <c r="AL3891" s="1">
        <v>42967</v>
      </c>
    </row>
    <row r="3892" spans="1:38" x14ac:dyDescent="0.25">
      <c r="A3892" t="s">
        <v>1153</v>
      </c>
      <c r="B3892" s="1">
        <v>43009</v>
      </c>
      <c r="C3892">
        <v>1</v>
      </c>
      <c r="D3892">
        <v>63</v>
      </c>
      <c r="E3892">
        <v>320</v>
      </c>
      <c r="F3892" t="s">
        <v>1426</v>
      </c>
      <c r="G3892" t="s">
        <v>104</v>
      </c>
      <c r="H3892" t="s">
        <v>105</v>
      </c>
      <c r="I3892">
        <v>5</v>
      </c>
      <c r="J3892" t="s">
        <v>42</v>
      </c>
      <c r="K3892">
        <v>42</v>
      </c>
      <c r="L3892">
        <v>20.5</v>
      </c>
      <c r="M3892">
        <v>5.01</v>
      </c>
      <c r="N3892">
        <v>1.03</v>
      </c>
      <c r="O3892">
        <v>4.59</v>
      </c>
      <c r="P3892">
        <v>0.94</v>
      </c>
      <c r="Q3892">
        <v>3.94</v>
      </c>
      <c r="R3892">
        <v>0.81</v>
      </c>
      <c r="S3892">
        <v>1.75</v>
      </c>
      <c r="T3892">
        <v>13</v>
      </c>
      <c r="U3892">
        <v>21.28</v>
      </c>
      <c r="V3892">
        <v>23.3</v>
      </c>
      <c r="W3892" s="1">
        <v>42967</v>
      </c>
      <c r="X3892">
        <v>260</v>
      </c>
      <c r="Y3892" t="s">
        <v>43</v>
      </c>
      <c r="Z3892" t="s">
        <v>2180</v>
      </c>
      <c r="AA3892" t="s">
        <v>2181</v>
      </c>
      <c r="AC3892" s="1">
        <v>43058</v>
      </c>
      <c r="AD3892">
        <v>1</v>
      </c>
      <c r="AE3892">
        <v>268</v>
      </c>
      <c r="AF3892" s="1">
        <v>43338</v>
      </c>
      <c r="AG3892">
        <v>371</v>
      </c>
      <c r="AH3892">
        <v>511028</v>
      </c>
      <c r="AI3892" t="s">
        <v>370</v>
      </c>
      <c r="AJ3892" s="2">
        <v>23163</v>
      </c>
      <c r="AK3892" t="s">
        <v>45</v>
      </c>
      <c r="AL3892" s="1">
        <v>42967</v>
      </c>
    </row>
    <row r="3893" spans="1:38" x14ac:dyDescent="0.25">
      <c r="A3893" t="s">
        <v>1153</v>
      </c>
      <c r="B3893" s="1">
        <v>43073</v>
      </c>
      <c r="C3893">
        <v>2</v>
      </c>
      <c r="D3893">
        <v>158</v>
      </c>
      <c r="E3893">
        <v>320</v>
      </c>
      <c r="F3893" t="s">
        <v>1426</v>
      </c>
      <c r="G3893" t="s">
        <v>40</v>
      </c>
      <c r="H3893" t="s">
        <v>41</v>
      </c>
      <c r="I3893">
        <v>4</v>
      </c>
      <c r="J3893" t="s">
        <v>42</v>
      </c>
      <c r="K3893">
        <v>77</v>
      </c>
      <c r="L3893">
        <v>14.2</v>
      </c>
      <c r="M3893">
        <v>4.9800000000000004</v>
      </c>
      <c r="N3893">
        <v>0.71</v>
      </c>
      <c r="O3893">
        <v>5.97</v>
      </c>
      <c r="P3893">
        <v>0.85</v>
      </c>
      <c r="Q3893">
        <v>4.59</v>
      </c>
      <c r="R3893">
        <v>0.65</v>
      </c>
      <c r="S3893">
        <v>1.5</v>
      </c>
      <c r="T3893">
        <v>43</v>
      </c>
      <c r="U3893">
        <v>14.74</v>
      </c>
      <c r="V3893">
        <v>19.3</v>
      </c>
      <c r="W3893" s="1">
        <v>42996</v>
      </c>
      <c r="X3893">
        <v>231</v>
      </c>
      <c r="Y3893" s="3">
        <v>44958</v>
      </c>
      <c r="Z3893" t="s">
        <v>2182</v>
      </c>
      <c r="AA3893" t="s">
        <v>2183</v>
      </c>
      <c r="AC3893" s="1">
        <v>43054</v>
      </c>
      <c r="AD3893">
        <v>1</v>
      </c>
      <c r="AE3893">
        <v>253</v>
      </c>
      <c r="AF3893" s="1">
        <v>43328</v>
      </c>
      <c r="AG3893">
        <v>332</v>
      </c>
      <c r="AH3893">
        <v>308128</v>
      </c>
      <c r="AI3893">
        <v>168</v>
      </c>
      <c r="AJ3893" s="2">
        <v>44835</v>
      </c>
      <c r="AK3893" t="s">
        <v>45</v>
      </c>
      <c r="AL3893" s="1">
        <v>42996</v>
      </c>
    </row>
    <row r="3894" spans="1:38" x14ac:dyDescent="0.25">
      <c r="A3894" t="s">
        <v>1153</v>
      </c>
      <c r="B3894" s="1">
        <v>43144</v>
      </c>
      <c r="C3894">
        <v>3</v>
      </c>
      <c r="D3894">
        <v>63</v>
      </c>
      <c r="E3894">
        <v>320</v>
      </c>
      <c r="F3894" t="s">
        <v>1426</v>
      </c>
      <c r="G3894" t="s">
        <v>104</v>
      </c>
      <c r="H3894" t="s">
        <v>105</v>
      </c>
      <c r="I3894">
        <v>5</v>
      </c>
      <c r="J3894" t="s">
        <v>42</v>
      </c>
      <c r="K3894">
        <v>177</v>
      </c>
      <c r="L3894">
        <v>12.2</v>
      </c>
      <c r="M3894">
        <v>4.72</v>
      </c>
      <c r="N3894">
        <v>0.57999999999999996</v>
      </c>
      <c r="O3894">
        <v>7.65</v>
      </c>
      <c r="P3894">
        <v>0.93</v>
      </c>
      <c r="Q3894">
        <v>4.72</v>
      </c>
      <c r="R3894">
        <v>0.57999999999999996</v>
      </c>
      <c r="S3894">
        <v>1.51</v>
      </c>
      <c r="T3894">
        <v>34</v>
      </c>
      <c r="U3894">
        <v>12.66</v>
      </c>
      <c r="V3894">
        <v>19.239999999999998</v>
      </c>
      <c r="W3894" s="1">
        <v>42967</v>
      </c>
      <c r="X3894">
        <v>260</v>
      </c>
      <c r="Y3894" t="s">
        <v>47</v>
      </c>
      <c r="Z3894" t="s">
        <v>2180</v>
      </c>
      <c r="AA3894" t="s">
        <v>2181</v>
      </c>
      <c r="AC3894" s="1">
        <v>43058</v>
      </c>
      <c r="AD3894">
        <v>1</v>
      </c>
      <c r="AE3894">
        <v>124</v>
      </c>
      <c r="AF3894" s="1">
        <v>43338</v>
      </c>
      <c r="AG3894">
        <v>371</v>
      </c>
      <c r="AH3894">
        <v>511028</v>
      </c>
      <c r="AI3894" t="s">
        <v>370</v>
      </c>
      <c r="AJ3894" s="2">
        <v>23163</v>
      </c>
      <c r="AK3894" t="s">
        <v>45</v>
      </c>
      <c r="AL3894" s="1">
        <v>42967</v>
      </c>
    </row>
    <row r="3895" spans="1:38" x14ac:dyDescent="0.25">
      <c r="A3895" t="s">
        <v>1153</v>
      </c>
      <c r="B3895" s="1">
        <v>43073</v>
      </c>
      <c r="C3895">
        <v>2</v>
      </c>
      <c r="D3895">
        <v>21</v>
      </c>
      <c r="E3895">
        <v>320</v>
      </c>
      <c r="F3895" t="s">
        <v>1426</v>
      </c>
      <c r="G3895" t="s">
        <v>40</v>
      </c>
      <c r="H3895" t="s">
        <v>41</v>
      </c>
      <c r="I3895">
        <v>11</v>
      </c>
      <c r="J3895" t="s">
        <v>42</v>
      </c>
      <c r="K3895">
        <v>91</v>
      </c>
      <c r="L3895">
        <v>13.4</v>
      </c>
      <c r="M3895">
        <v>4.84</v>
      </c>
      <c r="N3895">
        <v>0.65</v>
      </c>
      <c r="O3895">
        <v>6.01</v>
      </c>
      <c r="P3895">
        <v>0.81</v>
      </c>
      <c r="Q3895">
        <v>4.2</v>
      </c>
      <c r="R3895">
        <v>0.56000000000000005</v>
      </c>
      <c r="S3895">
        <v>1.37</v>
      </c>
      <c r="T3895">
        <v>109</v>
      </c>
      <c r="U3895">
        <v>13.91</v>
      </c>
      <c r="V3895">
        <v>17.91</v>
      </c>
      <c r="W3895" s="1">
        <v>42982</v>
      </c>
      <c r="X3895">
        <v>245</v>
      </c>
      <c r="Y3895" s="3">
        <v>44958</v>
      </c>
      <c r="AC3895" s="1">
        <v>43058</v>
      </c>
      <c r="AD3895">
        <v>1</v>
      </c>
      <c r="AE3895">
        <v>259</v>
      </c>
      <c r="AF3895" s="1">
        <v>43334</v>
      </c>
      <c r="AG3895">
        <v>352</v>
      </c>
      <c r="AH3895">
        <v>301048</v>
      </c>
      <c r="AI3895" t="s">
        <v>985</v>
      </c>
      <c r="AJ3895" s="3">
        <v>45233</v>
      </c>
      <c r="AK3895" t="s">
        <v>45</v>
      </c>
      <c r="AL3895" s="1">
        <v>42982</v>
      </c>
    </row>
    <row r="3896" spans="1:38" x14ac:dyDescent="0.25">
      <c r="A3896" t="s">
        <v>1153</v>
      </c>
      <c r="B3896" s="1">
        <v>43009</v>
      </c>
      <c r="C3896">
        <v>1</v>
      </c>
      <c r="D3896">
        <v>72</v>
      </c>
      <c r="E3896">
        <v>320</v>
      </c>
      <c r="F3896" t="s">
        <v>1426</v>
      </c>
      <c r="G3896" t="s">
        <v>40</v>
      </c>
      <c r="H3896" t="s">
        <v>41</v>
      </c>
      <c r="I3896">
        <v>3</v>
      </c>
      <c r="J3896">
        <v>2</v>
      </c>
      <c r="K3896">
        <v>29</v>
      </c>
      <c r="L3896">
        <v>13.5</v>
      </c>
      <c r="M3896">
        <v>5.05</v>
      </c>
      <c r="N3896">
        <v>0.68</v>
      </c>
      <c r="O3896">
        <v>5.83</v>
      </c>
      <c r="P3896">
        <v>0.79</v>
      </c>
      <c r="Q3896">
        <v>3.91</v>
      </c>
      <c r="R3896">
        <v>0.53</v>
      </c>
      <c r="S3896">
        <v>1.31</v>
      </c>
      <c r="T3896">
        <v>181</v>
      </c>
      <c r="U3896">
        <v>14.01</v>
      </c>
      <c r="V3896">
        <v>17.47</v>
      </c>
      <c r="W3896" s="1">
        <v>42980</v>
      </c>
      <c r="X3896">
        <v>247</v>
      </c>
      <c r="Y3896" s="3">
        <v>44927</v>
      </c>
      <c r="AC3896" s="1">
        <v>43056</v>
      </c>
      <c r="AD3896">
        <v>1</v>
      </c>
      <c r="AE3896">
        <v>260</v>
      </c>
      <c r="AF3896" s="1">
        <v>43330</v>
      </c>
      <c r="AG3896">
        <v>350</v>
      </c>
      <c r="AH3896">
        <v>308583</v>
      </c>
      <c r="AI3896">
        <v>182</v>
      </c>
      <c r="AJ3896" s="2">
        <v>46905</v>
      </c>
      <c r="AK3896" t="s">
        <v>45</v>
      </c>
      <c r="AL3896" s="1">
        <v>42980</v>
      </c>
    </row>
    <row r="3897" spans="1:38" x14ac:dyDescent="0.25">
      <c r="A3897" t="s">
        <v>1153</v>
      </c>
      <c r="B3897" s="1">
        <v>43009</v>
      </c>
      <c r="C3897">
        <v>1</v>
      </c>
      <c r="D3897">
        <v>158</v>
      </c>
      <c r="E3897">
        <v>320</v>
      </c>
      <c r="F3897" t="s">
        <v>1426</v>
      </c>
      <c r="G3897" t="s">
        <v>40</v>
      </c>
      <c r="H3897" t="s">
        <v>41</v>
      </c>
      <c r="I3897">
        <v>4</v>
      </c>
      <c r="J3897" t="s">
        <v>42</v>
      </c>
      <c r="K3897">
        <v>13</v>
      </c>
      <c r="L3897">
        <v>13.2</v>
      </c>
      <c r="M3897">
        <v>4.97</v>
      </c>
      <c r="N3897">
        <v>0.66</v>
      </c>
      <c r="O3897">
        <v>5.85</v>
      </c>
      <c r="P3897">
        <v>0.77</v>
      </c>
      <c r="Q3897">
        <v>4.16</v>
      </c>
      <c r="R3897">
        <v>0.55000000000000004</v>
      </c>
      <c r="S3897">
        <v>1.32</v>
      </c>
      <c r="T3897">
        <v>395</v>
      </c>
      <c r="U3897">
        <v>13.7</v>
      </c>
      <c r="V3897">
        <v>17.28</v>
      </c>
      <c r="W3897" s="1">
        <v>42996</v>
      </c>
      <c r="X3897">
        <v>231</v>
      </c>
      <c r="Y3897" s="3">
        <v>44927</v>
      </c>
      <c r="Z3897" t="s">
        <v>2182</v>
      </c>
      <c r="AA3897" t="s">
        <v>2183</v>
      </c>
      <c r="AC3897" s="1">
        <v>43054</v>
      </c>
      <c r="AD3897">
        <v>1</v>
      </c>
      <c r="AE3897">
        <v>258</v>
      </c>
      <c r="AF3897" s="1">
        <v>43328</v>
      </c>
      <c r="AG3897">
        <v>332</v>
      </c>
      <c r="AH3897">
        <v>308128</v>
      </c>
      <c r="AI3897">
        <v>168</v>
      </c>
      <c r="AJ3897" s="2">
        <v>44835</v>
      </c>
      <c r="AK3897" t="s">
        <v>45</v>
      </c>
      <c r="AL3897" s="1">
        <v>42996</v>
      </c>
    </row>
    <row r="3898" spans="1:38" x14ac:dyDescent="0.25">
      <c r="A3898" t="s">
        <v>1153</v>
      </c>
      <c r="B3898" s="1">
        <v>43009</v>
      </c>
      <c r="C3898">
        <v>1</v>
      </c>
      <c r="D3898">
        <v>21</v>
      </c>
      <c r="E3898">
        <v>320</v>
      </c>
      <c r="F3898" t="s">
        <v>1426</v>
      </c>
      <c r="G3898" t="s">
        <v>40</v>
      </c>
      <c r="H3898" t="s">
        <v>41</v>
      </c>
      <c r="I3898">
        <v>11</v>
      </c>
      <c r="J3898" t="s">
        <v>42</v>
      </c>
      <c r="K3898">
        <v>27</v>
      </c>
      <c r="L3898">
        <v>14.2</v>
      </c>
      <c r="M3898">
        <v>4.53</v>
      </c>
      <c r="N3898">
        <v>0.64</v>
      </c>
      <c r="O3898">
        <v>5.37</v>
      </c>
      <c r="P3898">
        <v>0.76</v>
      </c>
      <c r="Q3898">
        <v>3.73</v>
      </c>
      <c r="R3898">
        <v>0.53</v>
      </c>
      <c r="S3898">
        <v>1.29</v>
      </c>
      <c r="T3898">
        <v>1778</v>
      </c>
      <c r="U3898">
        <v>14.74</v>
      </c>
      <c r="V3898">
        <v>17.28</v>
      </c>
      <c r="W3898" s="1">
        <v>42982</v>
      </c>
      <c r="X3898">
        <v>245</v>
      </c>
      <c r="Y3898" s="3">
        <v>44927</v>
      </c>
      <c r="AC3898" s="1">
        <v>43058</v>
      </c>
      <c r="AD3898">
        <v>1</v>
      </c>
      <c r="AE3898">
        <v>264</v>
      </c>
      <c r="AF3898" s="1">
        <v>43334</v>
      </c>
      <c r="AG3898">
        <v>352</v>
      </c>
      <c r="AH3898">
        <v>301048</v>
      </c>
      <c r="AI3898" t="s">
        <v>985</v>
      </c>
      <c r="AJ3898" s="3">
        <v>45233</v>
      </c>
      <c r="AK3898" t="s">
        <v>45</v>
      </c>
      <c r="AL3898" s="1">
        <v>42982</v>
      </c>
    </row>
    <row r="3899" spans="1:38" x14ac:dyDescent="0.25">
      <c r="A3899" t="s">
        <v>1153</v>
      </c>
      <c r="B3899" s="1">
        <v>43144</v>
      </c>
      <c r="C3899">
        <v>3</v>
      </c>
      <c r="D3899">
        <v>158</v>
      </c>
      <c r="E3899">
        <v>320</v>
      </c>
      <c r="F3899" t="s">
        <v>1426</v>
      </c>
      <c r="G3899" t="s">
        <v>40</v>
      </c>
      <c r="H3899" t="s">
        <v>41</v>
      </c>
      <c r="I3899">
        <v>4</v>
      </c>
      <c r="J3899" t="s">
        <v>42</v>
      </c>
      <c r="K3899">
        <v>148</v>
      </c>
      <c r="L3899">
        <v>11</v>
      </c>
      <c r="M3899">
        <v>4.95</v>
      </c>
      <c r="N3899">
        <v>0.54</v>
      </c>
      <c r="O3899">
        <v>7.13</v>
      </c>
      <c r="P3899">
        <v>0.78</v>
      </c>
      <c r="Q3899">
        <v>4.53</v>
      </c>
      <c r="R3899">
        <v>0.5</v>
      </c>
      <c r="S3899">
        <v>1.28</v>
      </c>
      <c r="T3899">
        <v>112</v>
      </c>
      <c r="U3899">
        <v>11.42</v>
      </c>
      <c r="V3899">
        <v>16.45</v>
      </c>
      <c r="W3899" s="1">
        <v>42996</v>
      </c>
      <c r="X3899">
        <v>231</v>
      </c>
      <c r="Y3899" s="3">
        <v>44986</v>
      </c>
      <c r="Z3899" t="s">
        <v>2182</v>
      </c>
      <c r="AA3899" t="s">
        <v>2183</v>
      </c>
      <c r="AC3899" s="1">
        <v>43054</v>
      </c>
      <c r="AD3899">
        <v>1</v>
      </c>
      <c r="AE3899">
        <v>114</v>
      </c>
      <c r="AF3899" s="1">
        <v>43328</v>
      </c>
      <c r="AG3899">
        <v>332</v>
      </c>
      <c r="AH3899">
        <v>308128</v>
      </c>
      <c r="AI3899">
        <v>168</v>
      </c>
      <c r="AJ3899" s="2">
        <v>44835</v>
      </c>
      <c r="AK3899" t="s">
        <v>45</v>
      </c>
      <c r="AL3899" s="1">
        <v>42996</v>
      </c>
    </row>
    <row r="3900" spans="1:38" x14ac:dyDescent="0.25">
      <c r="A3900" t="s">
        <v>1153</v>
      </c>
      <c r="B3900" s="1">
        <v>43144</v>
      </c>
      <c r="C3900">
        <v>3</v>
      </c>
      <c r="D3900">
        <v>72</v>
      </c>
      <c r="E3900">
        <v>320</v>
      </c>
      <c r="F3900" t="s">
        <v>1426</v>
      </c>
      <c r="G3900" t="s">
        <v>40</v>
      </c>
      <c r="H3900" t="s">
        <v>41</v>
      </c>
      <c r="I3900">
        <v>3</v>
      </c>
      <c r="J3900">
        <v>2</v>
      </c>
      <c r="K3900">
        <v>164</v>
      </c>
      <c r="L3900">
        <v>9.8000000000000007</v>
      </c>
      <c r="M3900">
        <v>5.0599999999999996</v>
      </c>
      <c r="N3900">
        <v>0.5</v>
      </c>
      <c r="O3900">
        <v>7.62</v>
      </c>
      <c r="P3900">
        <v>0.75</v>
      </c>
      <c r="Q3900">
        <v>4.74</v>
      </c>
      <c r="R3900">
        <v>0.46</v>
      </c>
      <c r="S3900">
        <v>1.21</v>
      </c>
      <c r="T3900">
        <v>301</v>
      </c>
      <c r="U3900">
        <v>10.17</v>
      </c>
      <c r="V3900">
        <v>15.45</v>
      </c>
      <c r="W3900" s="1">
        <v>42980</v>
      </c>
      <c r="X3900">
        <v>247</v>
      </c>
      <c r="Y3900" s="3">
        <v>44988</v>
      </c>
      <c r="AC3900" s="1">
        <v>43056</v>
      </c>
      <c r="AD3900">
        <v>1</v>
      </c>
      <c r="AE3900">
        <v>116</v>
      </c>
      <c r="AF3900" s="1">
        <v>43330</v>
      </c>
      <c r="AG3900">
        <v>350</v>
      </c>
      <c r="AH3900">
        <v>308583</v>
      </c>
      <c r="AI3900" t="s">
        <v>714</v>
      </c>
      <c r="AJ3900" s="2">
        <v>46905</v>
      </c>
      <c r="AK3900" t="s">
        <v>45</v>
      </c>
      <c r="AL3900" s="1">
        <v>42980</v>
      </c>
    </row>
    <row r="3901" spans="1:38" x14ac:dyDescent="0.25">
      <c r="A3901" t="s">
        <v>1153</v>
      </c>
      <c r="B3901" s="1">
        <v>43144</v>
      </c>
      <c r="C3901">
        <v>3</v>
      </c>
      <c r="D3901">
        <v>21</v>
      </c>
      <c r="E3901">
        <v>320</v>
      </c>
      <c r="F3901" t="s">
        <v>1426</v>
      </c>
      <c r="G3901" t="s">
        <v>40</v>
      </c>
      <c r="H3901" t="s">
        <v>41</v>
      </c>
      <c r="I3901">
        <v>11</v>
      </c>
      <c r="J3901" t="s">
        <v>42</v>
      </c>
      <c r="K3901">
        <v>162</v>
      </c>
      <c r="L3901">
        <v>10</v>
      </c>
      <c r="M3901">
        <v>4.5999999999999996</v>
      </c>
      <c r="N3901">
        <v>0.46</v>
      </c>
      <c r="O3901">
        <v>7.31</v>
      </c>
      <c r="P3901">
        <v>0.73</v>
      </c>
      <c r="Q3901">
        <v>4.25</v>
      </c>
      <c r="R3901">
        <v>0.42</v>
      </c>
      <c r="S3901">
        <v>1.1599999999999999</v>
      </c>
      <c r="T3901">
        <v>144</v>
      </c>
      <c r="U3901">
        <v>10.38</v>
      </c>
      <c r="V3901">
        <v>14.96</v>
      </c>
      <c r="W3901" s="1">
        <v>42982</v>
      </c>
      <c r="X3901">
        <v>245</v>
      </c>
      <c r="Y3901" s="3">
        <v>44986</v>
      </c>
      <c r="AC3901" s="1">
        <v>43107</v>
      </c>
      <c r="AD3901">
        <v>2</v>
      </c>
      <c r="AE3901">
        <v>177</v>
      </c>
      <c r="AF3901" s="1">
        <v>43391</v>
      </c>
      <c r="AG3901">
        <v>409</v>
      </c>
      <c r="AH3901">
        <v>301048</v>
      </c>
      <c r="AI3901" t="s">
        <v>985</v>
      </c>
      <c r="AJ3901" s="3">
        <v>45233</v>
      </c>
      <c r="AK3901" t="s">
        <v>45</v>
      </c>
      <c r="AL3901" s="1">
        <v>42982</v>
      </c>
    </row>
    <row r="3902" spans="1:38" x14ac:dyDescent="0.25">
      <c r="A3902" t="s">
        <v>1153</v>
      </c>
      <c r="B3902" s="1">
        <v>43214</v>
      </c>
      <c r="C3902">
        <v>4</v>
      </c>
      <c r="D3902">
        <v>63</v>
      </c>
      <c r="E3902">
        <v>320</v>
      </c>
      <c r="F3902" t="s">
        <v>1426</v>
      </c>
      <c r="G3902" t="s">
        <v>104</v>
      </c>
      <c r="H3902" t="s">
        <v>105</v>
      </c>
      <c r="I3902">
        <v>5</v>
      </c>
      <c r="J3902" t="s">
        <v>42</v>
      </c>
      <c r="K3902">
        <v>247</v>
      </c>
      <c r="L3902">
        <v>8</v>
      </c>
      <c r="M3902">
        <v>4.1900000000000004</v>
      </c>
      <c r="N3902">
        <v>0.34</v>
      </c>
      <c r="O3902">
        <v>8.59</v>
      </c>
      <c r="P3902">
        <v>0.69</v>
      </c>
      <c r="Q3902">
        <v>5.9</v>
      </c>
      <c r="R3902">
        <v>0.47</v>
      </c>
      <c r="S3902">
        <v>1.1599999999999999</v>
      </c>
      <c r="T3902">
        <v>47</v>
      </c>
      <c r="U3902">
        <v>8.3000000000000007</v>
      </c>
      <c r="V3902">
        <v>14.29</v>
      </c>
      <c r="W3902" s="1">
        <v>42967</v>
      </c>
      <c r="X3902">
        <v>260</v>
      </c>
      <c r="Y3902" t="s">
        <v>48</v>
      </c>
      <c r="Z3902" t="s">
        <v>2180</v>
      </c>
      <c r="AA3902" t="s">
        <v>2181</v>
      </c>
      <c r="AC3902" t="s">
        <v>49</v>
      </c>
      <c r="AH3902">
        <v>511028</v>
      </c>
      <c r="AI3902" t="s">
        <v>370</v>
      </c>
      <c r="AJ3902" s="2">
        <v>23163</v>
      </c>
      <c r="AK3902" t="s">
        <v>50</v>
      </c>
      <c r="AL3902" s="1">
        <v>43237</v>
      </c>
    </row>
    <row r="3903" spans="1:38" x14ac:dyDescent="0.25">
      <c r="A3903" t="s">
        <v>1153</v>
      </c>
      <c r="B3903" s="1">
        <v>43214</v>
      </c>
      <c r="C3903">
        <v>4</v>
      </c>
      <c r="D3903">
        <v>158</v>
      </c>
      <c r="E3903">
        <v>320</v>
      </c>
      <c r="F3903" t="s">
        <v>1426</v>
      </c>
      <c r="G3903" t="s">
        <v>40</v>
      </c>
      <c r="H3903" t="s">
        <v>41</v>
      </c>
      <c r="I3903">
        <v>4</v>
      </c>
      <c r="J3903" t="s">
        <v>42</v>
      </c>
      <c r="K3903">
        <v>218</v>
      </c>
      <c r="L3903">
        <v>8.1</v>
      </c>
      <c r="M3903">
        <v>4.42</v>
      </c>
      <c r="N3903">
        <v>0.36</v>
      </c>
      <c r="O3903">
        <v>8</v>
      </c>
      <c r="P3903">
        <v>0.65</v>
      </c>
      <c r="Q3903">
        <v>5.51</v>
      </c>
      <c r="R3903">
        <v>0.45</v>
      </c>
      <c r="S3903">
        <v>1.0900000000000001</v>
      </c>
      <c r="T3903">
        <v>170</v>
      </c>
      <c r="U3903">
        <v>8.41</v>
      </c>
      <c r="V3903">
        <v>13.66</v>
      </c>
      <c r="W3903" s="1">
        <v>42996</v>
      </c>
      <c r="X3903">
        <v>231</v>
      </c>
      <c r="Y3903" s="3">
        <v>45018</v>
      </c>
      <c r="Z3903" t="s">
        <v>2182</v>
      </c>
      <c r="AA3903" t="s">
        <v>2183</v>
      </c>
      <c r="AC3903" t="s">
        <v>49</v>
      </c>
      <c r="AH3903">
        <v>308128</v>
      </c>
      <c r="AI3903">
        <v>168</v>
      </c>
      <c r="AJ3903" s="2">
        <v>44835</v>
      </c>
      <c r="AK3903" t="s">
        <v>50</v>
      </c>
      <c r="AL3903" s="1">
        <v>43237</v>
      </c>
    </row>
    <row r="3904" spans="1:38" x14ac:dyDescent="0.25">
      <c r="A3904" t="s">
        <v>1153</v>
      </c>
      <c r="B3904" s="1">
        <v>43214</v>
      </c>
      <c r="C3904">
        <v>4</v>
      </c>
      <c r="D3904">
        <v>72</v>
      </c>
      <c r="E3904">
        <v>320</v>
      </c>
      <c r="F3904" t="s">
        <v>1426</v>
      </c>
      <c r="G3904" t="s">
        <v>40</v>
      </c>
      <c r="H3904" t="s">
        <v>41</v>
      </c>
      <c r="I3904">
        <v>3</v>
      </c>
      <c r="J3904">
        <v>2</v>
      </c>
      <c r="K3904">
        <v>234</v>
      </c>
      <c r="L3904">
        <v>6.8</v>
      </c>
      <c r="M3904">
        <v>4.66</v>
      </c>
      <c r="N3904">
        <v>0.32</v>
      </c>
      <c r="O3904">
        <v>8.83</v>
      </c>
      <c r="P3904">
        <v>0.6</v>
      </c>
      <c r="Q3904">
        <v>5.48</v>
      </c>
      <c r="R3904">
        <v>0.37</v>
      </c>
      <c r="S3904">
        <v>0.97</v>
      </c>
      <c r="T3904">
        <v>334</v>
      </c>
      <c r="U3904">
        <v>7.06</v>
      </c>
      <c r="V3904">
        <v>12.1</v>
      </c>
      <c r="W3904" s="1">
        <v>42980</v>
      </c>
      <c r="X3904">
        <v>247</v>
      </c>
      <c r="Y3904" s="3">
        <v>45020</v>
      </c>
      <c r="AC3904" t="s">
        <v>49</v>
      </c>
      <c r="AH3904">
        <v>308583</v>
      </c>
      <c r="AI3904" t="s">
        <v>714</v>
      </c>
      <c r="AJ3904" s="2">
        <v>46905</v>
      </c>
      <c r="AK3904" t="s">
        <v>50</v>
      </c>
      <c r="AL3904" s="1">
        <v>43237</v>
      </c>
    </row>
    <row r="3905" spans="1:38" x14ac:dyDescent="0.25">
      <c r="A3905" t="s">
        <v>1153</v>
      </c>
      <c r="B3905" s="1">
        <v>43073</v>
      </c>
      <c r="C3905">
        <v>2</v>
      </c>
      <c r="D3905">
        <v>72</v>
      </c>
      <c r="E3905">
        <v>320</v>
      </c>
      <c r="F3905" t="s">
        <v>1426</v>
      </c>
      <c r="G3905" t="s">
        <v>40</v>
      </c>
      <c r="H3905" t="s">
        <v>41</v>
      </c>
      <c r="I3905">
        <v>3</v>
      </c>
      <c r="J3905">
        <v>2</v>
      </c>
      <c r="K3905">
        <v>93</v>
      </c>
      <c r="L3905">
        <v>8.8000000000000007</v>
      </c>
      <c r="M3905">
        <v>5.04</v>
      </c>
      <c r="N3905">
        <v>0.44</v>
      </c>
      <c r="O3905">
        <v>5.66</v>
      </c>
      <c r="P3905">
        <v>0.5</v>
      </c>
      <c r="Q3905">
        <v>4.4800000000000004</v>
      </c>
      <c r="R3905">
        <v>0.39</v>
      </c>
      <c r="S3905">
        <v>0.89</v>
      </c>
      <c r="T3905">
        <v>215</v>
      </c>
      <c r="U3905">
        <v>9.1300000000000008</v>
      </c>
      <c r="V3905">
        <v>11.53</v>
      </c>
      <c r="W3905" s="1">
        <v>42980</v>
      </c>
      <c r="X3905">
        <v>247</v>
      </c>
      <c r="Y3905" s="3">
        <v>44959</v>
      </c>
      <c r="AC3905" s="1">
        <v>43056</v>
      </c>
      <c r="AD3905">
        <v>1</v>
      </c>
      <c r="AE3905">
        <v>255</v>
      </c>
      <c r="AF3905" s="1">
        <v>43330</v>
      </c>
      <c r="AG3905">
        <v>350</v>
      </c>
      <c r="AH3905">
        <v>308583</v>
      </c>
      <c r="AI3905">
        <v>182</v>
      </c>
      <c r="AJ3905" s="2">
        <v>46905</v>
      </c>
      <c r="AK3905" t="s">
        <v>45</v>
      </c>
      <c r="AL3905" s="1">
        <v>42980</v>
      </c>
    </row>
    <row r="3906" spans="1:38" x14ac:dyDescent="0.25">
      <c r="A3906" t="s">
        <v>1153</v>
      </c>
      <c r="B3906" s="1">
        <v>43214</v>
      </c>
      <c r="C3906">
        <v>4</v>
      </c>
      <c r="D3906">
        <v>21</v>
      </c>
      <c r="E3906">
        <v>320</v>
      </c>
      <c r="F3906" t="s">
        <v>1426</v>
      </c>
      <c r="G3906" t="s">
        <v>40</v>
      </c>
      <c r="H3906" t="s">
        <v>41</v>
      </c>
      <c r="I3906">
        <v>11</v>
      </c>
      <c r="J3906" t="s">
        <v>42</v>
      </c>
      <c r="K3906">
        <v>232</v>
      </c>
      <c r="L3906">
        <v>3.7</v>
      </c>
      <c r="M3906">
        <v>3</v>
      </c>
      <c r="N3906">
        <v>0.11</v>
      </c>
      <c r="O3906">
        <v>9.1</v>
      </c>
      <c r="P3906">
        <v>0.34</v>
      </c>
      <c r="Q3906">
        <v>7.37</v>
      </c>
      <c r="R3906">
        <v>0.27</v>
      </c>
      <c r="S3906">
        <v>0.61</v>
      </c>
      <c r="T3906">
        <v>287</v>
      </c>
      <c r="U3906">
        <v>3.84</v>
      </c>
      <c r="V3906">
        <v>7.26</v>
      </c>
      <c r="W3906" s="1">
        <v>42982</v>
      </c>
      <c r="X3906">
        <v>245</v>
      </c>
      <c r="Y3906" s="3">
        <v>45018</v>
      </c>
      <c r="AC3906" s="1">
        <v>43107</v>
      </c>
      <c r="AD3906">
        <v>2</v>
      </c>
      <c r="AE3906">
        <v>24</v>
      </c>
      <c r="AF3906" s="1">
        <v>43391</v>
      </c>
      <c r="AH3906">
        <v>301048</v>
      </c>
      <c r="AI3906" t="s">
        <v>985</v>
      </c>
      <c r="AJ3906" s="3">
        <v>45233</v>
      </c>
      <c r="AK3906" t="s">
        <v>143</v>
      </c>
      <c r="AL3906" s="1">
        <v>43236</v>
      </c>
    </row>
    <row r="3907" spans="1:38" x14ac:dyDescent="0.25">
      <c r="A3907" t="s">
        <v>40</v>
      </c>
      <c r="B3907" s="1">
        <v>44117</v>
      </c>
      <c r="C3907">
        <v>1</v>
      </c>
      <c r="D3907">
        <v>385</v>
      </c>
      <c r="E3907">
        <v>320</v>
      </c>
      <c r="F3907" t="s">
        <v>1426</v>
      </c>
      <c r="G3907" t="s">
        <v>104</v>
      </c>
      <c r="H3907" t="s">
        <v>105</v>
      </c>
      <c r="I3907">
        <v>3</v>
      </c>
      <c r="J3907">
        <v>2</v>
      </c>
      <c r="K3907">
        <v>33</v>
      </c>
      <c r="L3907">
        <v>26.1</v>
      </c>
      <c r="M3907">
        <v>5.18</v>
      </c>
      <c r="N3907">
        <v>1.35</v>
      </c>
      <c r="O3907">
        <v>4.22</v>
      </c>
      <c r="P3907">
        <v>1.1000000000000001</v>
      </c>
      <c r="Q3907">
        <v>3.77</v>
      </c>
      <c r="R3907">
        <v>0.98</v>
      </c>
      <c r="S3907">
        <v>2.09</v>
      </c>
      <c r="T3907">
        <v>5</v>
      </c>
      <c r="U3907">
        <v>27.09</v>
      </c>
      <c r="V3907">
        <v>28.08</v>
      </c>
      <c r="W3907" s="1">
        <v>44084</v>
      </c>
      <c r="Y3907" t="s">
        <v>43</v>
      </c>
      <c r="Z3907" t="s">
        <v>2184</v>
      </c>
      <c r="AA3907" t="s">
        <v>809</v>
      </c>
      <c r="AB3907">
        <v>211</v>
      </c>
      <c r="AC3907" s="1">
        <v>44141</v>
      </c>
      <c r="AD3907">
        <v>1</v>
      </c>
      <c r="AE3907">
        <v>218</v>
      </c>
      <c r="AF3907" s="1">
        <v>44422</v>
      </c>
      <c r="AG3907">
        <v>338</v>
      </c>
      <c r="AI3907">
        <v>102</v>
      </c>
      <c r="AJ3907" s="3">
        <v>44938</v>
      </c>
      <c r="AK3907" t="s">
        <v>45</v>
      </c>
      <c r="AL3907" s="1">
        <v>44084</v>
      </c>
    </row>
    <row r="3908" spans="1:38" x14ac:dyDescent="0.25">
      <c r="A3908" t="s">
        <v>40</v>
      </c>
      <c r="B3908" s="1">
        <v>44222</v>
      </c>
      <c r="C3908">
        <v>2</v>
      </c>
      <c r="D3908">
        <v>385</v>
      </c>
      <c r="E3908">
        <v>320</v>
      </c>
      <c r="F3908" t="s">
        <v>1426</v>
      </c>
      <c r="G3908" t="s">
        <v>104</v>
      </c>
      <c r="H3908" t="s">
        <v>105</v>
      </c>
      <c r="I3908">
        <v>3</v>
      </c>
      <c r="J3908">
        <v>2</v>
      </c>
      <c r="K3908">
        <v>138</v>
      </c>
      <c r="L3908">
        <v>18.600000000000001</v>
      </c>
      <c r="M3908">
        <v>5.15</v>
      </c>
      <c r="N3908">
        <v>0.96</v>
      </c>
      <c r="O3908">
        <v>5.0599999999999996</v>
      </c>
      <c r="P3908">
        <v>0.94</v>
      </c>
      <c r="Q3908">
        <v>3.88</v>
      </c>
      <c r="R3908">
        <v>0.72</v>
      </c>
      <c r="S3908">
        <v>1.66</v>
      </c>
      <c r="T3908">
        <v>11</v>
      </c>
      <c r="U3908">
        <v>19.309999999999999</v>
      </c>
      <c r="V3908">
        <v>22.13</v>
      </c>
      <c r="W3908" s="1">
        <v>44084</v>
      </c>
      <c r="Y3908" t="s">
        <v>46</v>
      </c>
      <c r="Z3908" t="s">
        <v>2184</v>
      </c>
      <c r="AA3908" t="s">
        <v>809</v>
      </c>
      <c r="AB3908">
        <v>211</v>
      </c>
      <c r="AC3908" s="1">
        <v>44181</v>
      </c>
      <c r="AD3908">
        <v>1</v>
      </c>
      <c r="AE3908">
        <v>204</v>
      </c>
      <c r="AF3908" s="1">
        <v>44463</v>
      </c>
      <c r="AG3908">
        <v>379</v>
      </c>
      <c r="AI3908">
        <v>102</v>
      </c>
      <c r="AJ3908" s="3">
        <v>44938</v>
      </c>
      <c r="AK3908" t="s">
        <v>45</v>
      </c>
      <c r="AL3908" s="1">
        <v>44084</v>
      </c>
    </row>
    <row r="3909" spans="1:38" x14ac:dyDescent="0.25">
      <c r="A3909" t="s">
        <v>40</v>
      </c>
      <c r="B3909" s="1">
        <v>44280</v>
      </c>
      <c r="C3909">
        <v>3</v>
      </c>
      <c r="D3909">
        <v>385</v>
      </c>
      <c r="E3909">
        <v>320</v>
      </c>
      <c r="F3909" t="s">
        <v>1426</v>
      </c>
      <c r="G3909" t="s">
        <v>104</v>
      </c>
      <c r="H3909" t="s">
        <v>105</v>
      </c>
      <c r="I3909">
        <v>3</v>
      </c>
      <c r="J3909">
        <v>2</v>
      </c>
      <c r="K3909">
        <v>196</v>
      </c>
      <c r="L3909">
        <v>16.100000000000001</v>
      </c>
      <c r="M3909">
        <v>4.96</v>
      </c>
      <c r="N3909">
        <v>0.8</v>
      </c>
      <c r="O3909">
        <v>5.37</v>
      </c>
      <c r="P3909">
        <v>0.86</v>
      </c>
      <c r="Q3909">
        <v>4.33</v>
      </c>
      <c r="R3909">
        <v>0.7</v>
      </c>
      <c r="S3909">
        <v>1.56</v>
      </c>
      <c r="T3909">
        <v>17</v>
      </c>
      <c r="U3909">
        <v>16.71</v>
      </c>
      <c r="V3909">
        <v>20.3</v>
      </c>
      <c r="W3909" s="1">
        <v>44084</v>
      </c>
      <c r="Y3909" t="s">
        <v>47</v>
      </c>
      <c r="Z3909" t="s">
        <v>2184</v>
      </c>
      <c r="AA3909" t="s">
        <v>809</v>
      </c>
      <c r="AB3909">
        <v>211</v>
      </c>
      <c r="AC3909" s="1">
        <v>44181</v>
      </c>
      <c r="AD3909">
        <v>1</v>
      </c>
      <c r="AE3909">
        <v>182</v>
      </c>
      <c r="AF3909" s="1">
        <v>44463</v>
      </c>
      <c r="AG3909">
        <v>379</v>
      </c>
      <c r="AI3909">
        <v>102</v>
      </c>
      <c r="AJ3909" s="3">
        <v>44938</v>
      </c>
      <c r="AK3909" t="s">
        <v>45</v>
      </c>
      <c r="AL3909" s="1">
        <v>44084</v>
      </c>
    </row>
    <row r="3910" spans="1:38" x14ac:dyDescent="0.25">
      <c r="A3910" t="s">
        <v>123</v>
      </c>
      <c r="B3910" s="1">
        <v>43005</v>
      </c>
      <c r="C3910">
        <v>1</v>
      </c>
      <c r="D3910">
        <v>199</v>
      </c>
      <c r="E3910">
        <v>320</v>
      </c>
      <c r="F3910" t="s">
        <v>1426</v>
      </c>
      <c r="G3910" t="s">
        <v>69</v>
      </c>
      <c r="H3910" t="s">
        <v>70</v>
      </c>
      <c r="I3910">
        <v>2</v>
      </c>
      <c r="J3910">
        <v>1</v>
      </c>
      <c r="K3910">
        <v>43</v>
      </c>
      <c r="L3910">
        <v>19</v>
      </c>
      <c r="M3910">
        <v>5.27</v>
      </c>
      <c r="N3910">
        <v>1</v>
      </c>
      <c r="O3910">
        <v>5.7</v>
      </c>
      <c r="P3910">
        <v>1.08</v>
      </c>
      <c r="Q3910">
        <v>4.43</v>
      </c>
      <c r="R3910">
        <v>0.84</v>
      </c>
      <c r="S3910">
        <v>1.92</v>
      </c>
      <c r="T3910">
        <v>51</v>
      </c>
      <c r="U3910">
        <v>19.72</v>
      </c>
      <c r="V3910">
        <v>24.88</v>
      </c>
      <c r="W3910" s="1">
        <v>42962</v>
      </c>
      <c r="X3910">
        <v>249</v>
      </c>
      <c r="Y3910" t="s">
        <v>43</v>
      </c>
      <c r="AC3910" s="1">
        <v>43047</v>
      </c>
      <c r="AD3910">
        <v>1</v>
      </c>
      <c r="AE3910">
        <v>263</v>
      </c>
      <c r="AF3910" s="1">
        <v>43330</v>
      </c>
      <c r="AG3910">
        <v>368</v>
      </c>
      <c r="AH3910" t="s">
        <v>1583</v>
      </c>
      <c r="AI3910">
        <v>77</v>
      </c>
      <c r="AJ3910" t="s">
        <v>2185</v>
      </c>
      <c r="AK3910" t="s">
        <v>45</v>
      </c>
      <c r="AL3910" s="1">
        <v>42962</v>
      </c>
    </row>
    <row r="3911" spans="1:38" x14ac:dyDescent="0.25">
      <c r="A3911" t="s">
        <v>123</v>
      </c>
      <c r="B3911" s="1">
        <v>43074</v>
      </c>
      <c r="C3911">
        <v>2</v>
      </c>
      <c r="D3911">
        <v>199</v>
      </c>
      <c r="E3911">
        <v>320</v>
      </c>
      <c r="F3911" t="s">
        <v>1426</v>
      </c>
      <c r="G3911" t="s">
        <v>69</v>
      </c>
      <c r="H3911" t="s">
        <v>70</v>
      </c>
      <c r="I3911">
        <v>2</v>
      </c>
      <c r="J3911">
        <v>1</v>
      </c>
      <c r="K3911">
        <v>112</v>
      </c>
      <c r="L3911">
        <v>11.9</v>
      </c>
      <c r="M3911">
        <v>5.2</v>
      </c>
      <c r="N3911">
        <v>0.62</v>
      </c>
      <c r="O3911">
        <v>5.74</v>
      </c>
      <c r="P3911">
        <v>0.68</v>
      </c>
      <c r="Q3911">
        <v>4.53</v>
      </c>
      <c r="R3911">
        <v>0.54</v>
      </c>
      <c r="S3911">
        <v>1.22</v>
      </c>
      <c r="T3911">
        <v>25</v>
      </c>
      <c r="U3911">
        <v>12.35</v>
      </c>
      <c r="V3911">
        <v>15.73</v>
      </c>
      <c r="W3911" s="1">
        <v>42962</v>
      </c>
      <c r="X3911">
        <v>249</v>
      </c>
      <c r="Y3911" t="s">
        <v>46</v>
      </c>
      <c r="AC3911" s="1">
        <v>43047</v>
      </c>
      <c r="AD3911">
        <v>1</v>
      </c>
      <c r="AE3911">
        <v>254</v>
      </c>
      <c r="AF3911" s="1">
        <v>43330</v>
      </c>
      <c r="AG3911">
        <v>368</v>
      </c>
      <c r="AH3911" t="s">
        <v>1583</v>
      </c>
      <c r="AI3911">
        <v>77</v>
      </c>
      <c r="AJ3911" t="s">
        <v>2185</v>
      </c>
      <c r="AK3911" t="s">
        <v>45</v>
      </c>
      <c r="AL3911" s="1">
        <v>42962</v>
      </c>
    </row>
    <row r="3912" spans="1:38" x14ac:dyDescent="0.25">
      <c r="A3912" t="s">
        <v>123</v>
      </c>
      <c r="B3912" s="1">
        <v>43136</v>
      </c>
      <c r="C3912">
        <v>3</v>
      </c>
      <c r="D3912">
        <v>199</v>
      </c>
      <c r="E3912">
        <v>320</v>
      </c>
      <c r="F3912" t="s">
        <v>1426</v>
      </c>
      <c r="G3912" t="s">
        <v>69</v>
      </c>
      <c r="H3912" t="s">
        <v>70</v>
      </c>
      <c r="I3912">
        <v>2</v>
      </c>
      <c r="J3912">
        <v>1</v>
      </c>
      <c r="K3912">
        <v>174</v>
      </c>
      <c r="L3912">
        <v>8.4</v>
      </c>
      <c r="M3912">
        <v>5.0599999999999996</v>
      </c>
      <c r="N3912">
        <v>0.43</v>
      </c>
      <c r="O3912">
        <v>7.02</v>
      </c>
      <c r="P3912">
        <v>0.59</v>
      </c>
      <c r="Q3912">
        <v>4.88</v>
      </c>
      <c r="R3912">
        <v>0.41</v>
      </c>
      <c r="S3912">
        <v>1</v>
      </c>
      <c r="T3912">
        <v>25</v>
      </c>
      <c r="U3912">
        <v>8.7200000000000006</v>
      </c>
      <c r="V3912">
        <v>12.7</v>
      </c>
      <c r="W3912" s="1">
        <v>42962</v>
      </c>
      <c r="X3912">
        <v>249</v>
      </c>
      <c r="Y3912" t="s">
        <v>47</v>
      </c>
      <c r="AC3912" s="1">
        <v>43047</v>
      </c>
      <c r="AD3912">
        <v>1</v>
      </c>
      <c r="AE3912">
        <v>193</v>
      </c>
      <c r="AF3912" s="1">
        <v>43331</v>
      </c>
      <c r="AG3912">
        <v>369</v>
      </c>
      <c r="AH3912" t="s">
        <v>1583</v>
      </c>
      <c r="AI3912">
        <v>77</v>
      </c>
      <c r="AJ3912" t="s">
        <v>2185</v>
      </c>
      <c r="AK3912" t="s">
        <v>45</v>
      </c>
      <c r="AL3912" s="1">
        <v>42962</v>
      </c>
    </row>
    <row r="3913" spans="1:38" x14ac:dyDescent="0.25">
      <c r="A3913" t="s">
        <v>123</v>
      </c>
      <c r="B3913" s="1">
        <v>43198</v>
      </c>
      <c r="C3913">
        <v>4</v>
      </c>
      <c r="D3913">
        <v>199</v>
      </c>
      <c r="E3913">
        <v>320</v>
      </c>
      <c r="F3913" t="s">
        <v>1426</v>
      </c>
      <c r="G3913" t="s">
        <v>69</v>
      </c>
      <c r="H3913" t="s">
        <v>70</v>
      </c>
      <c r="I3913">
        <v>2</v>
      </c>
      <c r="J3913">
        <v>1</v>
      </c>
      <c r="K3913">
        <v>236</v>
      </c>
      <c r="L3913">
        <v>6.5</v>
      </c>
      <c r="M3913">
        <v>4.7699999999999996</v>
      </c>
      <c r="N3913">
        <v>0.31</v>
      </c>
      <c r="O3913">
        <v>7.16</v>
      </c>
      <c r="P3913">
        <v>0.47</v>
      </c>
      <c r="Q3913">
        <v>5.75</v>
      </c>
      <c r="R3913">
        <v>0.37</v>
      </c>
      <c r="S3913">
        <v>0.84</v>
      </c>
      <c r="T3913">
        <v>101</v>
      </c>
      <c r="U3913">
        <v>6.75</v>
      </c>
      <c r="V3913">
        <v>10.38</v>
      </c>
      <c r="W3913" s="1">
        <v>42962</v>
      </c>
      <c r="X3913">
        <v>249</v>
      </c>
      <c r="Y3913" t="s">
        <v>48</v>
      </c>
      <c r="AC3913" t="s">
        <v>49</v>
      </c>
      <c r="AH3913" t="s">
        <v>1583</v>
      </c>
      <c r="AI3913">
        <v>77</v>
      </c>
      <c r="AJ3913" t="s">
        <v>2185</v>
      </c>
      <c r="AK3913" t="s">
        <v>50</v>
      </c>
      <c r="AL3913" s="1">
        <v>43242</v>
      </c>
    </row>
    <row r="3914" spans="1:38" x14ac:dyDescent="0.25">
      <c r="A3914" t="s">
        <v>68</v>
      </c>
      <c r="B3914" s="1">
        <v>43018</v>
      </c>
      <c r="C3914">
        <v>1</v>
      </c>
      <c r="D3914">
        <v>354</v>
      </c>
      <c r="E3914">
        <v>320</v>
      </c>
      <c r="F3914" t="s">
        <v>1426</v>
      </c>
      <c r="G3914" t="s">
        <v>69</v>
      </c>
      <c r="H3914" t="s">
        <v>70</v>
      </c>
      <c r="I3914">
        <v>2</v>
      </c>
      <c r="J3914">
        <v>1</v>
      </c>
      <c r="K3914">
        <v>75</v>
      </c>
      <c r="L3914">
        <v>18.399999999999999</v>
      </c>
      <c r="M3914">
        <v>4.76</v>
      </c>
      <c r="N3914">
        <v>0.88</v>
      </c>
      <c r="O3914">
        <v>4.87</v>
      </c>
      <c r="P3914">
        <v>0.9</v>
      </c>
      <c r="Q3914">
        <v>4.13</v>
      </c>
      <c r="R3914">
        <v>0.76</v>
      </c>
      <c r="S3914">
        <v>1.66</v>
      </c>
      <c r="T3914">
        <v>20</v>
      </c>
      <c r="U3914">
        <v>19.100000000000001</v>
      </c>
      <c r="V3914">
        <v>21.87</v>
      </c>
      <c r="W3914" s="1">
        <v>42943</v>
      </c>
      <c r="X3914">
        <v>276</v>
      </c>
      <c r="Y3914" t="s">
        <v>43</v>
      </c>
      <c r="Z3914" t="s">
        <v>804</v>
      </c>
      <c r="AA3914" t="s">
        <v>2186</v>
      </c>
      <c r="AC3914" s="1">
        <v>43049</v>
      </c>
      <c r="AD3914">
        <v>1</v>
      </c>
      <c r="AE3914">
        <v>264</v>
      </c>
      <c r="AF3914" s="1">
        <v>43331</v>
      </c>
      <c r="AG3914">
        <v>388</v>
      </c>
      <c r="AH3914">
        <v>114533</v>
      </c>
      <c r="AI3914">
        <v>427</v>
      </c>
      <c r="AJ3914" s="2">
        <v>32356</v>
      </c>
      <c r="AK3914" t="s">
        <v>45</v>
      </c>
      <c r="AL3914" s="1">
        <v>42943</v>
      </c>
    </row>
    <row r="3915" spans="1:38" x14ac:dyDescent="0.25">
      <c r="A3915" t="s">
        <v>68</v>
      </c>
      <c r="B3915" s="1">
        <v>43144</v>
      </c>
      <c r="C3915">
        <v>3</v>
      </c>
      <c r="D3915">
        <v>354</v>
      </c>
      <c r="E3915">
        <v>320</v>
      </c>
      <c r="F3915" t="s">
        <v>1426</v>
      </c>
      <c r="G3915" t="s">
        <v>69</v>
      </c>
      <c r="H3915" t="s">
        <v>70</v>
      </c>
      <c r="I3915">
        <v>2</v>
      </c>
      <c r="J3915">
        <v>1</v>
      </c>
      <c r="K3915">
        <v>201</v>
      </c>
      <c r="L3915">
        <v>11.1</v>
      </c>
      <c r="M3915">
        <v>4.71</v>
      </c>
      <c r="N3915">
        <v>0.52</v>
      </c>
      <c r="O3915">
        <v>5.71</v>
      </c>
      <c r="P3915">
        <v>0.63</v>
      </c>
      <c r="Q3915">
        <v>4.33</v>
      </c>
      <c r="R3915">
        <v>0.48</v>
      </c>
      <c r="S3915">
        <v>1.1100000000000001</v>
      </c>
      <c r="T3915">
        <v>37</v>
      </c>
      <c r="U3915">
        <v>11.52</v>
      </c>
      <c r="V3915">
        <v>14.44</v>
      </c>
      <c r="W3915" s="1">
        <v>42943</v>
      </c>
      <c r="X3915">
        <v>276</v>
      </c>
      <c r="Y3915" t="s">
        <v>47</v>
      </c>
      <c r="Z3915" t="s">
        <v>804</v>
      </c>
      <c r="AA3915" t="s">
        <v>2186</v>
      </c>
      <c r="AC3915" s="1">
        <v>43049</v>
      </c>
      <c r="AD3915">
        <v>1</v>
      </c>
      <c r="AE3915">
        <v>185</v>
      </c>
      <c r="AF3915" s="1">
        <v>43331</v>
      </c>
      <c r="AG3915">
        <v>388</v>
      </c>
      <c r="AH3915">
        <v>114533</v>
      </c>
      <c r="AI3915">
        <v>427</v>
      </c>
      <c r="AJ3915" s="2">
        <v>32356</v>
      </c>
      <c r="AK3915" t="s">
        <v>45</v>
      </c>
      <c r="AL3915" s="1">
        <v>42943</v>
      </c>
    </row>
    <row r="3916" spans="1:38" x14ac:dyDescent="0.25">
      <c r="A3916" t="s">
        <v>68</v>
      </c>
      <c r="B3916" s="1">
        <v>43073</v>
      </c>
      <c r="C3916">
        <v>2</v>
      </c>
      <c r="D3916">
        <v>354</v>
      </c>
      <c r="E3916">
        <v>320</v>
      </c>
      <c r="F3916" t="s">
        <v>1426</v>
      </c>
      <c r="G3916" t="s">
        <v>69</v>
      </c>
      <c r="H3916" t="s">
        <v>70</v>
      </c>
      <c r="I3916">
        <v>2</v>
      </c>
      <c r="J3916">
        <v>1</v>
      </c>
      <c r="K3916">
        <v>130</v>
      </c>
      <c r="L3916">
        <v>11.4</v>
      </c>
      <c r="M3916">
        <v>4.74</v>
      </c>
      <c r="N3916">
        <v>0.54</v>
      </c>
      <c r="O3916">
        <v>4.58</v>
      </c>
      <c r="P3916">
        <v>0.52</v>
      </c>
      <c r="Q3916">
        <v>4</v>
      </c>
      <c r="R3916">
        <v>0.46</v>
      </c>
      <c r="S3916">
        <v>0.98</v>
      </c>
      <c r="T3916">
        <v>20</v>
      </c>
      <c r="U3916">
        <v>11.83</v>
      </c>
      <c r="V3916">
        <v>13</v>
      </c>
      <c r="W3916" s="1">
        <v>42943</v>
      </c>
      <c r="X3916">
        <v>276</v>
      </c>
      <c r="Y3916" t="s">
        <v>46</v>
      </c>
      <c r="Z3916" t="s">
        <v>804</v>
      </c>
      <c r="AA3916" t="s">
        <v>2186</v>
      </c>
      <c r="AC3916" s="1">
        <v>43049</v>
      </c>
      <c r="AD3916">
        <v>1</v>
      </c>
      <c r="AE3916">
        <v>256</v>
      </c>
      <c r="AF3916" s="1">
        <v>43331</v>
      </c>
      <c r="AG3916">
        <v>388</v>
      </c>
      <c r="AH3916">
        <v>114533</v>
      </c>
      <c r="AI3916">
        <v>427</v>
      </c>
      <c r="AJ3916" s="2">
        <v>32356</v>
      </c>
      <c r="AK3916" t="s">
        <v>45</v>
      </c>
      <c r="AL3916" s="1">
        <v>42943</v>
      </c>
    </row>
    <row r="3917" spans="1:38" x14ac:dyDescent="0.25">
      <c r="A3917" t="s">
        <v>68</v>
      </c>
      <c r="B3917" s="1">
        <v>43219</v>
      </c>
      <c r="C3917">
        <v>4</v>
      </c>
      <c r="D3917">
        <v>354</v>
      </c>
      <c r="E3917">
        <v>320</v>
      </c>
      <c r="F3917" t="s">
        <v>1426</v>
      </c>
      <c r="G3917" t="s">
        <v>69</v>
      </c>
      <c r="H3917" t="s">
        <v>70</v>
      </c>
      <c r="I3917">
        <v>2</v>
      </c>
      <c r="J3917">
        <v>1</v>
      </c>
      <c r="K3917">
        <v>276</v>
      </c>
      <c r="L3917">
        <v>5.6</v>
      </c>
      <c r="M3917">
        <v>4.4000000000000004</v>
      </c>
      <c r="N3917">
        <v>0.25</v>
      </c>
      <c r="O3917">
        <v>8.77</v>
      </c>
      <c r="P3917">
        <v>0.49</v>
      </c>
      <c r="Q3917">
        <v>6.43</v>
      </c>
      <c r="R3917">
        <v>0.36</v>
      </c>
      <c r="S3917">
        <v>0.85</v>
      </c>
      <c r="T3917">
        <v>78</v>
      </c>
      <c r="U3917">
        <v>5.81</v>
      </c>
      <c r="V3917">
        <v>10.32</v>
      </c>
      <c r="W3917" s="1">
        <v>42943</v>
      </c>
      <c r="X3917">
        <v>276</v>
      </c>
      <c r="Y3917" t="s">
        <v>48</v>
      </c>
      <c r="Z3917" t="s">
        <v>2187</v>
      </c>
      <c r="AA3917" t="s">
        <v>2186</v>
      </c>
      <c r="AC3917" s="1">
        <v>43421</v>
      </c>
      <c r="AD3917">
        <v>3</v>
      </c>
      <c r="AE3917">
        <v>253</v>
      </c>
      <c r="AF3917" s="1">
        <v>43700</v>
      </c>
      <c r="AG3917">
        <v>757</v>
      </c>
      <c r="AH3917">
        <v>114533</v>
      </c>
      <c r="AI3917">
        <v>427</v>
      </c>
      <c r="AJ3917" s="2">
        <v>32356</v>
      </c>
      <c r="AK3917" t="s">
        <v>50</v>
      </c>
      <c r="AL3917" s="1">
        <v>43250</v>
      </c>
    </row>
    <row r="3918" spans="1:38" x14ac:dyDescent="0.25">
      <c r="A3918" t="s">
        <v>68</v>
      </c>
      <c r="B3918" s="1">
        <v>43018</v>
      </c>
      <c r="C3918">
        <v>1</v>
      </c>
      <c r="D3918">
        <v>14</v>
      </c>
      <c r="E3918">
        <v>321</v>
      </c>
      <c r="F3918" t="s">
        <v>1426</v>
      </c>
      <c r="G3918" t="s">
        <v>69</v>
      </c>
      <c r="H3918" t="s">
        <v>70</v>
      </c>
      <c r="I3918">
        <v>3</v>
      </c>
      <c r="J3918">
        <v>2</v>
      </c>
      <c r="K3918">
        <v>69</v>
      </c>
      <c r="L3918">
        <v>25.6</v>
      </c>
      <c r="M3918">
        <v>4.82</v>
      </c>
      <c r="N3918">
        <v>1.23</v>
      </c>
      <c r="O3918">
        <v>4.4000000000000004</v>
      </c>
      <c r="P3918">
        <v>1.1299999999999999</v>
      </c>
      <c r="Q3918">
        <v>3.87</v>
      </c>
      <c r="R3918">
        <v>0.99</v>
      </c>
      <c r="S3918">
        <v>2.12</v>
      </c>
      <c r="T3918">
        <v>9</v>
      </c>
      <c r="U3918">
        <v>26.57</v>
      </c>
      <c r="V3918">
        <v>28.39</v>
      </c>
      <c r="W3918" s="1">
        <v>42949</v>
      </c>
      <c r="X3918">
        <v>276</v>
      </c>
      <c r="Y3918" t="s">
        <v>43</v>
      </c>
      <c r="Z3918" t="s">
        <v>800</v>
      </c>
      <c r="AA3918" t="s">
        <v>2188</v>
      </c>
      <c r="AC3918" s="1">
        <v>43043</v>
      </c>
      <c r="AD3918">
        <v>1</v>
      </c>
      <c r="AE3918">
        <v>257</v>
      </c>
      <c r="AF3918" s="1">
        <v>43324</v>
      </c>
      <c r="AG3918">
        <v>375</v>
      </c>
      <c r="AH3918">
        <v>108818</v>
      </c>
      <c r="AI3918">
        <v>210</v>
      </c>
      <c r="AJ3918" s="2">
        <v>11597</v>
      </c>
      <c r="AK3918" t="s">
        <v>45</v>
      </c>
      <c r="AL3918" s="1">
        <v>42949</v>
      </c>
    </row>
    <row r="3919" spans="1:38" x14ac:dyDescent="0.25">
      <c r="A3919" t="s">
        <v>68</v>
      </c>
      <c r="B3919" s="1">
        <v>43073</v>
      </c>
      <c r="C3919">
        <v>2</v>
      </c>
      <c r="D3919">
        <v>14</v>
      </c>
      <c r="E3919">
        <v>321</v>
      </c>
      <c r="F3919" t="s">
        <v>1426</v>
      </c>
      <c r="G3919" t="s">
        <v>69</v>
      </c>
      <c r="H3919" t="s">
        <v>70</v>
      </c>
      <c r="I3919">
        <v>3</v>
      </c>
      <c r="J3919">
        <v>2</v>
      </c>
      <c r="K3919">
        <v>124</v>
      </c>
      <c r="L3919">
        <v>18.899999999999999</v>
      </c>
      <c r="M3919">
        <v>4.8</v>
      </c>
      <c r="N3919">
        <v>0.91</v>
      </c>
      <c r="O3919">
        <v>4.7300000000000004</v>
      </c>
      <c r="P3919">
        <v>0.89</v>
      </c>
      <c r="Q3919">
        <v>3.71</v>
      </c>
      <c r="R3919">
        <v>0.7</v>
      </c>
      <c r="S3919">
        <v>1.6</v>
      </c>
      <c r="T3919">
        <v>8</v>
      </c>
      <c r="U3919">
        <v>19.62</v>
      </c>
      <c r="V3919">
        <v>21.43</v>
      </c>
      <c r="W3919" s="1">
        <v>42949</v>
      </c>
      <c r="X3919">
        <v>276</v>
      </c>
      <c r="Y3919" t="s">
        <v>46</v>
      </c>
      <c r="Z3919" t="s">
        <v>800</v>
      </c>
      <c r="AA3919" t="s">
        <v>2188</v>
      </c>
      <c r="AC3919" s="1">
        <v>43043</v>
      </c>
      <c r="AD3919">
        <v>1</v>
      </c>
      <c r="AE3919">
        <v>249</v>
      </c>
      <c r="AF3919" s="1">
        <v>43324</v>
      </c>
      <c r="AG3919">
        <v>375</v>
      </c>
      <c r="AH3919">
        <v>108818</v>
      </c>
      <c r="AI3919">
        <v>210</v>
      </c>
      <c r="AJ3919" s="2">
        <v>11597</v>
      </c>
      <c r="AK3919" t="s">
        <v>45</v>
      </c>
      <c r="AL3919" s="1">
        <v>42949</v>
      </c>
    </row>
    <row r="3920" spans="1:38" x14ac:dyDescent="0.25">
      <c r="A3920" t="s">
        <v>68</v>
      </c>
      <c r="B3920" s="1">
        <v>43144</v>
      </c>
      <c r="C3920">
        <v>3</v>
      </c>
      <c r="D3920">
        <v>14</v>
      </c>
      <c r="E3920">
        <v>321</v>
      </c>
      <c r="F3920" t="s">
        <v>1426</v>
      </c>
      <c r="G3920" t="s">
        <v>69</v>
      </c>
      <c r="H3920" t="s">
        <v>70</v>
      </c>
      <c r="I3920">
        <v>3</v>
      </c>
      <c r="J3920">
        <v>2</v>
      </c>
      <c r="K3920">
        <v>195</v>
      </c>
      <c r="L3920">
        <v>14.9</v>
      </c>
      <c r="M3920">
        <v>4.55</v>
      </c>
      <c r="N3920">
        <v>0.68</v>
      </c>
      <c r="O3920">
        <v>5.08</v>
      </c>
      <c r="P3920">
        <v>0.76</v>
      </c>
      <c r="Q3920">
        <v>3.91</v>
      </c>
      <c r="R3920">
        <v>0.57999999999999996</v>
      </c>
      <c r="S3920">
        <v>1.34</v>
      </c>
      <c r="T3920">
        <v>55</v>
      </c>
      <c r="U3920">
        <v>15.47</v>
      </c>
      <c r="V3920">
        <v>17.84</v>
      </c>
      <c r="W3920" s="1">
        <v>42949</v>
      </c>
      <c r="X3920">
        <v>276</v>
      </c>
      <c r="Y3920" t="s">
        <v>47</v>
      </c>
      <c r="Z3920" t="s">
        <v>800</v>
      </c>
      <c r="AA3920" t="s">
        <v>2188</v>
      </c>
      <c r="AC3920" s="1">
        <v>43043</v>
      </c>
      <c r="AD3920">
        <v>1</v>
      </c>
      <c r="AE3920">
        <v>178</v>
      </c>
      <c r="AF3920" s="1">
        <v>43324</v>
      </c>
      <c r="AG3920">
        <v>375</v>
      </c>
      <c r="AH3920">
        <v>108818</v>
      </c>
      <c r="AI3920">
        <v>210</v>
      </c>
      <c r="AJ3920" s="2">
        <v>11597</v>
      </c>
      <c r="AK3920" t="s">
        <v>45</v>
      </c>
    </row>
    <row r="3921" spans="1:38" x14ac:dyDescent="0.25">
      <c r="A3921" t="s">
        <v>68</v>
      </c>
      <c r="B3921" s="1">
        <v>43219</v>
      </c>
      <c r="C3921">
        <v>4</v>
      </c>
      <c r="D3921">
        <v>14</v>
      </c>
      <c r="E3921">
        <v>321</v>
      </c>
      <c r="F3921" t="s">
        <v>1426</v>
      </c>
      <c r="G3921" t="s">
        <v>69</v>
      </c>
      <c r="H3921" t="s">
        <v>70</v>
      </c>
      <c r="I3921">
        <v>3</v>
      </c>
      <c r="J3921">
        <v>2</v>
      </c>
      <c r="K3921">
        <v>270</v>
      </c>
      <c r="L3921">
        <v>8.8000000000000007</v>
      </c>
      <c r="M3921">
        <v>4.37</v>
      </c>
      <c r="N3921">
        <v>0.38</v>
      </c>
      <c r="O3921">
        <v>7.56</v>
      </c>
      <c r="P3921">
        <v>0.67</v>
      </c>
      <c r="Q3921">
        <v>5.69</v>
      </c>
      <c r="R3921">
        <v>0.5</v>
      </c>
      <c r="S3921">
        <v>1.17</v>
      </c>
      <c r="T3921">
        <v>77</v>
      </c>
      <c r="U3921">
        <v>9.1300000000000008</v>
      </c>
      <c r="V3921">
        <v>14.47</v>
      </c>
      <c r="W3921" s="1">
        <v>42949</v>
      </c>
      <c r="X3921">
        <v>276</v>
      </c>
      <c r="Y3921" t="s">
        <v>48</v>
      </c>
      <c r="Z3921" t="s">
        <v>800</v>
      </c>
      <c r="AA3921" t="s">
        <v>2188</v>
      </c>
      <c r="AC3921" s="1">
        <v>43412</v>
      </c>
      <c r="AD3921">
        <v>2</v>
      </c>
      <c r="AE3921">
        <v>243</v>
      </c>
      <c r="AF3921" s="1">
        <v>43690</v>
      </c>
      <c r="AG3921">
        <v>741</v>
      </c>
      <c r="AH3921">
        <v>108818</v>
      </c>
      <c r="AI3921">
        <v>210</v>
      </c>
      <c r="AJ3921" s="2">
        <v>11597</v>
      </c>
      <c r="AK3921" t="s">
        <v>50</v>
      </c>
      <c r="AL3921" s="1">
        <v>43250</v>
      </c>
    </row>
    <row r="3922" spans="1:38" x14ac:dyDescent="0.25">
      <c r="A3922" t="s">
        <v>1153</v>
      </c>
      <c r="B3922" s="1">
        <v>43073</v>
      </c>
      <c r="C3922">
        <v>2</v>
      </c>
      <c r="D3922">
        <v>183</v>
      </c>
      <c r="E3922">
        <v>321</v>
      </c>
      <c r="F3922" t="s">
        <v>1426</v>
      </c>
      <c r="G3922" t="s">
        <v>40</v>
      </c>
      <c r="H3922" t="s">
        <v>41</v>
      </c>
      <c r="I3922">
        <v>5</v>
      </c>
      <c r="J3922" t="s">
        <v>42</v>
      </c>
      <c r="K3922">
        <v>98</v>
      </c>
      <c r="L3922">
        <v>15.6</v>
      </c>
      <c r="M3922">
        <v>4.63</v>
      </c>
      <c r="N3922">
        <v>0.72</v>
      </c>
      <c r="O3922">
        <v>6</v>
      </c>
      <c r="P3922">
        <v>0.94</v>
      </c>
      <c r="Q3922">
        <v>4.4000000000000004</v>
      </c>
      <c r="R3922">
        <v>0.69</v>
      </c>
      <c r="S3922">
        <v>1.62</v>
      </c>
      <c r="T3922">
        <v>260</v>
      </c>
      <c r="U3922">
        <v>16.190000000000001</v>
      </c>
      <c r="V3922">
        <v>21.1</v>
      </c>
      <c r="W3922" s="1">
        <v>42975</v>
      </c>
      <c r="X3922">
        <v>252</v>
      </c>
      <c r="Y3922" s="3">
        <v>44958</v>
      </c>
      <c r="AC3922" s="1">
        <v>43043</v>
      </c>
      <c r="AD3922">
        <v>1</v>
      </c>
      <c r="AE3922">
        <v>250</v>
      </c>
      <c r="AF3922" s="1">
        <v>43325</v>
      </c>
      <c r="AG3922">
        <v>350</v>
      </c>
      <c r="AH3922">
        <v>310034</v>
      </c>
      <c r="AI3922" t="s">
        <v>2189</v>
      </c>
      <c r="AJ3922" s="3">
        <v>45050</v>
      </c>
      <c r="AK3922" t="s">
        <v>45</v>
      </c>
      <c r="AL3922" s="1">
        <v>42975</v>
      </c>
    </row>
    <row r="3923" spans="1:38" x14ac:dyDescent="0.25">
      <c r="A3923" t="s">
        <v>1153</v>
      </c>
      <c r="B3923" s="1">
        <v>43009</v>
      </c>
      <c r="C3923">
        <v>1</v>
      </c>
      <c r="D3923">
        <v>183</v>
      </c>
      <c r="E3923">
        <v>321</v>
      </c>
      <c r="F3923" t="s">
        <v>1426</v>
      </c>
      <c r="G3923" t="s">
        <v>40</v>
      </c>
      <c r="H3923" t="s">
        <v>41</v>
      </c>
      <c r="I3923">
        <v>5</v>
      </c>
      <c r="J3923" t="s">
        <v>42</v>
      </c>
      <c r="K3923">
        <v>34</v>
      </c>
      <c r="L3923">
        <v>13.1</v>
      </c>
      <c r="M3923">
        <v>4.75</v>
      </c>
      <c r="N3923">
        <v>0.62</v>
      </c>
      <c r="O3923">
        <v>5.83</v>
      </c>
      <c r="P3923">
        <v>0.76</v>
      </c>
      <c r="Q3923">
        <v>4.2</v>
      </c>
      <c r="R3923">
        <v>0.55000000000000004</v>
      </c>
      <c r="S3923">
        <v>1.31</v>
      </c>
      <c r="T3923">
        <v>27</v>
      </c>
      <c r="U3923">
        <v>13.6</v>
      </c>
      <c r="V3923">
        <v>17.13</v>
      </c>
      <c r="W3923" s="1">
        <v>42975</v>
      </c>
      <c r="X3923">
        <v>252</v>
      </c>
      <c r="Y3923" t="s">
        <v>43</v>
      </c>
      <c r="AC3923" s="1">
        <v>43043</v>
      </c>
      <c r="AD3923">
        <v>1</v>
      </c>
      <c r="AE3923">
        <v>255</v>
      </c>
      <c r="AF3923" s="1">
        <v>43325</v>
      </c>
      <c r="AG3923">
        <v>350</v>
      </c>
      <c r="AH3923">
        <v>310034</v>
      </c>
      <c r="AI3923" t="s">
        <v>2189</v>
      </c>
      <c r="AJ3923" s="3">
        <v>45050</v>
      </c>
      <c r="AK3923" t="s">
        <v>45</v>
      </c>
      <c r="AL3923" s="1">
        <v>42975</v>
      </c>
    </row>
    <row r="3924" spans="1:38" x14ac:dyDescent="0.25">
      <c r="A3924" t="s">
        <v>1153</v>
      </c>
      <c r="B3924" s="1">
        <v>43144</v>
      </c>
      <c r="C3924">
        <v>3</v>
      </c>
      <c r="D3924">
        <v>183</v>
      </c>
      <c r="E3924">
        <v>321</v>
      </c>
      <c r="F3924" t="s">
        <v>1426</v>
      </c>
      <c r="G3924" t="s">
        <v>40</v>
      </c>
      <c r="H3924" t="s">
        <v>41</v>
      </c>
      <c r="I3924">
        <v>5</v>
      </c>
      <c r="J3924" t="s">
        <v>42</v>
      </c>
      <c r="K3924">
        <v>169</v>
      </c>
      <c r="L3924">
        <v>11.3</v>
      </c>
      <c r="M3924">
        <v>4.74</v>
      </c>
      <c r="N3924">
        <v>0.54</v>
      </c>
      <c r="O3924">
        <v>6.4</v>
      </c>
      <c r="P3924">
        <v>0.72</v>
      </c>
      <c r="Q3924">
        <v>4.54</v>
      </c>
      <c r="R3924">
        <v>0.51</v>
      </c>
      <c r="S3924">
        <v>1.24</v>
      </c>
      <c r="T3924">
        <v>187</v>
      </c>
      <c r="U3924">
        <v>11.73</v>
      </c>
      <c r="V3924">
        <v>15.85</v>
      </c>
      <c r="W3924" s="1">
        <v>42975</v>
      </c>
      <c r="X3924">
        <v>252</v>
      </c>
      <c r="Y3924" s="3">
        <v>44987</v>
      </c>
      <c r="AC3924" s="1">
        <v>43043</v>
      </c>
      <c r="AD3924">
        <v>1</v>
      </c>
      <c r="AE3924">
        <v>111</v>
      </c>
      <c r="AF3924" s="1">
        <v>43325</v>
      </c>
      <c r="AG3924">
        <v>350</v>
      </c>
      <c r="AH3924">
        <v>310034</v>
      </c>
      <c r="AI3924" t="s">
        <v>2189</v>
      </c>
      <c r="AJ3924" s="3">
        <v>45050</v>
      </c>
      <c r="AK3924" t="s">
        <v>45</v>
      </c>
      <c r="AL3924" s="1">
        <v>42975</v>
      </c>
    </row>
    <row r="3925" spans="1:38" x14ac:dyDescent="0.25">
      <c r="A3925" t="s">
        <v>1153</v>
      </c>
      <c r="B3925" s="1">
        <v>43214</v>
      </c>
      <c r="C3925">
        <v>4</v>
      </c>
      <c r="D3925">
        <v>183</v>
      </c>
      <c r="E3925">
        <v>321</v>
      </c>
      <c r="F3925" t="s">
        <v>1426</v>
      </c>
      <c r="G3925" t="s">
        <v>40</v>
      </c>
      <c r="H3925" t="s">
        <v>41</v>
      </c>
      <c r="I3925">
        <v>5</v>
      </c>
      <c r="J3925" t="s">
        <v>42</v>
      </c>
      <c r="K3925">
        <v>239</v>
      </c>
      <c r="L3925">
        <v>6.9</v>
      </c>
      <c r="M3925">
        <v>4.17</v>
      </c>
      <c r="N3925">
        <v>0.28999999999999998</v>
      </c>
      <c r="O3925">
        <v>8.16</v>
      </c>
      <c r="P3925">
        <v>0.56000000000000005</v>
      </c>
      <c r="Q3925">
        <v>5.52</v>
      </c>
      <c r="R3925">
        <v>0.38</v>
      </c>
      <c r="S3925">
        <v>0.94</v>
      </c>
      <c r="T3925">
        <v>175</v>
      </c>
      <c r="U3925">
        <v>7.16</v>
      </c>
      <c r="V3925">
        <v>11.69</v>
      </c>
      <c r="W3925" s="1">
        <v>42975</v>
      </c>
      <c r="X3925">
        <v>252</v>
      </c>
      <c r="Y3925" s="3">
        <v>45019</v>
      </c>
      <c r="AC3925" t="s">
        <v>49</v>
      </c>
      <c r="AH3925">
        <v>310034</v>
      </c>
      <c r="AI3925" t="s">
        <v>2189</v>
      </c>
      <c r="AJ3925" s="3">
        <v>45050</v>
      </c>
      <c r="AK3925" t="s">
        <v>50</v>
      </c>
      <c r="AL3925" s="1">
        <v>43237</v>
      </c>
    </row>
    <row r="3926" spans="1:38" x14ac:dyDescent="0.25">
      <c r="A3926" t="s">
        <v>284</v>
      </c>
      <c r="B3926" s="1">
        <v>44111</v>
      </c>
      <c r="C3926">
        <v>1</v>
      </c>
      <c r="D3926">
        <v>402</v>
      </c>
      <c r="E3926">
        <v>322</v>
      </c>
      <c r="F3926" t="s">
        <v>1426</v>
      </c>
      <c r="G3926" t="s">
        <v>64</v>
      </c>
      <c r="H3926" t="s">
        <v>64</v>
      </c>
      <c r="I3926">
        <v>3</v>
      </c>
      <c r="J3926">
        <v>2</v>
      </c>
      <c r="K3926">
        <v>23</v>
      </c>
      <c r="L3926">
        <v>28</v>
      </c>
      <c r="M3926">
        <v>4.93</v>
      </c>
      <c r="N3926">
        <v>1.38</v>
      </c>
      <c r="O3926">
        <v>4.5199999999999996</v>
      </c>
      <c r="P3926">
        <v>1.27</v>
      </c>
      <c r="Q3926">
        <v>3.57</v>
      </c>
      <c r="R3926">
        <v>1</v>
      </c>
      <c r="S3926">
        <v>2.27</v>
      </c>
      <c r="T3926">
        <v>53</v>
      </c>
      <c r="U3926">
        <v>29.06</v>
      </c>
      <c r="V3926">
        <v>30.81</v>
      </c>
      <c r="W3926" s="1">
        <v>44088</v>
      </c>
    </row>
    <row r="3927" spans="1:38" x14ac:dyDescent="0.25">
      <c r="A3927" t="s">
        <v>284</v>
      </c>
      <c r="B3927" s="1">
        <v>44166</v>
      </c>
      <c r="C3927">
        <v>2</v>
      </c>
      <c r="D3927">
        <v>402</v>
      </c>
      <c r="E3927">
        <v>322</v>
      </c>
      <c r="F3927" t="s">
        <v>1426</v>
      </c>
      <c r="G3927" t="s">
        <v>64</v>
      </c>
      <c r="H3927" t="s">
        <v>64</v>
      </c>
      <c r="I3927">
        <v>3</v>
      </c>
      <c r="J3927">
        <v>2</v>
      </c>
      <c r="K3927">
        <v>78</v>
      </c>
      <c r="L3927">
        <v>21</v>
      </c>
      <c r="M3927">
        <v>4.8</v>
      </c>
      <c r="N3927">
        <v>1.01</v>
      </c>
      <c r="O3927">
        <v>5.2</v>
      </c>
      <c r="P3927">
        <v>1.1000000000000001</v>
      </c>
      <c r="Q3927">
        <v>4</v>
      </c>
      <c r="R3927">
        <v>0.8</v>
      </c>
      <c r="S3927">
        <v>1.9</v>
      </c>
      <c r="T3927">
        <v>19</v>
      </c>
      <c r="U3927">
        <v>21.8</v>
      </c>
      <c r="V3927">
        <v>25.37</v>
      </c>
      <c r="W3927" s="1">
        <v>44088</v>
      </c>
      <c r="Z3927">
        <v>393</v>
      </c>
      <c r="AA3927">
        <v>174</v>
      </c>
    </row>
    <row r="3928" spans="1:38" x14ac:dyDescent="0.25">
      <c r="A3928" t="s">
        <v>284</v>
      </c>
      <c r="B3928" s="1">
        <v>44230</v>
      </c>
      <c r="C3928">
        <v>3</v>
      </c>
      <c r="D3928">
        <v>402</v>
      </c>
      <c r="E3928">
        <v>322</v>
      </c>
      <c r="F3928" t="s">
        <v>1426</v>
      </c>
      <c r="G3928" t="s">
        <v>64</v>
      </c>
      <c r="H3928" t="s">
        <v>64</v>
      </c>
      <c r="I3928">
        <v>3</v>
      </c>
      <c r="J3928">
        <v>2</v>
      </c>
      <c r="K3928">
        <v>142</v>
      </c>
      <c r="L3928">
        <v>20</v>
      </c>
      <c r="M3928">
        <v>4.83</v>
      </c>
      <c r="N3928">
        <v>0.97</v>
      </c>
      <c r="O3928">
        <v>5.3</v>
      </c>
      <c r="P3928">
        <v>1.06</v>
      </c>
      <c r="Q3928">
        <v>4.22</v>
      </c>
      <c r="R3928">
        <v>0.84</v>
      </c>
      <c r="S3928">
        <v>1.9</v>
      </c>
      <c r="T3928">
        <v>18</v>
      </c>
      <c r="U3928">
        <v>20.76</v>
      </c>
      <c r="V3928">
        <v>24.93</v>
      </c>
      <c r="W3928" s="1">
        <v>44088</v>
      </c>
    </row>
    <row r="3929" spans="1:38" x14ac:dyDescent="0.25">
      <c r="A3929" t="s">
        <v>38</v>
      </c>
      <c r="B3929" s="1">
        <v>43010</v>
      </c>
      <c r="C3929">
        <v>1</v>
      </c>
      <c r="D3929">
        <v>139</v>
      </c>
      <c r="E3929">
        <v>322</v>
      </c>
      <c r="F3929" t="s">
        <v>1426</v>
      </c>
      <c r="G3929" t="s">
        <v>40</v>
      </c>
      <c r="H3929" t="s">
        <v>41</v>
      </c>
      <c r="I3929">
        <v>3</v>
      </c>
      <c r="J3929">
        <v>2</v>
      </c>
      <c r="K3929">
        <v>16</v>
      </c>
      <c r="L3929">
        <v>19.3</v>
      </c>
      <c r="M3929">
        <v>5.09</v>
      </c>
      <c r="N3929">
        <v>0.98</v>
      </c>
      <c r="O3929">
        <v>5.3</v>
      </c>
      <c r="P3929">
        <v>1.02</v>
      </c>
      <c r="Q3929">
        <v>4.0999999999999996</v>
      </c>
      <c r="R3929">
        <v>0.79</v>
      </c>
      <c r="S3929">
        <v>1.81</v>
      </c>
      <c r="T3929">
        <v>17</v>
      </c>
      <c r="U3929">
        <v>20.03</v>
      </c>
      <c r="V3929">
        <v>23.84</v>
      </c>
      <c r="W3929" s="1">
        <v>42994</v>
      </c>
      <c r="X3929">
        <v>219</v>
      </c>
      <c r="Y3929" t="s">
        <v>43</v>
      </c>
      <c r="AC3929" s="1">
        <v>43055</v>
      </c>
      <c r="AD3929">
        <v>1</v>
      </c>
      <c r="AE3929">
        <v>258</v>
      </c>
      <c r="AF3929" s="1">
        <v>43335</v>
      </c>
      <c r="AG3929">
        <v>341</v>
      </c>
      <c r="AH3929" t="s">
        <v>2190</v>
      </c>
      <c r="AI3929">
        <v>184</v>
      </c>
      <c r="AJ3929" s="2">
        <v>29434</v>
      </c>
      <c r="AK3929" t="s">
        <v>45</v>
      </c>
      <c r="AL3929" s="1">
        <v>42994</v>
      </c>
    </row>
    <row r="3930" spans="1:38" x14ac:dyDescent="0.25">
      <c r="A3930" t="s">
        <v>51</v>
      </c>
      <c r="B3930" s="1">
        <v>42990</v>
      </c>
      <c r="C3930">
        <v>1</v>
      </c>
      <c r="D3930">
        <v>180</v>
      </c>
      <c r="E3930">
        <v>322</v>
      </c>
      <c r="F3930" t="s">
        <v>1426</v>
      </c>
      <c r="G3930" t="s">
        <v>56</v>
      </c>
      <c r="H3930" t="s">
        <v>41</v>
      </c>
      <c r="I3930">
        <v>3</v>
      </c>
      <c r="J3930">
        <v>2</v>
      </c>
      <c r="K3930">
        <v>28</v>
      </c>
      <c r="L3930">
        <v>17.7</v>
      </c>
      <c r="M3930">
        <v>5.14</v>
      </c>
      <c r="N3930">
        <v>0.91</v>
      </c>
      <c r="O3930">
        <v>5.01</v>
      </c>
      <c r="P3930">
        <v>0.89</v>
      </c>
      <c r="Q3930">
        <v>4.4400000000000004</v>
      </c>
      <c r="R3930">
        <v>0.79</v>
      </c>
      <c r="S3930">
        <v>1.67</v>
      </c>
      <c r="T3930">
        <v>63</v>
      </c>
      <c r="U3930">
        <v>18.37</v>
      </c>
      <c r="V3930">
        <v>21.78</v>
      </c>
      <c r="W3930" s="1">
        <v>42962</v>
      </c>
      <c r="X3930">
        <v>260</v>
      </c>
      <c r="Y3930" t="s">
        <v>43</v>
      </c>
      <c r="AC3930" t="s">
        <v>49</v>
      </c>
      <c r="AH3930">
        <v>311508</v>
      </c>
      <c r="AI3930" t="s">
        <v>2191</v>
      </c>
      <c r="AJ3930" s="2">
        <v>22586</v>
      </c>
      <c r="AK3930" t="s">
        <v>45</v>
      </c>
      <c r="AL3930" s="1">
        <v>42962</v>
      </c>
    </row>
    <row r="3931" spans="1:38" x14ac:dyDescent="0.25">
      <c r="A3931" t="s">
        <v>51</v>
      </c>
      <c r="B3931" s="1">
        <v>43048</v>
      </c>
      <c r="C3931">
        <v>2</v>
      </c>
      <c r="D3931">
        <v>180</v>
      </c>
      <c r="E3931">
        <v>322</v>
      </c>
      <c r="F3931" t="s">
        <v>1426</v>
      </c>
      <c r="G3931" t="s">
        <v>56</v>
      </c>
      <c r="H3931" t="s">
        <v>41</v>
      </c>
      <c r="I3931">
        <v>3</v>
      </c>
      <c r="J3931">
        <v>2</v>
      </c>
      <c r="K3931">
        <v>86</v>
      </c>
      <c r="L3931">
        <v>14.7</v>
      </c>
      <c r="M3931">
        <v>5.18</v>
      </c>
      <c r="N3931">
        <v>0.76</v>
      </c>
      <c r="O3931">
        <v>5.42</v>
      </c>
      <c r="P3931">
        <v>0.8</v>
      </c>
      <c r="Q3931">
        <v>4.55</v>
      </c>
      <c r="R3931">
        <v>0.67</v>
      </c>
      <c r="S3931">
        <v>1.47</v>
      </c>
      <c r="T3931">
        <v>151</v>
      </c>
      <c r="U3931">
        <v>15.26</v>
      </c>
      <c r="V3931">
        <v>18.95</v>
      </c>
      <c r="W3931" s="1">
        <v>42962</v>
      </c>
      <c r="X3931">
        <v>260</v>
      </c>
      <c r="Y3931" s="3">
        <v>44958</v>
      </c>
      <c r="AC3931" t="s">
        <v>49</v>
      </c>
      <c r="AH3931">
        <v>311508</v>
      </c>
      <c r="AI3931" t="s">
        <v>2191</v>
      </c>
      <c r="AJ3931" s="2">
        <v>22586</v>
      </c>
      <c r="AK3931" t="s">
        <v>45</v>
      </c>
      <c r="AL3931" s="1">
        <v>42962</v>
      </c>
    </row>
    <row r="3932" spans="1:38" x14ac:dyDescent="0.25">
      <c r="A3932" t="s">
        <v>51</v>
      </c>
      <c r="B3932" s="1">
        <v>43109</v>
      </c>
      <c r="C3932">
        <v>3</v>
      </c>
      <c r="D3932">
        <v>180</v>
      </c>
      <c r="E3932">
        <v>322</v>
      </c>
      <c r="F3932" t="s">
        <v>1426</v>
      </c>
      <c r="G3932" t="s">
        <v>56</v>
      </c>
      <c r="H3932" t="s">
        <v>41</v>
      </c>
      <c r="I3932">
        <v>3</v>
      </c>
      <c r="J3932">
        <v>2</v>
      </c>
      <c r="K3932">
        <v>147</v>
      </c>
      <c r="L3932">
        <v>12</v>
      </c>
      <c r="M3932">
        <v>5.1100000000000003</v>
      </c>
      <c r="N3932">
        <v>0.61</v>
      </c>
      <c r="O3932">
        <v>5.39</v>
      </c>
      <c r="P3932">
        <v>0.65</v>
      </c>
      <c r="Q3932">
        <v>4.3600000000000003</v>
      </c>
      <c r="R3932">
        <v>0.52</v>
      </c>
      <c r="S3932">
        <v>1.17</v>
      </c>
      <c r="T3932">
        <v>65</v>
      </c>
      <c r="U3932">
        <v>12.46</v>
      </c>
      <c r="V3932">
        <v>15.23</v>
      </c>
      <c r="W3932" s="1">
        <v>42962</v>
      </c>
      <c r="X3932">
        <v>260</v>
      </c>
      <c r="Y3932" s="3">
        <v>44986</v>
      </c>
      <c r="AC3932" s="1">
        <v>43091</v>
      </c>
      <c r="AD3932">
        <v>3</v>
      </c>
      <c r="AE3932">
        <v>220</v>
      </c>
      <c r="AF3932" s="1">
        <v>43372</v>
      </c>
      <c r="AG3932">
        <v>410</v>
      </c>
      <c r="AH3932">
        <v>311508</v>
      </c>
      <c r="AI3932" t="s">
        <v>2191</v>
      </c>
      <c r="AJ3932" s="2">
        <v>22586</v>
      </c>
      <c r="AK3932" t="s">
        <v>45</v>
      </c>
      <c r="AL3932" s="1">
        <v>42962</v>
      </c>
    </row>
    <row r="3933" spans="1:38" x14ac:dyDescent="0.25">
      <c r="A3933" t="s">
        <v>51</v>
      </c>
      <c r="B3933" s="1">
        <v>43157</v>
      </c>
      <c r="C3933">
        <v>4</v>
      </c>
      <c r="D3933">
        <v>180</v>
      </c>
      <c r="E3933">
        <v>322</v>
      </c>
      <c r="F3933" t="s">
        <v>1426</v>
      </c>
      <c r="G3933" t="s">
        <v>56</v>
      </c>
      <c r="H3933" t="s">
        <v>41</v>
      </c>
      <c r="I3933">
        <v>3</v>
      </c>
      <c r="J3933">
        <v>2</v>
      </c>
      <c r="K3933">
        <v>195</v>
      </c>
      <c r="L3933">
        <v>8.6999999999999993</v>
      </c>
      <c r="M3933">
        <v>5.0599999999999996</v>
      </c>
      <c r="N3933">
        <v>0.44</v>
      </c>
      <c r="O3933">
        <v>6.08</v>
      </c>
      <c r="P3933">
        <v>0.53</v>
      </c>
      <c r="Q3933">
        <v>4.9000000000000004</v>
      </c>
      <c r="R3933">
        <v>0.43</v>
      </c>
      <c r="S3933">
        <v>0.96</v>
      </c>
      <c r="T3933">
        <v>162</v>
      </c>
      <c r="U3933">
        <v>9.0299999999999994</v>
      </c>
      <c r="V3933">
        <v>12.17</v>
      </c>
      <c r="W3933" s="1">
        <v>42962</v>
      </c>
      <c r="X3933">
        <v>260</v>
      </c>
      <c r="Y3933" s="3">
        <v>45018</v>
      </c>
      <c r="AC3933" s="1">
        <v>43091</v>
      </c>
      <c r="AD3933">
        <v>3</v>
      </c>
      <c r="AE3933">
        <v>214</v>
      </c>
      <c r="AF3933" s="1">
        <v>43372</v>
      </c>
      <c r="AG3933">
        <v>410</v>
      </c>
      <c r="AH3933">
        <v>311508</v>
      </c>
      <c r="AI3933" t="s">
        <v>2191</v>
      </c>
      <c r="AJ3933" s="2">
        <v>22586</v>
      </c>
      <c r="AK3933" t="s">
        <v>45</v>
      </c>
      <c r="AL3933" s="1">
        <v>42962</v>
      </c>
    </row>
    <row r="3934" spans="1:38" x14ac:dyDescent="0.25">
      <c r="A3934" t="s">
        <v>51</v>
      </c>
      <c r="B3934" s="1">
        <v>43209</v>
      </c>
      <c r="C3934">
        <v>5</v>
      </c>
      <c r="D3934">
        <v>180</v>
      </c>
      <c r="E3934">
        <v>322</v>
      </c>
      <c r="F3934" t="s">
        <v>1426</v>
      </c>
      <c r="G3934" t="s">
        <v>56</v>
      </c>
      <c r="H3934" t="s">
        <v>41</v>
      </c>
      <c r="I3934">
        <v>3</v>
      </c>
      <c r="J3934">
        <v>2</v>
      </c>
      <c r="K3934">
        <v>247</v>
      </c>
      <c r="L3934">
        <v>6.7</v>
      </c>
      <c r="M3934">
        <v>4.9400000000000004</v>
      </c>
      <c r="N3934">
        <v>0.33</v>
      </c>
      <c r="O3934">
        <v>6.31</v>
      </c>
      <c r="P3934">
        <v>0.42</v>
      </c>
      <c r="Q3934">
        <v>5.23</v>
      </c>
      <c r="R3934">
        <v>0.35</v>
      </c>
      <c r="S3934">
        <v>0.77</v>
      </c>
      <c r="T3934">
        <v>173</v>
      </c>
      <c r="U3934">
        <v>6.95</v>
      </c>
      <c r="V3934">
        <v>9.66</v>
      </c>
      <c r="W3934" s="1">
        <v>42962</v>
      </c>
      <c r="X3934">
        <v>260</v>
      </c>
      <c r="Y3934" s="3">
        <v>45049</v>
      </c>
      <c r="AC3934" s="1">
        <v>43091</v>
      </c>
      <c r="AD3934">
        <v>3</v>
      </c>
      <c r="AE3934">
        <v>17</v>
      </c>
      <c r="AF3934" s="1">
        <v>43372</v>
      </c>
      <c r="AH3934">
        <v>311508</v>
      </c>
      <c r="AI3934" t="s">
        <v>2191</v>
      </c>
      <c r="AJ3934" s="2">
        <v>22586</v>
      </c>
      <c r="AK3934" t="s">
        <v>143</v>
      </c>
      <c r="AL3934" s="1">
        <v>43227</v>
      </c>
    </row>
    <row r="3935" spans="1:38" x14ac:dyDescent="0.25">
      <c r="A3935" t="s">
        <v>1153</v>
      </c>
      <c r="B3935" s="1">
        <v>43009</v>
      </c>
      <c r="C3935">
        <v>1</v>
      </c>
      <c r="D3935">
        <v>56</v>
      </c>
      <c r="E3935">
        <v>322</v>
      </c>
      <c r="F3935" t="s">
        <v>1426</v>
      </c>
      <c r="G3935" t="s">
        <v>40</v>
      </c>
      <c r="H3935" t="s">
        <v>41</v>
      </c>
      <c r="I3935">
        <v>5</v>
      </c>
      <c r="J3935" t="s">
        <v>42</v>
      </c>
      <c r="K3935">
        <v>42</v>
      </c>
      <c r="L3935">
        <v>15.3</v>
      </c>
      <c r="M3935">
        <v>4.97</v>
      </c>
      <c r="N3935">
        <v>0.76</v>
      </c>
      <c r="O3935">
        <v>4.88</v>
      </c>
      <c r="P3935">
        <v>0.75</v>
      </c>
      <c r="Q3935">
        <v>4.0599999999999996</v>
      </c>
      <c r="R3935">
        <v>0.62</v>
      </c>
      <c r="S3935">
        <v>1.37</v>
      </c>
      <c r="T3935">
        <v>43</v>
      </c>
      <c r="U3935">
        <v>15.88</v>
      </c>
      <c r="V3935">
        <v>18.12</v>
      </c>
      <c r="W3935" s="1">
        <v>42967</v>
      </c>
      <c r="X3935">
        <v>260</v>
      </c>
      <c r="Y3935" t="s">
        <v>43</v>
      </c>
      <c r="Z3935" t="s">
        <v>2192</v>
      </c>
      <c r="AA3935" t="s">
        <v>2193</v>
      </c>
      <c r="AC3935" s="1">
        <v>43068</v>
      </c>
      <c r="AD3935">
        <v>2</v>
      </c>
      <c r="AE3935">
        <v>279</v>
      </c>
      <c r="AF3935" s="1">
        <v>43349</v>
      </c>
      <c r="AG3935">
        <v>382</v>
      </c>
      <c r="AH3935">
        <v>306025</v>
      </c>
      <c r="AI3935" t="s">
        <v>1008</v>
      </c>
      <c r="AJ3935" s="2">
        <v>15493</v>
      </c>
      <c r="AK3935" t="s">
        <v>45</v>
      </c>
      <c r="AL3935" s="1">
        <v>42967</v>
      </c>
    </row>
    <row r="3936" spans="1:38" x14ac:dyDescent="0.25">
      <c r="A3936" t="s">
        <v>1153</v>
      </c>
      <c r="B3936" s="1">
        <v>43073</v>
      </c>
      <c r="C3936">
        <v>2</v>
      </c>
      <c r="D3936">
        <v>56</v>
      </c>
      <c r="E3936">
        <v>322</v>
      </c>
      <c r="F3936" t="s">
        <v>1426</v>
      </c>
      <c r="G3936" t="s">
        <v>40</v>
      </c>
      <c r="H3936" t="s">
        <v>41</v>
      </c>
      <c r="I3936">
        <v>5</v>
      </c>
      <c r="J3936" t="s">
        <v>42</v>
      </c>
      <c r="K3936">
        <v>106</v>
      </c>
      <c r="L3936">
        <v>12.2</v>
      </c>
      <c r="M3936">
        <v>4.87</v>
      </c>
      <c r="N3936">
        <v>0.59</v>
      </c>
      <c r="O3936">
        <v>6.11</v>
      </c>
      <c r="P3936">
        <v>0.75</v>
      </c>
      <c r="Q3936">
        <v>4.5599999999999996</v>
      </c>
      <c r="R3936">
        <v>0.56000000000000005</v>
      </c>
      <c r="S3936">
        <v>1.3</v>
      </c>
      <c r="T3936">
        <v>61</v>
      </c>
      <c r="U3936">
        <v>12.66</v>
      </c>
      <c r="V3936">
        <v>16.84</v>
      </c>
      <c r="W3936" s="1">
        <v>42967</v>
      </c>
      <c r="X3936">
        <v>260</v>
      </c>
      <c r="Y3936" t="s">
        <v>46</v>
      </c>
      <c r="Z3936" t="s">
        <v>2192</v>
      </c>
      <c r="AA3936" t="s">
        <v>2193</v>
      </c>
      <c r="AC3936" s="1">
        <v>43068</v>
      </c>
      <c r="AD3936">
        <v>2</v>
      </c>
      <c r="AE3936">
        <v>274</v>
      </c>
      <c r="AF3936" s="1">
        <v>43349</v>
      </c>
      <c r="AG3936">
        <v>382</v>
      </c>
      <c r="AH3936">
        <v>306025</v>
      </c>
      <c r="AI3936" t="s">
        <v>1008</v>
      </c>
      <c r="AJ3936" s="2">
        <v>15493</v>
      </c>
      <c r="AK3936" t="s">
        <v>45</v>
      </c>
      <c r="AL3936" s="1">
        <v>42967</v>
      </c>
    </row>
    <row r="3937" spans="1:38" x14ac:dyDescent="0.25">
      <c r="A3937" t="s">
        <v>1153</v>
      </c>
      <c r="B3937" s="1">
        <v>43144</v>
      </c>
      <c r="C3937">
        <v>3</v>
      </c>
      <c r="D3937">
        <v>56</v>
      </c>
      <c r="E3937">
        <v>322</v>
      </c>
      <c r="F3937" t="s">
        <v>1426</v>
      </c>
      <c r="G3937" t="s">
        <v>40</v>
      </c>
      <c r="H3937" t="s">
        <v>41</v>
      </c>
      <c r="I3937">
        <v>5</v>
      </c>
      <c r="J3937" t="s">
        <v>42</v>
      </c>
      <c r="K3937">
        <v>177</v>
      </c>
      <c r="L3937">
        <v>9.6999999999999993</v>
      </c>
      <c r="M3937">
        <v>4.87</v>
      </c>
      <c r="N3937">
        <v>0.47</v>
      </c>
      <c r="O3937">
        <v>7.65</v>
      </c>
      <c r="P3937">
        <v>0.74</v>
      </c>
      <c r="Q3937">
        <v>4.58</v>
      </c>
      <c r="R3937">
        <v>0.44</v>
      </c>
      <c r="S3937">
        <v>1.19</v>
      </c>
      <c r="T3937">
        <v>47</v>
      </c>
      <c r="U3937">
        <v>10.07</v>
      </c>
      <c r="V3937">
        <v>15.15</v>
      </c>
      <c r="W3937" s="1">
        <v>42967</v>
      </c>
      <c r="X3937">
        <v>260</v>
      </c>
      <c r="Y3937" t="s">
        <v>47</v>
      </c>
      <c r="Z3937" t="s">
        <v>2192</v>
      </c>
      <c r="AA3937" t="s">
        <v>2193</v>
      </c>
      <c r="AC3937" s="1">
        <v>43068</v>
      </c>
      <c r="AD3937">
        <v>2</v>
      </c>
      <c r="AE3937">
        <v>135</v>
      </c>
      <c r="AF3937" s="1">
        <v>43349</v>
      </c>
      <c r="AG3937">
        <v>382</v>
      </c>
      <c r="AH3937">
        <v>306025</v>
      </c>
      <c r="AI3937" t="s">
        <v>1008</v>
      </c>
      <c r="AJ3937" s="2">
        <v>15493</v>
      </c>
      <c r="AK3937" t="s">
        <v>45</v>
      </c>
      <c r="AL3937" s="1">
        <v>42967</v>
      </c>
    </row>
    <row r="3938" spans="1:38" x14ac:dyDescent="0.25">
      <c r="A3938" t="s">
        <v>1153</v>
      </c>
      <c r="B3938" s="1">
        <v>43214</v>
      </c>
      <c r="C3938">
        <v>4</v>
      </c>
      <c r="D3938">
        <v>56</v>
      </c>
      <c r="E3938">
        <v>322</v>
      </c>
      <c r="F3938" t="s">
        <v>1426</v>
      </c>
      <c r="G3938" t="s">
        <v>40</v>
      </c>
      <c r="H3938" t="s">
        <v>41</v>
      </c>
      <c r="I3938">
        <v>5</v>
      </c>
      <c r="J3938" t="s">
        <v>42</v>
      </c>
      <c r="K3938">
        <v>247</v>
      </c>
      <c r="L3938">
        <v>6.8</v>
      </c>
      <c r="M3938">
        <v>4.28</v>
      </c>
      <c r="N3938">
        <v>0.28999999999999998</v>
      </c>
      <c r="O3938">
        <v>8.5500000000000007</v>
      </c>
      <c r="P3938">
        <v>0.57999999999999996</v>
      </c>
      <c r="Q3938">
        <v>5.76</v>
      </c>
      <c r="R3938">
        <v>0.39</v>
      </c>
      <c r="S3938">
        <v>0.97</v>
      </c>
      <c r="T3938">
        <v>92</v>
      </c>
      <c r="U3938">
        <v>7.06</v>
      </c>
      <c r="V3938">
        <v>11.99</v>
      </c>
      <c r="W3938" s="1">
        <v>42967</v>
      </c>
      <c r="X3938">
        <v>260</v>
      </c>
      <c r="Y3938" t="s">
        <v>48</v>
      </c>
      <c r="Z3938" t="s">
        <v>2192</v>
      </c>
      <c r="AA3938" t="s">
        <v>2193</v>
      </c>
      <c r="AC3938" t="s">
        <v>49</v>
      </c>
      <c r="AH3938">
        <v>306025</v>
      </c>
      <c r="AI3938" t="s">
        <v>1008</v>
      </c>
      <c r="AJ3938" s="2">
        <v>15493</v>
      </c>
      <c r="AK3938" t="s">
        <v>50</v>
      </c>
      <c r="AL3938" s="1">
        <v>43237</v>
      </c>
    </row>
    <row r="3939" spans="1:38" x14ac:dyDescent="0.25">
      <c r="A3939" t="s">
        <v>68</v>
      </c>
      <c r="B3939" s="1">
        <v>43018</v>
      </c>
      <c r="C3939">
        <v>1</v>
      </c>
      <c r="D3939">
        <v>291</v>
      </c>
      <c r="E3939">
        <v>322</v>
      </c>
      <c r="F3939" t="s">
        <v>1426</v>
      </c>
      <c r="G3939" t="s">
        <v>69</v>
      </c>
      <c r="H3939" t="s">
        <v>70</v>
      </c>
      <c r="I3939">
        <v>2</v>
      </c>
      <c r="J3939">
        <v>1</v>
      </c>
      <c r="K3939">
        <v>67</v>
      </c>
      <c r="L3939">
        <v>19.2</v>
      </c>
      <c r="M3939">
        <v>4.91</v>
      </c>
      <c r="N3939">
        <v>0.94</v>
      </c>
      <c r="O3939">
        <v>5.05</v>
      </c>
      <c r="P3939">
        <v>0.97</v>
      </c>
      <c r="Q3939">
        <v>3.63</v>
      </c>
      <c r="R3939">
        <v>0.7</v>
      </c>
      <c r="S3939">
        <v>1.67</v>
      </c>
      <c r="T3939">
        <v>93</v>
      </c>
      <c r="U3939">
        <v>19.93</v>
      </c>
      <c r="V3939">
        <v>22.52</v>
      </c>
      <c r="W3939" s="1">
        <v>42951</v>
      </c>
      <c r="X3939">
        <v>276</v>
      </c>
      <c r="Y3939" t="s">
        <v>43</v>
      </c>
      <c r="AC3939" s="1">
        <v>43049</v>
      </c>
      <c r="AD3939">
        <v>1</v>
      </c>
      <c r="AE3939">
        <v>261</v>
      </c>
      <c r="AF3939" s="1">
        <v>43328</v>
      </c>
      <c r="AG3939">
        <v>377</v>
      </c>
      <c r="AH3939">
        <v>314509</v>
      </c>
      <c r="AI3939">
        <v>616</v>
      </c>
      <c r="AJ3939" t="s">
        <v>2194</v>
      </c>
      <c r="AK3939" t="s">
        <v>45</v>
      </c>
      <c r="AL3939" s="1">
        <v>42951</v>
      </c>
    </row>
    <row r="3940" spans="1:38" x14ac:dyDescent="0.25">
      <c r="A3940" t="s">
        <v>68</v>
      </c>
      <c r="B3940" s="1">
        <v>43073</v>
      </c>
      <c r="C3940">
        <v>2</v>
      </c>
      <c r="D3940">
        <v>291</v>
      </c>
      <c r="E3940">
        <v>322</v>
      </c>
      <c r="F3940" t="s">
        <v>1426</v>
      </c>
      <c r="G3940" t="s">
        <v>69</v>
      </c>
      <c r="H3940" t="s">
        <v>70</v>
      </c>
      <c r="I3940">
        <v>2</v>
      </c>
      <c r="J3940">
        <v>1</v>
      </c>
      <c r="K3940">
        <v>122</v>
      </c>
      <c r="L3940">
        <v>13</v>
      </c>
      <c r="M3940">
        <v>4.8499999999999996</v>
      </c>
      <c r="N3940">
        <v>0.63</v>
      </c>
      <c r="O3940">
        <v>4.45</v>
      </c>
      <c r="P3940">
        <v>0.57999999999999996</v>
      </c>
      <c r="Q3940">
        <v>3.66</v>
      </c>
      <c r="R3940">
        <v>0.48</v>
      </c>
      <c r="S3940">
        <v>1.05</v>
      </c>
      <c r="T3940">
        <v>100</v>
      </c>
      <c r="U3940">
        <v>13.49</v>
      </c>
      <c r="V3940">
        <v>14.33</v>
      </c>
      <c r="W3940" s="1">
        <v>42951</v>
      </c>
      <c r="X3940">
        <v>276</v>
      </c>
      <c r="Y3940" t="s">
        <v>46</v>
      </c>
      <c r="AC3940" s="1">
        <v>43049</v>
      </c>
      <c r="AD3940">
        <v>1</v>
      </c>
      <c r="AE3940">
        <v>253</v>
      </c>
      <c r="AF3940" s="1">
        <v>43328</v>
      </c>
      <c r="AG3940">
        <v>377</v>
      </c>
      <c r="AH3940">
        <v>314509</v>
      </c>
      <c r="AI3940">
        <v>616</v>
      </c>
      <c r="AJ3940" t="s">
        <v>2194</v>
      </c>
      <c r="AK3940" t="s">
        <v>45</v>
      </c>
      <c r="AL3940" s="1">
        <v>42951</v>
      </c>
    </row>
    <row r="3941" spans="1:38" x14ac:dyDescent="0.25">
      <c r="A3941" t="s">
        <v>68</v>
      </c>
      <c r="B3941" s="1">
        <v>43144</v>
      </c>
      <c r="C3941">
        <v>3</v>
      </c>
      <c r="D3941">
        <v>291</v>
      </c>
      <c r="E3941">
        <v>322</v>
      </c>
      <c r="F3941" t="s">
        <v>1426</v>
      </c>
      <c r="G3941" t="s">
        <v>69</v>
      </c>
      <c r="H3941" t="s">
        <v>70</v>
      </c>
      <c r="I3941">
        <v>2</v>
      </c>
      <c r="J3941">
        <v>1</v>
      </c>
      <c r="K3941">
        <v>193</v>
      </c>
      <c r="L3941">
        <v>10.199999999999999</v>
      </c>
      <c r="M3941">
        <v>4.72</v>
      </c>
      <c r="N3941">
        <v>0.48</v>
      </c>
      <c r="O3941">
        <v>6.13</v>
      </c>
      <c r="P3941">
        <v>0.63</v>
      </c>
      <c r="Q3941">
        <v>3.94</v>
      </c>
      <c r="R3941">
        <v>0.4</v>
      </c>
      <c r="S3941">
        <v>1.03</v>
      </c>
      <c r="T3941">
        <v>214</v>
      </c>
      <c r="U3941">
        <v>10.59</v>
      </c>
      <c r="V3941">
        <v>13.61</v>
      </c>
      <c r="W3941" s="1">
        <v>42951</v>
      </c>
      <c r="X3941">
        <v>276</v>
      </c>
      <c r="Y3941" s="3">
        <v>44986</v>
      </c>
      <c r="AC3941" s="1">
        <v>43049</v>
      </c>
      <c r="AD3941">
        <v>1</v>
      </c>
      <c r="AE3941">
        <v>182</v>
      </c>
      <c r="AF3941" s="1">
        <v>43328</v>
      </c>
      <c r="AG3941">
        <v>377</v>
      </c>
      <c r="AH3941">
        <v>314509</v>
      </c>
      <c r="AI3941">
        <v>616</v>
      </c>
      <c r="AJ3941" t="s">
        <v>2194</v>
      </c>
      <c r="AK3941" t="s">
        <v>45</v>
      </c>
      <c r="AL3941" s="1">
        <v>42951</v>
      </c>
    </row>
    <row r="3942" spans="1:38" x14ac:dyDescent="0.25">
      <c r="A3942" t="s">
        <v>68</v>
      </c>
      <c r="B3942" s="1">
        <v>43219</v>
      </c>
      <c r="C3942">
        <v>4</v>
      </c>
      <c r="D3942">
        <v>291</v>
      </c>
      <c r="E3942">
        <v>322</v>
      </c>
      <c r="F3942" t="s">
        <v>1426</v>
      </c>
      <c r="G3942" t="s">
        <v>69</v>
      </c>
      <c r="H3942" t="s">
        <v>70</v>
      </c>
      <c r="I3942">
        <v>2</v>
      </c>
      <c r="J3942">
        <v>1</v>
      </c>
      <c r="K3942">
        <v>268</v>
      </c>
      <c r="L3942">
        <v>6.9</v>
      </c>
      <c r="M3942">
        <v>4.18</v>
      </c>
      <c r="N3942">
        <v>0.28999999999999998</v>
      </c>
      <c r="O3942">
        <v>8.93</v>
      </c>
      <c r="P3942">
        <v>0.62</v>
      </c>
      <c r="Q3942">
        <v>5.26</v>
      </c>
      <c r="R3942">
        <v>0.36</v>
      </c>
      <c r="S3942">
        <v>0.98</v>
      </c>
      <c r="T3942">
        <v>252</v>
      </c>
      <c r="U3942">
        <v>7.16</v>
      </c>
      <c r="V3942">
        <v>12.3</v>
      </c>
      <c r="W3942" s="1">
        <v>42951</v>
      </c>
      <c r="X3942">
        <v>276</v>
      </c>
      <c r="Y3942" s="3">
        <v>45018</v>
      </c>
      <c r="AC3942" s="1">
        <v>43408</v>
      </c>
      <c r="AD3942">
        <v>2</v>
      </c>
      <c r="AE3942">
        <v>240</v>
      </c>
      <c r="AF3942" s="1">
        <v>43687</v>
      </c>
      <c r="AG3942">
        <v>736</v>
      </c>
      <c r="AH3942">
        <v>314509</v>
      </c>
      <c r="AI3942">
        <v>616</v>
      </c>
      <c r="AJ3942" t="s">
        <v>2194</v>
      </c>
      <c r="AK3942" t="s">
        <v>50</v>
      </c>
      <c r="AL3942" s="1">
        <v>43250</v>
      </c>
    </row>
    <row r="3943" spans="1:38" x14ac:dyDescent="0.25">
      <c r="A3943" t="s">
        <v>129</v>
      </c>
      <c r="B3943" s="1">
        <v>43060</v>
      </c>
      <c r="C3943">
        <v>2</v>
      </c>
      <c r="D3943">
        <v>488</v>
      </c>
      <c r="E3943">
        <v>322</v>
      </c>
      <c r="F3943" t="s">
        <v>1426</v>
      </c>
      <c r="G3943" t="s">
        <v>40</v>
      </c>
      <c r="H3943" t="s">
        <v>41</v>
      </c>
      <c r="I3943">
        <v>7</v>
      </c>
      <c r="J3943" t="s">
        <v>42</v>
      </c>
      <c r="K3943">
        <v>58</v>
      </c>
      <c r="L3943">
        <v>31.2</v>
      </c>
      <c r="M3943">
        <v>5.0599999999999996</v>
      </c>
      <c r="N3943">
        <v>1.58</v>
      </c>
      <c r="O3943">
        <v>4.24</v>
      </c>
      <c r="P3943">
        <v>1.32</v>
      </c>
      <c r="Q3943">
        <v>3.32</v>
      </c>
      <c r="R3943">
        <v>1.04</v>
      </c>
      <c r="S3943">
        <v>2.36</v>
      </c>
      <c r="T3943">
        <v>15</v>
      </c>
      <c r="U3943">
        <v>32.39</v>
      </c>
      <c r="V3943">
        <v>32.659999999999997</v>
      </c>
      <c r="W3943" s="1">
        <v>43002</v>
      </c>
      <c r="X3943">
        <v>240</v>
      </c>
      <c r="Y3943" t="s">
        <v>43</v>
      </c>
      <c r="AC3943" s="1">
        <v>43071</v>
      </c>
      <c r="AD3943">
        <v>2</v>
      </c>
      <c r="AE3943">
        <v>206</v>
      </c>
      <c r="AF3943" s="1">
        <v>43353</v>
      </c>
      <c r="AG3943">
        <v>351</v>
      </c>
      <c r="AI3943" t="s">
        <v>398</v>
      </c>
      <c r="AJ3943" t="s">
        <v>2195</v>
      </c>
      <c r="AK3943" t="s">
        <v>45</v>
      </c>
      <c r="AL3943" s="1">
        <v>43002</v>
      </c>
    </row>
    <row r="3944" spans="1:38" x14ac:dyDescent="0.25">
      <c r="A3944" t="s">
        <v>129</v>
      </c>
      <c r="B3944" s="1">
        <v>43156</v>
      </c>
      <c r="C3944">
        <v>3</v>
      </c>
      <c r="D3944">
        <v>488</v>
      </c>
      <c r="E3944">
        <v>322</v>
      </c>
      <c r="F3944" t="s">
        <v>1426</v>
      </c>
      <c r="G3944" t="s">
        <v>40</v>
      </c>
      <c r="H3944" t="s">
        <v>41</v>
      </c>
      <c r="I3944">
        <v>7</v>
      </c>
      <c r="J3944" t="s">
        <v>42</v>
      </c>
      <c r="K3944">
        <v>154</v>
      </c>
      <c r="L3944">
        <v>23.9</v>
      </c>
      <c r="M3944">
        <v>5.04</v>
      </c>
      <c r="N3944">
        <v>1.2</v>
      </c>
      <c r="O3944">
        <v>4.0599999999999996</v>
      </c>
      <c r="P3944">
        <v>0.97</v>
      </c>
      <c r="Q3944">
        <v>3.63</v>
      </c>
      <c r="R3944">
        <v>0.87</v>
      </c>
      <c r="S3944">
        <v>1.84</v>
      </c>
      <c r="U3944">
        <v>24.81</v>
      </c>
      <c r="V3944">
        <v>25.04</v>
      </c>
      <c r="W3944" s="1">
        <v>43002</v>
      </c>
      <c r="X3944">
        <v>240</v>
      </c>
      <c r="AI3944">
        <v>0</v>
      </c>
    </row>
    <row r="3945" spans="1:38" x14ac:dyDescent="0.25">
      <c r="A3945" t="s">
        <v>129</v>
      </c>
      <c r="B3945" s="1">
        <v>43229</v>
      </c>
      <c r="C3945">
        <v>4</v>
      </c>
      <c r="D3945">
        <v>488</v>
      </c>
      <c r="E3945">
        <v>322</v>
      </c>
      <c r="F3945" t="s">
        <v>1426</v>
      </c>
      <c r="G3945" t="s">
        <v>40</v>
      </c>
      <c r="H3945" t="s">
        <v>41</v>
      </c>
      <c r="I3945">
        <v>7</v>
      </c>
      <c r="J3945" t="s">
        <v>42</v>
      </c>
      <c r="K3945">
        <v>227</v>
      </c>
      <c r="L3945">
        <v>13.2</v>
      </c>
      <c r="M3945">
        <v>4.68</v>
      </c>
      <c r="N3945">
        <v>0.62</v>
      </c>
      <c r="O3945">
        <v>5.1100000000000003</v>
      </c>
      <c r="P3945">
        <v>0.67</v>
      </c>
      <c r="Q3945">
        <v>4.29</v>
      </c>
      <c r="R3945">
        <v>0.56999999999999995</v>
      </c>
      <c r="S3945">
        <v>1.24</v>
      </c>
      <c r="T3945">
        <v>124</v>
      </c>
      <c r="U3945">
        <v>13.7</v>
      </c>
      <c r="V3945">
        <v>16.18</v>
      </c>
      <c r="W3945" s="1">
        <v>43002</v>
      </c>
      <c r="X3945">
        <v>240</v>
      </c>
      <c r="Y3945" s="3">
        <v>44986</v>
      </c>
      <c r="AC3945" t="s">
        <v>49</v>
      </c>
      <c r="AI3945" t="s">
        <v>398</v>
      </c>
      <c r="AJ3945" t="s">
        <v>2195</v>
      </c>
      <c r="AK3945" t="s">
        <v>50</v>
      </c>
      <c r="AL3945" s="1">
        <v>43251</v>
      </c>
    </row>
    <row r="3946" spans="1:38" x14ac:dyDescent="0.25">
      <c r="A3946" t="s">
        <v>38</v>
      </c>
      <c r="B3946" s="1">
        <v>43075</v>
      </c>
      <c r="C3946">
        <v>2</v>
      </c>
      <c r="D3946">
        <v>139</v>
      </c>
      <c r="E3946">
        <v>323</v>
      </c>
      <c r="F3946" t="s">
        <v>1426</v>
      </c>
      <c r="G3946" t="s">
        <v>40</v>
      </c>
      <c r="H3946" t="s">
        <v>41</v>
      </c>
      <c r="I3946">
        <v>3</v>
      </c>
      <c r="J3946">
        <v>2</v>
      </c>
      <c r="K3946">
        <v>81</v>
      </c>
      <c r="L3946">
        <v>15.8</v>
      </c>
      <c r="M3946">
        <v>4.9400000000000004</v>
      </c>
      <c r="N3946">
        <v>0.78</v>
      </c>
      <c r="O3946">
        <v>5.39</v>
      </c>
      <c r="P3946">
        <v>0.85</v>
      </c>
      <c r="Q3946">
        <v>3.83</v>
      </c>
      <c r="R3946">
        <v>0.61</v>
      </c>
      <c r="S3946">
        <v>1.46</v>
      </c>
      <c r="T3946">
        <v>34</v>
      </c>
      <c r="U3946">
        <v>16.399999999999999</v>
      </c>
      <c r="V3946">
        <v>19.43</v>
      </c>
      <c r="W3946" s="1">
        <v>42994</v>
      </c>
      <c r="X3946">
        <v>219</v>
      </c>
      <c r="Y3946" t="s">
        <v>46</v>
      </c>
      <c r="AC3946" s="1">
        <v>43078</v>
      </c>
      <c r="AD3946">
        <v>2</v>
      </c>
      <c r="AE3946">
        <v>243</v>
      </c>
      <c r="AF3946" s="1">
        <v>43358</v>
      </c>
      <c r="AG3946">
        <v>364</v>
      </c>
      <c r="AH3946" t="s">
        <v>2190</v>
      </c>
      <c r="AI3946">
        <v>184</v>
      </c>
      <c r="AJ3946" s="2">
        <v>29434</v>
      </c>
      <c r="AK3946" t="s">
        <v>45</v>
      </c>
      <c r="AL3946" s="1">
        <v>42994</v>
      </c>
    </row>
    <row r="3947" spans="1:38" x14ac:dyDescent="0.25">
      <c r="A3947" t="s">
        <v>38</v>
      </c>
      <c r="B3947" s="1">
        <v>43146</v>
      </c>
      <c r="C3947">
        <v>3</v>
      </c>
      <c r="D3947">
        <v>139</v>
      </c>
      <c r="E3947">
        <v>323</v>
      </c>
      <c r="F3947" t="s">
        <v>1426</v>
      </c>
      <c r="G3947" t="s">
        <v>40</v>
      </c>
      <c r="H3947" t="s">
        <v>41</v>
      </c>
      <c r="I3947">
        <v>3</v>
      </c>
      <c r="J3947">
        <v>2</v>
      </c>
      <c r="K3947">
        <v>152</v>
      </c>
      <c r="L3947">
        <v>11.6</v>
      </c>
      <c r="M3947">
        <v>4.9400000000000004</v>
      </c>
      <c r="N3947">
        <v>0.56999999999999995</v>
      </c>
      <c r="O3947">
        <v>6.16</v>
      </c>
      <c r="P3947">
        <v>0.71</v>
      </c>
      <c r="Q3947">
        <v>4.34</v>
      </c>
      <c r="R3947">
        <v>0.5</v>
      </c>
      <c r="S3947">
        <v>1.22</v>
      </c>
      <c r="T3947">
        <v>12</v>
      </c>
      <c r="U3947">
        <v>12.04</v>
      </c>
      <c r="V3947">
        <v>15.73</v>
      </c>
      <c r="W3947" s="1">
        <v>42994</v>
      </c>
      <c r="X3947">
        <v>219</v>
      </c>
      <c r="Y3947" t="s">
        <v>47</v>
      </c>
      <c r="AC3947" s="1">
        <v>43078</v>
      </c>
      <c r="AD3947">
        <v>2</v>
      </c>
      <c r="AE3947">
        <v>207</v>
      </c>
      <c r="AF3947" s="1">
        <v>43358</v>
      </c>
      <c r="AG3947">
        <v>364</v>
      </c>
      <c r="AH3947" t="s">
        <v>2190</v>
      </c>
      <c r="AI3947">
        <v>184</v>
      </c>
      <c r="AJ3947" s="2">
        <v>29434</v>
      </c>
      <c r="AK3947" t="s">
        <v>45</v>
      </c>
      <c r="AL3947" s="1">
        <v>42994</v>
      </c>
    </row>
    <row r="3948" spans="1:38" x14ac:dyDescent="0.25">
      <c r="A3948" t="s">
        <v>38</v>
      </c>
      <c r="B3948" s="1">
        <v>43200</v>
      </c>
      <c r="C3948">
        <v>4</v>
      </c>
      <c r="D3948">
        <v>139</v>
      </c>
      <c r="E3948">
        <v>323</v>
      </c>
      <c r="F3948" t="s">
        <v>1426</v>
      </c>
      <c r="G3948" t="s">
        <v>40</v>
      </c>
      <c r="H3948" t="s">
        <v>41</v>
      </c>
      <c r="I3948">
        <v>3</v>
      </c>
      <c r="J3948">
        <v>2</v>
      </c>
      <c r="K3948">
        <v>206</v>
      </c>
      <c r="L3948">
        <v>7.8</v>
      </c>
      <c r="M3948">
        <v>4.72</v>
      </c>
      <c r="N3948">
        <v>0.37</v>
      </c>
      <c r="O3948">
        <v>6.74</v>
      </c>
      <c r="P3948">
        <v>0.53</v>
      </c>
      <c r="Q3948">
        <v>5.51</v>
      </c>
      <c r="R3948">
        <v>0.43</v>
      </c>
      <c r="S3948">
        <v>0.96</v>
      </c>
      <c r="T3948">
        <v>10</v>
      </c>
      <c r="U3948">
        <v>8.1</v>
      </c>
      <c r="V3948">
        <v>11.93</v>
      </c>
      <c r="W3948" s="1">
        <v>42994</v>
      </c>
      <c r="X3948">
        <v>219</v>
      </c>
      <c r="Y3948" t="s">
        <v>48</v>
      </c>
      <c r="AC3948" t="s">
        <v>49</v>
      </c>
      <c r="AH3948" t="s">
        <v>2190</v>
      </c>
      <c r="AI3948">
        <v>184</v>
      </c>
      <c r="AJ3948" s="2">
        <v>29434</v>
      </c>
      <c r="AK3948" t="s">
        <v>50</v>
      </c>
      <c r="AL3948" s="1">
        <v>43241</v>
      </c>
    </row>
    <row r="3949" spans="1:38" x14ac:dyDescent="0.25">
      <c r="A3949" t="s">
        <v>284</v>
      </c>
      <c r="B3949" s="1">
        <v>44111</v>
      </c>
      <c r="C3949">
        <v>1</v>
      </c>
      <c r="D3949">
        <v>344</v>
      </c>
      <c r="E3949">
        <v>323</v>
      </c>
      <c r="F3949" t="s">
        <v>1426</v>
      </c>
      <c r="G3949" t="s">
        <v>285</v>
      </c>
      <c r="H3949" t="s">
        <v>64</v>
      </c>
      <c r="I3949" t="s">
        <v>286</v>
      </c>
      <c r="J3949" t="s">
        <v>42</v>
      </c>
      <c r="K3949">
        <v>50</v>
      </c>
      <c r="L3949">
        <v>27</v>
      </c>
      <c r="M3949">
        <v>4.9800000000000004</v>
      </c>
      <c r="N3949">
        <v>1.34</v>
      </c>
      <c r="O3949">
        <v>4.99</v>
      </c>
      <c r="P3949">
        <v>1.35</v>
      </c>
      <c r="Q3949">
        <v>3.34</v>
      </c>
      <c r="R3949">
        <v>0.9</v>
      </c>
      <c r="S3949">
        <v>2.25</v>
      </c>
      <c r="T3949">
        <v>44</v>
      </c>
      <c r="U3949">
        <v>28.03</v>
      </c>
      <c r="V3949">
        <v>30.85</v>
      </c>
      <c r="W3949" s="1">
        <v>44061</v>
      </c>
    </row>
    <row r="3950" spans="1:38" x14ac:dyDescent="0.25">
      <c r="A3950" t="s">
        <v>129</v>
      </c>
      <c r="B3950" s="1">
        <v>42997</v>
      </c>
      <c r="C3950">
        <v>1</v>
      </c>
      <c r="D3950">
        <v>351</v>
      </c>
      <c r="E3950">
        <v>323</v>
      </c>
      <c r="F3950" t="s">
        <v>1426</v>
      </c>
      <c r="G3950" t="s">
        <v>104</v>
      </c>
      <c r="H3950" t="s">
        <v>105</v>
      </c>
      <c r="I3950">
        <v>2</v>
      </c>
      <c r="J3950">
        <v>1</v>
      </c>
      <c r="K3950">
        <v>29</v>
      </c>
      <c r="L3950">
        <v>14.3</v>
      </c>
      <c r="M3950">
        <v>5.16</v>
      </c>
      <c r="N3950">
        <v>0.74</v>
      </c>
      <c r="O3950">
        <v>6.15</v>
      </c>
      <c r="P3950">
        <v>0.88</v>
      </c>
      <c r="Q3950">
        <v>4.21</v>
      </c>
      <c r="R3950">
        <v>0.6</v>
      </c>
      <c r="S3950">
        <v>1.48</v>
      </c>
      <c r="T3950">
        <v>35</v>
      </c>
      <c r="U3950">
        <v>14.84</v>
      </c>
      <c r="V3950">
        <v>19.329999999999998</v>
      </c>
      <c r="W3950" s="1">
        <v>42968</v>
      </c>
      <c r="X3950">
        <v>264</v>
      </c>
      <c r="Y3950" t="s">
        <v>43</v>
      </c>
      <c r="Z3950" t="s">
        <v>2196</v>
      </c>
      <c r="AA3950" t="s">
        <v>2197</v>
      </c>
      <c r="AB3950">
        <v>-74</v>
      </c>
      <c r="AC3950" s="1">
        <v>43041</v>
      </c>
      <c r="AD3950">
        <v>1</v>
      </c>
      <c r="AE3950">
        <v>273</v>
      </c>
      <c r="AF3950" s="1">
        <v>43321</v>
      </c>
      <c r="AG3950">
        <v>353</v>
      </c>
      <c r="AH3950" t="s">
        <v>2198</v>
      </c>
      <c r="AI3950" t="s">
        <v>2199</v>
      </c>
      <c r="AJ3950" t="s">
        <v>2200</v>
      </c>
      <c r="AK3950" t="s">
        <v>45</v>
      </c>
      <c r="AL3950" s="1">
        <v>42968</v>
      </c>
    </row>
    <row r="3951" spans="1:38" x14ac:dyDescent="0.25">
      <c r="A3951" t="s">
        <v>129</v>
      </c>
      <c r="B3951" s="1">
        <v>43156</v>
      </c>
      <c r="C3951">
        <v>3</v>
      </c>
      <c r="D3951">
        <v>351</v>
      </c>
      <c r="E3951">
        <v>323</v>
      </c>
      <c r="F3951" t="s">
        <v>1426</v>
      </c>
      <c r="G3951" t="s">
        <v>104</v>
      </c>
      <c r="H3951" t="s">
        <v>105</v>
      </c>
      <c r="I3951">
        <v>2</v>
      </c>
      <c r="J3951">
        <v>1</v>
      </c>
      <c r="K3951">
        <v>188</v>
      </c>
      <c r="L3951">
        <v>11.8</v>
      </c>
      <c r="M3951">
        <v>5.01</v>
      </c>
      <c r="N3951">
        <v>0.59</v>
      </c>
      <c r="O3951">
        <v>6.47</v>
      </c>
      <c r="P3951">
        <v>0.76</v>
      </c>
      <c r="Q3951">
        <v>4.79</v>
      </c>
      <c r="R3951">
        <v>0.56999999999999995</v>
      </c>
      <c r="S3951">
        <v>1.33</v>
      </c>
      <c r="U3951">
        <v>12.25</v>
      </c>
      <c r="V3951">
        <v>16.93</v>
      </c>
      <c r="W3951" s="1">
        <v>42968</v>
      </c>
      <c r="X3951">
        <v>264</v>
      </c>
      <c r="Z3951" t="s">
        <v>2196</v>
      </c>
      <c r="AA3951" t="s">
        <v>2197</v>
      </c>
      <c r="AB3951">
        <v>-74</v>
      </c>
      <c r="AI3951">
        <v>0</v>
      </c>
    </row>
    <row r="3952" spans="1:38" x14ac:dyDescent="0.25">
      <c r="A3952" t="s">
        <v>129</v>
      </c>
      <c r="B3952" s="1">
        <v>43060</v>
      </c>
      <c r="C3952">
        <v>2</v>
      </c>
      <c r="D3952">
        <v>351</v>
      </c>
      <c r="E3952">
        <v>323</v>
      </c>
      <c r="F3952" t="s">
        <v>1426</v>
      </c>
      <c r="G3952" t="s">
        <v>104</v>
      </c>
      <c r="H3952" t="s">
        <v>105</v>
      </c>
      <c r="I3952">
        <v>2</v>
      </c>
      <c r="J3952">
        <v>1</v>
      </c>
      <c r="K3952">
        <v>92</v>
      </c>
      <c r="L3952">
        <v>11.6</v>
      </c>
      <c r="M3952">
        <v>5.1100000000000003</v>
      </c>
      <c r="N3952">
        <v>0.59</v>
      </c>
      <c r="O3952">
        <v>6.68</v>
      </c>
      <c r="P3952">
        <v>0.77</v>
      </c>
      <c r="Q3952">
        <v>4.68</v>
      </c>
      <c r="R3952">
        <v>0.54</v>
      </c>
      <c r="S3952">
        <v>1.32</v>
      </c>
      <c r="T3952">
        <v>44</v>
      </c>
      <c r="U3952">
        <v>12.04</v>
      </c>
      <c r="V3952">
        <v>16.78</v>
      </c>
      <c r="W3952" s="1">
        <v>42968</v>
      </c>
      <c r="X3952">
        <v>264</v>
      </c>
      <c r="Y3952" t="s">
        <v>46</v>
      </c>
      <c r="Z3952" t="s">
        <v>2196</v>
      </c>
      <c r="AA3952" t="s">
        <v>2197</v>
      </c>
      <c r="AB3952">
        <v>-74</v>
      </c>
      <c r="AC3952" s="1">
        <v>43061</v>
      </c>
      <c r="AD3952">
        <v>2</v>
      </c>
      <c r="AE3952">
        <v>197</v>
      </c>
      <c r="AF3952" s="1">
        <v>43344</v>
      </c>
      <c r="AG3952">
        <v>376</v>
      </c>
      <c r="AH3952" t="s">
        <v>2198</v>
      </c>
      <c r="AI3952" t="s">
        <v>2199</v>
      </c>
      <c r="AJ3952" t="s">
        <v>2200</v>
      </c>
      <c r="AK3952" t="s">
        <v>45</v>
      </c>
      <c r="AL3952" s="1">
        <v>42968</v>
      </c>
    </row>
    <row r="3953" spans="1:38" x14ac:dyDescent="0.25">
      <c r="A3953" t="s">
        <v>129</v>
      </c>
      <c r="B3953" s="1">
        <v>43229</v>
      </c>
      <c r="C3953">
        <v>4</v>
      </c>
      <c r="D3953">
        <v>351</v>
      </c>
      <c r="E3953">
        <v>323</v>
      </c>
      <c r="F3953" t="s">
        <v>1426</v>
      </c>
      <c r="G3953" t="s">
        <v>104</v>
      </c>
      <c r="H3953" t="s">
        <v>105</v>
      </c>
      <c r="I3953">
        <v>2</v>
      </c>
      <c r="J3953">
        <v>1</v>
      </c>
      <c r="K3953">
        <v>261</v>
      </c>
      <c r="L3953">
        <v>5.5</v>
      </c>
      <c r="M3953">
        <v>4.54</v>
      </c>
      <c r="N3953">
        <v>0.25</v>
      </c>
      <c r="O3953">
        <v>7.95</v>
      </c>
      <c r="P3953">
        <v>0.44</v>
      </c>
      <c r="Q3953">
        <v>5.85</v>
      </c>
      <c r="R3953">
        <v>0.32</v>
      </c>
      <c r="S3953">
        <v>0.76</v>
      </c>
      <c r="T3953">
        <v>525</v>
      </c>
      <c r="U3953">
        <v>5.71</v>
      </c>
      <c r="V3953">
        <v>9.3699999999999992</v>
      </c>
      <c r="W3953" s="1">
        <v>42968</v>
      </c>
      <c r="X3953">
        <v>264</v>
      </c>
      <c r="Y3953" s="3">
        <v>45017</v>
      </c>
      <c r="Z3953" t="s">
        <v>2196</v>
      </c>
      <c r="AA3953" t="s">
        <v>2197</v>
      </c>
      <c r="AB3953">
        <v>-74</v>
      </c>
      <c r="AC3953" t="s">
        <v>49</v>
      </c>
      <c r="AH3953" t="s">
        <v>2198</v>
      </c>
      <c r="AI3953" t="s">
        <v>2199</v>
      </c>
      <c r="AJ3953" t="s">
        <v>2200</v>
      </c>
      <c r="AK3953" t="s">
        <v>50</v>
      </c>
      <c r="AL3953" s="1">
        <v>43234</v>
      </c>
    </row>
    <row r="3954" spans="1:38" x14ac:dyDescent="0.25">
      <c r="A3954" t="s">
        <v>68</v>
      </c>
      <c r="B3954" s="1">
        <v>43018</v>
      </c>
      <c r="C3954">
        <v>1</v>
      </c>
      <c r="D3954">
        <v>328</v>
      </c>
      <c r="E3954">
        <v>323</v>
      </c>
      <c r="F3954" t="s">
        <v>1426</v>
      </c>
      <c r="G3954" t="s">
        <v>104</v>
      </c>
      <c r="H3954" t="s">
        <v>105</v>
      </c>
      <c r="I3954">
        <v>3</v>
      </c>
      <c r="J3954">
        <v>2</v>
      </c>
      <c r="K3954">
        <v>58</v>
      </c>
      <c r="L3954">
        <v>19.2</v>
      </c>
      <c r="M3954">
        <v>4.87</v>
      </c>
      <c r="N3954">
        <v>0.94</v>
      </c>
      <c r="O3954">
        <v>4.87</v>
      </c>
      <c r="P3954">
        <v>0.94</v>
      </c>
      <c r="Q3954">
        <v>3.73</v>
      </c>
      <c r="R3954">
        <v>0.72</v>
      </c>
      <c r="S3954">
        <v>1.65</v>
      </c>
      <c r="T3954">
        <v>19</v>
      </c>
      <c r="U3954">
        <v>19.93</v>
      </c>
      <c r="V3954">
        <v>22.29</v>
      </c>
      <c r="W3954" s="1">
        <v>42960</v>
      </c>
      <c r="X3954">
        <v>272</v>
      </c>
      <c r="Y3954" t="s">
        <v>43</v>
      </c>
      <c r="AC3954" s="1">
        <v>43041</v>
      </c>
      <c r="AD3954">
        <v>1</v>
      </c>
      <c r="AE3954">
        <v>256</v>
      </c>
      <c r="AF3954" s="1">
        <v>43323</v>
      </c>
      <c r="AG3954">
        <v>363</v>
      </c>
      <c r="AH3954">
        <v>313542</v>
      </c>
      <c r="AI3954">
        <v>5</v>
      </c>
      <c r="AJ3954" s="3">
        <v>45056</v>
      </c>
      <c r="AK3954" t="s">
        <v>45</v>
      </c>
      <c r="AL3954" s="1">
        <v>42960</v>
      </c>
    </row>
    <row r="3955" spans="1:38" x14ac:dyDescent="0.25">
      <c r="A3955" t="s">
        <v>68</v>
      </c>
      <c r="B3955" s="1">
        <v>43073</v>
      </c>
      <c r="C3955">
        <v>2</v>
      </c>
      <c r="D3955">
        <v>328</v>
      </c>
      <c r="E3955">
        <v>323</v>
      </c>
      <c r="F3955" t="s">
        <v>1426</v>
      </c>
      <c r="G3955" t="s">
        <v>104</v>
      </c>
      <c r="H3955" t="s">
        <v>105</v>
      </c>
      <c r="I3955">
        <v>3</v>
      </c>
      <c r="J3955">
        <v>2</v>
      </c>
      <c r="K3955">
        <v>113</v>
      </c>
      <c r="L3955">
        <v>13.2</v>
      </c>
      <c r="M3955">
        <v>4.38</v>
      </c>
      <c r="N3955">
        <v>0.57999999999999996</v>
      </c>
      <c r="O3955">
        <v>6.05</v>
      </c>
      <c r="P3955">
        <v>0.8</v>
      </c>
      <c r="Q3955">
        <v>3.25</v>
      </c>
      <c r="R3955">
        <v>0.43</v>
      </c>
      <c r="S3955">
        <v>1.23</v>
      </c>
      <c r="T3955">
        <v>14</v>
      </c>
      <c r="U3955">
        <v>13.7</v>
      </c>
      <c r="V3955">
        <v>16.77</v>
      </c>
      <c r="W3955" s="1">
        <v>42960</v>
      </c>
      <c r="X3955">
        <v>272</v>
      </c>
      <c r="Y3955" t="s">
        <v>46</v>
      </c>
      <c r="AC3955" s="1">
        <v>43041</v>
      </c>
      <c r="AD3955">
        <v>1</v>
      </c>
      <c r="AE3955">
        <v>248</v>
      </c>
      <c r="AF3955" s="1">
        <v>43323</v>
      </c>
      <c r="AG3955">
        <v>363</v>
      </c>
      <c r="AH3955">
        <v>313542</v>
      </c>
      <c r="AI3955">
        <v>5</v>
      </c>
      <c r="AJ3955" s="3">
        <v>45056</v>
      </c>
      <c r="AK3955" t="s">
        <v>45</v>
      </c>
      <c r="AL3955" s="1">
        <v>42960</v>
      </c>
    </row>
    <row r="3956" spans="1:38" x14ac:dyDescent="0.25">
      <c r="A3956" t="s">
        <v>68</v>
      </c>
      <c r="B3956" s="1">
        <v>43144</v>
      </c>
      <c r="C3956">
        <v>3</v>
      </c>
      <c r="D3956">
        <v>328</v>
      </c>
      <c r="E3956">
        <v>323</v>
      </c>
      <c r="F3956" t="s">
        <v>1426</v>
      </c>
      <c r="G3956" t="s">
        <v>104</v>
      </c>
      <c r="H3956" t="s">
        <v>105</v>
      </c>
      <c r="I3956">
        <v>3</v>
      </c>
      <c r="J3956">
        <v>2</v>
      </c>
      <c r="K3956">
        <v>184</v>
      </c>
      <c r="L3956">
        <v>10</v>
      </c>
      <c r="M3956">
        <v>4.59</v>
      </c>
      <c r="N3956">
        <v>0.46</v>
      </c>
      <c r="O3956">
        <v>8.6999999999999993</v>
      </c>
      <c r="P3956">
        <v>0.87</v>
      </c>
      <c r="Q3956">
        <v>4.0999999999999996</v>
      </c>
      <c r="R3956">
        <v>0.41</v>
      </c>
      <c r="S3956">
        <v>1.28</v>
      </c>
      <c r="T3956">
        <v>28</v>
      </c>
      <c r="U3956">
        <v>10.38</v>
      </c>
      <c r="V3956">
        <v>16.64</v>
      </c>
      <c r="W3956" s="1">
        <v>42960</v>
      </c>
      <c r="X3956">
        <v>272</v>
      </c>
      <c r="Y3956" t="s">
        <v>47</v>
      </c>
      <c r="AC3956" s="1">
        <v>43041</v>
      </c>
      <c r="AD3956">
        <v>1</v>
      </c>
      <c r="AE3956">
        <v>177</v>
      </c>
      <c r="AF3956" s="1">
        <v>43323</v>
      </c>
      <c r="AG3956">
        <v>363</v>
      </c>
      <c r="AH3956">
        <v>313542</v>
      </c>
      <c r="AI3956">
        <v>5</v>
      </c>
      <c r="AJ3956" s="3">
        <v>45056</v>
      </c>
      <c r="AK3956" t="s">
        <v>45</v>
      </c>
      <c r="AL3956" s="1">
        <v>42960</v>
      </c>
    </row>
    <row r="3957" spans="1:38" x14ac:dyDescent="0.25">
      <c r="A3957" t="s">
        <v>68</v>
      </c>
      <c r="B3957" s="1">
        <v>43219</v>
      </c>
      <c r="C3957">
        <v>4</v>
      </c>
      <c r="D3957">
        <v>328</v>
      </c>
      <c r="E3957">
        <v>323</v>
      </c>
      <c r="F3957" t="s">
        <v>1426</v>
      </c>
      <c r="G3957" t="s">
        <v>104</v>
      </c>
      <c r="H3957" t="s">
        <v>105</v>
      </c>
      <c r="I3957">
        <v>3</v>
      </c>
      <c r="J3957">
        <v>2</v>
      </c>
      <c r="K3957">
        <v>259</v>
      </c>
      <c r="L3957">
        <v>5.2</v>
      </c>
      <c r="M3957">
        <v>3.93</v>
      </c>
      <c r="N3957">
        <v>0.2</v>
      </c>
      <c r="O3957">
        <v>10.43</v>
      </c>
      <c r="P3957">
        <v>0.54</v>
      </c>
      <c r="Q3957">
        <v>6.3</v>
      </c>
      <c r="R3957">
        <v>0.33</v>
      </c>
      <c r="S3957">
        <v>0.87</v>
      </c>
      <c r="T3957">
        <v>262</v>
      </c>
      <c r="U3957">
        <v>5.4</v>
      </c>
      <c r="V3957">
        <v>10.62</v>
      </c>
      <c r="W3957" s="1">
        <v>42960</v>
      </c>
      <c r="X3957">
        <v>272</v>
      </c>
      <c r="Y3957" s="3">
        <v>45017</v>
      </c>
      <c r="AC3957" t="s">
        <v>49</v>
      </c>
      <c r="AH3957">
        <v>313542</v>
      </c>
      <c r="AI3957" t="s">
        <v>2201</v>
      </c>
      <c r="AJ3957" s="3">
        <v>45056</v>
      </c>
      <c r="AK3957" t="s">
        <v>50</v>
      </c>
      <c r="AL3957" s="1">
        <v>43250</v>
      </c>
    </row>
    <row r="3958" spans="1:38" x14ac:dyDescent="0.25">
      <c r="A3958" t="s">
        <v>284</v>
      </c>
      <c r="B3958" s="1">
        <v>44166</v>
      </c>
      <c r="C3958">
        <v>2</v>
      </c>
      <c r="D3958">
        <v>344</v>
      </c>
      <c r="E3958">
        <v>323</v>
      </c>
      <c r="F3958" t="s">
        <v>1426</v>
      </c>
      <c r="G3958" t="s">
        <v>285</v>
      </c>
      <c r="H3958" t="s">
        <v>64</v>
      </c>
      <c r="I3958" t="s">
        <v>286</v>
      </c>
      <c r="J3958" t="s">
        <v>42</v>
      </c>
      <c r="K3958">
        <v>105</v>
      </c>
      <c r="L3958">
        <v>26</v>
      </c>
      <c r="M3958">
        <v>4.82</v>
      </c>
      <c r="N3958">
        <v>1.25</v>
      </c>
      <c r="O3958">
        <v>4.3</v>
      </c>
      <c r="P3958">
        <v>1.1000000000000001</v>
      </c>
      <c r="Q3958">
        <v>3.4</v>
      </c>
      <c r="R3958">
        <v>0.9</v>
      </c>
      <c r="S3958">
        <v>2</v>
      </c>
      <c r="T3958">
        <v>88</v>
      </c>
      <c r="U3958">
        <v>26.99</v>
      </c>
      <c r="V3958">
        <v>27.46</v>
      </c>
      <c r="W3958" s="1">
        <v>44061</v>
      </c>
      <c r="Z3958">
        <v>31</v>
      </c>
      <c r="AA3958">
        <v>0</v>
      </c>
    </row>
    <row r="3959" spans="1:38" x14ac:dyDescent="0.25">
      <c r="A3959" t="s">
        <v>284</v>
      </c>
      <c r="B3959" s="1">
        <v>44230</v>
      </c>
      <c r="C3959">
        <v>3</v>
      </c>
      <c r="D3959">
        <v>344</v>
      </c>
      <c r="E3959">
        <v>323</v>
      </c>
      <c r="F3959" t="s">
        <v>1426</v>
      </c>
      <c r="G3959" t="s">
        <v>285</v>
      </c>
      <c r="H3959" t="s">
        <v>64</v>
      </c>
      <c r="I3959" t="s">
        <v>286</v>
      </c>
      <c r="J3959" t="s">
        <v>42</v>
      </c>
      <c r="K3959">
        <v>169</v>
      </c>
      <c r="L3959">
        <v>23</v>
      </c>
      <c r="M3959">
        <v>4.82</v>
      </c>
      <c r="N3959">
        <v>1.1100000000000001</v>
      </c>
      <c r="O3959">
        <v>4.99</v>
      </c>
      <c r="P3959">
        <v>1.1499999999999999</v>
      </c>
      <c r="Q3959">
        <v>3.67</v>
      </c>
      <c r="R3959">
        <v>0.84</v>
      </c>
      <c r="S3959">
        <v>1.99</v>
      </c>
      <c r="T3959">
        <v>97</v>
      </c>
      <c r="U3959">
        <v>23.87</v>
      </c>
      <c r="V3959">
        <v>26.84</v>
      </c>
      <c r="W3959" s="1">
        <v>44061</v>
      </c>
    </row>
    <row r="3960" spans="1:38" x14ac:dyDescent="0.25">
      <c r="A3960" t="s">
        <v>284</v>
      </c>
      <c r="B3960" s="1">
        <v>44298</v>
      </c>
      <c r="C3960">
        <v>4</v>
      </c>
      <c r="D3960">
        <v>344</v>
      </c>
      <c r="E3960">
        <v>323</v>
      </c>
      <c r="F3960" t="s">
        <v>1426</v>
      </c>
      <c r="G3960" t="s">
        <v>285</v>
      </c>
      <c r="H3960" t="s">
        <v>64</v>
      </c>
      <c r="I3960" t="s">
        <v>286</v>
      </c>
      <c r="J3960" t="s">
        <v>42</v>
      </c>
      <c r="K3960">
        <v>237</v>
      </c>
      <c r="L3960">
        <v>23</v>
      </c>
      <c r="M3960">
        <v>4.82</v>
      </c>
      <c r="N3960">
        <v>1.1100000000000001</v>
      </c>
      <c r="O3960">
        <v>4.99</v>
      </c>
      <c r="P3960">
        <v>1.1499999999999999</v>
      </c>
      <c r="Q3960">
        <v>3.67</v>
      </c>
      <c r="R3960">
        <v>0.84</v>
      </c>
      <c r="S3960">
        <v>1.99</v>
      </c>
      <c r="T3960">
        <v>97</v>
      </c>
      <c r="U3960">
        <v>23.87</v>
      </c>
      <c r="V3960">
        <v>26.84</v>
      </c>
      <c r="W3960" s="1">
        <v>44061</v>
      </c>
    </row>
    <row r="3961" spans="1:38" x14ac:dyDescent="0.25">
      <c r="A3961" t="s">
        <v>594</v>
      </c>
      <c r="B3961" s="1">
        <v>42995</v>
      </c>
      <c r="C3961">
        <v>1</v>
      </c>
      <c r="D3961">
        <v>196</v>
      </c>
      <c r="E3961">
        <v>323</v>
      </c>
      <c r="F3961" t="s">
        <v>1426</v>
      </c>
      <c r="G3961" t="s">
        <v>104</v>
      </c>
      <c r="H3961" t="s">
        <v>105</v>
      </c>
      <c r="I3961">
        <v>8</v>
      </c>
      <c r="J3961" t="s">
        <v>42</v>
      </c>
      <c r="K3961">
        <v>7</v>
      </c>
      <c r="L3961">
        <v>17.7</v>
      </c>
      <c r="M3961">
        <v>4.92</v>
      </c>
      <c r="N3961">
        <v>0.87</v>
      </c>
      <c r="O3961">
        <v>6.4</v>
      </c>
      <c r="P3961">
        <v>1.1299999999999999</v>
      </c>
      <c r="Q3961">
        <v>4.1399999999999997</v>
      </c>
      <c r="R3961">
        <v>0.73</v>
      </c>
      <c r="S3961">
        <v>1.87</v>
      </c>
      <c r="T3961">
        <v>33</v>
      </c>
      <c r="U3961">
        <v>18.37</v>
      </c>
      <c r="V3961">
        <v>24.34</v>
      </c>
      <c r="W3961" s="1">
        <v>42988</v>
      </c>
      <c r="X3961">
        <v>211</v>
      </c>
      <c r="Y3961" t="s">
        <v>43</v>
      </c>
      <c r="AC3961" t="s">
        <v>49</v>
      </c>
      <c r="AH3961" t="s">
        <v>1403</v>
      </c>
      <c r="AI3961">
        <v>0</v>
      </c>
      <c r="AJ3961" t="s">
        <v>2202</v>
      </c>
      <c r="AK3961" t="s">
        <v>45</v>
      </c>
      <c r="AL3961" s="1">
        <v>42988</v>
      </c>
    </row>
    <row r="3962" spans="1:38" x14ac:dyDescent="0.25">
      <c r="A3962" t="s">
        <v>1153</v>
      </c>
      <c r="B3962" s="1">
        <v>43073</v>
      </c>
      <c r="C3962">
        <v>2</v>
      </c>
      <c r="D3962">
        <v>185</v>
      </c>
      <c r="E3962">
        <v>323</v>
      </c>
      <c r="F3962" t="s">
        <v>1426</v>
      </c>
      <c r="G3962" t="s">
        <v>40</v>
      </c>
      <c r="H3962" t="s">
        <v>41</v>
      </c>
      <c r="I3962">
        <v>6</v>
      </c>
      <c r="J3962" t="s">
        <v>42</v>
      </c>
      <c r="K3962">
        <v>78</v>
      </c>
      <c r="L3962">
        <v>19.2</v>
      </c>
      <c r="M3962">
        <v>5.07</v>
      </c>
      <c r="N3962">
        <v>0.97</v>
      </c>
      <c r="O3962">
        <v>5.35</v>
      </c>
      <c r="P3962">
        <v>1.03</v>
      </c>
      <c r="Q3962">
        <v>4.0999999999999996</v>
      </c>
      <c r="R3962">
        <v>0.79</v>
      </c>
      <c r="S3962">
        <v>1.81</v>
      </c>
      <c r="T3962">
        <v>9</v>
      </c>
      <c r="U3962">
        <v>19.93</v>
      </c>
      <c r="V3962">
        <v>23.94</v>
      </c>
      <c r="W3962" s="1">
        <v>42995</v>
      </c>
      <c r="X3962">
        <v>232</v>
      </c>
      <c r="Y3962" t="s">
        <v>46</v>
      </c>
      <c r="AC3962" s="1">
        <v>43058</v>
      </c>
      <c r="AD3962">
        <v>1</v>
      </c>
      <c r="AE3962">
        <v>264</v>
      </c>
      <c r="AF3962" s="1">
        <v>43339</v>
      </c>
      <c r="AG3962">
        <v>344</v>
      </c>
      <c r="AH3962">
        <v>310023</v>
      </c>
      <c r="AI3962">
        <v>219</v>
      </c>
      <c r="AJ3962" s="2">
        <v>46935</v>
      </c>
      <c r="AK3962" t="s">
        <v>45</v>
      </c>
      <c r="AL3962" s="1">
        <v>42995</v>
      </c>
    </row>
    <row r="3963" spans="1:38" x14ac:dyDescent="0.25">
      <c r="A3963" t="s">
        <v>1153</v>
      </c>
      <c r="B3963" s="1">
        <v>43009</v>
      </c>
      <c r="C3963">
        <v>1</v>
      </c>
      <c r="D3963">
        <v>185</v>
      </c>
      <c r="E3963">
        <v>323</v>
      </c>
      <c r="F3963" t="s">
        <v>1426</v>
      </c>
      <c r="G3963" t="s">
        <v>40</v>
      </c>
      <c r="H3963" t="s">
        <v>41</v>
      </c>
      <c r="I3963">
        <v>6</v>
      </c>
      <c r="J3963" t="s">
        <v>42</v>
      </c>
      <c r="K3963">
        <v>14</v>
      </c>
      <c r="L3963">
        <v>18.100000000000001</v>
      </c>
      <c r="M3963">
        <v>4.84</v>
      </c>
      <c r="N3963">
        <v>0.88</v>
      </c>
      <c r="O3963">
        <v>4.63</v>
      </c>
      <c r="P3963">
        <v>0.84</v>
      </c>
      <c r="Q3963">
        <v>4.2300000000000004</v>
      </c>
      <c r="R3963">
        <v>0.77</v>
      </c>
      <c r="S3963">
        <v>1.6</v>
      </c>
      <c r="T3963">
        <v>28</v>
      </c>
      <c r="U3963">
        <v>18.79</v>
      </c>
      <c r="V3963">
        <v>21.11</v>
      </c>
      <c r="W3963" s="1">
        <v>42995</v>
      </c>
      <c r="X3963">
        <v>232</v>
      </c>
      <c r="Y3963" t="s">
        <v>43</v>
      </c>
      <c r="AC3963" s="1">
        <v>43058</v>
      </c>
      <c r="AD3963">
        <v>1</v>
      </c>
      <c r="AE3963">
        <v>269</v>
      </c>
      <c r="AF3963" s="1">
        <v>43339</v>
      </c>
      <c r="AG3963">
        <v>344</v>
      </c>
      <c r="AH3963">
        <v>310023</v>
      </c>
      <c r="AI3963">
        <v>219</v>
      </c>
      <c r="AJ3963" s="2">
        <v>46935</v>
      </c>
      <c r="AK3963" t="s">
        <v>45</v>
      </c>
      <c r="AL3963" s="1">
        <v>42995</v>
      </c>
    </row>
    <row r="3964" spans="1:38" x14ac:dyDescent="0.25">
      <c r="A3964" t="s">
        <v>1153</v>
      </c>
      <c r="B3964" s="1">
        <v>43144</v>
      </c>
      <c r="C3964">
        <v>3</v>
      </c>
      <c r="D3964">
        <v>185</v>
      </c>
      <c r="E3964">
        <v>323</v>
      </c>
      <c r="F3964" t="s">
        <v>1426</v>
      </c>
      <c r="G3964" t="s">
        <v>40</v>
      </c>
      <c r="H3964" t="s">
        <v>41</v>
      </c>
      <c r="I3964">
        <v>6</v>
      </c>
      <c r="J3964" t="s">
        <v>42</v>
      </c>
      <c r="K3964">
        <v>149</v>
      </c>
      <c r="L3964">
        <v>13.8</v>
      </c>
      <c r="M3964">
        <v>4.9400000000000004</v>
      </c>
      <c r="N3964">
        <v>0.68</v>
      </c>
      <c r="O3964">
        <v>6.86</v>
      </c>
      <c r="P3964">
        <v>0.95</v>
      </c>
      <c r="Q3964">
        <v>4.18</v>
      </c>
      <c r="R3964">
        <v>0.57999999999999996</v>
      </c>
      <c r="S3964">
        <v>1.52</v>
      </c>
      <c r="T3964">
        <v>31</v>
      </c>
      <c r="U3964">
        <v>14.32</v>
      </c>
      <c r="V3964">
        <v>19.93</v>
      </c>
      <c r="W3964" s="1">
        <v>42995</v>
      </c>
      <c r="X3964">
        <v>232</v>
      </c>
      <c r="Y3964" t="s">
        <v>47</v>
      </c>
      <c r="AC3964" t="s">
        <v>142</v>
      </c>
      <c r="AH3964">
        <v>310023</v>
      </c>
      <c r="AI3964">
        <v>219</v>
      </c>
      <c r="AJ3964" s="2">
        <v>46935</v>
      </c>
      <c r="AK3964" t="s">
        <v>45</v>
      </c>
      <c r="AL3964" s="1">
        <v>42995</v>
      </c>
    </row>
    <row r="3965" spans="1:38" x14ac:dyDescent="0.25">
      <c r="A3965" t="s">
        <v>1153</v>
      </c>
      <c r="B3965" s="1">
        <v>43214</v>
      </c>
      <c r="C3965">
        <v>4</v>
      </c>
      <c r="D3965">
        <v>185</v>
      </c>
      <c r="E3965">
        <v>323</v>
      </c>
      <c r="F3965" t="s">
        <v>1426</v>
      </c>
      <c r="G3965" t="s">
        <v>40</v>
      </c>
      <c r="H3965" t="s">
        <v>41</v>
      </c>
      <c r="I3965">
        <v>6</v>
      </c>
      <c r="J3965" t="s">
        <v>42</v>
      </c>
      <c r="K3965">
        <v>219</v>
      </c>
      <c r="L3965">
        <v>8.6</v>
      </c>
      <c r="M3965">
        <v>4.33</v>
      </c>
      <c r="N3965">
        <v>0.37</v>
      </c>
      <c r="O3965">
        <v>7.9</v>
      </c>
      <c r="P3965">
        <v>0.68</v>
      </c>
      <c r="Q3965">
        <v>5.45</v>
      </c>
      <c r="R3965">
        <v>0.47</v>
      </c>
      <c r="S3965">
        <v>1.1499999999999999</v>
      </c>
      <c r="T3965">
        <v>40</v>
      </c>
      <c r="U3965">
        <v>8.93</v>
      </c>
      <c r="V3965">
        <v>14.32</v>
      </c>
      <c r="W3965" s="1">
        <v>42995</v>
      </c>
      <c r="X3965">
        <v>232</v>
      </c>
      <c r="Y3965" t="s">
        <v>48</v>
      </c>
      <c r="AC3965" t="s">
        <v>142</v>
      </c>
      <c r="AH3965">
        <v>310023</v>
      </c>
      <c r="AI3965">
        <v>2</v>
      </c>
      <c r="AJ3965" s="2">
        <v>46935</v>
      </c>
      <c r="AK3965" t="s">
        <v>143</v>
      </c>
      <c r="AL3965" s="1">
        <v>43236</v>
      </c>
    </row>
    <row r="3966" spans="1:38" x14ac:dyDescent="0.25">
      <c r="A3966" t="s">
        <v>40</v>
      </c>
      <c r="B3966" s="1">
        <v>44117</v>
      </c>
      <c r="C3966">
        <v>1</v>
      </c>
      <c r="D3966">
        <v>348</v>
      </c>
      <c r="E3966">
        <v>323</v>
      </c>
      <c r="F3966" t="s">
        <v>1426</v>
      </c>
      <c r="G3966" t="s">
        <v>104</v>
      </c>
      <c r="H3966" t="s">
        <v>105</v>
      </c>
      <c r="I3966">
        <v>7</v>
      </c>
      <c r="J3966" t="s">
        <v>42</v>
      </c>
      <c r="K3966">
        <v>46</v>
      </c>
      <c r="L3966">
        <v>24.8</v>
      </c>
      <c r="M3966">
        <v>4.9400000000000004</v>
      </c>
      <c r="N3966">
        <v>1.23</v>
      </c>
      <c r="O3966">
        <v>4.67</v>
      </c>
      <c r="P3966">
        <v>1.1599999999999999</v>
      </c>
      <c r="Q3966">
        <v>3.72</v>
      </c>
      <c r="R3966">
        <v>0.92</v>
      </c>
      <c r="S3966">
        <v>2.08</v>
      </c>
      <c r="T3966">
        <v>335</v>
      </c>
      <c r="U3966">
        <v>25.74</v>
      </c>
      <c r="V3966">
        <v>28.04</v>
      </c>
      <c r="W3966" s="1">
        <v>44071</v>
      </c>
      <c r="Y3966" s="3">
        <v>44927</v>
      </c>
      <c r="Z3966" t="s">
        <v>615</v>
      </c>
      <c r="AA3966" t="s">
        <v>2203</v>
      </c>
      <c r="AB3966">
        <v>-4</v>
      </c>
      <c r="AC3966" s="1">
        <v>44149</v>
      </c>
      <c r="AD3966">
        <v>1</v>
      </c>
      <c r="AE3966">
        <v>222</v>
      </c>
      <c r="AF3966" s="1">
        <v>44426</v>
      </c>
      <c r="AG3966">
        <v>355</v>
      </c>
      <c r="AH3966">
        <v>506059</v>
      </c>
      <c r="AI3966" t="s">
        <v>2204</v>
      </c>
      <c r="AJ3966" t="s">
        <v>2205</v>
      </c>
      <c r="AK3966" t="s">
        <v>45</v>
      </c>
      <c r="AL3966" s="1">
        <v>44071</v>
      </c>
    </row>
    <row r="3967" spans="1:38" x14ac:dyDescent="0.25">
      <c r="A3967" t="s">
        <v>40</v>
      </c>
      <c r="B3967" s="1">
        <v>44222</v>
      </c>
      <c r="C3967">
        <v>2</v>
      </c>
      <c r="D3967">
        <v>348</v>
      </c>
      <c r="E3967">
        <v>323</v>
      </c>
      <c r="F3967" t="s">
        <v>1426</v>
      </c>
      <c r="G3967" t="s">
        <v>104</v>
      </c>
      <c r="H3967" t="s">
        <v>105</v>
      </c>
      <c r="I3967">
        <v>7</v>
      </c>
      <c r="J3967" t="s">
        <v>42</v>
      </c>
      <c r="K3967">
        <v>151</v>
      </c>
      <c r="L3967">
        <v>14.6</v>
      </c>
      <c r="M3967">
        <v>4.8899999999999997</v>
      </c>
      <c r="N3967">
        <v>0.71</v>
      </c>
      <c r="O3967">
        <v>5.24</v>
      </c>
      <c r="P3967">
        <v>0.77</v>
      </c>
      <c r="Q3967">
        <v>3.89</v>
      </c>
      <c r="R3967">
        <v>0.56999999999999995</v>
      </c>
      <c r="S3967">
        <v>1.33</v>
      </c>
      <c r="T3967">
        <v>3139</v>
      </c>
      <c r="U3967">
        <v>15.15</v>
      </c>
      <c r="V3967">
        <v>17.809999999999999</v>
      </c>
      <c r="W3967" s="1">
        <v>44071</v>
      </c>
      <c r="Y3967" s="3">
        <v>44959</v>
      </c>
      <c r="Z3967" t="s">
        <v>615</v>
      </c>
      <c r="AA3967" t="s">
        <v>2203</v>
      </c>
      <c r="AB3967">
        <v>-4</v>
      </c>
      <c r="AC3967" s="1">
        <v>44149</v>
      </c>
      <c r="AD3967">
        <v>1</v>
      </c>
      <c r="AE3967">
        <v>202</v>
      </c>
      <c r="AF3967" s="1">
        <v>44426</v>
      </c>
      <c r="AG3967">
        <v>355</v>
      </c>
      <c r="AH3967">
        <v>506059</v>
      </c>
      <c r="AI3967" t="s">
        <v>2204</v>
      </c>
      <c r="AJ3967" t="s">
        <v>2205</v>
      </c>
      <c r="AK3967" t="s">
        <v>45</v>
      </c>
      <c r="AL3967" s="1">
        <v>44071</v>
      </c>
    </row>
    <row r="3968" spans="1:38" x14ac:dyDescent="0.25">
      <c r="A3968" t="s">
        <v>40</v>
      </c>
      <c r="B3968" s="1">
        <v>44280</v>
      </c>
      <c r="C3968">
        <v>3</v>
      </c>
      <c r="D3968">
        <v>348</v>
      </c>
      <c r="E3968">
        <v>323</v>
      </c>
      <c r="F3968" t="s">
        <v>1426</v>
      </c>
      <c r="G3968" t="s">
        <v>104</v>
      </c>
      <c r="H3968" t="s">
        <v>105</v>
      </c>
      <c r="I3968">
        <v>7</v>
      </c>
      <c r="J3968" t="s">
        <v>42</v>
      </c>
      <c r="K3968">
        <v>209</v>
      </c>
      <c r="L3968">
        <v>13.6</v>
      </c>
      <c r="M3968">
        <v>4.63</v>
      </c>
      <c r="N3968">
        <v>0.63</v>
      </c>
      <c r="O3968">
        <v>3.43</v>
      </c>
      <c r="P3968">
        <v>0.47</v>
      </c>
      <c r="Q3968">
        <v>4.34</v>
      </c>
      <c r="R3968">
        <v>0.59</v>
      </c>
      <c r="S3968">
        <v>1.06</v>
      </c>
      <c r="T3968">
        <v>2309</v>
      </c>
      <c r="U3968">
        <v>14.12</v>
      </c>
      <c r="V3968">
        <v>13.92</v>
      </c>
      <c r="W3968" s="1">
        <v>44071</v>
      </c>
      <c r="Y3968" s="3">
        <v>44988</v>
      </c>
      <c r="Z3968" t="s">
        <v>615</v>
      </c>
      <c r="AA3968" t="s">
        <v>2203</v>
      </c>
      <c r="AB3968">
        <v>-4</v>
      </c>
      <c r="AC3968" t="s">
        <v>142</v>
      </c>
      <c r="AH3968">
        <v>506059</v>
      </c>
      <c r="AI3968" t="s">
        <v>2204</v>
      </c>
      <c r="AJ3968" t="s">
        <v>2205</v>
      </c>
      <c r="AK3968" t="s">
        <v>45</v>
      </c>
      <c r="AL3968" s="1">
        <v>44071</v>
      </c>
    </row>
    <row r="3969" spans="1:38" x14ac:dyDescent="0.25">
      <c r="A3969" t="s">
        <v>123</v>
      </c>
      <c r="B3969" s="1">
        <v>43136</v>
      </c>
      <c r="C3969">
        <v>3</v>
      </c>
      <c r="D3969">
        <v>321</v>
      </c>
      <c r="E3969">
        <v>323</v>
      </c>
      <c r="F3969" t="s">
        <v>1426</v>
      </c>
      <c r="G3969" t="s">
        <v>104</v>
      </c>
      <c r="H3969" t="s">
        <v>105</v>
      </c>
      <c r="I3969">
        <v>2</v>
      </c>
      <c r="J3969">
        <v>1</v>
      </c>
      <c r="K3969">
        <v>165</v>
      </c>
      <c r="L3969">
        <v>11.6</v>
      </c>
      <c r="M3969">
        <v>4.3600000000000003</v>
      </c>
      <c r="N3969">
        <v>0.51</v>
      </c>
      <c r="O3969">
        <v>6.29</v>
      </c>
      <c r="P3969">
        <v>0.73</v>
      </c>
      <c r="Q3969">
        <v>4.3099999999999996</v>
      </c>
      <c r="R3969">
        <v>0.5</v>
      </c>
      <c r="S3969">
        <v>1.23</v>
      </c>
      <c r="T3969">
        <v>1259</v>
      </c>
      <c r="U3969">
        <v>12.04</v>
      </c>
      <c r="V3969">
        <v>15.98</v>
      </c>
      <c r="W3969" s="1">
        <v>42971</v>
      </c>
      <c r="X3969">
        <v>235</v>
      </c>
      <c r="Y3969" s="3">
        <v>44986</v>
      </c>
      <c r="Z3969" t="s">
        <v>2206</v>
      </c>
      <c r="AA3969" s="2">
        <v>25903</v>
      </c>
      <c r="AC3969" s="1">
        <v>43070</v>
      </c>
      <c r="AD3969">
        <v>2</v>
      </c>
      <c r="AE3969">
        <v>211</v>
      </c>
      <c r="AF3969" s="1">
        <v>43349</v>
      </c>
      <c r="AG3969">
        <v>378</v>
      </c>
      <c r="AH3969" t="s">
        <v>1583</v>
      </c>
      <c r="AI3969" t="s">
        <v>2207</v>
      </c>
      <c r="AJ3969" t="s">
        <v>2208</v>
      </c>
      <c r="AK3969" t="s">
        <v>45</v>
      </c>
      <c r="AL3969" s="1">
        <v>42971</v>
      </c>
    </row>
    <row r="3970" spans="1:38" x14ac:dyDescent="0.25">
      <c r="A3970" t="s">
        <v>123</v>
      </c>
      <c r="B3970" s="1">
        <v>43074</v>
      </c>
      <c r="C3970">
        <v>2</v>
      </c>
      <c r="D3970">
        <v>321</v>
      </c>
      <c r="E3970">
        <v>323</v>
      </c>
      <c r="F3970" t="s">
        <v>1426</v>
      </c>
      <c r="G3970" t="s">
        <v>104</v>
      </c>
      <c r="H3970" t="s">
        <v>105</v>
      </c>
      <c r="I3970">
        <v>2</v>
      </c>
      <c r="J3970">
        <v>1</v>
      </c>
      <c r="K3970">
        <v>98</v>
      </c>
      <c r="L3970">
        <v>12.8</v>
      </c>
      <c r="M3970">
        <v>4.93</v>
      </c>
      <c r="N3970">
        <v>0.63</v>
      </c>
      <c r="O3970">
        <v>4.71</v>
      </c>
      <c r="P3970">
        <v>0.6</v>
      </c>
      <c r="Q3970">
        <v>4.0199999999999996</v>
      </c>
      <c r="R3970">
        <v>0.51</v>
      </c>
      <c r="S3970">
        <v>1.1200000000000001</v>
      </c>
      <c r="T3970">
        <v>66</v>
      </c>
      <c r="U3970">
        <v>13.29</v>
      </c>
      <c r="V3970">
        <v>14.75</v>
      </c>
      <c r="W3970" s="1">
        <v>42976</v>
      </c>
      <c r="X3970">
        <v>235</v>
      </c>
      <c r="Y3970" t="s">
        <v>46</v>
      </c>
      <c r="Z3970" t="s">
        <v>2171</v>
      </c>
      <c r="AA3970" t="s">
        <v>2172</v>
      </c>
      <c r="AC3970" s="1">
        <v>43066</v>
      </c>
      <c r="AD3970">
        <v>2</v>
      </c>
      <c r="AE3970">
        <v>268</v>
      </c>
      <c r="AF3970" s="1">
        <v>43344</v>
      </c>
      <c r="AG3970">
        <v>368</v>
      </c>
      <c r="AH3970" t="s">
        <v>124</v>
      </c>
      <c r="AI3970" t="s">
        <v>2153</v>
      </c>
      <c r="AJ3970" t="s">
        <v>2173</v>
      </c>
      <c r="AK3970" t="s">
        <v>45</v>
      </c>
      <c r="AL3970" s="1">
        <v>42976</v>
      </c>
    </row>
    <row r="3971" spans="1:38" x14ac:dyDescent="0.25">
      <c r="A3971" t="s">
        <v>123</v>
      </c>
      <c r="B3971" s="1">
        <v>43005</v>
      </c>
      <c r="C3971">
        <v>1</v>
      </c>
      <c r="D3971">
        <v>321</v>
      </c>
      <c r="E3971">
        <v>323</v>
      </c>
      <c r="F3971" t="s">
        <v>1426</v>
      </c>
      <c r="G3971" t="s">
        <v>104</v>
      </c>
      <c r="H3971" t="s">
        <v>105</v>
      </c>
      <c r="I3971">
        <v>2</v>
      </c>
      <c r="J3971">
        <v>1</v>
      </c>
      <c r="K3971">
        <v>29</v>
      </c>
      <c r="L3971">
        <v>12.7</v>
      </c>
      <c r="M3971">
        <v>4.96</v>
      </c>
      <c r="N3971">
        <v>0.63</v>
      </c>
      <c r="O3971">
        <v>4.5999999999999996</v>
      </c>
      <c r="P3971">
        <v>0.57999999999999996</v>
      </c>
      <c r="Q3971">
        <v>4.07</v>
      </c>
      <c r="R3971">
        <v>0.52</v>
      </c>
      <c r="S3971">
        <v>1.1000000000000001</v>
      </c>
      <c r="T3971">
        <v>114</v>
      </c>
      <c r="U3971">
        <v>13.18</v>
      </c>
      <c r="V3971">
        <v>14.54</v>
      </c>
      <c r="W3971" s="1">
        <v>42976</v>
      </c>
      <c r="X3971">
        <v>235</v>
      </c>
      <c r="Y3971" t="s">
        <v>43</v>
      </c>
      <c r="Z3971" t="s">
        <v>2171</v>
      </c>
      <c r="AA3971" t="s">
        <v>2172</v>
      </c>
      <c r="AC3971" s="1">
        <v>43066</v>
      </c>
      <c r="AD3971">
        <v>2</v>
      </c>
      <c r="AE3971">
        <v>277</v>
      </c>
      <c r="AF3971" s="1">
        <v>43344</v>
      </c>
      <c r="AG3971">
        <v>368</v>
      </c>
      <c r="AH3971" t="s">
        <v>124</v>
      </c>
      <c r="AI3971" t="s">
        <v>2153</v>
      </c>
      <c r="AJ3971" t="s">
        <v>2173</v>
      </c>
      <c r="AK3971" t="s">
        <v>45</v>
      </c>
      <c r="AL3971" s="1">
        <v>42976</v>
      </c>
    </row>
    <row r="3972" spans="1:38" x14ac:dyDescent="0.25">
      <c r="A3972" t="s">
        <v>123</v>
      </c>
      <c r="B3972" s="1">
        <v>43198</v>
      </c>
      <c r="C3972">
        <v>4</v>
      </c>
      <c r="D3972">
        <v>321</v>
      </c>
      <c r="E3972">
        <v>323</v>
      </c>
      <c r="F3972" t="s">
        <v>1426</v>
      </c>
      <c r="G3972" t="s">
        <v>104</v>
      </c>
      <c r="H3972" t="s">
        <v>105</v>
      </c>
      <c r="I3972">
        <v>2</v>
      </c>
      <c r="J3972">
        <v>1</v>
      </c>
      <c r="K3972">
        <v>222</v>
      </c>
      <c r="L3972">
        <v>8.8000000000000007</v>
      </c>
      <c r="M3972">
        <v>4.6500000000000004</v>
      </c>
      <c r="N3972">
        <v>0.41</v>
      </c>
      <c r="O3972">
        <v>6.87</v>
      </c>
      <c r="P3972">
        <v>0.6</v>
      </c>
      <c r="Q3972">
        <v>5.16</v>
      </c>
      <c r="R3972">
        <v>0.45</v>
      </c>
      <c r="S3972">
        <v>1.06</v>
      </c>
      <c r="T3972">
        <v>32</v>
      </c>
      <c r="U3972">
        <v>9.1300000000000008</v>
      </c>
      <c r="V3972">
        <v>13.23</v>
      </c>
      <c r="W3972" s="1">
        <v>42976</v>
      </c>
      <c r="X3972">
        <v>235</v>
      </c>
      <c r="Y3972" t="s">
        <v>48</v>
      </c>
      <c r="Z3972" t="s">
        <v>2171</v>
      </c>
      <c r="AA3972" t="s">
        <v>2172</v>
      </c>
      <c r="AC3972" t="s">
        <v>49</v>
      </c>
      <c r="AH3972" t="s">
        <v>124</v>
      </c>
      <c r="AI3972" t="s">
        <v>2153</v>
      </c>
      <c r="AJ3972" t="s">
        <v>2173</v>
      </c>
      <c r="AK3972" t="s">
        <v>50</v>
      </c>
      <c r="AL3972" s="1">
        <v>43242</v>
      </c>
    </row>
    <row r="3973" spans="1:38" x14ac:dyDescent="0.25">
      <c r="A3973" t="s">
        <v>1153</v>
      </c>
      <c r="B3973" s="1">
        <v>43073</v>
      </c>
      <c r="C3973">
        <v>2</v>
      </c>
      <c r="D3973">
        <v>162</v>
      </c>
      <c r="E3973">
        <v>324</v>
      </c>
      <c r="F3973" t="s">
        <v>1426</v>
      </c>
      <c r="G3973" t="s">
        <v>104</v>
      </c>
      <c r="H3973" t="s">
        <v>105</v>
      </c>
      <c r="I3973">
        <v>9</v>
      </c>
      <c r="J3973" t="s">
        <v>42</v>
      </c>
      <c r="K3973">
        <v>115</v>
      </c>
      <c r="L3973">
        <v>15.6</v>
      </c>
      <c r="M3973">
        <v>4.7300000000000004</v>
      </c>
      <c r="N3973">
        <v>0.74</v>
      </c>
      <c r="O3973">
        <v>5.86</v>
      </c>
      <c r="P3973">
        <v>0.91</v>
      </c>
      <c r="Q3973">
        <v>4.62</v>
      </c>
      <c r="R3973">
        <v>0.72</v>
      </c>
      <c r="S3973">
        <v>1.63</v>
      </c>
      <c r="T3973">
        <v>1995</v>
      </c>
      <c r="U3973">
        <v>16.190000000000001</v>
      </c>
      <c r="V3973">
        <v>20.94</v>
      </c>
      <c r="W3973" s="1">
        <v>42958</v>
      </c>
      <c r="X3973">
        <v>269</v>
      </c>
      <c r="Y3973" s="3">
        <v>44958</v>
      </c>
      <c r="AC3973" s="1">
        <v>43053</v>
      </c>
      <c r="AD3973">
        <v>1</v>
      </c>
      <c r="AE3973">
        <v>258</v>
      </c>
      <c r="AF3973" s="1">
        <v>43333</v>
      </c>
      <c r="AG3973">
        <v>375</v>
      </c>
      <c r="AH3973">
        <v>303029</v>
      </c>
      <c r="AI3973" t="s">
        <v>402</v>
      </c>
      <c r="AJ3973" t="s">
        <v>2209</v>
      </c>
      <c r="AK3973" t="s">
        <v>45</v>
      </c>
      <c r="AL3973" s="1">
        <v>42958</v>
      </c>
    </row>
    <row r="3974" spans="1:38" x14ac:dyDescent="0.25">
      <c r="A3974" t="s">
        <v>1153</v>
      </c>
      <c r="B3974" s="1">
        <v>43073</v>
      </c>
      <c r="C3974">
        <v>2</v>
      </c>
      <c r="D3974">
        <v>82</v>
      </c>
      <c r="E3974">
        <v>324</v>
      </c>
      <c r="F3974" t="s">
        <v>1426</v>
      </c>
      <c r="G3974" t="s">
        <v>40</v>
      </c>
      <c r="H3974" t="s">
        <v>41</v>
      </c>
      <c r="I3974">
        <v>3</v>
      </c>
      <c r="J3974">
        <v>2</v>
      </c>
      <c r="K3974">
        <v>84</v>
      </c>
      <c r="L3974">
        <v>13.1</v>
      </c>
      <c r="M3974">
        <v>4.95</v>
      </c>
      <c r="N3974">
        <v>0.65</v>
      </c>
      <c r="O3974">
        <v>6.48</v>
      </c>
      <c r="P3974">
        <v>0.85</v>
      </c>
      <c r="Q3974">
        <v>4.78</v>
      </c>
      <c r="R3974">
        <v>0.63</v>
      </c>
      <c r="S3974">
        <v>1.48</v>
      </c>
      <c r="T3974">
        <v>96</v>
      </c>
      <c r="U3974">
        <v>13.6</v>
      </c>
      <c r="V3974">
        <v>18.850000000000001</v>
      </c>
      <c r="W3974" s="1">
        <v>42989</v>
      </c>
      <c r="X3974">
        <v>238</v>
      </c>
      <c r="Y3974" t="s">
        <v>46</v>
      </c>
      <c r="AC3974" s="1">
        <v>43048</v>
      </c>
      <c r="AD3974">
        <v>1</v>
      </c>
      <c r="AE3974">
        <v>253</v>
      </c>
      <c r="AF3974" s="1">
        <v>43328</v>
      </c>
      <c r="AG3974">
        <v>339</v>
      </c>
      <c r="AH3974">
        <v>309012</v>
      </c>
      <c r="AI3974">
        <v>13</v>
      </c>
      <c r="AJ3974" s="3">
        <v>44994</v>
      </c>
      <c r="AK3974" t="s">
        <v>45</v>
      </c>
      <c r="AL3974" s="1">
        <v>42989</v>
      </c>
    </row>
    <row r="3975" spans="1:38" x14ac:dyDescent="0.25">
      <c r="A3975" t="s">
        <v>1153</v>
      </c>
      <c r="B3975" s="1">
        <v>43009</v>
      </c>
      <c r="C3975">
        <v>1</v>
      </c>
      <c r="D3975">
        <v>82</v>
      </c>
      <c r="E3975">
        <v>324</v>
      </c>
      <c r="F3975" t="s">
        <v>1426</v>
      </c>
      <c r="G3975" t="s">
        <v>40</v>
      </c>
      <c r="H3975" t="s">
        <v>41</v>
      </c>
      <c r="I3975">
        <v>3</v>
      </c>
      <c r="J3975">
        <v>2</v>
      </c>
      <c r="K3975">
        <v>20</v>
      </c>
      <c r="L3975">
        <v>14.5</v>
      </c>
      <c r="M3975">
        <v>5.03</v>
      </c>
      <c r="N3975">
        <v>0.73</v>
      </c>
      <c r="O3975">
        <v>5.49</v>
      </c>
      <c r="P3975">
        <v>0.8</v>
      </c>
      <c r="Q3975">
        <v>4.17</v>
      </c>
      <c r="R3975">
        <v>0.6</v>
      </c>
      <c r="S3975">
        <v>1.4</v>
      </c>
      <c r="T3975">
        <v>37</v>
      </c>
      <c r="U3975">
        <v>15.05</v>
      </c>
      <c r="V3975">
        <v>18.38</v>
      </c>
      <c r="W3975" s="1">
        <v>42989</v>
      </c>
      <c r="X3975">
        <v>238</v>
      </c>
      <c r="Y3975" t="s">
        <v>43</v>
      </c>
      <c r="AC3975" s="1">
        <v>43048</v>
      </c>
      <c r="AD3975">
        <v>1</v>
      </c>
      <c r="AE3975">
        <v>258</v>
      </c>
      <c r="AF3975" s="1">
        <v>43328</v>
      </c>
      <c r="AG3975">
        <v>339</v>
      </c>
      <c r="AH3975">
        <v>309012</v>
      </c>
      <c r="AI3975">
        <v>13</v>
      </c>
      <c r="AJ3975" s="3">
        <v>44994</v>
      </c>
      <c r="AK3975" t="s">
        <v>45</v>
      </c>
      <c r="AL3975" s="1">
        <v>42989</v>
      </c>
    </row>
    <row r="3976" spans="1:38" x14ac:dyDescent="0.25">
      <c r="A3976" t="s">
        <v>1153</v>
      </c>
      <c r="B3976" s="1">
        <v>43144</v>
      </c>
      <c r="C3976">
        <v>3</v>
      </c>
      <c r="D3976">
        <v>162</v>
      </c>
      <c r="E3976">
        <v>324</v>
      </c>
      <c r="F3976" t="s">
        <v>1426</v>
      </c>
      <c r="G3976" t="s">
        <v>104</v>
      </c>
      <c r="H3976" t="s">
        <v>105</v>
      </c>
      <c r="I3976">
        <v>9</v>
      </c>
      <c r="J3976" t="s">
        <v>42</v>
      </c>
      <c r="K3976">
        <v>186</v>
      </c>
      <c r="L3976">
        <v>11.4</v>
      </c>
      <c r="M3976">
        <v>4.84</v>
      </c>
      <c r="N3976">
        <v>0.55000000000000004</v>
      </c>
      <c r="O3976">
        <v>6.8</v>
      </c>
      <c r="P3976">
        <v>0.78</v>
      </c>
      <c r="Q3976">
        <v>4.4000000000000004</v>
      </c>
      <c r="R3976">
        <v>0.5</v>
      </c>
      <c r="S3976">
        <v>1.28</v>
      </c>
      <c r="T3976">
        <v>1365</v>
      </c>
      <c r="U3976">
        <v>11.83</v>
      </c>
      <c r="V3976">
        <v>16.55</v>
      </c>
      <c r="W3976" s="1">
        <v>42958</v>
      </c>
      <c r="X3976">
        <v>269</v>
      </c>
      <c r="Y3976" s="3">
        <v>44987</v>
      </c>
      <c r="AC3976" s="1">
        <v>43089</v>
      </c>
      <c r="AD3976">
        <v>2</v>
      </c>
      <c r="AE3976">
        <v>157</v>
      </c>
      <c r="AF3976" s="1">
        <v>43371</v>
      </c>
      <c r="AG3976">
        <v>413</v>
      </c>
      <c r="AH3976">
        <v>303029</v>
      </c>
      <c r="AI3976" t="s">
        <v>402</v>
      </c>
      <c r="AJ3976" t="s">
        <v>2209</v>
      </c>
      <c r="AK3976" t="s">
        <v>45</v>
      </c>
      <c r="AL3976" s="1">
        <v>42958</v>
      </c>
    </row>
    <row r="3977" spans="1:38" x14ac:dyDescent="0.25">
      <c r="A3977" t="s">
        <v>1153</v>
      </c>
      <c r="B3977" s="1">
        <v>43144</v>
      </c>
      <c r="C3977">
        <v>3</v>
      </c>
      <c r="D3977">
        <v>82</v>
      </c>
      <c r="E3977">
        <v>324</v>
      </c>
      <c r="F3977" t="s">
        <v>1426</v>
      </c>
      <c r="G3977" t="s">
        <v>40</v>
      </c>
      <c r="H3977" t="s">
        <v>41</v>
      </c>
      <c r="I3977">
        <v>3</v>
      </c>
      <c r="J3977">
        <v>2</v>
      </c>
      <c r="K3977">
        <v>155</v>
      </c>
      <c r="L3977">
        <v>9.8000000000000007</v>
      </c>
      <c r="M3977">
        <v>4.71</v>
      </c>
      <c r="N3977">
        <v>0.46</v>
      </c>
      <c r="O3977">
        <v>8.27</v>
      </c>
      <c r="P3977">
        <v>0.81</v>
      </c>
      <c r="Q3977">
        <v>4.68</v>
      </c>
      <c r="R3977">
        <v>0.46</v>
      </c>
      <c r="S3977">
        <v>1.27</v>
      </c>
      <c r="T3977">
        <v>214</v>
      </c>
      <c r="U3977">
        <v>10.17</v>
      </c>
      <c r="V3977">
        <v>16.2</v>
      </c>
      <c r="W3977" s="1">
        <v>42989</v>
      </c>
      <c r="X3977">
        <v>238</v>
      </c>
      <c r="Y3977" s="3">
        <v>44986</v>
      </c>
      <c r="AC3977" t="s">
        <v>142</v>
      </c>
      <c r="AH3977">
        <v>309012</v>
      </c>
      <c r="AI3977" t="s">
        <v>1159</v>
      </c>
      <c r="AJ3977" s="3">
        <v>44994</v>
      </c>
      <c r="AK3977" t="s">
        <v>45</v>
      </c>
      <c r="AL3977" s="1">
        <v>42989</v>
      </c>
    </row>
    <row r="3978" spans="1:38" x14ac:dyDescent="0.25">
      <c r="A3978" t="s">
        <v>1153</v>
      </c>
      <c r="B3978" s="1">
        <v>43009</v>
      </c>
      <c r="C3978">
        <v>1</v>
      </c>
      <c r="D3978">
        <v>162</v>
      </c>
      <c r="E3978">
        <v>324</v>
      </c>
      <c r="F3978" t="s">
        <v>1426</v>
      </c>
      <c r="G3978" t="s">
        <v>104</v>
      </c>
      <c r="H3978" t="s">
        <v>105</v>
      </c>
      <c r="I3978">
        <v>9</v>
      </c>
      <c r="J3978" t="s">
        <v>42</v>
      </c>
      <c r="K3978">
        <v>51</v>
      </c>
      <c r="L3978">
        <v>12.4</v>
      </c>
      <c r="M3978">
        <v>5.0199999999999996</v>
      </c>
      <c r="N3978">
        <v>0.62</v>
      </c>
      <c r="O3978">
        <v>5.28</v>
      </c>
      <c r="P3978">
        <v>0.65</v>
      </c>
      <c r="Q3978">
        <v>4.01</v>
      </c>
      <c r="R3978">
        <v>0.5</v>
      </c>
      <c r="S3978">
        <v>1.1499999999999999</v>
      </c>
      <c r="T3978">
        <v>16</v>
      </c>
      <c r="U3978">
        <v>12.87</v>
      </c>
      <c r="V3978">
        <v>15.19</v>
      </c>
      <c r="W3978" s="1">
        <v>42958</v>
      </c>
      <c r="X3978">
        <v>269</v>
      </c>
      <c r="Y3978" t="s">
        <v>43</v>
      </c>
      <c r="AC3978" s="1">
        <v>43053</v>
      </c>
      <c r="AD3978">
        <v>1</v>
      </c>
      <c r="AE3978">
        <v>263</v>
      </c>
      <c r="AF3978" s="1">
        <v>43333</v>
      </c>
      <c r="AG3978">
        <v>375</v>
      </c>
      <c r="AH3978">
        <v>303029</v>
      </c>
      <c r="AI3978" t="s">
        <v>402</v>
      </c>
      <c r="AJ3978" t="s">
        <v>2209</v>
      </c>
      <c r="AK3978" t="s">
        <v>45</v>
      </c>
      <c r="AL3978" s="1">
        <v>42958</v>
      </c>
    </row>
    <row r="3979" spans="1:38" x14ac:dyDescent="0.25">
      <c r="A3979" t="s">
        <v>1153</v>
      </c>
      <c r="B3979" s="1">
        <v>43214</v>
      </c>
      <c r="C3979">
        <v>4</v>
      </c>
      <c r="D3979">
        <v>82</v>
      </c>
      <c r="E3979">
        <v>324</v>
      </c>
      <c r="F3979" t="s">
        <v>1426</v>
      </c>
      <c r="G3979" t="s">
        <v>40</v>
      </c>
      <c r="H3979" t="s">
        <v>41</v>
      </c>
      <c r="I3979">
        <v>3</v>
      </c>
      <c r="J3979">
        <v>2</v>
      </c>
      <c r="K3979">
        <v>225</v>
      </c>
      <c r="L3979">
        <v>6.7</v>
      </c>
      <c r="M3979">
        <v>4.1100000000000003</v>
      </c>
      <c r="N3979">
        <v>0.28000000000000003</v>
      </c>
      <c r="O3979">
        <v>11.39</v>
      </c>
      <c r="P3979">
        <v>0.76</v>
      </c>
      <c r="Q3979">
        <v>6.42</v>
      </c>
      <c r="R3979">
        <v>0.43</v>
      </c>
      <c r="S3979">
        <v>1.19</v>
      </c>
      <c r="T3979">
        <v>37</v>
      </c>
      <c r="U3979">
        <v>6.95</v>
      </c>
      <c r="V3979">
        <v>14.52</v>
      </c>
      <c r="W3979" s="1">
        <v>42989</v>
      </c>
      <c r="X3979">
        <v>238</v>
      </c>
      <c r="Y3979" s="3">
        <v>45017</v>
      </c>
      <c r="AC3979" t="s">
        <v>142</v>
      </c>
      <c r="AH3979">
        <v>309012</v>
      </c>
      <c r="AI3979" t="s">
        <v>1159</v>
      </c>
      <c r="AJ3979" s="3">
        <v>44994</v>
      </c>
      <c r="AK3979" t="s">
        <v>143</v>
      </c>
      <c r="AL3979" s="1">
        <v>43236</v>
      </c>
    </row>
    <row r="3980" spans="1:38" x14ac:dyDescent="0.25">
      <c r="A3980" t="s">
        <v>1153</v>
      </c>
      <c r="B3980" s="1">
        <v>43214</v>
      </c>
      <c r="C3980">
        <v>4</v>
      </c>
      <c r="D3980">
        <v>162</v>
      </c>
      <c r="E3980">
        <v>324</v>
      </c>
      <c r="F3980" t="s">
        <v>1426</v>
      </c>
      <c r="G3980" t="s">
        <v>104</v>
      </c>
      <c r="H3980" t="s">
        <v>105</v>
      </c>
      <c r="I3980">
        <v>9</v>
      </c>
      <c r="J3980" t="s">
        <v>42</v>
      </c>
      <c r="K3980">
        <v>256</v>
      </c>
      <c r="L3980">
        <v>5.4</v>
      </c>
      <c r="M3980">
        <v>3.72</v>
      </c>
      <c r="N3980">
        <v>0.2</v>
      </c>
      <c r="O3980">
        <v>10.07</v>
      </c>
      <c r="P3980">
        <v>0.54</v>
      </c>
      <c r="Q3980">
        <v>6.05</v>
      </c>
      <c r="R3980">
        <v>0.33</v>
      </c>
      <c r="S3980">
        <v>0.87</v>
      </c>
      <c r="T3980">
        <v>1349</v>
      </c>
      <c r="U3980">
        <v>5.61</v>
      </c>
      <c r="V3980">
        <v>10.67</v>
      </c>
      <c r="W3980" s="1">
        <v>42958</v>
      </c>
      <c r="X3980">
        <v>269</v>
      </c>
      <c r="Y3980" s="3">
        <v>45019</v>
      </c>
      <c r="AC3980" s="1">
        <v>43089</v>
      </c>
      <c r="AD3980">
        <v>2</v>
      </c>
      <c r="AE3980">
        <v>4</v>
      </c>
      <c r="AF3980" s="1">
        <v>43371</v>
      </c>
      <c r="AH3980">
        <v>303029</v>
      </c>
      <c r="AI3980" t="s">
        <v>402</v>
      </c>
      <c r="AJ3980" t="s">
        <v>2209</v>
      </c>
      <c r="AK3980" t="s">
        <v>143</v>
      </c>
      <c r="AL3980" s="1">
        <v>43236</v>
      </c>
    </row>
    <row r="3981" spans="1:38" x14ac:dyDescent="0.25">
      <c r="A3981" t="s">
        <v>594</v>
      </c>
      <c r="B3981" s="1">
        <v>42995</v>
      </c>
      <c r="C3981">
        <v>1</v>
      </c>
      <c r="D3981">
        <v>356</v>
      </c>
      <c r="E3981">
        <v>324</v>
      </c>
      <c r="F3981" t="s">
        <v>1426</v>
      </c>
      <c r="G3981" t="s">
        <v>69</v>
      </c>
      <c r="H3981" t="s">
        <v>70</v>
      </c>
      <c r="I3981">
        <v>7</v>
      </c>
      <c r="J3981" t="s">
        <v>42</v>
      </c>
      <c r="K3981">
        <v>17</v>
      </c>
      <c r="L3981">
        <v>23</v>
      </c>
      <c r="M3981">
        <v>5.05</v>
      </c>
      <c r="N3981">
        <v>1.1599999999999999</v>
      </c>
      <c r="O3981">
        <v>5.09</v>
      </c>
      <c r="P3981">
        <v>1.17</v>
      </c>
      <c r="Q3981">
        <v>4.21</v>
      </c>
      <c r="R3981">
        <v>0.97</v>
      </c>
      <c r="S3981">
        <v>2.14</v>
      </c>
      <c r="T3981">
        <v>293</v>
      </c>
      <c r="U3981">
        <v>23.87</v>
      </c>
      <c r="V3981">
        <v>28.05</v>
      </c>
      <c r="W3981" s="1">
        <v>42978</v>
      </c>
      <c r="X3981">
        <v>221</v>
      </c>
      <c r="Y3981" s="3">
        <v>44927</v>
      </c>
      <c r="Z3981" t="s">
        <v>1522</v>
      </c>
      <c r="AA3981" t="s">
        <v>113</v>
      </c>
      <c r="AC3981" t="s">
        <v>49</v>
      </c>
      <c r="AH3981">
        <v>501038</v>
      </c>
      <c r="AI3981" t="s">
        <v>2210</v>
      </c>
      <c r="AJ3981" t="s">
        <v>2211</v>
      </c>
      <c r="AK3981" t="s">
        <v>45</v>
      </c>
      <c r="AL3981" s="1">
        <v>42978</v>
      </c>
    </row>
    <row r="3982" spans="1:38" x14ac:dyDescent="0.25">
      <c r="A3982" t="s">
        <v>594</v>
      </c>
      <c r="B3982" s="1">
        <v>43059</v>
      </c>
      <c r="C3982">
        <v>2</v>
      </c>
      <c r="D3982">
        <v>356</v>
      </c>
      <c r="E3982">
        <v>324</v>
      </c>
      <c r="F3982" t="s">
        <v>1426</v>
      </c>
      <c r="G3982" t="s">
        <v>69</v>
      </c>
      <c r="H3982" t="s">
        <v>70</v>
      </c>
      <c r="I3982">
        <v>7</v>
      </c>
      <c r="J3982" t="s">
        <v>42</v>
      </c>
      <c r="K3982">
        <v>81</v>
      </c>
      <c r="L3982">
        <v>19.600000000000001</v>
      </c>
      <c r="M3982">
        <v>5.12</v>
      </c>
      <c r="N3982">
        <v>1</v>
      </c>
      <c r="O3982">
        <v>5.26</v>
      </c>
      <c r="P3982">
        <v>1.03</v>
      </c>
      <c r="Q3982">
        <v>3.83</v>
      </c>
      <c r="R3982">
        <v>0.75</v>
      </c>
      <c r="S3982">
        <v>1.78</v>
      </c>
      <c r="T3982">
        <v>270</v>
      </c>
      <c r="U3982">
        <v>20.34</v>
      </c>
      <c r="V3982">
        <v>23.75</v>
      </c>
      <c r="W3982" s="1">
        <v>42978</v>
      </c>
      <c r="X3982">
        <v>221</v>
      </c>
      <c r="Y3982" s="3">
        <v>44959</v>
      </c>
      <c r="AC3982" s="1">
        <v>43057</v>
      </c>
      <c r="AD3982">
        <v>1</v>
      </c>
      <c r="AE3982">
        <v>224</v>
      </c>
      <c r="AF3982" s="1">
        <v>43333</v>
      </c>
      <c r="AG3982">
        <v>355</v>
      </c>
      <c r="AH3982">
        <v>501038</v>
      </c>
      <c r="AI3982" t="s">
        <v>2210</v>
      </c>
      <c r="AJ3982" t="s">
        <v>2211</v>
      </c>
      <c r="AK3982" t="s">
        <v>45</v>
      </c>
      <c r="AL3982" s="1">
        <v>42978</v>
      </c>
    </row>
    <row r="3983" spans="1:38" x14ac:dyDescent="0.25">
      <c r="A3983" t="s">
        <v>594</v>
      </c>
      <c r="B3983" s="1">
        <v>43186</v>
      </c>
      <c r="C3983">
        <v>4</v>
      </c>
      <c r="D3983">
        <v>356</v>
      </c>
      <c r="E3983">
        <v>324</v>
      </c>
      <c r="F3983" t="s">
        <v>1426</v>
      </c>
      <c r="G3983" t="s">
        <v>69</v>
      </c>
      <c r="H3983" t="s">
        <v>70</v>
      </c>
      <c r="I3983">
        <v>7</v>
      </c>
      <c r="J3983" t="s">
        <v>42</v>
      </c>
      <c r="K3983">
        <v>208</v>
      </c>
      <c r="L3983">
        <v>13.9</v>
      </c>
      <c r="M3983">
        <v>5.07</v>
      </c>
      <c r="N3983">
        <v>0.7</v>
      </c>
      <c r="O3983">
        <v>6.31</v>
      </c>
      <c r="P3983">
        <v>0.88</v>
      </c>
      <c r="Q3983">
        <v>4.5199999999999996</v>
      </c>
      <c r="R3983">
        <v>0.63</v>
      </c>
      <c r="S3983">
        <v>1.51</v>
      </c>
      <c r="T3983">
        <v>457</v>
      </c>
      <c r="U3983">
        <v>14.43</v>
      </c>
      <c r="V3983">
        <v>19.440000000000001</v>
      </c>
      <c r="W3983" s="1">
        <v>42978</v>
      </c>
      <c r="X3983">
        <v>221</v>
      </c>
      <c r="Y3983" s="3">
        <v>45020</v>
      </c>
      <c r="Z3983" t="s">
        <v>1522</v>
      </c>
      <c r="AA3983" t="s">
        <v>113</v>
      </c>
      <c r="AC3983" t="s">
        <v>49</v>
      </c>
      <c r="AH3983">
        <v>501038</v>
      </c>
      <c r="AI3983" t="s">
        <v>2210</v>
      </c>
      <c r="AJ3983" t="s">
        <v>2211</v>
      </c>
      <c r="AK3983" t="s">
        <v>50</v>
      </c>
      <c r="AL3983" s="1">
        <v>43245</v>
      </c>
    </row>
    <row r="3984" spans="1:38" x14ac:dyDescent="0.25">
      <c r="A3984" t="s">
        <v>594</v>
      </c>
      <c r="B3984" s="1">
        <v>43122</v>
      </c>
      <c r="C3984">
        <v>3</v>
      </c>
      <c r="D3984">
        <v>356</v>
      </c>
      <c r="E3984">
        <v>324</v>
      </c>
      <c r="F3984" t="s">
        <v>1426</v>
      </c>
      <c r="G3984" t="s">
        <v>69</v>
      </c>
      <c r="H3984" t="s">
        <v>70</v>
      </c>
      <c r="I3984">
        <v>7</v>
      </c>
      <c r="J3984" t="s">
        <v>42</v>
      </c>
      <c r="K3984">
        <v>144</v>
      </c>
      <c r="L3984">
        <v>14.7</v>
      </c>
      <c r="M3984">
        <v>4.96</v>
      </c>
      <c r="N3984">
        <v>0.73</v>
      </c>
      <c r="O3984">
        <v>5.49</v>
      </c>
      <c r="P3984">
        <v>0.81</v>
      </c>
      <c r="Q3984">
        <v>3.85</v>
      </c>
      <c r="R3984">
        <v>0.56999999999999995</v>
      </c>
      <c r="S3984">
        <v>1.37</v>
      </c>
      <c r="T3984">
        <v>337</v>
      </c>
      <c r="U3984">
        <v>15.26</v>
      </c>
      <c r="V3984">
        <v>18.34</v>
      </c>
      <c r="W3984" s="1">
        <v>42978</v>
      </c>
      <c r="X3984">
        <v>221</v>
      </c>
      <c r="Y3984" s="3">
        <v>44988</v>
      </c>
      <c r="Z3984" t="s">
        <v>1522</v>
      </c>
      <c r="AA3984" t="s">
        <v>113</v>
      </c>
      <c r="AC3984" s="1">
        <v>43057</v>
      </c>
      <c r="AD3984">
        <v>1</v>
      </c>
      <c r="AE3984">
        <v>167</v>
      </c>
      <c r="AF3984" s="1">
        <v>43333</v>
      </c>
      <c r="AG3984">
        <v>355</v>
      </c>
      <c r="AH3984">
        <v>501038</v>
      </c>
      <c r="AI3984" t="s">
        <v>2210</v>
      </c>
      <c r="AJ3984" t="s">
        <v>2211</v>
      </c>
      <c r="AK3984" t="s">
        <v>45</v>
      </c>
      <c r="AL3984" s="1">
        <v>42978</v>
      </c>
    </row>
    <row r="3985" spans="1:38" x14ac:dyDescent="0.25">
      <c r="A3985" t="s">
        <v>594</v>
      </c>
      <c r="B3985" s="1">
        <v>43059</v>
      </c>
      <c r="C3985">
        <v>2</v>
      </c>
      <c r="D3985">
        <v>196</v>
      </c>
      <c r="E3985">
        <v>324</v>
      </c>
      <c r="F3985" t="s">
        <v>1426</v>
      </c>
      <c r="G3985" t="s">
        <v>104</v>
      </c>
      <c r="H3985" t="s">
        <v>105</v>
      </c>
      <c r="I3985">
        <v>8</v>
      </c>
      <c r="J3985" t="s">
        <v>42</v>
      </c>
      <c r="K3985">
        <v>71</v>
      </c>
      <c r="L3985">
        <v>18.399999999999999</v>
      </c>
      <c r="M3985">
        <v>5.0599999999999996</v>
      </c>
      <c r="N3985">
        <v>0.93</v>
      </c>
      <c r="O3985">
        <v>5.16</v>
      </c>
      <c r="P3985">
        <v>0.95</v>
      </c>
      <c r="Q3985">
        <v>4.3499999999999996</v>
      </c>
      <c r="R3985">
        <v>0.8</v>
      </c>
      <c r="S3985">
        <v>1.75</v>
      </c>
      <c r="T3985">
        <v>733</v>
      </c>
      <c r="U3985">
        <v>19.100000000000001</v>
      </c>
      <c r="V3985">
        <v>22.79</v>
      </c>
      <c r="W3985" s="1">
        <v>42988</v>
      </c>
      <c r="X3985">
        <v>211</v>
      </c>
      <c r="Y3985" s="3">
        <v>44958</v>
      </c>
      <c r="AC3985" s="1">
        <v>43064</v>
      </c>
      <c r="AD3985">
        <v>2</v>
      </c>
      <c r="AE3985">
        <v>234</v>
      </c>
      <c r="AF3985" s="1">
        <v>43343</v>
      </c>
      <c r="AG3985">
        <v>355</v>
      </c>
      <c r="AH3985" t="s">
        <v>1403</v>
      </c>
      <c r="AI3985">
        <v>0</v>
      </c>
      <c r="AJ3985" t="s">
        <v>2202</v>
      </c>
      <c r="AK3985" t="s">
        <v>45</v>
      </c>
      <c r="AL3985" s="1">
        <v>42988</v>
      </c>
    </row>
    <row r="3986" spans="1:38" x14ac:dyDescent="0.25">
      <c r="A3986" t="s">
        <v>594</v>
      </c>
      <c r="B3986" s="1">
        <v>43122</v>
      </c>
      <c r="C3986">
        <v>3</v>
      </c>
      <c r="D3986">
        <v>196</v>
      </c>
      <c r="E3986">
        <v>324</v>
      </c>
      <c r="F3986" t="s">
        <v>1426</v>
      </c>
      <c r="G3986" t="s">
        <v>104</v>
      </c>
      <c r="H3986" t="s">
        <v>105</v>
      </c>
      <c r="I3986">
        <v>8</v>
      </c>
      <c r="J3986" t="s">
        <v>42</v>
      </c>
      <c r="K3986">
        <v>134</v>
      </c>
      <c r="L3986">
        <v>15.3</v>
      </c>
      <c r="M3986">
        <v>4.91</v>
      </c>
      <c r="N3986">
        <v>0.75</v>
      </c>
      <c r="O3986">
        <v>5.0599999999999996</v>
      </c>
      <c r="P3986">
        <v>0.77</v>
      </c>
      <c r="Q3986">
        <v>4.05</v>
      </c>
      <c r="R3986">
        <v>0.62</v>
      </c>
      <c r="S3986">
        <v>1.39</v>
      </c>
      <c r="T3986">
        <v>71</v>
      </c>
      <c r="U3986">
        <v>15.88</v>
      </c>
      <c r="V3986">
        <v>18.37</v>
      </c>
      <c r="W3986" s="1">
        <v>42988</v>
      </c>
      <c r="X3986">
        <v>211</v>
      </c>
      <c r="Y3986" s="3">
        <v>44986</v>
      </c>
      <c r="AC3986" s="1">
        <v>43083</v>
      </c>
      <c r="AD3986">
        <v>2</v>
      </c>
      <c r="AE3986">
        <v>199</v>
      </c>
      <c r="AF3986" s="1">
        <v>43365</v>
      </c>
      <c r="AG3986">
        <v>377</v>
      </c>
      <c r="AH3986" t="s">
        <v>1403</v>
      </c>
      <c r="AI3986">
        <v>0</v>
      </c>
      <c r="AJ3986" t="s">
        <v>2202</v>
      </c>
      <c r="AK3986" t="s">
        <v>45</v>
      </c>
      <c r="AL3986" s="1">
        <v>42988</v>
      </c>
    </row>
    <row r="3987" spans="1:38" x14ac:dyDescent="0.25">
      <c r="A3987" t="s">
        <v>594</v>
      </c>
      <c r="B3987" s="1">
        <v>43186</v>
      </c>
      <c r="C3987">
        <v>4</v>
      </c>
      <c r="D3987">
        <v>196</v>
      </c>
      <c r="E3987">
        <v>324</v>
      </c>
      <c r="F3987" t="s">
        <v>1426</v>
      </c>
      <c r="G3987" t="s">
        <v>104</v>
      </c>
      <c r="H3987" t="s">
        <v>105</v>
      </c>
      <c r="I3987">
        <v>8</v>
      </c>
      <c r="J3987" t="s">
        <v>42</v>
      </c>
      <c r="K3987">
        <v>198</v>
      </c>
      <c r="L3987">
        <v>13.2</v>
      </c>
      <c r="M3987">
        <v>4.8899999999999997</v>
      </c>
      <c r="N3987">
        <v>0.65</v>
      </c>
      <c r="O3987">
        <v>6.04</v>
      </c>
      <c r="P3987">
        <v>0.8</v>
      </c>
      <c r="Q3987">
        <v>4.7300000000000004</v>
      </c>
      <c r="R3987">
        <v>0.62</v>
      </c>
      <c r="S3987">
        <v>1.42</v>
      </c>
      <c r="T3987">
        <v>554</v>
      </c>
      <c r="U3987">
        <v>13.7</v>
      </c>
      <c r="V3987">
        <v>18.18</v>
      </c>
      <c r="W3987" s="1">
        <v>42988</v>
      </c>
      <c r="X3987">
        <v>211</v>
      </c>
      <c r="Y3987" s="3">
        <v>45018</v>
      </c>
      <c r="AC3987" s="1">
        <v>43083</v>
      </c>
      <c r="AD3987">
        <v>2</v>
      </c>
      <c r="AF3987" s="1">
        <v>43365</v>
      </c>
      <c r="AG3987">
        <v>377</v>
      </c>
      <c r="AH3987" t="s">
        <v>1403</v>
      </c>
      <c r="AI3987">
        <v>0</v>
      </c>
      <c r="AJ3987" t="s">
        <v>2202</v>
      </c>
      <c r="AK3987" t="s">
        <v>50</v>
      </c>
      <c r="AL3987" s="1">
        <v>43245</v>
      </c>
    </row>
    <row r="3988" spans="1:38" x14ac:dyDescent="0.25">
      <c r="A3988" t="s">
        <v>284</v>
      </c>
      <c r="B3988" s="1">
        <v>44111</v>
      </c>
      <c r="C3988">
        <v>1</v>
      </c>
      <c r="D3988">
        <v>473</v>
      </c>
      <c r="E3988">
        <v>324</v>
      </c>
      <c r="F3988" t="s">
        <v>1426</v>
      </c>
      <c r="G3988" t="s">
        <v>285</v>
      </c>
      <c r="H3988" t="s">
        <v>64</v>
      </c>
      <c r="I3988">
        <v>3</v>
      </c>
      <c r="J3988">
        <v>2</v>
      </c>
      <c r="K3988">
        <v>59</v>
      </c>
      <c r="L3988">
        <v>18</v>
      </c>
      <c r="M3988">
        <v>5.26</v>
      </c>
      <c r="N3988">
        <v>0.95</v>
      </c>
      <c r="O3988">
        <v>3.79</v>
      </c>
      <c r="P3988">
        <v>0.68</v>
      </c>
      <c r="Q3988">
        <v>4.0999999999999996</v>
      </c>
      <c r="R3988">
        <v>0.74</v>
      </c>
      <c r="S3988">
        <v>1.42</v>
      </c>
      <c r="T3988">
        <v>13</v>
      </c>
      <c r="U3988">
        <v>18.68</v>
      </c>
      <c r="V3988">
        <v>18.86</v>
      </c>
      <c r="W3988" s="1">
        <v>44052</v>
      </c>
    </row>
    <row r="3989" spans="1:38" x14ac:dyDescent="0.25">
      <c r="A3989" t="s">
        <v>78</v>
      </c>
      <c r="B3989" s="1">
        <v>43072</v>
      </c>
      <c r="C3989">
        <v>2</v>
      </c>
      <c r="D3989">
        <v>51</v>
      </c>
      <c r="E3989">
        <v>324</v>
      </c>
      <c r="F3989" t="s">
        <v>1426</v>
      </c>
      <c r="G3989" t="s">
        <v>40</v>
      </c>
      <c r="H3989" t="s">
        <v>41</v>
      </c>
      <c r="I3989">
        <v>10</v>
      </c>
      <c r="J3989" t="s">
        <v>42</v>
      </c>
      <c r="K3989">
        <v>82</v>
      </c>
      <c r="L3989">
        <v>18.399999999999999</v>
      </c>
      <c r="M3989">
        <v>5.0599999999999996</v>
      </c>
      <c r="N3989">
        <v>0.93</v>
      </c>
      <c r="O3989">
        <v>6.62</v>
      </c>
      <c r="P3989">
        <v>1.22</v>
      </c>
      <c r="Q3989">
        <v>4.26</v>
      </c>
      <c r="R3989">
        <v>0.78</v>
      </c>
      <c r="S3989">
        <v>2</v>
      </c>
      <c r="T3989">
        <v>25</v>
      </c>
      <c r="U3989">
        <v>19.100000000000001</v>
      </c>
      <c r="V3989">
        <v>26.03</v>
      </c>
      <c r="W3989" s="1">
        <v>42990</v>
      </c>
      <c r="X3989" t="s">
        <v>591</v>
      </c>
      <c r="Y3989" t="s">
        <v>46</v>
      </c>
      <c r="AC3989" s="1">
        <v>43074</v>
      </c>
      <c r="AD3989">
        <v>2</v>
      </c>
      <c r="AE3989">
        <v>230</v>
      </c>
      <c r="AF3989" s="1">
        <v>43356</v>
      </c>
      <c r="AG3989">
        <v>366</v>
      </c>
      <c r="AH3989">
        <v>303083</v>
      </c>
      <c r="AI3989" t="s">
        <v>492</v>
      </c>
      <c r="AJ3989" s="2">
        <v>43922</v>
      </c>
      <c r="AK3989" t="s">
        <v>45</v>
      </c>
      <c r="AL3989" s="1">
        <v>42990</v>
      </c>
    </row>
    <row r="3990" spans="1:38" x14ac:dyDescent="0.25">
      <c r="A3990" t="s">
        <v>78</v>
      </c>
      <c r="B3990" s="1">
        <v>43012</v>
      </c>
      <c r="C3990">
        <v>1</v>
      </c>
      <c r="D3990">
        <v>51</v>
      </c>
      <c r="E3990">
        <v>324</v>
      </c>
      <c r="F3990" t="s">
        <v>1426</v>
      </c>
      <c r="G3990" t="s">
        <v>40</v>
      </c>
      <c r="H3990" t="s">
        <v>41</v>
      </c>
      <c r="I3990">
        <v>2</v>
      </c>
      <c r="J3990">
        <v>1</v>
      </c>
      <c r="K3990">
        <v>31</v>
      </c>
      <c r="L3990">
        <v>12.5</v>
      </c>
      <c r="M3990">
        <v>5.48</v>
      </c>
      <c r="N3990">
        <v>0.68</v>
      </c>
      <c r="O3990">
        <v>4.95</v>
      </c>
      <c r="P3990">
        <v>0.62</v>
      </c>
      <c r="Q3990">
        <v>4.07</v>
      </c>
      <c r="R3990">
        <v>0.51</v>
      </c>
      <c r="S3990">
        <v>1.1299999999999999</v>
      </c>
      <c r="U3990">
        <v>12.98</v>
      </c>
      <c r="V3990">
        <v>14.92</v>
      </c>
      <c r="W3990" s="1">
        <v>42981</v>
      </c>
      <c r="X3990">
        <v>225</v>
      </c>
      <c r="Z3990" t="s">
        <v>1466</v>
      </c>
      <c r="AA3990" t="s">
        <v>1467</v>
      </c>
      <c r="AC3990" t="s">
        <v>49</v>
      </c>
      <c r="AH3990">
        <v>307055</v>
      </c>
      <c r="AI3990">
        <v>46</v>
      </c>
      <c r="AJ3990" s="2">
        <v>42614</v>
      </c>
      <c r="AK3990" t="s">
        <v>45</v>
      </c>
      <c r="AL3990" s="1">
        <v>42981</v>
      </c>
    </row>
    <row r="3991" spans="1:38" x14ac:dyDescent="0.25">
      <c r="A3991" t="s">
        <v>78</v>
      </c>
      <c r="B3991" s="1">
        <v>43129</v>
      </c>
      <c r="C3991">
        <v>3</v>
      </c>
      <c r="D3991">
        <v>51</v>
      </c>
      <c r="E3991">
        <v>324</v>
      </c>
      <c r="F3991" t="s">
        <v>1426</v>
      </c>
      <c r="G3991" t="s">
        <v>40</v>
      </c>
      <c r="H3991" t="s">
        <v>41</v>
      </c>
      <c r="I3991">
        <v>2</v>
      </c>
      <c r="J3991">
        <v>1</v>
      </c>
      <c r="K3991">
        <v>148</v>
      </c>
      <c r="L3991">
        <v>11.3</v>
      </c>
      <c r="M3991">
        <v>5.27</v>
      </c>
      <c r="N3991">
        <v>0.6</v>
      </c>
      <c r="O3991">
        <v>4.99</v>
      </c>
      <c r="P3991">
        <v>0.56000000000000005</v>
      </c>
      <c r="Q3991">
        <v>4.08</v>
      </c>
      <c r="R3991">
        <v>0.46</v>
      </c>
      <c r="S3991">
        <v>1.02</v>
      </c>
      <c r="T3991">
        <v>7</v>
      </c>
      <c r="U3991">
        <v>11.73</v>
      </c>
      <c r="V3991">
        <v>13.47</v>
      </c>
      <c r="W3991" s="1">
        <v>42981</v>
      </c>
      <c r="X3991">
        <v>225</v>
      </c>
      <c r="Y3991" t="s">
        <v>47</v>
      </c>
      <c r="Z3991" t="s">
        <v>1466</v>
      </c>
      <c r="AA3991" t="s">
        <v>1467</v>
      </c>
      <c r="AC3991" s="1">
        <v>43070</v>
      </c>
      <c r="AD3991">
        <v>1</v>
      </c>
      <c r="AE3991">
        <v>218</v>
      </c>
      <c r="AF3991" s="1">
        <v>43349</v>
      </c>
      <c r="AG3991">
        <v>368</v>
      </c>
      <c r="AH3991">
        <v>307055</v>
      </c>
      <c r="AI3991">
        <v>46</v>
      </c>
      <c r="AJ3991" s="2">
        <v>42614</v>
      </c>
      <c r="AK3991" t="s">
        <v>45</v>
      </c>
      <c r="AL3991" s="1">
        <v>42981</v>
      </c>
    </row>
    <row r="3992" spans="1:38" x14ac:dyDescent="0.25">
      <c r="A3992" t="s">
        <v>78</v>
      </c>
      <c r="B3992" s="1">
        <v>43193</v>
      </c>
      <c r="C3992">
        <v>4</v>
      </c>
      <c r="D3992">
        <v>51</v>
      </c>
      <c r="E3992">
        <v>324</v>
      </c>
      <c r="F3992" t="s">
        <v>1426</v>
      </c>
      <c r="G3992" t="s">
        <v>40</v>
      </c>
      <c r="H3992" t="s">
        <v>41</v>
      </c>
      <c r="I3992">
        <v>2</v>
      </c>
      <c r="J3992">
        <v>1</v>
      </c>
      <c r="K3992">
        <v>212</v>
      </c>
      <c r="L3992">
        <v>8</v>
      </c>
      <c r="M3992">
        <v>4.93</v>
      </c>
      <c r="N3992">
        <v>0.39</v>
      </c>
      <c r="O3992">
        <v>6.73</v>
      </c>
      <c r="P3992">
        <v>0.54</v>
      </c>
      <c r="Q3992">
        <v>5.16</v>
      </c>
      <c r="R3992">
        <v>0.41</v>
      </c>
      <c r="S3992">
        <v>0.95</v>
      </c>
      <c r="T3992">
        <v>49</v>
      </c>
      <c r="U3992">
        <v>8.3000000000000007</v>
      </c>
      <c r="V3992">
        <v>11.96</v>
      </c>
      <c r="W3992" s="1">
        <v>42981</v>
      </c>
      <c r="X3992">
        <v>225</v>
      </c>
      <c r="Y3992" t="s">
        <v>48</v>
      </c>
      <c r="Z3992" t="s">
        <v>1466</v>
      </c>
      <c r="AA3992" t="s">
        <v>1467</v>
      </c>
      <c r="AC3992" s="1">
        <v>43070</v>
      </c>
      <c r="AD3992">
        <v>1</v>
      </c>
      <c r="AE3992">
        <v>154</v>
      </c>
      <c r="AF3992" s="1">
        <v>43349</v>
      </c>
      <c r="AG3992">
        <v>368</v>
      </c>
      <c r="AH3992">
        <v>307055</v>
      </c>
      <c r="AI3992">
        <v>46</v>
      </c>
      <c r="AJ3992" s="2">
        <v>42614</v>
      </c>
      <c r="AK3992" t="s">
        <v>45</v>
      </c>
      <c r="AL3992" s="1">
        <v>42981</v>
      </c>
    </row>
    <row r="3993" spans="1:38" x14ac:dyDescent="0.25">
      <c r="A3993" t="s">
        <v>123</v>
      </c>
      <c r="B3993" s="1">
        <v>43005</v>
      </c>
      <c r="C3993">
        <v>1</v>
      </c>
      <c r="D3993">
        <v>279</v>
      </c>
      <c r="E3993">
        <v>324</v>
      </c>
      <c r="F3993" t="s">
        <v>1426</v>
      </c>
      <c r="G3993" t="s">
        <v>104</v>
      </c>
      <c r="H3993" t="s">
        <v>105</v>
      </c>
      <c r="I3993">
        <v>2</v>
      </c>
      <c r="J3993">
        <v>1</v>
      </c>
      <c r="K3993">
        <v>43</v>
      </c>
      <c r="L3993">
        <v>15.6</v>
      </c>
      <c r="M3993">
        <v>5.31</v>
      </c>
      <c r="N3993">
        <v>0.83</v>
      </c>
      <c r="O3993">
        <v>5.19</v>
      </c>
      <c r="P3993">
        <v>0.81</v>
      </c>
      <c r="Q3993">
        <v>3.79</v>
      </c>
      <c r="R3993">
        <v>0.59</v>
      </c>
      <c r="S3993">
        <v>1.4</v>
      </c>
      <c r="T3993">
        <v>96</v>
      </c>
      <c r="U3993">
        <v>16.190000000000001</v>
      </c>
      <c r="V3993">
        <v>18.73</v>
      </c>
      <c r="W3993" s="1">
        <v>42962</v>
      </c>
      <c r="X3993">
        <v>249</v>
      </c>
      <c r="Y3993" t="s">
        <v>43</v>
      </c>
      <c r="Z3993" t="s">
        <v>1928</v>
      </c>
      <c r="AA3993" t="s">
        <v>2212</v>
      </c>
      <c r="AC3993" s="1">
        <v>43058</v>
      </c>
      <c r="AD3993">
        <v>1</v>
      </c>
      <c r="AE3993">
        <v>270</v>
      </c>
      <c r="AF3993" s="1">
        <v>43337</v>
      </c>
      <c r="AG3993">
        <v>375</v>
      </c>
      <c r="AH3993" t="s">
        <v>1960</v>
      </c>
      <c r="AI3993" t="s">
        <v>1729</v>
      </c>
      <c r="AJ3993" t="s">
        <v>2213</v>
      </c>
      <c r="AK3993" t="s">
        <v>45</v>
      </c>
      <c r="AL3993" s="1">
        <v>42962</v>
      </c>
    </row>
    <row r="3994" spans="1:38" x14ac:dyDescent="0.25">
      <c r="A3994" t="s">
        <v>123</v>
      </c>
      <c r="B3994" s="1">
        <v>43074</v>
      </c>
      <c r="C3994">
        <v>2</v>
      </c>
      <c r="D3994">
        <v>279</v>
      </c>
      <c r="E3994">
        <v>324</v>
      </c>
      <c r="F3994" t="s">
        <v>1426</v>
      </c>
      <c r="G3994" t="s">
        <v>104</v>
      </c>
      <c r="H3994" t="s">
        <v>105</v>
      </c>
      <c r="I3994">
        <v>2</v>
      </c>
      <c r="J3994">
        <v>1</v>
      </c>
      <c r="K3994">
        <v>112</v>
      </c>
      <c r="L3994">
        <v>15.6</v>
      </c>
      <c r="M3994">
        <v>5.13</v>
      </c>
      <c r="N3994">
        <v>0.8</v>
      </c>
      <c r="O3994">
        <v>4.58</v>
      </c>
      <c r="P3994">
        <v>0.71</v>
      </c>
      <c r="Q3994">
        <v>4.07</v>
      </c>
      <c r="R3994">
        <v>0.63</v>
      </c>
      <c r="S3994">
        <v>1.35</v>
      </c>
      <c r="T3994">
        <v>241</v>
      </c>
      <c r="U3994">
        <v>16.190000000000001</v>
      </c>
      <c r="V3994">
        <v>17.77</v>
      </c>
      <c r="W3994" s="1">
        <v>42962</v>
      </c>
      <c r="X3994">
        <v>249</v>
      </c>
      <c r="Y3994" s="3">
        <v>44958</v>
      </c>
      <c r="Z3994" t="s">
        <v>1928</v>
      </c>
      <c r="AA3994" t="s">
        <v>2212</v>
      </c>
      <c r="AC3994" s="1">
        <v>43058</v>
      </c>
      <c r="AD3994">
        <v>1</v>
      </c>
      <c r="AE3994">
        <v>261</v>
      </c>
      <c r="AF3994" s="1">
        <v>43337</v>
      </c>
      <c r="AG3994">
        <v>375</v>
      </c>
      <c r="AH3994" t="s">
        <v>1960</v>
      </c>
      <c r="AI3994" t="s">
        <v>1729</v>
      </c>
      <c r="AJ3994" t="s">
        <v>2213</v>
      </c>
      <c r="AK3994" t="s">
        <v>45</v>
      </c>
      <c r="AL3994" s="1">
        <v>42962</v>
      </c>
    </row>
    <row r="3995" spans="1:38" x14ac:dyDescent="0.25">
      <c r="A3995" t="s">
        <v>123</v>
      </c>
      <c r="B3995" s="1">
        <v>43136</v>
      </c>
      <c r="C3995">
        <v>3</v>
      </c>
      <c r="D3995">
        <v>279</v>
      </c>
      <c r="E3995">
        <v>324</v>
      </c>
      <c r="F3995" t="s">
        <v>1426</v>
      </c>
      <c r="G3995" t="s">
        <v>104</v>
      </c>
      <c r="H3995" t="s">
        <v>105</v>
      </c>
      <c r="I3995">
        <v>2</v>
      </c>
      <c r="J3995">
        <v>1</v>
      </c>
      <c r="K3995">
        <v>174</v>
      </c>
      <c r="L3995">
        <v>10.4</v>
      </c>
      <c r="M3995">
        <v>4.26</v>
      </c>
      <c r="N3995">
        <v>0.44</v>
      </c>
      <c r="O3995">
        <v>5.38</v>
      </c>
      <c r="P3995">
        <v>0.56000000000000005</v>
      </c>
      <c r="Q3995">
        <v>4.13</v>
      </c>
      <c r="R3995">
        <v>0.43</v>
      </c>
      <c r="S3995">
        <v>0.99</v>
      </c>
      <c r="T3995">
        <v>2467</v>
      </c>
      <c r="U3995">
        <v>10.8</v>
      </c>
      <c r="V3995">
        <v>13.01</v>
      </c>
      <c r="W3995" s="1">
        <v>42962</v>
      </c>
      <c r="X3995">
        <v>249</v>
      </c>
      <c r="Y3995" s="3">
        <v>44987</v>
      </c>
      <c r="Z3995" t="s">
        <v>1928</v>
      </c>
      <c r="AA3995" t="s">
        <v>2212</v>
      </c>
      <c r="AC3995" s="1">
        <v>43058</v>
      </c>
      <c r="AD3995">
        <v>1</v>
      </c>
      <c r="AE3995">
        <v>199</v>
      </c>
      <c r="AF3995" s="1">
        <v>43337</v>
      </c>
      <c r="AG3995">
        <v>375</v>
      </c>
      <c r="AH3995" t="s">
        <v>1960</v>
      </c>
      <c r="AI3995" t="s">
        <v>1729</v>
      </c>
      <c r="AJ3995" t="s">
        <v>2213</v>
      </c>
      <c r="AK3995" t="s">
        <v>45</v>
      </c>
      <c r="AL3995" s="1">
        <v>42962</v>
      </c>
    </row>
    <row r="3996" spans="1:38" x14ac:dyDescent="0.25">
      <c r="A3996" t="s">
        <v>123</v>
      </c>
      <c r="B3996" s="1">
        <v>43198</v>
      </c>
      <c r="C3996">
        <v>4</v>
      </c>
      <c r="D3996">
        <v>279</v>
      </c>
      <c r="E3996">
        <v>324</v>
      </c>
      <c r="F3996" t="s">
        <v>1426</v>
      </c>
      <c r="G3996" t="s">
        <v>104</v>
      </c>
      <c r="H3996" t="s">
        <v>105</v>
      </c>
      <c r="I3996">
        <v>2</v>
      </c>
      <c r="J3996">
        <v>1</v>
      </c>
      <c r="K3996">
        <v>236</v>
      </c>
      <c r="L3996">
        <v>9.1999999999999993</v>
      </c>
      <c r="M3996">
        <v>4.87</v>
      </c>
      <c r="N3996">
        <v>0.45</v>
      </c>
      <c r="O3996">
        <v>5.5</v>
      </c>
      <c r="P3996">
        <v>0.51</v>
      </c>
      <c r="Q3996">
        <v>4.84</v>
      </c>
      <c r="R3996">
        <v>0.45</v>
      </c>
      <c r="S3996">
        <v>0.95</v>
      </c>
      <c r="T3996">
        <v>523</v>
      </c>
      <c r="U3996">
        <v>9.5500000000000007</v>
      </c>
      <c r="V3996">
        <v>12.2</v>
      </c>
      <c r="W3996" s="1">
        <v>42962</v>
      </c>
      <c r="X3996">
        <v>249</v>
      </c>
      <c r="Y3996" s="3">
        <v>45019</v>
      </c>
      <c r="Z3996" t="s">
        <v>1928</v>
      </c>
      <c r="AA3996" t="s">
        <v>2212</v>
      </c>
      <c r="AC3996" t="s">
        <v>49</v>
      </c>
      <c r="AH3996" t="s">
        <v>1960</v>
      </c>
      <c r="AI3996" t="s">
        <v>1729</v>
      </c>
      <c r="AJ3996" t="s">
        <v>2213</v>
      </c>
      <c r="AK3996" t="s">
        <v>50</v>
      </c>
      <c r="AL3996" s="1">
        <v>43230</v>
      </c>
    </row>
    <row r="3997" spans="1:38" x14ac:dyDescent="0.25">
      <c r="A3997" t="s">
        <v>284</v>
      </c>
      <c r="B3997" s="1">
        <v>44230</v>
      </c>
      <c r="C3997">
        <v>3</v>
      </c>
      <c r="D3997">
        <v>473</v>
      </c>
      <c r="E3997">
        <v>325</v>
      </c>
      <c r="F3997" t="s">
        <v>1426</v>
      </c>
      <c r="G3997" t="s">
        <v>285</v>
      </c>
      <c r="H3997" t="s">
        <v>64</v>
      </c>
      <c r="I3997">
        <v>3</v>
      </c>
      <c r="J3997">
        <v>2</v>
      </c>
      <c r="K3997">
        <v>178</v>
      </c>
      <c r="L3997">
        <v>14</v>
      </c>
      <c r="M3997">
        <v>4.95</v>
      </c>
      <c r="N3997">
        <v>0.69</v>
      </c>
      <c r="O3997">
        <v>4.6100000000000003</v>
      </c>
      <c r="P3997">
        <v>0.65</v>
      </c>
      <c r="Q3997">
        <v>4.78</v>
      </c>
      <c r="R3997">
        <v>0.67</v>
      </c>
      <c r="S3997">
        <v>1.31</v>
      </c>
      <c r="T3997">
        <v>10</v>
      </c>
      <c r="U3997">
        <v>14.53</v>
      </c>
      <c r="V3997">
        <v>16.82</v>
      </c>
      <c r="W3997" s="1">
        <v>44052</v>
      </c>
    </row>
    <row r="3998" spans="1:38" x14ac:dyDescent="0.25">
      <c r="A3998" t="s">
        <v>284</v>
      </c>
      <c r="B3998" s="1">
        <v>44298</v>
      </c>
      <c r="C3998">
        <v>4</v>
      </c>
      <c r="D3998">
        <v>473</v>
      </c>
      <c r="E3998">
        <v>325</v>
      </c>
      <c r="F3998" t="s">
        <v>1426</v>
      </c>
      <c r="G3998" t="s">
        <v>285</v>
      </c>
      <c r="H3998" t="s">
        <v>64</v>
      </c>
      <c r="I3998">
        <v>3</v>
      </c>
      <c r="J3998">
        <v>2</v>
      </c>
      <c r="K3998">
        <v>246</v>
      </c>
      <c r="L3998">
        <v>14</v>
      </c>
      <c r="M3998">
        <v>4.95</v>
      </c>
      <c r="N3998">
        <v>0.69</v>
      </c>
      <c r="O3998">
        <v>4.6100000000000003</v>
      </c>
      <c r="P3998">
        <v>0.65</v>
      </c>
      <c r="Q3998">
        <v>4.78</v>
      </c>
      <c r="R3998">
        <v>0.67</v>
      </c>
      <c r="S3998">
        <v>1.31</v>
      </c>
      <c r="T3998">
        <v>10</v>
      </c>
      <c r="U3998">
        <v>14.53</v>
      </c>
      <c r="V3998">
        <v>16.82</v>
      </c>
      <c r="W3998" s="1">
        <v>44052</v>
      </c>
    </row>
    <row r="3999" spans="1:38" x14ac:dyDescent="0.25">
      <c r="A3999" t="s">
        <v>284</v>
      </c>
      <c r="B3999" s="1">
        <v>44166</v>
      </c>
      <c r="C3999">
        <v>2</v>
      </c>
      <c r="D3999">
        <v>473</v>
      </c>
      <c r="E3999">
        <v>325</v>
      </c>
      <c r="F3999" t="s">
        <v>1426</v>
      </c>
      <c r="G3999" t="s">
        <v>285</v>
      </c>
      <c r="H3999" t="s">
        <v>64</v>
      </c>
      <c r="I3999">
        <v>3</v>
      </c>
      <c r="J3999">
        <v>2</v>
      </c>
      <c r="K3999">
        <v>114</v>
      </c>
      <c r="L3999">
        <v>14</v>
      </c>
      <c r="M3999">
        <v>5.1100000000000003</v>
      </c>
      <c r="N3999">
        <v>0.72</v>
      </c>
      <c r="O3999">
        <v>3.5</v>
      </c>
      <c r="P3999">
        <v>0.5</v>
      </c>
      <c r="Q3999">
        <v>4.4000000000000004</v>
      </c>
      <c r="R3999">
        <v>0.6</v>
      </c>
      <c r="S3999">
        <v>1.1000000000000001</v>
      </c>
      <c r="T3999">
        <v>11</v>
      </c>
      <c r="U3999">
        <v>14.53</v>
      </c>
      <c r="V3999">
        <v>14.48</v>
      </c>
      <c r="W3999" s="1">
        <v>44052</v>
      </c>
      <c r="Z3999">
        <v>-38</v>
      </c>
      <c r="AA3999">
        <v>49</v>
      </c>
    </row>
    <row r="4000" spans="1:38" x14ac:dyDescent="0.25">
      <c r="A4000" t="s">
        <v>38</v>
      </c>
      <c r="B4000" s="1">
        <v>43010</v>
      </c>
      <c r="C4000">
        <v>1</v>
      </c>
      <c r="D4000">
        <v>114</v>
      </c>
      <c r="E4000">
        <v>325</v>
      </c>
      <c r="F4000" t="s">
        <v>1426</v>
      </c>
      <c r="G4000" t="s">
        <v>104</v>
      </c>
      <c r="H4000" t="s">
        <v>105</v>
      </c>
      <c r="I4000">
        <v>5</v>
      </c>
      <c r="J4000" t="s">
        <v>42</v>
      </c>
      <c r="K4000">
        <v>29</v>
      </c>
      <c r="L4000">
        <v>19.899999999999999</v>
      </c>
      <c r="M4000">
        <v>5.08</v>
      </c>
      <c r="N4000">
        <v>1.01</v>
      </c>
      <c r="O4000">
        <v>5.43</v>
      </c>
      <c r="P4000">
        <v>1.08</v>
      </c>
      <c r="Q4000">
        <v>3.7</v>
      </c>
      <c r="R4000">
        <v>0.74</v>
      </c>
      <c r="S4000">
        <v>1.82</v>
      </c>
      <c r="T4000">
        <v>17</v>
      </c>
      <c r="U4000">
        <v>20.66</v>
      </c>
      <c r="V4000">
        <v>24.38</v>
      </c>
      <c r="W4000" s="1">
        <v>42981</v>
      </c>
      <c r="X4000">
        <v>232</v>
      </c>
      <c r="Y4000" t="s">
        <v>43</v>
      </c>
      <c r="AC4000" s="1">
        <v>43053</v>
      </c>
      <c r="AD4000">
        <v>1</v>
      </c>
      <c r="AE4000">
        <v>258</v>
      </c>
      <c r="AF4000" s="1">
        <v>43335</v>
      </c>
      <c r="AG4000">
        <v>354</v>
      </c>
      <c r="AH4000">
        <v>307091</v>
      </c>
      <c r="AI4000" t="s">
        <v>491</v>
      </c>
      <c r="AJ4000" s="2">
        <v>13575</v>
      </c>
      <c r="AK4000" t="s">
        <v>45</v>
      </c>
      <c r="AL4000" s="1">
        <v>42981</v>
      </c>
    </row>
    <row r="4001" spans="1:38" x14ac:dyDescent="0.25">
      <c r="A4001" t="s">
        <v>78</v>
      </c>
      <c r="B4001" s="1">
        <v>43012</v>
      </c>
      <c r="C4001">
        <v>1</v>
      </c>
      <c r="D4001">
        <v>103</v>
      </c>
      <c r="E4001">
        <v>325</v>
      </c>
      <c r="F4001" t="s">
        <v>1426</v>
      </c>
      <c r="G4001" t="s">
        <v>40</v>
      </c>
      <c r="H4001" t="s">
        <v>41</v>
      </c>
      <c r="I4001">
        <v>6</v>
      </c>
      <c r="J4001" t="s">
        <v>42</v>
      </c>
      <c r="K4001">
        <v>44</v>
      </c>
      <c r="L4001">
        <v>23.2</v>
      </c>
      <c r="M4001">
        <v>5.26</v>
      </c>
      <c r="N4001">
        <v>1.22</v>
      </c>
      <c r="O4001">
        <v>5.53</v>
      </c>
      <c r="P4001">
        <v>1.28</v>
      </c>
      <c r="Q4001">
        <v>4.24</v>
      </c>
      <c r="R4001">
        <v>0.98</v>
      </c>
      <c r="S4001">
        <v>2.27</v>
      </c>
      <c r="U4001">
        <v>24.08</v>
      </c>
      <c r="V4001">
        <v>29.56</v>
      </c>
      <c r="W4001" s="1">
        <v>42968</v>
      </c>
      <c r="X4001" t="s">
        <v>821</v>
      </c>
      <c r="Z4001" t="s">
        <v>309</v>
      </c>
      <c r="AA4001" t="s">
        <v>1306</v>
      </c>
      <c r="AC4001" s="1">
        <v>42702</v>
      </c>
      <c r="AD4001">
        <v>1</v>
      </c>
      <c r="AF4001" s="1">
        <v>42983</v>
      </c>
      <c r="AG4001">
        <v>380</v>
      </c>
      <c r="AH4001">
        <v>310003</v>
      </c>
      <c r="AI4001" t="s">
        <v>1038</v>
      </c>
      <c r="AJ4001" s="2">
        <v>13606</v>
      </c>
      <c r="AK4001" t="s">
        <v>45</v>
      </c>
      <c r="AL4001" s="1">
        <v>42603</v>
      </c>
    </row>
    <row r="4002" spans="1:38" x14ac:dyDescent="0.25">
      <c r="A4002" t="s">
        <v>78</v>
      </c>
      <c r="B4002" s="1">
        <v>43129</v>
      </c>
      <c r="C4002">
        <v>3</v>
      </c>
      <c r="D4002">
        <v>103</v>
      </c>
      <c r="E4002">
        <v>325</v>
      </c>
      <c r="F4002" t="s">
        <v>1426</v>
      </c>
      <c r="G4002" t="s">
        <v>40</v>
      </c>
      <c r="H4002" t="s">
        <v>41</v>
      </c>
      <c r="I4002">
        <v>6</v>
      </c>
      <c r="J4002" t="s">
        <v>42</v>
      </c>
      <c r="K4002">
        <v>161</v>
      </c>
      <c r="L4002">
        <v>17.2</v>
      </c>
      <c r="M4002">
        <v>5.03</v>
      </c>
      <c r="N4002">
        <v>0.87</v>
      </c>
      <c r="O4002">
        <v>5.18</v>
      </c>
      <c r="P4002">
        <v>0.89</v>
      </c>
      <c r="Q4002">
        <v>4</v>
      </c>
      <c r="R4002">
        <v>0.69</v>
      </c>
      <c r="S4002">
        <v>1.58</v>
      </c>
      <c r="T4002">
        <v>9</v>
      </c>
      <c r="U4002">
        <v>17.850000000000001</v>
      </c>
      <c r="V4002">
        <v>20.9</v>
      </c>
      <c r="W4002" s="1">
        <v>42968</v>
      </c>
      <c r="X4002" t="s">
        <v>821</v>
      </c>
      <c r="Y4002" t="s">
        <v>626</v>
      </c>
      <c r="Z4002" t="s">
        <v>309</v>
      </c>
      <c r="AA4002" t="s">
        <v>1306</v>
      </c>
      <c r="AC4002" s="1">
        <v>43070</v>
      </c>
      <c r="AD4002">
        <v>2</v>
      </c>
      <c r="AE4002">
        <v>220</v>
      </c>
      <c r="AF4002" s="1">
        <v>43351</v>
      </c>
      <c r="AG4002">
        <v>748</v>
      </c>
      <c r="AH4002">
        <v>310003</v>
      </c>
      <c r="AI4002" t="s">
        <v>1038</v>
      </c>
      <c r="AJ4002" s="2">
        <v>13606</v>
      </c>
      <c r="AK4002" t="s">
        <v>45</v>
      </c>
      <c r="AL4002" s="1">
        <v>42603</v>
      </c>
    </row>
    <row r="4003" spans="1:38" x14ac:dyDescent="0.25">
      <c r="A4003" t="s">
        <v>78</v>
      </c>
      <c r="B4003" s="1">
        <v>43072</v>
      </c>
      <c r="C4003">
        <v>2</v>
      </c>
      <c r="D4003">
        <v>103</v>
      </c>
      <c r="E4003">
        <v>325</v>
      </c>
      <c r="F4003" t="s">
        <v>1426</v>
      </c>
      <c r="G4003" t="s">
        <v>40</v>
      </c>
      <c r="H4003" t="s">
        <v>41</v>
      </c>
      <c r="I4003">
        <v>3</v>
      </c>
      <c r="J4003">
        <v>2</v>
      </c>
      <c r="K4003">
        <v>104</v>
      </c>
      <c r="L4003">
        <v>18</v>
      </c>
      <c r="M4003">
        <v>5.12</v>
      </c>
      <c r="N4003">
        <v>0.92</v>
      </c>
      <c r="O4003">
        <v>4.78</v>
      </c>
      <c r="P4003">
        <v>0.86</v>
      </c>
      <c r="Q4003">
        <v>3.73</v>
      </c>
      <c r="R4003">
        <v>0.67</v>
      </c>
      <c r="S4003">
        <v>1.53</v>
      </c>
      <c r="T4003">
        <v>17</v>
      </c>
      <c r="U4003">
        <v>18.68</v>
      </c>
      <c r="V4003">
        <v>20.59</v>
      </c>
      <c r="W4003" s="1">
        <v>42968</v>
      </c>
      <c r="X4003">
        <v>194</v>
      </c>
      <c r="Y4003" t="s">
        <v>43</v>
      </c>
      <c r="Z4003" t="s">
        <v>1524</v>
      </c>
      <c r="AA4003" t="s">
        <v>692</v>
      </c>
      <c r="AC4003" s="1">
        <v>43061</v>
      </c>
      <c r="AD4003">
        <v>1</v>
      </c>
      <c r="AE4003">
        <v>215</v>
      </c>
      <c r="AF4003" s="1">
        <v>43341</v>
      </c>
      <c r="AG4003">
        <v>329</v>
      </c>
      <c r="AH4003">
        <v>307055</v>
      </c>
      <c r="AI4003">
        <v>126</v>
      </c>
      <c r="AJ4003" s="2">
        <v>15281</v>
      </c>
      <c r="AK4003" t="s">
        <v>45</v>
      </c>
      <c r="AL4003" s="1">
        <v>43012</v>
      </c>
    </row>
    <row r="4004" spans="1:38" x14ac:dyDescent="0.25">
      <c r="A4004" t="s">
        <v>78</v>
      </c>
      <c r="B4004" s="1">
        <v>43193</v>
      </c>
      <c r="C4004">
        <v>4</v>
      </c>
      <c r="D4004">
        <v>103</v>
      </c>
      <c r="E4004">
        <v>325</v>
      </c>
      <c r="F4004" t="s">
        <v>1426</v>
      </c>
      <c r="G4004" t="s">
        <v>40</v>
      </c>
      <c r="H4004" t="s">
        <v>41</v>
      </c>
      <c r="I4004">
        <v>6</v>
      </c>
      <c r="J4004" t="s">
        <v>42</v>
      </c>
      <c r="K4004">
        <v>225</v>
      </c>
      <c r="L4004">
        <v>10.7</v>
      </c>
      <c r="M4004">
        <v>4.74</v>
      </c>
      <c r="N4004">
        <v>0.51</v>
      </c>
      <c r="O4004">
        <v>6.89</v>
      </c>
      <c r="P4004">
        <v>0.74</v>
      </c>
      <c r="Q4004">
        <v>5.25</v>
      </c>
      <c r="R4004">
        <v>0.56000000000000005</v>
      </c>
      <c r="S4004">
        <v>1.3</v>
      </c>
      <c r="T4004">
        <v>31</v>
      </c>
      <c r="U4004">
        <v>11.11</v>
      </c>
      <c r="V4004">
        <v>16.309999999999999</v>
      </c>
      <c r="W4004" s="1">
        <v>42968</v>
      </c>
      <c r="X4004" t="s">
        <v>821</v>
      </c>
      <c r="Y4004" t="s">
        <v>1546</v>
      </c>
      <c r="Z4004" t="s">
        <v>309</v>
      </c>
      <c r="AA4004" t="s">
        <v>1306</v>
      </c>
      <c r="AC4004" s="1">
        <v>43070</v>
      </c>
      <c r="AD4004">
        <v>2</v>
      </c>
      <c r="AE4004">
        <v>156</v>
      </c>
      <c r="AF4004" s="1">
        <v>43351</v>
      </c>
      <c r="AG4004">
        <v>748</v>
      </c>
      <c r="AH4004">
        <v>310003</v>
      </c>
      <c r="AI4004" t="s">
        <v>1038</v>
      </c>
      <c r="AJ4004" s="2">
        <v>13606</v>
      </c>
      <c r="AK4004" t="s">
        <v>45</v>
      </c>
      <c r="AL4004" s="1">
        <v>42603</v>
      </c>
    </row>
    <row r="4005" spans="1:38" x14ac:dyDescent="0.25">
      <c r="A4005" t="s">
        <v>129</v>
      </c>
      <c r="B4005" s="1">
        <v>43060</v>
      </c>
      <c r="C4005">
        <v>2</v>
      </c>
      <c r="D4005">
        <v>53</v>
      </c>
      <c r="E4005">
        <v>325</v>
      </c>
      <c r="F4005" t="s">
        <v>1426</v>
      </c>
      <c r="G4005" t="s">
        <v>104</v>
      </c>
      <c r="H4005" t="s">
        <v>105</v>
      </c>
      <c r="I4005">
        <v>4</v>
      </c>
      <c r="J4005" t="s">
        <v>42</v>
      </c>
      <c r="K4005">
        <v>52</v>
      </c>
      <c r="L4005">
        <v>27.8</v>
      </c>
      <c r="M4005">
        <v>4.8</v>
      </c>
      <c r="N4005">
        <v>1.33</v>
      </c>
      <c r="O4005">
        <v>4.68</v>
      </c>
      <c r="P4005">
        <v>1.3</v>
      </c>
      <c r="Q4005">
        <v>3.46</v>
      </c>
      <c r="R4005">
        <v>0.96</v>
      </c>
      <c r="S4005">
        <v>2.2599999999999998</v>
      </c>
      <c r="T4005">
        <v>8</v>
      </c>
      <c r="U4005">
        <v>28.86</v>
      </c>
      <c r="V4005">
        <v>30.9</v>
      </c>
      <c r="W4005" s="1">
        <v>43008</v>
      </c>
      <c r="X4005">
        <v>234</v>
      </c>
      <c r="Y4005" t="s">
        <v>43</v>
      </c>
      <c r="AC4005" s="1">
        <v>43056</v>
      </c>
      <c r="AD4005">
        <v>1</v>
      </c>
      <c r="AE4005">
        <v>186</v>
      </c>
      <c r="AF4005" s="1">
        <v>43333</v>
      </c>
      <c r="AG4005">
        <v>325</v>
      </c>
      <c r="AH4005">
        <v>512031</v>
      </c>
      <c r="AI4005" t="s">
        <v>2214</v>
      </c>
      <c r="AJ4005" t="s">
        <v>2215</v>
      </c>
      <c r="AK4005" t="s">
        <v>45</v>
      </c>
      <c r="AL4005" s="1">
        <v>43008</v>
      </c>
    </row>
    <row r="4006" spans="1:38" x14ac:dyDescent="0.25">
      <c r="A4006" t="s">
        <v>129</v>
      </c>
      <c r="B4006" s="1">
        <v>43156</v>
      </c>
      <c r="C4006">
        <v>3</v>
      </c>
      <c r="D4006">
        <v>53</v>
      </c>
      <c r="E4006">
        <v>325</v>
      </c>
      <c r="F4006" t="s">
        <v>1426</v>
      </c>
      <c r="G4006" t="s">
        <v>104</v>
      </c>
      <c r="H4006" t="s">
        <v>105</v>
      </c>
      <c r="I4006">
        <v>4</v>
      </c>
      <c r="J4006" t="s">
        <v>42</v>
      </c>
      <c r="K4006">
        <v>148</v>
      </c>
      <c r="L4006">
        <v>21.4</v>
      </c>
      <c r="M4006">
        <v>4.88</v>
      </c>
      <c r="N4006">
        <v>1.04</v>
      </c>
      <c r="O4006">
        <v>4.21</v>
      </c>
      <c r="P4006">
        <v>0.9</v>
      </c>
      <c r="Q4006">
        <v>3.69</v>
      </c>
      <c r="R4006">
        <v>0.79</v>
      </c>
      <c r="S4006">
        <v>1.69</v>
      </c>
      <c r="U4006">
        <v>22.21</v>
      </c>
      <c r="V4006">
        <v>22.9</v>
      </c>
      <c r="W4006" s="1">
        <v>43008</v>
      </c>
      <c r="X4006">
        <v>234</v>
      </c>
      <c r="AI4006">
        <v>0</v>
      </c>
    </row>
    <row r="4007" spans="1:38" x14ac:dyDescent="0.25">
      <c r="A4007" t="s">
        <v>129</v>
      </c>
      <c r="B4007" s="1">
        <v>43229</v>
      </c>
      <c r="C4007">
        <v>4</v>
      </c>
      <c r="D4007">
        <v>53</v>
      </c>
      <c r="E4007">
        <v>325</v>
      </c>
      <c r="F4007" t="s">
        <v>1426</v>
      </c>
      <c r="G4007" t="s">
        <v>104</v>
      </c>
      <c r="H4007" t="s">
        <v>105</v>
      </c>
      <c r="I4007">
        <v>4</v>
      </c>
      <c r="J4007" t="s">
        <v>42</v>
      </c>
      <c r="K4007">
        <v>221</v>
      </c>
      <c r="L4007">
        <v>15.2</v>
      </c>
      <c r="M4007">
        <v>4.5999999999999996</v>
      </c>
      <c r="N4007">
        <v>0.7</v>
      </c>
      <c r="O4007">
        <v>5.13</v>
      </c>
      <c r="P4007">
        <v>0.78</v>
      </c>
      <c r="Q4007">
        <v>4.1100000000000003</v>
      </c>
      <c r="R4007">
        <v>0.62</v>
      </c>
      <c r="S4007">
        <v>1.4</v>
      </c>
      <c r="T4007">
        <v>39</v>
      </c>
      <c r="U4007">
        <v>15.78</v>
      </c>
      <c r="V4007">
        <v>18.47</v>
      </c>
      <c r="W4007" s="1">
        <v>43008</v>
      </c>
      <c r="X4007">
        <v>234</v>
      </c>
      <c r="Y4007" t="s">
        <v>47</v>
      </c>
      <c r="AC4007" t="s">
        <v>142</v>
      </c>
      <c r="AH4007">
        <v>512031</v>
      </c>
      <c r="AI4007" t="s">
        <v>2214</v>
      </c>
      <c r="AJ4007" t="s">
        <v>2215</v>
      </c>
      <c r="AK4007" t="s">
        <v>143</v>
      </c>
      <c r="AL4007" s="1">
        <v>43240</v>
      </c>
    </row>
    <row r="4008" spans="1:38" x14ac:dyDescent="0.25">
      <c r="A4008" t="s">
        <v>123</v>
      </c>
      <c r="B4008" s="1">
        <v>43005</v>
      </c>
      <c r="C4008">
        <v>1</v>
      </c>
      <c r="D4008">
        <v>478</v>
      </c>
      <c r="E4008">
        <v>325</v>
      </c>
      <c r="F4008" t="s">
        <v>1426</v>
      </c>
      <c r="G4008" t="s">
        <v>51</v>
      </c>
      <c r="H4008" t="s">
        <v>52</v>
      </c>
      <c r="I4008">
        <v>3</v>
      </c>
      <c r="J4008">
        <v>2</v>
      </c>
      <c r="K4008">
        <v>38</v>
      </c>
      <c r="L4008">
        <v>24.2</v>
      </c>
      <c r="M4008">
        <v>4.6900000000000004</v>
      </c>
      <c r="N4008">
        <v>1.1299999999999999</v>
      </c>
      <c r="O4008">
        <v>5.61</v>
      </c>
      <c r="P4008">
        <v>1.36</v>
      </c>
      <c r="Q4008">
        <v>4.29</v>
      </c>
      <c r="R4008">
        <v>1.04</v>
      </c>
      <c r="S4008">
        <v>2.4</v>
      </c>
      <c r="U4008">
        <v>25.12</v>
      </c>
      <c r="V4008">
        <v>31.27</v>
      </c>
      <c r="W4008" s="1">
        <v>42967</v>
      </c>
      <c r="X4008">
        <v>199</v>
      </c>
      <c r="AC4008" t="s">
        <v>49</v>
      </c>
      <c r="AI4008">
        <v>0</v>
      </c>
      <c r="AJ4008" t="s">
        <v>1094</v>
      </c>
      <c r="AK4008" t="s">
        <v>45</v>
      </c>
      <c r="AL4008" s="1">
        <v>43012</v>
      </c>
    </row>
    <row r="4009" spans="1:38" x14ac:dyDescent="0.25">
      <c r="A4009" t="s">
        <v>123</v>
      </c>
      <c r="B4009" s="1">
        <v>43074</v>
      </c>
      <c r="C4009">
        <v>2</v>
      </c>
      <c r="D4009">
        <v>478</v>
      </c>
      <c r="E4009">
        <v>325</v>
      </c>
      <c r="F4009" t="s">
        <v>1426</v>
      </c>
      <c r="G4009" t="s">
        <v>51</v>
      </c>
      <c r="H4009" t="s">
        <v>52</v>
      </c>
      <c r="I4009">
        <v>3</v>
      </c>
      <c r="J4009">
        <v>2</v>
      </c>
      <c r="K4009">
        <v>107</v>
      </c>
      <c r="L4009">
        <v>20.6</v>
      </c>
      <c r="M4009">
        <v>4.8600000000000003</v>
      </c>
      <c r="N4009">
        <v>1</v>
      </c>
      <c r="O4009">
        <v>4.3899999999999997</v>
      </c>
      <c r="P4009">
        <v>0.9</v>
      </c>
      <c r="Q4009">
        <v>3.5</v>
      </c>
      <c r="R4009">
        <v>0.72</v>
      </c>
      <c r="S4009">
        <v>1.63</v>
      </c>
      <c r="T4009">
        <v>137</v>
      </c>
      <c r="U4009">
        <v>21.38</v>
      </c>
      <c r="V4009">
        <v>22.16</v>
      </c>
      <c r="W4009" s="1">
        <v>42967</v>
      </c>
      <c r="X4009">
        <v>199</v>
      </c>
      <c r="Y4009" t="s">
        <v>43</v>
      </c>
      <c r="AC4009" s="1">
        <v>43071</v>
      </c>
      <c r="AD4009">
        <v>1</v>
      </c>
      <c r="AE4009">
        <v>277</v>
      </c>
      <c r="AF4009" s="1">
        <v>43353</v>
      </c>
      <c r="AG4009">
        <v>341</v>
      </c>
      <c r="AI4009">
        <v>0</v>
      </c>
      <c r="AJ4009" t="s">
        <v>1094</v>
      </c>
      <c r="AK4009" t="s">
        <v>45</v>
      </c>
      <c r="AL4009" s="1">
        <v>43012</v>
      </c>
    </row>
    <row r="4010" spans="1:38" x14ac:dyDescent="0.25">
      <c r="A4010" t="s">
        <v>123</v>
      </c>
      <c r="B4010" s="1">
        <v>43198</v>
      </c>
      <c r="C4010">
        <v>4</v>
      </c>
      <c r="D4010">
        <v>478</v>
      </c>
      <c r="E4010">
        <v>325</v>
      </c>
      <c r="F4010" t="s">
        <v>1426</v>
      </c>
      <c r="G4010" t="s">
        <v>51</v>
      </c>
      <c r="H4010" t="s">
        <v>52</v>
      </c>
      <c r="I4010">
        <v>3</v>
      </c>
      <c r="J4010">
        <v>2</v>
      </c>
      <c r="K4010">
        <v>231</v>
      </c>
      <c r="L4010">
        <v>13.7</v>
      </c>
      <c r="M4010">
        <v>4.63</v>
      </c>
      <c r="N4010">
        <v>0.63</v>
      </c>
      <c r="O4010">
        <v>5.08</v>
      </c>
      <c r="P4010">
        <v>0.7</v>
      </c>
      <c r="Q4010">
        <v>3.92</v>
      </c>
      <c r="R4010">
        <v>0.54</v>
      </c>
      <c r="S4010">
        <v>1.23</v>
      </c>
      <c r="T4010">
        <v>125</v>
      </c>
      <c r="U4010">
        <v>14.22</v>
      </c>
      <c r="V4010">
        <v>16.47</v>
      </c>
      <c r="W4010" s="1">
        <v>42967</v>
      </c>
      <c r="X4010">
        <v>199</v>
      </c>
      <c r="Y4010" t="s">
        <v>48</v>
      </c>
      <c r="AC4010" s="1">
        <v>43071</v>
      </c>
      <c r="AD4010">
        <v>1</v>
      </c>
      <c r="AF4010" s="1">
        <v>43353</v>
      </c>
      <c r="AI4010">
        <v>0</v>
      </c>
      <c r="AJ4010" t="s">
        <v>1094</v>
      </c>
      <c r="AK4010" t="s">
        <v>143</v>
      </c>
      <c r="AL4010" s="1">
        <v>43224</v>
      </c>
    </row>
    <row r="4011" spans="1:38" x14ac:dyDescent="0.25">
      <c r="A4011" t="s">
        <v>123</v>
      </c>
      <c r="B4011" s="1">
        <v>43136</v>
      </c>
      <c r="C4011">
        <v>3</v>
      </c>
      <c r="D4011">
        <v>478</v>
      </c>
      <c r="E4011">
        <v>325</v>
      </c>
      <c r="F4011" t="s">
        <v>1426</v>
      </c>
      <c r="G4011" t="s">
        <v>104</v>
      </c>
      <c r="H4011" t="s">
        <v>105</v>
      </c>
      <c r="I4011">
        <v>3</v>
      </c>
      <c r="J4011">
        <v>2</v>
      </c>
      <c r="K4011">
        <v>167</v>
      </c>
      <c r="L4011">
        <v>11.8</v>
      </c>
      <c r="M4011">
        <v>4.9800000000000004</v>
      </c>
      <c r="N4011">
        <v>0.59</v>
      </c>
      <c r="O4011">
        <v>5.66</v>
      </c>
      <c r="P4011">
        <v>0.67</v>
      </c>
      <c r="Q4011">
        <v>4.12</v>
      </c>
      <c r="R4011">
        <v>0.49</v>
      </c>
      <c r="S4011">
        <v>1.1499999999999999</v>
      </c>
      <c r="T4011">
        <v>31</v>
      </c>
      <c r="U4011">
        <v>12.25</v>
      </c>
      <c r="V4011">
        <v>15.21</v>
      </c>
      <c r="W4011" s="1">
        <v>42969</v>
      </c>
      <c r="X4011">
        <v>242</v>
      </c>
      <c r="Y4011" t="s">
        <v>47</v>
      </c>
      <c r="Z4011" t="s">
        <v>2216</v>
      </c>
      <c r="AA4011" t="s">
        <v>2217</v>
      </c>
      <c r="AC4011" s="1">
        <v>43069</v>
      </c>
      <c r="AD4011">
        <v>2</v>
      </c>
      <c r="AE4011">
        <v>211</v>
      </c>
      <c r="AF4011" s="1">
        <v>43349</v>
      </c>
      <c r="AG4011">
        <v>380</v>
      </c>
      <c r="AH4011" t="s">
        <v>1061</v>
      </c>
      <c r="AI4011">
        <v>180</v>
      </c>
      <c r="AJ4011" t="s">
        <v>2218</v>
      </c>
      <c r="AK4011" t="s">
        <v>45</v>
      </c>
      <c r="AL4011" s="1">
        <v>42969</v>
      </c>
    </row>
    <row r="4012" spans="1:38" x14ac:dyDescent="0.25">
      <c r="A4012" t="s">
        <v>123</v>
      </c>
      <c r="B4012" s="1">
        <v>43074</v>
      </c>
      <c r="C4012">
        <v>2</v>
      </c>
      <c r="D4012">
        <v>301</v>
      </c>
      <c r="E4012">
        <v>325</v>
      </c>
      <c r="F4012" t="s">
        <v>1426</v>
      </c>
      <c r="G4012" t="s">
        <v>69</v>
      </c>
      <c r="H4012" t="s">
        <v>70</v>
      </c>
      <c r="I4012">
        <v>2</v>
      </c>
      <c r="J4012">
        <v>1</v>
      </c>
      <c r="K4012">
        <v>52</v>
      </c>
      <c r="L4012">
        <v>25.8</v>
      </c>
      <c r="M4012">
        <v>5.15</v>
      </c>
      <c r="N4012">
        <v>1.33</v>
      </c>
      <c r="O4012">
        <v>4.4000000000000004</v>
      </c>
      <c r="P4012">
        <v>1.1399999999999999</v>
      </c>
      <c r="Q4012">
        <v>3.41</v>
      </c>
      <c r="R4012">
        <v>0.88</v>
      </c>
      <c r="S4012">
        <v>2.0099999999999998</v>
      </c>
      <c r="T4012">
        <v>25</v>
      </c>
      <c r="U4012">
        <v>26.78</v>
      </c>
      <c r="V4012">
        <v>27.76</v>
      </c>
      <c r="W4012" s="1">
        <v>43022</v>
      </c>
      <c r="X4012">
        <v>189</v>
      </c>
      <c r="Y4012" t="s">
        <v>43</v>
      </c>
      <c r="Z4012" t="s">
        <v>1577</v>
      </c>
      <c r="AA4012" t="s">
        <v>1578</v>
      </c>
      <c r="AC4012" t="s">
        <v>49</v>
      </c>
      <c r="AH4012" t="s">
        <v>1579</v>
      </c>
      <c r="AI4012">
        <v>243</v>
      </c>
      <c r="AJ4012" t="s">
        <v>1580</v>
      </c>
      <c r="AK4012" t="s">
        <v>45</v>
      </c>
      <c r="AL4012" s="1">
        <v>43022</v>
      </c>
    </row>
    <row r="4013" spans="1:38" x14ac:dyDescent="0.25">
      <c r="A4013" t="s">
        <v>123</v>
      </c>
      <c r="B4013" s="1">
        <v>43136</v>
      </c>
      <c r="C4013">
        <v>3</v>
      </c>
      <c r="D4013">
        <v>301</v>
      </c>
      <c r="E4013">
        <v>325</v>
      </c>
      <c r="F4013" t="s">
        <v>1426</v>
      </c>
      <c r="G4013" t="s">
        <v>69</v>
      </c>
      <c r="H4013" t="s">
        <v>70</v>
      </c>
      <c r="I4013">
        <v>7</v>
      </c>
      <c r="J4013" t="s">
        <v>42</v>
      </c>
      <c r="K4013">
        <v>166</v>
      </c>
      <c r="L4013">
        <v>14.6</v>
      </c>
      <c r="M4013">
        <v>4.99</v>
      </c>
      <c r="N4013">
        <v>0.73</v>
      </c>
      <c r="O4013">
        <v>5.87</v>
      </c>
      <c r="P4013">
        <v>0.86</v>
      </c>
      <c r="Q4013">
        <v>3.93</v>
      </c>
      <c r="R4013">
        <v>0.56999999999999995</v>
      </c>
      <c r="S4013">
        <v>1.43</v>
      </c>
      <c r="T4013">
        <v>12</v>
      </c>
      <c r="U4013">
        <v>15.15</v>
      </c>
      <c r="V4013">
        <v>18.940000000000001</v>
      </c>
      <c r="W4013" s="1">
        <v>42970</v>
      </c>
      <c r="X4013">
        <v>189</v>
      </c>
      <c r="Y4013" s="3">
        <v>44986</v>
      </c>
      <c r="Z4013" t="s">
        <v>2219</v>
      </c>
      <c r="AA4013" t="s">
        <v>2220</v>
      </c>
      <c r="AC4013" s="1">
        <v>43063</v>
      </c>
      <c r="AD4013">
        <v>2</v>
      </c>
      <c r="AE4013">
        <v>208</v>
      </c>
      <c r="AF4013" s="1">
        <v>43346</v>
      </c>
      <c r="AG4013">
        <v>376</v>
      </c>
      <c r="AI4013" t="s">
        <v>2221</v>
      </c>
      <c r="AJ4013" t="s">
        <v>2222</v>
      </c>
      <c r="AK4013" t="s">
        <v>45</v>
      </c>
      <c r="AL4013" s="1">
        <v>42970</v>
      </c>
    </row>
    <row r="4014" spans="1:38" x14ac:dyDescent="0.25">
      <c r="A4014" t="s">
        <v>123</v>
      </c>
      <c r="B4014" s="1">
        <v>43198</v>
      </c>
      <c r="C4014">
        <v>4</v>
      </c>
      <c r="D4014">
        <v>301</v>
      </c>
      <c r="E4014">
        <v>325</v>
      </c>
      <c r="F4014" t="s">
        <v>1426</v>
      </c>
      <c r="G4014" t="s">
        <v>69</v>
      </c>
      <c r="H4014" t="s">
        <v>70</v>
      </c>
      <c r="I4014">
        <v>2</v>
      </c>
      <c r="J4014">
        <v>1</v>
      </c>
      <c r="K4014">
        <v>176</v>
      </c>
      <c r="L4014">
        <v>14.4</v>
      </c>
      <c r="M4014">
        <v>4.79</v>
      </c>
      <c r="N4014">
        <v>0.69</v>
      </c>
      <c r="O4014">
        <v>5.47</v>
      </c>
      <c r="P4014">
        <v>0.79</v>
      </c>
      <c r="Q4014">
        <v>4.2</v>
      </c>
      <c r="R4014">
        <v>0.6</v>
      </c>
      <c r="S4014">
        <v>1.39</v>
      </c>
      <c r="T4014">
        <v>38</v>
      </c>
      <c r="U4014">
        <v>14.95</v>
      </c>
      <c r="V4014">
        <v>18.23</v>
      </c>
      <c r="W4014" s="1">
        <v>43022</v>
      </c>
      <c r="X4014">
        <v>189</v>
      </c>
      <c r="Y4014" t="s">
        <v>47</v>
      </c>
      <c r="Z4014" t="s">
        <v>1577</v>
      </c>
      <c r="AA4014" t="s">
        <v>1578</v>
      </c>
      <c r="AC4014" s="1">
        <v>43091</v>
      </c>
      <c r="AD4014">
        <v>0</v>
      </c>
      <c r="AF4014" s="1">
        <v>43372</v>
      </c>
      <c r="AG4014">
        <v>350</v>
      </c>
      <c r="AH4014" t="s">
        <v>1579</v>
      </c>
      <c r="AI4014">
        <v>243</v>
      </c>
      <c r="AJ4014" t="s">
        <v>1580</v>
      </c>
      <c r="AK4014" t="s">
        <v>50</v>
      </c>
      <c r="AL4014" s="1">
        <v>43243</v>
      </c>
    </row>
    <row r="4015" spans="1:38" x14ac:dyDescent="0.25">
      <c r="A4015" t="s">
        <v>51</v>
      </c>
      <c r="B4015" s="1">
        <v>43048</v>
      </c>
      <c r="C4015">
        <v>2</v>
      </c>
      <c r="D4015">
        <v>127</v>
      </c>
      <c r="E4015">
        <v>325</v>
      </c>
      <c r="F4015" t="s">
        <v>1426</v>
      </c>
      <c r="G4015" t="s">
        <v>56</v>
      </c>
      <c r="H4015" t="s">
        <v>41</v>
      </c>
      <c r="I4015">
        <v>3</v>
      </c>
      <c r="J4015">
        <v>2</v>
      </c>
      <c r="K4015">
        <v>83</v>
      </c>
      <c r="L4015">
        <v>13.6</v>
      </c>
      <c r="M4015">
        <v>5.04</v>
      </c>
      <c r="N4015">
        <v>0.69</v>
      </c>
      <c r="O4015">
        <v>7.16</v>
      </c>
      <c r="P4015">
        <v>0.97</v>
      </c>
      <c r="Q4015">
        <v>4.5599999999999996</v>
      </c>
      <c r="R4015">
        <v>0.62</v>
      </c>
      <c r="S4015">
        <v>1.59</v>
      </c>
      <c r="T4015">
        <v>38</v>
      </c>
      <c r="U4015">
        <v>14.12</v>
      </c>
      <c r="V4015">
        <v>20.420000000000002</v>
      </c>
      <c r="W4015" s="1">
        <v>42965</v>
      </c>
      <c r="X4015">
        <v>257</v>
      </c>
      <c r="Y4015" t="s">
        <v>46</v>
      </c>
      <c r="Z4015" t="s">
        <v>2223</v>
      </c>
      <c r="AA4015" t="s">
        <v>2224</v>
      </c>
      <c r="AB4015">
        <v>218</v>
      </c>
      <c r="AC4015" t="s">
        <v>49</v>
      </c>
      <c r="AH4015" t="s">
        <v>305</v>
      </c>
      <c r="AI4015" t="s">
        <v>2225</v>
      </c>
      <c r="AJ4015" s="2">
        <v>16224</v>
      </c>
      <c r="AK4015" t="s">
        <v>45</v>
      </c>
      <c r="AL4015" s="1">
        <v>42965</v>
      </c>
    </row>
    <row r="4016" spans="1:38" x14ac:dyDescent="0.25">
      <c r="A4016" t="s">
        <v>51</v>
      </c>
      <c r="B4016" s="1">
        <v>42990</v>
      </c>
      <c r="C4016">
        <v>1</v>
      </c>
      <c r="D4016">
        <v>127</v>
      </c>
      <c r="E4016">
        <v>325</v>
      </c>
      <c r="F4016" t="s">
        <v>1426</v>
      </c>
      <c r="G4016" t="s">
        <v>56</v>
      </c>
      <c r="H4016" t="s">
        <v>41</v>
      </c>
      <c r="I4016">
        <v>3</v>
      </c>
      <c r="J4016">
        <v>2</v>
      </c>
      <c r="K4016">
        <v>25</v>
      </c>
      <c r="L4016">
        <v>14.3</v>
      </c>
      <c r="M4016">
        <v>4.99</v>
      </c>
      <c r="N4016">
        <v>0.71</v>
      </c>
      <c r="O4016">
        <v>6.49</v>
      </c>
      <c r="P4016">
        <v>0.93</v>
      </c>
      <c r="Q4016">
        <v>4.4000000000000004</v>
      </c>
      <c r="R4016">
        <v>0.63</v>
      </c>
      <c r="S4016">
        <v>1.56</v>
      </c>
      <c r="T4016">
        <v>43</v>
      </c>
      <c r="U4016">
        <v>14.84</v>
      </c>
      <c r="V4016">
        <v>20.18</v>
      </c>
      <c r="W4016" s="1">
        <v>42965</v>
      </c>
      <c r="X4016">
        <v>257</v>
      </c>
      <c r="Y4016" t="s">
        <v>43</v>
      </c>
      <c r="Z4016" t="s">
        <v>2223</v>
      </c>
      <c r="AA4016" t="s">
        <v>2224</v>
      </c>
      <c r="AB4016">
        <v>218</v>
      </c>
      <c r="AC4016" t="s">
        <v>49</v>
      </c>
      <c r="AH4016" t="s">
        <v>305</v>
      </c>
      <c r="AI4016" t="s">
        <v>2225</v>
      </c>
      <c r="AJ4016" s="2">
        <v>16224</v>
      </c>
      <c r="AK4016" t="s">
        <v>45</v>
      </c>
      <c r="AL4016" s="1">
        <v>42965</v>
      </c>
    </row>
    <row r="4017" spans="1:38" x14ac:dyDescent="0.25">
      <c r="A4017" t="s">
        <v>51</v>
      </c>
      <c r="B4017" s="1">
        <v>43109</v>
      </c>
      <c r="C4017">
        <v>3</v>
      </c>
      <c r="D4017">
        <v>127</v>
      </c>
      <c r="E4017">
        <v>325</v>
      </c>
      <c r="F4017" t="s">
        <v>1426</v>
      </c>
      <c r="G4017" t="s">
        <v>56</v>
      </c>
      <c r="H4017" t="s">
        <v>41</v>
      </c>
      <c r="I4017">
        <v>3</v>
      </c>
      <c r="J4017">
        <v>2</v>
      </c>
      <c r="K4017">
        <v>144</v>
      </c>
      <c r="L4017">
        <v>11.3</v>
      </c>
      <c r="M4017">
        <v>4.93</v>
      </c>
      <c r="N4017">
        <v>0.56000000000000005</v>
      </c>
      <c r="O4017">
        <v>6.79</v>
      </c>
      <c r="P4017">
        <v>0.77</v>
      </c>
      <c r="Q4017">
        <v>4.45</v>
      </c>
      <c r="R4017">
        <v>0.5</v>
      </c>
      <c r="S4017">
        <v>1.27</v>
      </c>
      <c r="T4017">
        <v>17</v>
      </c>
      <c r="U4017">
        <v>11.73</v>
      </c>
      <c r="V4017">
        <v>16.399999999999999</v>
      </c>
      <c r="W4017" s="1">
        <v>42965</v>
      </c>
      <c r="X4017">
        <v>257</v>
      </c>
      <c r="Y4017" t="s">
        <v>47</v>
      </c>
      <c r="Z4017" t="s">
        <v>2226</v>
      </c>
      <c r="AA4017" t="s">
        <v>2227</v>
      </c>
      <c r="AC4017" s="1">
        <v>43061</v>
      </c>
      <c r="AD4017">
        <v>1</v>
      </c>
      <c r="AE4017">
        <v>190</v>
      </c>
      <c r="AF4017" s="1">
        <v>43342</v>
      </c>
      <c r="AG4017">
        <v>377</v>
      </c>
      <c r="AH4017" t="s">
        <v>305</v>
      </c>
      <c r="AI4017" t="s">
        <v>2225</v>
      </c>
      <c r="AJ4017" s="2">
        <v>16224</v>
      </c>
      <c r="AK4017" t="s">
        <v>45</v>
      </c>
      <c r="AL4017" s="1">
        <v>42965</v>
      </c>
    </row>
    <row r="4018" spans="1:38" x14ac:dyDescent="0.25">
      <c r="A4018" t="s">
        <v>51</v>
      </c>
      <c r="B4018" s="1">
        <v>43209</v>
      </c>
      <c r="C4018">
        <v>5</v>
      </c>
      <c r="D4018">
        <v>127</v>
      </c>
      <c r="E4018">
        <v>325</v>
      </c>
      <c r="F4018" t="s">
        <v>1426</v>
      </c>
      <c r="G4018" t="s">
        <v>56</v>
      </c>
      <c r="H4018" t="s">
        <v>41</v>
      </c>
      <c r="I4018">
        <v>3</v>
      </c>
      <c r="J4018">
        <v>2</v>
      </c>
      <c r="K4018">
        <v>244</v>
      </c>
      <c r="L4018">
        <v>6.5</v>
      </c>
      <c r="M4018">
        <v>4.49</v>
      </c>
      <c r="N4018">
        <v>0.28999999999999998</v>
      </c>
      <c r="O4018">
        <v>10.08</v>
      </c>
      <c r="P4018">
        <v>0.66</v>
      </c>
      <c r="Q4018">
        <v>6.29</v>
      </c>
      <c r="R4018">
        <v>0.41</v>
      </c>
      <c r="S4018">
        <v>1.06</v>
      </c>
      <c r="T4018">
        <v>185</v>
      </c>
      <c r="U4018">
        <v>6.75</v>
      </c>
      <c r="V4018">
        <v>13.06</v>
      </c>
      <c r="W4018" s="1">
        <v>42965</v>
      </c>
      <c r="X4018">
        <v>257</v>
      </c>
      <c r="Y4018" s="3">
        <v>45047</v>
      </c>
      <c r="Z4018" t="s">
        <v>2223</v>
      </c>
      <c r="AA4018" t="s">
        <v>2224</v>
      </c>
      <c r="AB4018">
        <v>218</v>
      </c>
      <c r="AC4018" t="s">
        <v>49</v>
      </c>
      <c r="AH4018" t="s">
        <v>305</v>
      </c>
      <c r="AI4018" t="s">
        <v>2225</v>
      </c>
      <c r="AJ4018" s="2">
        <v>16224</v>
      </c>
      <c r="AK4018" t="s">
        <v>45</v>
      </c>
      <c r="AL4018" s="1">
        <v>42965</v>
      </c>
    </row>
    <row r="4019" spans="1:38" x14ac:dyDescent="0.25">
      <c r="A4019" t="s">
        <v>51</v>
      </c>
      <c r="B4019" s="1">
        <v>43157</v>
      </c>
      <c r="C4019">
        <v>4</v>
      </c>
      <c r="D4019">
        <v>127</v>
      </c>
      <c r="E4019">
        <v>325</v>
      </c>
      <c r="F4019" t="s">
        <v>1426</v>
      </c>
      <c r="G4019" t="s">
        <v>56</v>
      </c>
      <c r="H4019" t="s">
        <v>41</v>
      </c>
      <c r="I4019">
        <v>3</v>
      </c>
      <c r="J4019">
        <v>2</v>
      </c>
      <c r="K4019">
        <v>192</v>
      </c>
      <c r="L4019">
        <v>7.1</v>
      </c>
      <c r="M4019">
        <v>4.63</v>
      </c>
      <c r="N4019">
        <v>0.33</v>
      </c>
      <c r="O4019">
        <v>8.0399999999999991</v>
      </c>
      <c r="P4019">
        <v>0.56999999999999995</v>
      </c>
      <c r="Q4019">
        <v>5.0599999999999996</v>
      </c>
      <c r="R4019">
        <v>0.36</v>
      </c>
      <c r="S4019">
        <v>0.93</v>
      </c>
      <c r="T4019">
        <v>35</v>
      </c>
      <c r="U4019">
        <v>7.37</v>
      </c>
      <c r="V4019">
        <v>11.73</v>
      </c>
      <c r="W4019" s="1">
        <v>42965</v>
      </c>
      <c r="X4019">
        <v>257</v>
      </c>
      <c r="Y4019" t="s">
        <v>48</v>
      </c>
      <c r="Z4019" t="s">
        <v>2223</v>
      </c>
      <c r="AA4019" t="s">
        <v>2224</v>
      </c>
      <c r="AB4019">
        <v>218</v>
      </c>
      <c r="AC4019" s="1">
        <v>43061</v>
      </c>
      <c r="AD4019">
        <v>1</v>
      </c>
      <c r="AE4019">
        <v>184</v>
      </c>
      <c r="AF4019" s="1">
        <v>43342</v>
      </c>
      <c r="AG4019">
        <v>377</v>
      </c>
      <c r="AH4019" t="s">
        <v>305</v>
      </c>
      <c r="AI4019" t="s">
        <v>2225</v>
      </c>
      <c r="AJ4019" s="2">
        <v>16224</v>
      </c>
      <c r="AK4019" t="s">
        <v>45</v>
      </c>
      <c r="AL4019" s="1">
        <v>42965</v>
      </c>
    </row>
    <row r="4020" spans="1:38" x14ac:dyDescent="0.25">
      <c r="A4020" t="s">
        <v>38</v>
      </c>
      <c r="B4020" s="1">
        <v>43075</v>
      </c>
      <c r="C4020">
        <v>2</v>
      </c>
      <c r="D4020">
        <v>114</v>
      </c>
      <c r="E4020">
        <v>325</v>
      </c>
      <c r="F4020" t="s">
        <v>1426</v>
      </c>
      <c r="G4020" t="s">
        <v>104</v>
      </c>
      <c r="H4020" t="s">
        <v>105</v>
      </c>
      <c r="I4020">
        <v>5</v>
      </c>
      <c r="J4020" t="s">
        <v>42</v>
      </c>
      <c r="K4020">
        <v>94</v>
      </c>
      <c r="L4020">
        <v>15.6</v>
      </c>
      <c r="M4020">
        <v>5.01</v>
      </c>
      <c r="N4020">
        <v>0.78</v>
      </c>
      <c r="O4020">
        <v>5.45</v>
      </c>
      <c r="P4020">
        <v>0.85</v>
      </c>
      <c r="Q4020">
        <v>3.42</v>
      </c>
      <c r="R4020">
        <v>0.53</v>
      </c>
      <c r="S4020">
        <v>1.38</v>
      </c>
      <c r="T4020">
        <v>20</v>
      </c>
      <c r="U4020">
        <v>16.190000000000001</v>
      </c>
      <c r="V4020">
        <v>18.79</v>
      </c>
      <c r="W4020" s="1">
        <v>42981</v>
      </c>
      <c r="X4020">
        <v>232</v>
      </c>
      <c r="Y4020" t="s">
        <v>46</v>
      </c>
      <c r="AC4020" s="1">
        <v>43053</v>
      </c>
      <c r="AD4020">
        <v>1</v>
      </c>
      <c r="AE4020">
        <v>220</v>
      </c>
      <c r="AF4020" s="1">
        <v>43335</v>
      </c>
      <c r="AG4020">
        <v>354</v>
      </c>
      <c r="AH4020">
        <v>307091</v>
      </c>
      <c r="AI4020" t="s">
        <v>491</v>
      </c>
      <c r="AJ4020" s="2">
        <v>13575</v>
      </c>
      <c r="AK4020" t="s">
        <v>45</v>
      </c>
      <c r="AL4020" s="1">
        <v>42981</v>
      </c>
    </row>
    <row r="4021" spans="1:38" x14ac:dyDescent="0.25">
      <c r="A4021" t="s">
        <v>38</v>
      </c>
      <c r="B4021" s="1">
        <v>43200</v>
      </c>
      <c r="C4021">
        <v>4</v>
      </c>
      <c r="D4021">
        <v>114</v>
      </c>
      <c r="E4021">
        <v>325</v>
      </c>
      <c r="F4021" t="s">
        <v>1426</v>
      </c>
      <c r="G4021" t="s">
        <v>104</v>
      </c>
      <c r="H4021" t="s">
        <v>105</v>
      </c>
      <c r="I4021">
        <v>5</v>
      </c>
      <c r="J4021" t="s">
        <v>42</v>
      </c>
      <c r="K4021">
        <v>219</v>
      </c>
      <c r="L4021">
        <v>14.4</v>
      </c>
      <c r="M4021">
        <v>5.04</v>
      </c>
      <c r="N4021">
        <v>0.73</v>
      </c>
      <c r="O4021">
        <v>5.21</v>
      </c>
      <c r="P4021">
        <v>0.75</v>
      </c>
      <c r="Q4021">
        <v>4.32</v>
      </c>
      <c r="R4021">
        <v>0.62</v>
      </c>
      <c r="S4021">
        <v>1.37</v>
      </c>
      <c r="T4021">
        <v>8</v>
      </c>
      <c r="U4021">
        <v>14.95</v>
      </c>
      <c r="V4021">
        <v>17.87</v>
      </c>
      <c r="W4021" s="1">
        <v>42981</v>
      </c>
      <c r="X4021">
        <v>232</v>
      </c>
      <c r="Y4021" t="s">
        <v>48</v>
      </c>
      <c r="AC4021" t="s">
        <v>49</v>
      </c>
      <c r="AH4021">
        <v>307091</v>
      </c>
      <c r="AI4021" t="s">
        <v>491</v>
      </c>
      <c r="AJ4021" s="2">
        <v>13575</v>
      </c>
      <c r="AK4021" t="s">
        <v>50</v>
      </c>
      <c r="AL4021" s="1">
        <v>43241</v>
      </c>
    </row>
    <row r="4022" spans="1:38" x14ac:dyDescent="0.25">
      <c r="A4022" t="s">
        <v>38</v>
      </c>
      <c r="B4022" s="1">
        <v>43146</v>
      </c>
      <c r="C4022">
        <v>3</v>
      </c>
      <c r="D4022">
        <v>114</v>
      </c>
      <c r="E4022">
        <v>325</v>
      </c>
      <c r="F4022" t="s">
        <v>1426</v>
      </c>
      <c r="G4022" t="s">
        <v>104</v>
      </c>
      <c r="H4022" t="s">
        <v>105</v>
      </c>
      <c r="I4022">
        <v>5</v>
      </c>
      <c r="J4022" t="s">
        <v>42</v>
      </c>
      <c r="K4022">
        <v>165</v>
      </c>
      <c r="L4022">
        <v>14.5</v>
      </c>
      <c r="M4022">
        <v>5.0599999999999996</v>
      </c>
      <c r="N4022">
        <v>0.73</v>
      </c>
      <c r="O4022">
        <v>5.25</v>
      </c>
      <c r="P4022">
        <v>0.76</v>
      </c>
      <c r="Q4022">
        <v>4.04</v>
      </c>
      <c r="R4022">
        <v>0.59</v>
      </c>
      <c r="S4022">
        <v>1.35</v>
      </c>
      <c r="T4022">
        <v>9</v>
      </c>
      <c r="U4022">
        <v>15.05</v>
      </c>
      <c r="V4022">
        <v>17.8</v>
      </c>
      <c r="W4022" s="1">
        <v>42981</v>
      </c>
      <c r="X4022">
        <v>232</v>
      </c>
      <c r="Y4022" t="s">
        <v>47</v>
      </c>
      <c r="AC4022" s="1">
        <v>43053</v>
      </c>
      <c r="AD4022">
        <v>1</v>
      </c>
      <c r="AE4022">
        <v>184</v>
      </c>
      <c r="AF4022" s="1">
        <v>43335</v>
      </c>
      <c r="AG4022">
        <v>354</v>
      </c>
      <c r="AH4022">
        <v>307091</v>
      </c>
      <c r="AI4022" t="s">
        <v>491</v>
      </c>
      <c r="AJ4022" s="2">
        <v>13575</v>
      </c>
      <c r="AK4022" t="s">
        <v>45</v>
      </c>
      <c r="AL4022" s="1">
        <v>42981</v>
      </c>
    </row>
    <row r="4023" spans="1:38" x14ac:dyDescent="0.25">
      <c r="A4023" t="s">
        <v>51</v>
      </c>
      <c r="B4023" s="1">
        <v>43048</v>
      </c>
      <c r="C4023">
        <v>2</v>
      </c>
      <c r="D4023">
        <v>169</v>
      </c>
      <c r="E4023">
        <v>325</v>
      </c>
      <c r="F4023" t="s">
        <v>1426</v>
      </c>
      <c r="G4023" t="s">
        <v>56</v>
      </c>
      <c r="H4023" t="s">
        <v>41</v>
      </c>
      <c r="I4023">
        <v>3</v>
      </c>
      <c r="J4023">
        <v>2</v>
      </c>
      <c r="K4023">
        <v>81</v>
      </c>
      <c r="L4023">
        <v>12.9</v>
      </c>
      <c r="M4023">
        <v>5.16</v>
      </c>
      <c r="N4023">
        <v>0.67</v>
      </c>
      <c r="O4023">
        <v>5.17</v>
      </c>
      <c r="P4023">
        <v>0.67</v>
      </c>
      <c r="Q4023">
        <v>4.33</v>
      </c>
      <c r="R4023">
        <v>0.56000000000000005</v>
      </c>
      <c r="S4023">
        <v>1.23</v>
      </c>
      <c r="T4023">
        <v>52</v>
      </c>
      <c r="U4023">
        <v>13.39</v>
      </c>
      <c r="V4023">
        <v>16.02</v>
      </c>
      <c r="W4023" s="1">
        <v>42967</v>
      </c>
      <c r="X4023">
        <v>255</v>
      </c>
      <c r="Y4023" t="s">
        <v>46</v>
      </c>
      <c r="Z4023" t="s">
        <v>2228</v>
      </c>
      <c r="AA4023">
        <f>-56/72</f>
        <v>-0.77777777777777779</v>
      </c>
      <c r="AC4023" t="s">
        <v>49</v>
      </c>
      <c r="AH4023" t="s">
        <v>2229</v>
      </c>
      <c r="AI4023">
        <v>33</v>
      </c>
      <c r="AJ4023" s="2">
        <v>26604</v>
      </c>
      <c r="AK4023" t="s">
        <v>45</v>
      </c>
      <c r="AL4023" s="1">
        <v>42967</v>
      </c>
    </row>
    <row r="4024" spans="1:38" x14ac:dyDescent="0.25">
      <c r="A4024" t="s">
        <v>1153</v>
      </c>
      <c r="B4024" s="1">
        <v>43009</v>
      </c>
      <c r="C4024">
        <v>1</v>
      </c>
      <c r="D4024">
        <v>153</v>
      </c>
      <c r="E4024">
        <v>326</v>
      </c>
      <c r="F4024" t="s">
        <v>1426</v>
      </c>
      <c r="G4024" t="s">
        <v>104</v>
      </c>
      <c r="H4024" t="s">
        <v>105</v>
      </c>
      <c r="I4024">
        <v>10</v>
      </c>
      <c r="J4024" t="s">
        <v>42</v>
      </c>
      <c r="K4024">
        <v>39</v>
      </c>
      <c r="L4024">
        <v>16.399999999999999</v>
      </c>
      <c r="M4024">
        <v>4.99</v>
      </c>
      <c r="N4024">
        <v>0.82</v>
      </c>
      <c r="O4024">
        <v>5.91</v>
      </c>
      <c r="P4024">
        <v>0.97</v>
      </c>
      <c r="Q4024">
        <v>3.96</v>
      </c>
      <c r="R4024">
        <v>0.65</v>
      </c>
      <c r="S4024">
        <v>1.62</v>
      </c>
      <c r="T4024">
        <v>1662</v>
      </c>
      <c r="U4024">
        <v>17.02</v>
      </c>
      <c r="V4024">
        <v>21.39</v>
      </c>
      <c r="W4024" s="1">
        <v>42970</v>
      </c>
      <c r="X4024">
        <v>257</v>
      </c>
      <c r="Y4024" s="3">
        <v>44927</v>
      </c>
      <c r="AC4024" s="1">
        <v>43057</v>
      </c>
      <c r="AD4024">
        <v>1</v>
      </c>
      <c r="AE4024">
        <v>265</v>
      </c>
      <c r="AF4024" s="1">
        <v>43335</v>
      </c>
      <c r="AG4024">
        <v>365</v>
      </c>
      <c r="AH4024">
        <v>501038</v>
      </c>
      <c r="AI4024">
        <v>9</v>
      </c>
      <c r="AJ4024" s="2">
        <v>46143</v>
      </c>
      <c r="AK4024" t="s">
        <v>45</v>
      </c>
      <c r="AL4024" s="1">
        <v>42970</v>
      </c>
    </row>
    <row r="4025" spans="1:38" x14ac:dyDescent="0.25">
      <c r="A4025" t="s">
        <v>1153</v>
      </c>
      <c r="B4025" s="1">
        <v>43073</v>
      </c>
      <c r="C4025">
        <v>2</v>
      </c>
      <c r="D4025">
        <v>153</v>
      </c>
      <c r="E4025">
        <v>326</v>
      </c>
      <c r="F4025" t="s">
        <v>1426</v>
      </c>
      <c r="G4025" t="s">
        <v>104</v>
      </c>
      <c r="H4025" t="s">
        <v>105</v>
      </c>
      <c r="I4025">
        <v>10</v>
      </c>
      <c r="J4025" t="s">
        <v>42</v>
      </c>
      <c r="K4025">
        <v>103</v>
      </c>
      <c r="L4025">
        <v>13.6</v>
      </c>
      <c r="M4025">
        <v>4.8899999999999997</v>
      </c>
      <c r="N4025">
        <v>0.67</v>
      </c>
      <c r="O4025">
        <v>6.3</v>
      </c>
      <c r="P4025">
        <v>0.86</v>
      </c>
      <c r="Q4025">
        <v>4.53</v>
      </c>
      <c r="R4025">
        <v>0.62</v>
      </c>
      <c r="S4025">
        <v>1.47</v>
      </c>
      <c r="T4025">
        <v>251</v>
      </c>
      <c r="U4025">
        <v>14.12</v>
      </c>
      <c r="V4025">
        <v>19.04</v>
      </c>
      <c r="W4025" s="1">
        <v>42970</v>
      </c>
      <c r="X4025">
        <v>257</v>
      </c>
      <c r="Y4025" s="3">
        <v>44959</v>
      </c>
      <c r="AC4025" s="1">
        <v>43057</v>
      </c>
      <c r="AD4025">
        <v>1</v>
      </c>
      <c r="AE4025">
        <v>260</v>
      </c>
      <c r="AF4025" s="1">
        <v>43335</v>
      </c>
      <c r="AG4025">
        <v>365</v>
      </c>
      <c r="AH4025">
        <v>501038</v>
      </c>
      <c r="AI4025">
        <v>9</v>
      </c>
      <c r="AJ4025" s="2">
        <v>46143</v>
      </c>
      <c r="AK4025" t="s">
        <v>45</v>
      </c>
      <c r="AL4025" s="1">
        <v>42970</v>
      </c>
    </row>
    <row r="4026" spans="1:38" x14ac:dyDescent="0.25">
      <c r="A4026" t="s">
        <v>1153</v>
      </c>
      <c r="B4026" s="1">
        <v>43144</v>
      </c>
      <c r="C4026">
        <v>3</v>
      </c>
      <c r="D4026">
        <v>153</v>
      </c>
      <c r="E4026">
        <v>326</v>
      </c>
      <c r="F4026" t="s">
        <v>1426</v>
      </c>
      <c r="G4026" t="s">
        <v>104</v>
      </c>
      <c r="H4026" t="s">
        <v>105</v>
      </c>
      <c r="I4026">
        <v>10</v>
      </c>
      <c r="J4026" t="s">
        <v>42</v>
      </c>
      <c r="K4026">
        <v>174</v>
      </c>
      <c r="L4026">
        <v>9.3000000000000007</v>
      </c>
      <c r="M4026">
        <v>4.97</v>
      </c>
      <c r="N4026">
        <v>0.46</v>
      </c>
      <c r="O4026">
        <v>7.04</v>
      </c>
      <c r="P4026">
        <v>0.65</v>
      </c>
      <c r="Q4026">
        <v>4.6500000000000004</v>
      </c>
      <c r="R4026">
        <v>0.43</v>
      </c>
      <c r="S4026">
        <v>1.0900000000000001</v>
      </c>
      <c r="T4026">
        <v>2741</v>
      </c>
      <c r="U4026">
        <v>9.65</v>
      </c>
      <c r="V4026">
        <v>13.84</v>
      </c>
      <c r="W4026" s="1">
        <v>42970</v>
      </c>
      <c r="X4026">
        <v>257</v>
      </c>
      <c r="Y4026" s="3">
        <v>44988</v>
      </c>
      <c r="AC4026" s="1">
        <v>43077</v>
      </c>
      <c r="AD4026">
        <v>2</v>
      </c>
      <c r="AE4026">
        <v>143</v>
      </c>
      <c r="AF4026" s="1">
        <v>43357</v>
      </c>
      <c r="AG4026">
        <v>387</v>
      </c>
      <c r="AH4026">
        <v>501038</v>
      </c>
      <c r="AI4026">
        <v>9</v>
      </c>
      <c r="AJ4026" s="2">
        <v>46143</v>
      </c>
      <c r="AK4026" t="s">
        <v>45</v>
      </c>
      <c r="AL4026" s="1">
        <v>42970</v>
      </c>
    </row>
    <row r="4027" spans="1:38" x14ac:dyDescent="0.25">
      <c r="A4027" t="s">
        <v>1153</v>
      </c>
      <c r="B4027" s="1">
        <v>43214</v>
      </c>
      <c r="C4027">
        <v>4</v>
      </c>
      <c r="D4027">
        <v>153</v>
      </c>
      <c r="E4027">
        <v>326</v>
      </c>
      <c r="F4027" t="s">
        <v>1426</v>
      </c>
      <c r="G4027" t="s">
        <v>104</v>
      </c>
      <c r="H4027" t="s">
        <v>105</v>
      </c>
      <c r="I4027">
        <v>10</v>
      </c>
      <c r="J4027" t="s">
        <v>42</v>
      </c>
      <c r="K4027">
        <v>244</v>
      </c>
      <c r="L4027">
        <v>6.3</v>
      </c>
      <c r="M4027">
        <v>4.5199999999999996</v>
      </c>
      <c r="N4027">
        <v>0.28000000000000003</v>
      </c>
      <c r="O4027">
        <v>8.84</v>
      </c>
      <c r="P4027">
        <v>0.56000000000000005</v>
      </c>
      <c r="Q4027">
        <v>5.55</v>
      </c>
      <c r="R4027">
        <v>0.35</v>
      </c>
      <c r="S4027">
        <v>0.91</v>
      </c>
      <c r="T4027">
        <v>190</v>
      </c>
      <c r="U4027">
        <v>6.54</v>
      </c>
      <c r="V4027">
        <v>11.31</v>
      </c>
      <c r="W4027" s="1">
        <v>42970</v>
      </c>
      <c r="X4027">
        <v>257</v>
      </c>
      <c r="Y4027" s="3">
        <v>45020</v>
      </c>
      <c r="AC4027" t="s">
        <v>49</v>
      </c>
      <c r="AH4027">
        <v>501038</v>
      </c>
      <c r="AI4027">
        <v>9</v>
      </c>
      <c r="AJ4027" s="2">
        <v>46143</v>
      </c>
      <c r="AK4027" t="s">
        <v>50</v>
      </c>
      <c r="AL4027" s="1">
        <v>43237</v>
      </c>
    </row>
    <row r="4028" spans="1:38" x14ac:dyDescent="0.25">
      <c r="A4028" t="s">
        <v>51</v>
      </c>
      <c r="B4028" s="1">
        <v>42990</v>
      </c>
      <c r="C4028">
        <v>1</v>
      </c>
      <c r="D4028">
        <v>169</v>
      </c>
      <c r="E4028">
        <v>326</v>
      </c>
      <c r="F4028" t="s">
        <v>1426</v>
      </c>
      <c r="G4028" t="s">
        <v>56</v>
      </c>
      <c r="H4028" t="s">
        <v>41</v>
      </c>
      <c r="I4028">
        <v>2</v>
      </c>
      <c r="J4028">
        <v>1</v>
      </c>
      <c r="K4028">
        <v>23</v>
      </c>
      <c r="L4028">
        <v>13.1</v>
      </c>
      <c r="M4028">
        <v>5.28</v>
      </c>
      <c r="N4028">
        <v>0.69</v>
      </c>
      <c r="O4028">
        <v>4.82</v>
      </c>
      <c r="P4028">
        <v>0.63</v>
      </c>
      <c r="Q4028">
        <v>4.1399999999999997</v>
      </c>
      <c r="R4028">
        <v>0.54</v>
      </c>
      <c r="S4028">
        <v>1.17</v>
      </c>
      <c r="T4028">
        <v>34</v>
      </c>
      <c r="U4028">
        <v>13.6</v>
      </c>
      <c r="V4028">
        <v>15.43</v>
      </c>
      <c r="W4028" s="1">
        <v>42967</v>
      </c>
      <c r="X4028">
        <v>255</v>
      </c>
      <c r="Y4028" t="s">
        <v>43</v>
      </c>
      <c r="Z4028" t="s">
        <v>2228</v>
      </c>
      <c r="AA4028">
        <f>-56/72</f>
        <v>-0.77777777777777779</v>
      </c>
      <c r="AC4028" t="s">
        <v>49</v>
      </c>
      <c r="AH4028" t="s">
        <v>2229</v>
      </c>
      <c r="AI4028">
        <v>33</v>
      </c>
      <c r="AJ4028" s="2">
        <v>26604</v>
      </c>
      <c r="AK4028" t="s">
        <v>45</v>
      </c>
      <c r="AL4028" s="1">
        <v>42967</v>
      </c>
    </row>
    <row r="4029" spans="1:38" x14ac:dyDescent="0.25">
      <c r="A4029" t="s">
        <v>51</v>
      </c>
      <c r="B4029" s="1">
        <v>43109</v>
      </c>
      <c r="C4029">
        <v>3</v>
      </c>
      <c r="D4029">
        <v>169</v>
      </c>
      <c r="E4029">
        <v>326</v>
      </c>
      <c r="F4029" t="s">
        <v>1426</v>
      </c>
      <c r="G4029" t="s">
        <v>56</v>
      </c>
      <c r="H4029" t="s">
        <v>41</v>
      </c>
      <c r="I4029">
        <v>3</v>
      </c>
      <c r="J4029">
        <v>2</v>
      </c>
      <c r="K4029">
        <v>142</v>
      </c>
      <c r="L4029">
        <v>12.5</v>
      </c>
      <c r="M4029">
        <v>5.0599999999999996</v>
      </c>
      <c r="N4029">
        <v>0.63</v>
      </c>
      <c r="O4029">
        <v>4.91</v>
      </c>
      <c r="P4029">
        <v>0.61</v>
      </c>
      <c r="Q4029">
        <v>4.1399999999999997</v>
      </c>
      <c r="R4029">
        <v>0.52</v>
      </c>
      <c r="S4029">
        <v>1.1299999999999999</v>
      </c>
      <c r="T4029">
        <v>28</v>
      </c>
      <c r="U4029">
        <v>12.98</v>
      </c>
      <c r="V4029">
        <v>14.87</v>
      </c>
      <c r="W4029" s="1">
        <v>42967</v>
      </c>
      <c r="X4029">
        <v>255</v>
      </c>
      <c r="Y4029" t="s">
        <v>47</v>
      </c>
      <c r="Z4029" t="s">
        <v>2228</v>
      </c>
      <c r="AA4029">
        <f>-56/72</f>
        <v>-0.77777777777777779</v>
      </c>
      <c r="AC4029" s="1">
        <v>43053</v>
      </c>
      <c r="AD4029">
        <v>1</v>
      </c>
      <c r="AE4029">
        <v>182</v>
      </c>
      <c r="AF4029" s="1">
        <v>43334</v>
      </c>
      <c r="AG4029">
        <v>367</v>
      </c>
      <c r="AH4029" t="s">
        <v>2229</v>
      </c>
      <c r="AI4029">
        <v>33</v>
      </c>
      <c r="AJ4029" s="2">
        <v>26604</v>
      </c>
      <c r="AK4029" t="s">
        <v>45</v>
      </c>
      <c r="AL4029" s="1">
        <v>42967</v>
      </c>
    </row>
    <row r="4030" spans="1:38" x14ac:dyDescent="0.25">
      <c r="A4030" t="s">
        <v>51</v>
      </c>
      <c r="B4030" s="1">
        <v>43209</v>
      </c>
      <c r="C4030">
        <v>5</v>
      </c>
      <c r="D4030">
        <v>169</v>
      </c>
      <c r="E4030">
        <v>326</v>
      </c>
      <c r="F4030" t="s">
        <v>1426</v>
      </c>
      <c r="G4030" t="s">
        <v>56</v>
      </c>
      <c r="H4030" t="s">
        <v>41</v>
      </c>
      <c r="I4030">
        <v>3</v>
      </c>
      <c r="J4030">
        <v>2</v>
      </c>
      <c r="K4030">
        <v>242</v>
      </c>
      <c r="L4030">
        <v>9.6</v>
      </c>
      <c r="M4030">
        <v>5.0599999999999996</v>
      </c>
      <c r="N4030">
        <v>0.49</v>
      </c>
      <c r="O4030">
        <v>6.47</v>
      </c>
      <c r="P4030">
        <v>0.62</v>
      </c>
      <c r="Q4030">
        <v>4.9800000000000004</v>
      </c>
      <c r="R4030">
        <v>0.48</v>
      </c>
      <c r="S4030">
        <v>1.1000000000000001</v>
      </c>
      <c r="T4030">
        <v>67</v>
      </c>
      <c r="U4030">
        <v>9.9600000000000009</v>
      </c>
      <c r="V4030">
        <v>13.91</v>
      </c>
      <c r="W4030" s="1">
        <v>42967</v>
      </c>
      <c r="X4030">
        <v>255</v>
      </c>
      <c r="Y4030" t="s">
        <v>77</v>
      </c>
      <c r="Z4030" t="s">
        <v>2228</v>
      </c>
      <c r="AA4030">
        <f>-56/72</f>
        <v>-0.77777777777777779</v>
      </c>
      <c r="AC4030" t="s">
        <v>49</v>
      </c>
      <c r="AH4030" t="s">
        <v>2229</v>
      </c>
      <c r="AI4030">
        <v>33</v>
      </c>
      <c r="AJ4030" s="2">
        <v>26604</v>
      </c>
      <c r="AK4030" t="s">
        <v>45</v>
      </c>
      <c r="AL4030" s="1">
        <v>42967</v>
      </c>
    </row>
    <row r="4031" spans="1:38" x14ac:dyDescent="0.25">
      <c r="A4031" t="s">
        <v>51</v>
      </c>
      <c r="B4031" s="1">
        <v>43157</v>
      </c>
      <c r="C4031">
        <v>4</v>
      </c>
      <c r="D4031">
        <v>169</v>
      </c>
      <c r="E4031">
        <v>326</v>
      </c>
      <c r="F4031" t="s">
        <v>1426</v>
      </c>
      <c r="G4031" t="s">
        <v>56</v>
      </c>
      <c r="H4031" t="s">
        <v>41</v>
      </c>
      <c r="I4031">
        <v>3</v>
      </c>
      <c r="J4031">
        <v>2</v>
      </c>
      <c r="K4031">
        <v>190</v>
      </c>
      <c r="L4031">
        <v>10.6</v>
      </c>
      <c r="M4031">
        <v>5.0599999999999996</v>
      </c>
      <c r="N4031">
        <v>0.54</v>
      </c>
      <c r="O4031">
        <v>5.54</v>
      </c>
      <c r="P4031">
        <v>0.59</v>
      </c>
      <c r="Q4031">
        <v>4.46</v>
      </c>
      <c r="R4031">
        <v>0.47</v>
      </c>
      <c r="S4031">
        <v>1.06</v>
      </c>
      <c r="T4031">
        <v>33</v>
      </c>
      <c r="U4031">
        <v>11</v>
      </c>
      <c r="V4031">
        <v>13.73</v>
      </c>
      <c r="W4031" s="1">
        <v>42967</v>
      </c>
      <c r="X4031">
        <v>255</v>
      </c>
      <c r="Y4031" t="s">
        <v>48</v>
      </c>
      <c r="Z4031" t="s">
        <v>2228</v>
      </c>
      <c r="AA4031">
        <f>-56/72</f>
        <v>-0.77777777777777779</v>
      </c>
      <c r="AC4031" s="1">
        <v>43053</v>
      </c>
      <c r="AD4031">
        <v>1</v>
      </c>
      <c r="AE4031">
        <v>176</v>
      </c>
      <c r="AF4031" s="1">
        <v>43334</v>
      </c>
      <c r="AG4031">
        <v>367</v>
      </c>
      <c r="AH4031" t="s">
        <v>2229</v>
      </c>
      <c r="AI4031">
        <v>33</v>
      </c>
      <c r="AJ4031" s="2">
        <v>26604</v>
      </c>
      <c r="AK4031" t="s">
        <v>45</v>
      </c>
      <c r="AL4031" s="1">
        <v>42967</v>
      </c>
    </row>
    <row r="4032" spans="1:38" x14ac:dyDescent="0.25">
      <c r="A4032" t="s">
        <v>594</v>
      </c>
      <c r="B4032" s="1">
        <v>42995</v>
      </c>
      <c r="C4032">
        <v>1</v>
      </c>
      <c r="D4032">
        <v>325</v>
      </c>
      <c r="E4032">
        <v>326</v>
      </c>
      <c r="F4032" t="s">
        <v>1426</v>
      </c>
      <c r="G4032" t="s">
        <v>963</v>
      </c>
      <c r="H4032" t="s">
        <v>105</v>
      </c>
      <c r="I4032">
        <v>9</v>
      </c>
      <c r="J4032" t="s">
        <v>42</v>
      </c>
      <c r="K4032">
        <v>21</v>
      </c>
      <c r="L4032">
        <v>20.6</v>
      </c>
      <c r="M4032">
        <v>5.0199999999999996</v>
      </c>
      <c r="N4032">
        <v>1.03</v>
      </c>
      <c r="O4032">
        <v>5.89</v>
      </c>
      <c r="P4032">
        <v>1.21</v>
      </c>
      <c r="Q4032">
        <v>4.2</v>
      </c>
      <c r="R4032">
        <v>0.87</v>
      </c>
      <c r="S4032">
        <v>2.08</v>
      </c>
      <c r="T4032">
        <v>37</v>
      </c>
      <c r="U4032">
        <v>21.38</v>
      </c>
      <c r="V4032">
        <v>27.16</v>
      </c>
      <c r="W4032" s="1">
        <v>42974</v>
      </c>
      <c r="X4032">
        <v>225</v>
      </c>
      <c r="Y4032" t="s">
        <v>43</v>
      </c>
      <c r="Z4032" t="s">
        <v>886</v>
      </c>
      <c r="AA4032" t="s">
        <v>2230</v>
      </c>
      <c r="AC4032" t="s">
        <v>49</v>
      </c>
      <c r="AH4032">
        <v>301014</v>
      </c>
      <c r="AI4032">
        <v>0</v>
      </c>
      <c r="AJ4032" t="s">
        <v>2114</v>
      </c>
      <c r="AK4032" t="s">
        <v>45</v>
      </c>
      <c r="AL4032" s="1">
        <v>42974</v>
      </c>
    </row>
    <row r="4033" spans="1:38" x14ac:dyDescent="0.25">
      <c r="A4033" t="s">
        <v>594</v>
      </c>
      <c r="B4033" s="1">
        <v>43059</v>
      </c>
      <c r="C4033">
        <v>2</v>
      </c>
      <c r="D4033">
        <v>325</v>
      </c>
      <c r="E4033">
        <v>326</v>
      </c>
      <c r="F4033" t="s">
        <v>1426</v>
      </c>
      <c r="G4033" t="s">
        <v>963</v>
      </c>
      <c r="H4033" t="s">
        <v>105</v>
      </c>
      <c r="I4033">
        <v>9</v>
      </c>
      <c r="J4033" t="s">
        <v>42</v>
      </c>
      <c r="K4033">
        <v>85</v>
      </c>
      <c r="L4033">
        <v>15.7</v>
      </c>
      <c r="M4033">
        <v>5.01</v>
      </c>
      <c r="N4033">
        <v>0.79</v>
      </c>
      <c r="O4033">
        <v>6.84</v>
      </c>
      <c r="P4033">
        <v>1.07</v>
      </c>
      <c r="Q4033">
        <v>3.94</v>
      </c>
      <c r="R4033">
        <v>0.62</v>
      </c>
      <c r="S4033">
        <v>1.69</v>
      </c>
      <c r="T4033">
        <v>80</v>
      </c>
      <c r="U4033">
        <v>16.3</v>
      </c>
      <c r="V4033">
        <v>22.24</v>
      </c>
      <c r="W4033" s="1">
        <v>42974</v>
      </c>
      <c r="X4033">
        <v>225</v>
      </c>
      <c r="Y4033" t="s">
        <v>46</v>
      </c>
      <c r="AC4033" s="1">
        <v>43041</v>
      </c>
      <c r="AD4033">
        <v>1</v>
      </c>
      <c r="AE4033">
        <v>210</v>
      </c>
      <c r="AF4033" s="1">
        <v>43319</v>
      </c>
      <c r="AG4033">
        <v>345</v>
      </c>
      <c r="AH4033">
        <v>301014</v>
      </c>
      <c r="AI4033">
        <v>0</v>
      </c>
      <c r="AJ4033" t="s">
        <v>2114</v>
      </c>
      <c r="AK4033" t="s">
        <v>45</v>
      </c>
      <c r="AL4033" s="1">
        <v>42974</v>
      </c>
    </row>
    <row r="4034" spans="1:38" x14ac:dyDescent="0.25">
      <c r="A4034" t="s">
        <v>594</v>
      </c>
      <c r="B4034" s="1">
        <v>43122</v>
      </c>
      <c r="C4034">
        <v>3</v>
      </c>
      <c r="D4034">
        <v>325</v>
      </c>
      <c r="E4034">
        <v>326</v>
      </c>
      <c r="F4034" t="s">
        <v>1426</v>
      </c>
      <c r="G4034" t="s">
        <v>963</v>
      </c>
      <c r="H4034" t="s">
        <v>105</v>
      </c>
      <c r="I4034">
        <v>9</v>
      </c>
      <c r="J4034" t="s">
        <v>42</v>
      </c>
      <c r="K4034">
        <v>148</v>
      </c>
      <c r="L4034">
        <v>15.1</v>
      </c>
      <c r="M4034">
        <v>5.0999999999999996</v>
      </c>
      <c r="N4034">
        <v>0.77</v>
      </c>
      <c r="O4034">
        <v>5.78</v>
      </c>
      <c r="P4034">
        <v>0.87</v>
      </c>
      <c r="Q4034">
        <v>3.98</v>
      </c>
      <c r="R4034">
        <v>0.6</v>
      </c>
      <c r="S4034">
        <v>1.47</v>
      </c>
      <c r="T4034">
        <v>95</v>
      </c>
      <c r="U4034">
        <v>15.67</v>
      </c>
      <c r="V4034">
        <v>19.420000000000002</v>
      </c>
      <c r="W4034" s="1">
        <v>42974</v>
      </c>
      <c r="X4034">
        <v>225</v>
      </c>
      <c r="Y4034" t="s">
        <v>47</v>
      </c>
      <c r="AC4034" s="1">
        <v>43041</v>
      </c>
      <c r="AD4034">
        <v>1</v>
      </c>
      <c r="AE4034">
        <v>153</v>
      </c>
      <c r="AF4034" s="1">
        <v>43319</v>
      </c>
      <c r="AG4034">
        <v>345</v>
      </c>
      <c r="AH4034">
        <v>301014</v>
      </c>
      <c r="AI4034">
        <v>0</v>
      </c>
      <c r="AJ4034" t="s">
        <v>2114</v>
      </c>
      <c r="AK4034" t="s">
        <v>45</v>
      </c>
      <c r="AL4034" s="1">
        <v>42974</v>
      </c>
    </row>
    <row r="4035" spans="1:38" x14ac:dyDescent="0.25">
      <c r="A4035" t="s">
        <v>594</v>
      </c>
      <c r="B4035" s="1">
        <v>43186</v>
      </c>
      <c r="C4035">
        <v>4</v>
      </c>
      <c r="D4035">
        <v>325</v>
      </c>
      <c r="E4035">
        <v>326</v>
      </c>
      <c r="F4035" t="s">
        <v>1426</v>
      </c>
      <c r="G4035" t="s">
        <v>963</v>
      </c>
      <c r="H4035" t="s">
        <v>105</v>
      </c>
      <c r="I4035">
        <v>9</v>
      </c>
      <c r="J4035" t="s">
        <v>42</v>
      </c>
      <c r="K4035">
        <v>212</v>
      </c>
      <c r="L4035">
        <v>13.3</v>
      </c>
      <c r="M4035">
        <v>5.18</v>
      </c>
      <c r="N4035">
        <v>0.69</v>
      </c>
      <c r="O4035">
        <v>6.32</v>
      </c>
      <c r="P4035">
        <v>0.84</v>
      </c>
      <c r="Q4035">
        <v>4.45</v>
      </c>
      <c r="R4035">
        <v>0.59</v>
      </c>
      <c r="S4035">
        <v>1.43</v>
      </c>
      <c r="T4035">
        <v>73</v>
      </c>
      <c r="U4035">
        <v>13.81</v>
      </c>
      <c r="V4035">
        <v>18.48</v>
      </c>
      <c r="W4035" s="1">
        <v>42974</v>
      </c>
      <c r="X4035">
        <v>225</v>
      </c>
      <c r="Y4035" t="s">
        <v>48</v>
      </c>
      <c r="Z4035" t="s">
        <v>886</v>
      </c>
      <c r="AA4035" t="s">
        <v>2230</v>
      </c>
      <c r="AC4035" t="s">
        <v>49</v>
      </c>
      <c r="AH4035">
        <v>301014</v>
      </c>
      <c r="AI4035">
        <v>0</v>
      </c>
      <c r="AJ4035" t="s">
        <v>2114</v>
      </c>
      <c r="AK4035" t="s">
        <v>50</v>
      </c>
      <c r="AL4035" s="1">
        <v>43245</v>
      </c>
    </row>
    <row r="4036" spans="1:38" x14ac:dyDescent="0.25">
      <c r="A4036" t="s">
        <v>129</v>
      </c>
      <c r="B4036" s="1">
        <v>42997</v>
      </c>
      <c r="C4036">
        <v>1</v>
      </c>
      <c r="D4036">
        <v>205</v>
      </c>
      <c r="E4036">
        <v>327</v>
      </c>
      <c r="F4036" t="s">
        <v>1426</v>
      </c>
      <c r="G4036" t="s">
        <v>69</v>
      </c>
      <c r="H4036" t="s">
        <v>70</v>
      </c>
      <c r="I4036">
        <v>3</v>
      </c>
      <c r="J4036">
        <v>2</v>
      </c>
      <c r="K4036">
        <v>26</v>
      </c>
      <c r="L4036">
        <v>21</v>
      </c>
      <c r="M4036">
        <v>5.31</v>
      </c>
      <c r="N4036">
        <v>1.1200000000000001</v>
      </c>
      <c r="O4036">
        <v>5.93</v>
      </c>
      <c r="P4036">
        <v>1.25</v>
      </c>
      <c r="Q4036">
        <v>3.73</v>
      </c>
      <c r="R4036">
        <v>0.78</v>
      </c>
      <c r="S4036">
        <v>2.0299999999999998</v>
      </c>
      <c r="T4036">
        <v>12</v>
      </c>
      <c r="U4036">
        <v>21.8</v>
      </c>
      <c r="V4036">
        <v>27.11</v>
      </c>
      <c r="W4036" s="1">
        <v>42971</v>
      </c>
      <c r="X4036">
        <v>271</v>
      </c>
      <c r="Y4036" t="s">
        <v>43</v>
      </c>
      <c r="Z4036" t="s">
        <v>2231</v>
      </c>
      <c r="AA4036" t="s">
        <v>2232</v>
      </c>
      <c r="AC4036" t="s">
        <v>49</v>
      </c>
      <c r="AH4036">
        <v>508077</v>
      </c>
      <c r="AI4036">
        <v>378</v>
      </c>
      <c r="AJ4036" t="s">
        <v>1885</v>
      </c>
      <c r="AK4036" t="s">
        <v>45</v>
      </c>
      <c r="AL4036" s="1">
        <v>42971</v>
      </c>
    </row>
    <row r="4037" spans="1:38" x14ac:dyDescent="0.25">
      <c r="A4037" t="s">
        <v>129</v>
      </c>
      <c r="B4037" s="1">
        <v>43060</v>
      </c>
      <c r="C4037">
        <v>2</v>
      </c>
      <c r="D4037">
        <v>205</v>
      </c>
      <c r="E4037">
        <v>327</v>
      </c>
      <c r="F4037" t="s">
        <v>1426</v>
      </c>
      <c r="G4037" t="s">
        <v>69</v>
      </c>
      <c r="H4037" t="s">
        <v>70</v>
      </c>
      <c r="I4037">
        <v>3</v>
      </c>
      <c r="J4037">
        <v>2</v>
      </c>
      <c r="K4037">
        <v>89</v>
      </c>
      <c r="L4037">
        <v>15.1</v>
      </c>
      <c r="M4037">
        <v>5.31</v>
      </c>
      <c r="N4037">
        <v>0.8</v>
      </c>
      <c r="O4037">
        <v>5.97</v>
      </c>
      <c r="P4037">
        <v>0.9</v>
      </c>
      <c r="Q4037">
        <v>3.98</v>
      </c>
      <c r="R4037">
        <v>0.6</v>
      </c>
      <c r="S4037">
        <v>1.5</v>
      </c>
      <c r="T4037">
        <v>22</v>
      </c>
      <c r="U4037">
        <v>15.67</v>
      </c>
      <c r="V4037">
        <v>19.8</v>
      </c>
      <c r="W4037" s="1">
        <v>42971</v>
      </c>
      <c r="X4037">
        <v>271</v>
      </c>
      <c r="Y4037" t="s">
        <v>46</v>
      </c>
      <c r="Z4037" t="s">
        <v>2231</v>
      </c>
      <c r="AA4037" t="s">
        <v>2232</v>
      </c>
      <c r="AC4037" s="1">
        <v>43068</v>
      </c>
      <c r="AD4037">
        <v>2</v>
      </c>
      <c r="AE4037">
        <v>199</v>
      </c>
      <c r="AF4037" s="1">
        <v>43346</v>
      </c>
      <c r="AG4037">
        <v>375</v>
      </c>
      <c r="AH4037">
        <v>508077</v>
      </c>
      <c r="AI4037">
        <v>378</v>
      </c>
      <c r="AJ4037" t="s">
        <v>1885</v>
      </c>
      <c r="AK4037" t="s">
        <v>45</v>
      </c>
      <c r="AL4037" s="1">
        <v>42971</v>
      </c>
    </row>
    <row r="4038" spans="1:38" x14ac:dyDescent="0.25">
      <c r="A4038" t="s">
        <v>129</v>
      </c>
      <c r="B4038" s="1">
        <v>43156</v>
      </c>
      <c r="C4038">
        <v>3</v>
      </c>
      <c r="D4038">
        <v>205</v>
      </c>
      <c r="E4038">
        <v>327</v>
      </c>
      <c r="F4038" t="s">
        <v>1426</v>
      </c>
      <c r="G4038" t="s">
        <v>69</v>
      </c>
      <c r="H4038" t="s">
        <v>70</v>
      </c>
      <c r="I4038">
        <v>3</v>
      </c>
      <c r="J4038">
        <v>2</v>
      </c>
      <c r="K4038">
        <v>185</v>
      </c>
      <c r="L4038">
        <v>13.3</v>
      </c>
      <c r="M4038">
        <v>5.17</v>
      </c>
      <c r="N4038">
        <v>0.69</v>
      </c>
      <c r="O4038">
        <v>6.46</v>
      </c>
      <c r="P4038">
        <v>0.86</v>
      </c>
      <c r="Q4038">
        <v>4.33</v>
      </c>
      <c r="R4038">
        <v>0.57999999999999996</v>
      </c>
      <c r="S4038">
        <v>1.44</v>
      </c>
      <c r="U4038">
        <v>13.81</v>
      </c>
      <c r="V4038">
        <v>18.66</v>
      </c>
      <c r="W4038" s="1">
        <v>42971</v>
      </c>
      <c r="X4038">
        <v>271</v>
      </c>
      <c r="Z4038" t="s">
        <v>2231</v>
      </c>
      <c r="AA4038" t="s">
        <v>2232</v>
      </c>
      <c r="AI4038">
        <v>0</v>
      </c>
    </row>
    <row r="4039" spans="1:38" x14ac:dyDescent="0.25">
      <c r="A4039" t="s">
        <v>129</v>
      </c>
      <c r="B4039" s="1">
        <v>43229</v>
      </c>
      <c r="C4039">
        <v>4</v>
      </c>
      <c r="D4039">
        <v>205</v>
      </c>
      <c r="E4039">
        <v>327</v>
      </c>
      <c r="F4039" t="s">
        <v>1426</v>
      </c>
      <c r="G4039" t="s">
        <v>69</v>
      </c>
      <c r="H4039" t="s">
        <v>70</v>
      </c>
      <c r="I4039">
        <v>3</v>
      </c>
      <c r="J4039">
        <v>2</v>
      </c>
      <c r="K4039">
        <v>258</v>
      </c>
      <c r="L4039">
        <v>6.9</v>
      </c>
      <c r="M4039">
        <v>4.75</v>
      </c>
      <c r="N4039">
        <v>0.33</v>
      </c>
      <c r="O4039">
        <v>8.57</v>
      </c>
      <c r="P4039">
        <v>0.59</v>
      </c>
      <c r="Q4039">
        <v>5.41</v>
      </c>
      <c r="R4039">
        <v>0.37</v>
      </c>
      <c r="S4039">
        <v>0.96</v>
      </c>
      <c r="T4039">
        <v>79</v>
      </c>
      <c r="U4039">
        <v>7.16</v>
      </c>
      <c r="V4039">
        <v>12</v>
      </c>
      <c r="W4039" s="1">
        <v>42971</v>
      </c>
      <c r="X4039">
        <v>271</v>
      </c>
      <c r="Y4039" t="s">
        <v>48</v>
      </c>
      <c r="Z4039" t="s">
        <v>2231</v>
      </c>
      <c r="AA4039" t="s">
        <v>2232</v>
      </c>
      <c r="AC4039" t="s">
        <v>49</v>
      </c>
      <c r="AH4039">
        <v>508077</v>
      </c>
      <c r="AI4039">
        <v>378</v>
      </c>
      <c r="AJ4039" t="s">
        <v>1885</v>
      </c>
      <c r="AK4039" t="s">
        <v>50</v>
      </c>
      <c r="AL4039" s="1">
        <v>43250</v>
      </c>
    </row>
    <row r="4040" spans="1:38" x14ac:dyDescent="0.25">
      <c r="A4040" t="s">
        <v>1153</v>
      </c>
      <c r="B4040" s="1">
        <v>43009</v>
      </c>
      <c r="C4040">
        <v>1</v>
      </c>
      <c r="D4040">
        <v>178</v>
      </c>
      <c r="E4040">
        <v>327</v>
      </c>
      <c r="F4040" t="s">
        <v>1426</v>
      </c>
      <c r="G4040" t="s">
        <v>40</v>
      </c>
      <c r="H4040" t="s">
        <v>41</v>
      </c>
      <c r="I4040">
        <v>6</v>
      </c>
      <c r="J4040" t="s">
        <v>42</v>
      </c>
      <c r="K4040">
        <v>40</v>
      </c>
      <c r="L4040">
        <v>17.2</v>
      </c>
      <c r="M4040">
        <v>5.07</v>
      </c>
      <c r="N4040">
        <v>0.87</v>
      </c>
      <c r="O4040">
        <v>5.25</v>
      </c>
      <c r="P4040">
        <v>0.9</v>
      </c>
      <c r="Q4040">
        <v>4.13</v>
      </c>
      <c r="R4040">
        <v>0.71</v>
      </c>
      <c r="S4040">
        <v>1.61</v>
      </c>
      <c r="T4040">
        <v>29</v>
      </c>
      <c r="U4040">
        <v>17.850000000000001</v>
      </c>
      <c r="V4040">
        <v>21.17</v>
      </c>
      <c r="W4040" s="1">
        <v>42969</v>
      </c>
      <c r="X4040">
        <v>258</v>
      </c>
      <c r="Y4040" t="s">
        <v>43</v>
      </c>
      <c r="AC4040" s="1">
        <v>43053</v>
      </c>
      <c r="AD4040">
        <v>2</v>
      </c>
      <c r="AE4040">
        <v>265</v>
      </c>
      <c r="AF4040" s="1">
        <v>43335</v>
      </c>
      <c r="AG4040">
        <v>366</v>
      </c>
      <c r="AH4040">
        <v>309039</v>
      </c>
      <c r="AI4040" t="s">
        <v>2233</v>
      </c>
      <c r="AJ4040" s="3">
        <v>45238</v>
      </c>
      <c r="AK4040" t="s">
        <v>45</v>
      </c>
      <c r="AL4040" s="1">
        <v>42969</v>
      </c>
    </row>
    <row r="4041" spans="1:38" x14ac:dyDescent="0.25">
      <c r="A4041" t="s">
        <v>1153</v>
      </c>
      <c r="B4041" s="1">
        <v>43073</v>
      </c>
      <c r="C4041">
        <v>2</v>
      </c>
      <c r="D4041">
        <v>178</v>
      </c>
      <c r="E4041">
        <v>327</v>
      </c>
      <c r="F4041" t="s">
        <v>1426</v>
      </c>
      <c r="G4041" t="s">
        <v>40</v>
      </c>
      <c r="H4041" t="s">
        <v>41</v>
      </c>
      <c r="I4041">
        <v>6</v>
      </c>
      <c r="J4041" t="s">
        <v>42</v>
      </c>
      <c r="K4041">
        <v>104</v>
      </c>
      <c r="L4041">
        <v>15.7</v>
      </c>
      <c r="M4041">
        <v>5</v>
      </c>
      <c r="N4041">
        <v>0.78</v>
      </c>
      <c r="O4041">
        <v>5.1100000000000003</v>
      </c>
      <c r="P4041">
        <v>0.8</v>
      </c>
      <c r="Q4041">
        <v>4.63</v>
      </c>
      <c r="R4041">
        <v>0.73</v>
      </c>
      <c r="S4041">
        <v>1.53</v>
      </c>
      <c r="T4041">
        <v>10</v>
      </c>
      <c r="U4041">
        <v>16.3</v>
      </c>
      <c r="V4041">
        <v>19.66</v>
      </c>
      <c r="W4041" s="1">
        <v>42969</v>
      </c>
      <c r="X4041">
        <v>258</v>
      </c>
      <c r="Y4041" t="s">
        <v>46</v>
      </c>
      <c r="AC4041" s="1">
        <v>43075</v>
      </c>
      <c r="AD4041">
        <v>3</v>
      </c>
      <c r="AE4041">
        <v>283</v>
      </c>
      <c r="AF4041" s="1">
        <v>43358</v>
      </c>
      <c r="AG4041">
        <v>389</v>
      </c>
      <c r="AH4041">
        <v>309039</v>
      </c>
      <c r="AI4041" t="s">
        <v>2233</v>
      </c>
      <c r="AJ4041" s="3">
        <v>45238</v>
      </c>
      <c r="AK4041" t="s">
        <v>45</v>
      </c>
      <c r="AL4041" s="1">
        <v>42969</v>
      </c>
    </row>
    <row r="4042" spans="1:38" x14ac:dyDescent="0.25">
      <c r="A4042" t="s">
        <v>1153</v>
      </c>
      <c r="B4042" s="1">
        <v>43144</v>
      </c>
      <c r="C4042">
        <v>3</v>
      </c>
      <c r="D4042">
        <v>178</v>
      </c>
      <c r="E4042">
        <v>327</v>
      </c>
      <c r="F4042" t="s">
        <v>1426</v>
      </c>
      <c r="G4042" t="s">
        <v>40</v>
      </c>
      <c r="H4042" t="s">
        <v>41</v>
      </c>
      <c r="I4042">
        <v>6</v>
      </c>
      <c r="J4042" t="s">
        <v>42</v>
      </c>
      <c r="K4042">
        <v>175</v>
      </c>
      <c r="L4042">
        <v>12.8</v>
      </c>
      <c r="M4042">
        <v>4.92</v>
      </c>
      <c r="N4042">
        <v>0.63</v>
      </c>
      <c r="O4042">
        <v>6.86</v>
      </c>
      <c r="P4042">
        <v>0.88</v>
      </c>
      <c r="Q4042">
        <v>4.76</v>
      </c>
      <c r="R4042">
        <v>0.61</v>
      </c>
      <c r="S4042">
        <v>1.49</v>
      </c>
      <c r="T4042">
        <v>43</v>
      </c>
      <c r="U4042">
        <v>13.29</v>
      </c>
      <c r="V4042">
        <v>19</v>
      </c>
      <c r="W4042" s="1">
        <v>42969</v>
      </c>
      <c r="X4042">
        <v>258</v>
      </c>
      <c r="Y4042" t="s">
        <v>47</v>
      </c>
      <c r="AC4042" s="1">
        <v>43075</v>
      </c>
      <c r="AD4042">
        <v>3</v>
      </c>
      <c r="AE4042">
        <v>144</v>
      </c>
      <c r="AF4042" s="1">
        <v>43358</v>
      </c>
      <c r="AG4042">
        <v>389</v>
      </c>
      <c r="AH4042">
        <v>309039</v>
      </c>
      <c r="AI4042" t="s">
        <v>2233</v>
      </c>
      <c r="AJ4042" s="3">
        <v>45238</v>
      </c>
      <c r="AK4042" t="s">
        <v>45</v>
      </c>
      <c r="AL4042" s="1">
        <v>42969</v>
      </c>
    </row>
    <row r="4043" spans="1:38" x14ac:dyDescent="0.25">
      <c r="A4043" t="s">
        <v>1153</v>
      </c>
      <c r="B4043" s="1">
        <v>43009</v>
      </c>
      <c r="C4043">
        <v>1</v>
      </c>
      <c r="D4043">
        <v>124</v>
      </c>
      <c r="E4043">
        <v>327</v>
      </c>
      <c r="F4043" t="s">
        <v>1426</v>
      </c>
      <c r="G4043" t="s">
        <v>69</v>
      </c>
      <c r="H4043" t="s">
        <v>70</v>
      </c>
      <c r="I4043">
        <v>3</v>
      </c>
      <c r="J4043">
        <v>2</v>
      </c>
      <c r="K4043">
        <v>28</v>
      </c>
      <c r="L4043">
        <v>15.4</v>
      </c>
      <c r="M4043">
        <v>4.9800000000000004</v>
      </c>
      <c r="N4043">
        <v>0.77</v>
      </c>
      <c r="O4043">
        <v>5.34</v>
      </c>
      <c r="P4043">
        <v>0.82</v>
      </c>
      <c r="Q4043">
        <v>3.79</v>
      </c>
      <c r="R4043">
        <v>0.57999999999999996</v>
      </c>
      <c r="S4043">
        <v>1.41</v>
      </c>
      <c r="T4043">
        <v>26</v>
      </c>
      <c r="U4043">
        <v>15.99</v>
      </c>
      <c r="V4043">
        <v>18.73</v>
      </c>
      <c r="W4043" s="1">
        <v>42981</v>
      </c>
      <c r="X4043">
        <v>246</v>
      </c>
      <c r="Y4043" t="s">
        <v>43</v>
      </c>
      <c r="Z4043" t="s">
        <v>1658</v>
      </c>
      <c r="AA4043" t="s">
        <v>2234</v>
      </c>
      <c r="AC4043" s="1">
        <v>43058</v>
      </c>
      <c r="AD4043">
        <v>1</v>
      </c>
      <c r="AE4043">
        <v>267</v>
      </c>
      <c r="AF4043" s="1">
        <v>43337</v>
      </c>
      <c r="AG4043">
        <v>356</v>
      </c>
      <c r="AH4043" t="s">
        <v>1592</v>
      </c>
      <c r="AI4043" t="s">
        <v>2168</v>
      </c>
      <c r="AJ4043" s="2">
        <v>45839</v>
      </c>
      <c r="AK4043" t="s">
        <v>45</v>
      </c>
      <c r="AL4043" s="1">
        <v>42981</v>
      </c>
    </row>
    <row r="4044" spans="1:38" x14ac:dyDescent="0.25">
      <c r="A4044" t="s">
        <v>1153</v>
      </c>
      <c r="B4044" s="1">
        <v>43073</v>
      </c>
      <c r="C4044">
        <v>2</v>
      </c>
      <c r="D4044">
        <v>124</v>
      </c>
      <c r="E4044">
        <v>327</v>
      </c>
      <c r="F4044" t="s">
        <v>1426</v>
      </c>
      <c r="G4044" t="s">
        <v>69</v>
      </c>
      <c r="H4044" t="s">
        <v>70</v>
      </c>
      <c r="I4044">
        <v>3</v>
      </c>
      <c r="J4044">
        <v>2</v>
      </c>
      <c r="K4044">
        <v>92</v>
      </c>
      <c r="L4044">
        <v>12.7</v>
      </c>
      <c r="M4044">
        <v>4.95</v>
      </c>
      <c r="N4044">
        <v>0.63</v>
      </c>
      <c r="O4044">
        <v>5.94</v>
      </c>
      <c r="P4044">
        <v>0.75</v>
      </c>
      <c r="Q4044">
        <v>4.34</v>
      </c>
      <c r="R4044">
        <v>0.55000000000000004</v>
      </c>
      <c r="S4044">
        <v>1.31</v>
      </c>
      <c r="T4044">
        <v>24</v>
      </c>
      <c r="U4044">
        <v>13.18</v>
      </c>
      <c r="V4044">
        <v>16.899999999999999</v>
      </c>
      <c r="W4044" s="1">
        <v>42981</v>
      </c>
      <c r="X4044">
        <v>246</v>
      </c>
      <c r="Y4044" t="s">
        <v>46</v>
      </c>
      <c r="Z4044" t="s">
        <v>1658</v>
      </c>
      <c r="AA4044" t="s">
        <v>2234</v>
      </c>
      <c r="AC4044" s="1">
        <v>43058</v>
      </c>
      <c r="AD4044">
        <v>1</v>
      </c>
      <c r="AE4044">
        <v>262</v>
      </c>
      <c r="AF4044" s="1">
        <v>43337</v>
      </c>
      <c r="AG4044">
        <v>356</v>
      </c>
      <c r="AH4044" t="s">
        <v>1592</v>
      </c>
      <c r="AI4044" t="s">
        <v>2168</v>
      </c>
      <c r="AJ4044" s="2">
        <v>45839</v>
      </c>
      <c r="AK4044" t="s">
        <v>45</v>
      </c>
      <c r="AL4044" s="1">
        <v>42981</v>
      </c>
    </row>
    <row r="4045" spans="1:38" x14ac:dyDescent="0.25">
      <c r="A4045" t="s">
        <v>1153</v>
      </c>
      <c r="B4045" s="1">
        <v>43144</v>
      </c>
      <c r="C4045">
        <v>3</v>
      </c>
      <c r="D4045">
        <v>124</v>
      </c>
      <c r="E4045">
        <v>327</v>
      </c>
      <c r="F4045" t="s">
        <v>1426</v>
      </c>
      <c r="G4045" t="s">
        <v>69</v>
      </c>
      <c r="H4045" t="s">
        <v>70</v>
      </c>
      <c r="I4045">
        <v>3</v>
      </c>
      <c r="J4045">
        <v>2</v>
      </c>
      <c r="K4045">
        <v>163</v>
      </c>
      <c r="L4045">
        <v>10.3</v>
      </c>
      <c r="M4045">
        <v>4.97</v>
      </c>
      <c r="N4045">
        <v>0.51</v>
      </c>
      <c r="O4045">
        <v>7.25</v>
      </c>
      <c r="P4045">
        <v>0.75</v>
      </c>
      <c r="Q4045">
        <v>4.49</v>
      </c>
      <c r="R4045">
        <v>0.46</v>
      </c>
      <c r="S4045">
        <v>1.21</v>
      </c>
      <c r="T4045">
        <v>176</v>
      </c>
      <c r="U4045">
        <v>10.69</v>
      </c>
      <c r="V4045">
        <v>15.59</v>
      </c>
      <c r="W4045" s="1">
        <v>42981</v>
      </c>
      <c r="X4045">
        <v>246</v>
      </c>
      <c r="Y4045" s="3">
        <v>44986</v>
      </c>
      <c r="Z4045" t="s">
        <v>1658</v>
      </c>
      <c r="AA4045" t="s">
        <v>2234</v>
      </c>
      <c r="AC4045" s="1">
        <v>43058</v>
      </c>
      <c r="AD4045">
        <v>1</v>
      </c>
      <c r="AE4045">
        <v>123</v>
      </c>
      <c r="AF4045" s="1">
        <v>43337</v>
      </c>
      <c r="AG4045">
        <v>356</v>
      </c>
      <c r="AH4045" t="s">
        <v>1592</v>
      </c>
      <c r="AI4045" t="s">
        <v>2168</v>
      </c>
      <c r="AJ4045" s="2">
        <v>45839</v>
      </c>
      <c r="AK4045" t="s">
        <v>45</v>
      </c>
      <c r="AL4045" s="1">
        <v>42981</v>
      </c>
    </row>
    <row r="4046" spans="1:38" x14ac:dyDescent="0.25">
      <c r="A4046" t="s">
        <v>1153</v>
      </c>
      <c r="B4046" s="1">
        <v>43214</v>
      </c>
      <c r="C4046">
        <v>4</v>
      </c>
      <c r="D4046">
        <v>178</v>
      </c>
      <c r="E4046">
        <v>327</v>
      </c>
      <c r="F4046" t="s">
        <v>1426</v>
      </c>
      <c r="G4046" t="s">
        <v>40</v>
      </c>
      <c r="H4046" t="s">
        <v>41</v>
      </c>
      <c r="I4046">
        <v>6</v>
      </c>
      <c r="J4046" t="s">
        <v>42</v>
      </c>
      <c r="K4046">
        <v>245</v>
      </c>
      <c r="L4046">
        <v>7.4</v>
      </c>
      <c r="M4046">
        <v>4.43</v>
      </c>
      <c r="N4046">
        <v>0.33</v>
      </c>
      <c r="O4046">
        <v>8.3800000000000008</v>
      </c>
      <c r="P4046">
        <v>0.62</v>
      </c>
      <c r="Q4046">
        <v>5.67</v>
      </c>
      <c r="R4046">
        <v>0.42</v>
      </c>
      <c r="S4046">
        <v>1.04</v>
      </c>
      <c r="T4046">
        <v>92</v>
      </c>
      <c r="U4046">
        <v>7.68</v>
      </c>
      <c r="V4046">
        <v>12.88</v>
      </c>
      <c r="W4046" s="1">
        <v>42969</v>
      </c>
      <c r="X4046">
        <v>258</v>
      </c>
      <c r="Y4046" t="s">
        <v>48</v>
      </c>
      <c r="AC4046" t="s">
        <v>49</v>
      </c>
      <c r="AH4046">
        <v>309039</v>
      </c>
      <c r="AI4046" t="s">
        <v>2233</v>
      </c>
      <c r="AJ4046" s="3">
        <v>45238</v>
      </c>
      <c r="AK4046" t="s">
        <v>50</v>
      </c>
      <c r="AL4046" s="1">
        <v>43237</v>
      </c>
    </row>
    <row r="4047" spans="1:38" x14ac:dyDescent="0.25">
      <c r="A4047" t="s">
        <v>1153</v>
      </c>
      <c r="B4047" s="1">
        <v>43214</v>
      </c>
      <c r="C4047">
        <v>4</v>
      </c>
      <c r="D4047">
        <v>124</v>
      </c>
      <c r="E4047">
        <v>327</v>
      </c>
      <c r="F4047" t="s">
        <v>1426</v>
      </c>
      <c r="G4047" t="s">
        <v>69</v>
      </c>
      <c r="H4047" t="s">
        <v>70</v>
      </c>
      <c r="I4047">
        <v>3</v>
      </c>
      <c r="J4047">
        <v>2</v>
      </c>
      <c r="K4047">
        <v>233</v>
      </c>
      <c r="L4047">
        <v>6.2</v>
      </c>
      <c r="M4047">
        <v>4.46</v>
      </c>
      <c r="N4047">
        <v>0.28000000000000003</v>
      </c>
      <c r="O4047">
        <v>10.4</v>
      </c>
      <c r="P4047">
        <v>0.64</v>
      </c>
      <c r="Q4047">
        <v>5.21</v>
      </c>
      <c r="R4047">
        <v>0.32</v>
      </c>
      <c r="S4047">
        <v>0.97</v>
      </c>
      <c r="T4047">
        <v>184</v>
      </c>
      <c r="U4047">
        <v>6.44</v>
      </c>
      <c r="V4047">
        <v>12.07</v>
      </c>
      <c r="W4047" s="1">
        <v>42981</v>
      </c>
      <c r="X4047">
        <v>246</v>
      </c>
      <c r="Y4047" s="3">
        <v>45018</v>
      </c>
      <c r="Z4047" t="s">
        <v>1658</v>
      </c>
      <c r="AA4047" t="s">
        <v>2234</v>
      </c>
      <c r="AC4047" s="1">
        <v>43058</v>
      </c>
      <c r="AD4047">
        <v>1</v>
      </c>
      <c r="AF4047" s="1">
        <v>43337</v>
      </c>
      <c r="AG4047">
        <v>356</v>
      </c>
      <c r="AH4047" t="s">
        <v>1592</v>
      </c>
      <c r="AI4047" t="s">
        <v>2168</v>
      </c>
      <c r="AJ4047" s="2">
        <v>45839</v>
      </c>
      <c r="AK4047" t="s">
        <v>50</v>
      </c>
      <c r="AL4047" s="1">
        <v>43237</v>
      </c>
    </row>
    <row r="4048" spans="1:38" x14ac:dyDescent="0.25">
      <c r="A4048" t="s">
        <v>129</v>
      </c>
      <c r="B4048" s="1">
        <v>42997</v>
      </c>
      <c r="C4048">
        <v>1</v>
      </c>
      <c r="D4048">
        <v>465</v>
      </c>
      <c r="E4048">
        <v>327</v>
      </c>
      <c r="F4048" t="s">
        <v>1426</v>
      </c>
      <c r="G4048" t="s">
        <v>69</v>
      </c>
      <c r="H4048" t="s">
        <v>70</v>
      </c>
      <c r="I4048">
        <v>8</v>
      </c>
      <c r="J4048" t="s">
        <v>42</v>
      </c>
      <c r="K4048">
        <v>15</v>
      </c>
      <c r="L4048">
        <v>26.1</v>
      </c>
      <c r="M4048">
        <v>5.31</v>
      </c>
      <c r="N4048">
        <v>1.39</v>
      </c>
      <c r="O4048">
        <v>4.8</v>
      </c>
      <c r="P4048">
        <v>1.25</v>
      </c>
      <c r="Q4048">
        <v>3.67</v>
      </c>
      <c r="R4048">
        <v>0.96</v>
      </c>
      <c r="S4048">
        <v>2.21</v>
      </c>
      <c r="T4048">
        <v>12</v>
      </c>
      <c r="U4048">
        <v>27.09</v>
      </c>
      <c r="V4048">
        <v>29.81</v>
      </c>
      <c r="W4048" s="1">
        <v>42982</v>
      </c>
      <c r="X4048">
        <v>258</v>
      </c>
      <c r="Y4048" t="s">
        <v>43</v>
      </c>
      <c r="Z4048">
        <v>-0.46153846199999998</v>
      </c>
      <c r="AA4048">
        <v>-0.60317460300000003</v>
      </c>
      <c r="AC4048" s="1">
        <v>43048</v>
      </c>
      <c r="AD4048">
        <v>2</v>
      </c>
      <c r="AE4048">
        <v>285</v>
      </c>
      <c r="AF4048" s="1">
        <v>43333</v>
      </c>
      <c r="AG4048">
        <v>351</v>
      </c>
      <c r="AI4048">
        <v>0</v>
      </c>
      <c r="AK4048" t="s">
        <v>45</v>
      </c>
      <c r="AL4048" s="1">
        <v>42982</v>
      </c>
    </row>
    <row r="4049" spans="1:38" x14ac:dyDescent="0.25">
      <c r="A4049" t="s">
        <v>129</v>
      </c>
      <c r="B4049" s="1">
        <v>43060</v>
      </c>
      <c r="C4049">
        <v>2</v>
      </c>
      <c r="D4049">
        <v>465</v>
      </c>
      <c r="E4049">
        <v>327</v>
      </c>
      <c r="F4049" t="s">
        <v>1426</v>
      </c>
      <c r="G4049" t="s">
        <v>69</v>
      </c>
      <c r="H4049" t="s">
        <v>70</v>
      </c>
      <c r="I4049">
        <v>8</v>
      </c>
      <c r="J4049" t="s">
        <v>42</v>
      </c>
      <c r="K4049">
        <v>78</v>
      </c>
      <c r="L4049">
        <v>25.6</v>
      </c>
      <c r="M4049">
        <v>4.96</v>
      </c>
      <c r="N4049">
        <v>1.27</v>
      </c>
      <c r="O4049">
        <v>4.5</v>
      </c>
      <c r="P4049">
        <v>1.1499999999999999</v>
      </c>
      <c r="Q4049">
        <v>3.5</v>
      </c>
      <c r="R4049">
        <v>0.9</v>
      </c>
      <c r="S4049">
        <v>2.0499999999999998</v>
      </c>
      <c r="T4049">
        <v>21</v>
      </c>
      <c r="U4049">
        <v>26.57</v>
      </c>
      <c r="V4049">
        <v>27.98</v>
      </c>
      <c r="W4049" s="1">
        <v>42982</v>
      </c>
      <c r="X4049">
        <v>258</v>
      </c>
      <c r="Y4049" t="s">
        <v>46</v>
      </c>
      <c r="Z4049">
        <f>-12/26</f>
        <v>-0.46153846153846156</v>
      </c>
      <c r="AA4049">
        <f>-38/63</f>
        <v>-0.60317460317460314</v>
      </c>
      <c r="AC4049" s="1">
        <v>43048</v>
      </c>
      <c r="AD4049">
        <v>2</v>
      </c>
      <c r="AE4049">
        <v>186</v>
      </c>
      <c r="AF4049" s="1">
        <v>43333</v>
      </c>
      <c r="AG4049">
        <v>351</v>
      </c>
      <c r="AI4049">
        <v>0</v>
      </c>
      <c r="AK4049" t="s">
        <v>45</v>
      </c>
      <c r="AL4049" s="1">
        <v>42982</v>
      </c>
    </row>
    <row r="4050" spans="1:38" x14ac:dyDescent="0.25">
      <c r="A4050" t="s">
        <v>129</v>
      </c>
      <c r="B4050" s="1">
        <v>43156</v>
      </c>
      <c r="C4050">
        <v>3</v>
      </c>
      <c r="D4050">
        <v>465</v>
      </c>
      <c r="E4050">
        <v>327</v>
      </c>
      <c r="F4050" t="s">
        <v>1426</v>
      </c>
      <c r="G4050" t="s">
        <v>69</v>
      </c>
      <c r="H4050" t="s">
        <v>70</v>
      </c>
      <c r="I4050">
        <v>8</v>
      </c>
      <c r="J4050" t="s">
        <v>42</v>
      </c>
      <c r="K4050">
        <v>174</v>
      </c>
      <c r="L4050">
        <v>17.899999999999999</v>
      </c>
      <c r="M4050">
        <v>4.95</v>
      </c>
      <c r="N4050">
        <v>0.89</v>
      </c>
      <c r="O4050">
        <v>4.76</v>
      </c>
      <c r="P4050">
        <v>0.85</v>
      </c>
      <c r="Q4050">
        <v>3.93</v>
      </c>
      <c r="R4050">
        <v>0.7</v>
      </c>
      <c r="S4050">
        <v>1.56</v>
      </c>
      <c r="U4050">
        <v>18.579999999999998</v>
      </c>
      <c r="V4050">
        <v>20.66</v>
      </c>
      <c r="W4050" s="1">
        <v>42982</v>
      </c>
      <c r="X4050">
        <v>258</v>
      </c>
      <c r="Z4050">
        <v>-0.46153846199999998</v>
      </c>
      <c r="AA4050">
        <v>-0.60317460300000003</v>
      </c>
      <c r="AI4050">
        <v>0</v>
      </c>
    </row>
    <row r="4051" spans="1:38" x14ac:dyDescent="0.25">
      <c r="A4051" t="s">
        <v>129</v>
      </c>
      <c r="B4051" s="1">
        <v>43229</v>
      </c>
      <c r="C4051">
        <v>4</v>
      </c>
      <c r="D4051">
        <v>465</v>
      </c>
      <c r="E4051">
        <v>327</v>
      </c>
      <c r="F4051" t="s">
        <v>1426</v>
      </c>
      <c r="G4051" t="s">
        <v>69</v>
      </c>
      <c r="H4051" t="s">
        <v>70</v>
      </c>
      <c r="I4051">
        <v>8</v>
      </c>
      <c r="J4051" t="s">
        <v>42</v>
      </c>
      <c r="K4051">
        <v>247</v>
      </c>
      <c r="L4051">
        <v>9.6999999999999993</v>
      </c>
      <c r="M4051">
        <v>4.55</v>
      </c>
      <c r="N4051">
        <v>0.44</v>
      </c>
      <c r="O4051">
        <v>6.57</v>
      </c>
      <c r="P4051">
        <v>0.64</v>
      </c>
      <c r="Q4051">
        <v>5.03</v>
      </c>
      <c r="R4051">
        <v>0.49</v>
      </c>
      <c r="S4051">
        <v>1.1299999999999999</v>
      </c>
      <c r="T4051">
        <v>165</v>
      </c>
      <c r="U4051">
        <v>10.07</v>
      </c>
      <c r="V4051">
        <v>14.27</v>
      </c>
      <c r="W4051" s="1">
        <v>42982</v>
      </c>
      <c r="X4051">
        <v>258</v>
      </c>
      <c r="Y4051" s="3">
        <v>45017</v>
      </c>
      <c r="Z4051">
        <f>-12/26</f>
        <v>-0.46153846153846156</v>
      </c>
      <c r="AA4051">
        <f>-38/63</f>
        <v>-0.60317460317460314</v>
      </c>
      <c r="AC4051" t="s">
        <v>49</v>
      </c>
      <c r="AI4051">
        <v>0</v>
      </c>
      <c r="AK4051" t="s">
        <v>50</v>
      </c>
      <c r="AL4051" s="1">
        <v>43242</v>
      </c>
    </row>
    <row r="4052" spans="1:38" x14ac:dyDescent="0.25">
      <c r="A4052" t="s">
        <v>40</v>
      </c>
      <c r="B4052" s="1">
        <v>44117</v>
      </c>
      <c r="C4052">
        <v>1</v>
      </c>
      <c r="D4052">
        <v>471</v>
      </c>
      <c r="E4052">
        <v>328</v>
      </c>
      <c r="F4052" t="s">
        <v>1426</v>
      </c>
      <c r="G4052" t="s">
        <v>104</v>
      </c>
      <c r="H4052" t="s">
        <v>105</v>
      </c>
      <c r="I4052">
        <v>3</v>
      </c>
      <c r="J4052">
        <v>2</v>
      </c>
      <c r="K4052">
        <v>45</v>
      </c>
      <c r="L4052">
        <v>19.100000000000001</v>
      </c>
      <c r="M4052">
        <v>5.36</v>
      </c>
      <c r="N4052">
        <v>1.02</v>
      </c>
      <c r="O4052">
        <v>5.2</v>
      </c>
      <c r="P4052">
        <v>0.99</v>
      </c>
      <c r="Q4052">
        <v>4.05</v>
      </c>
      <c r="R4052">
        <v>0.77</v>
      </c>
      <c r="S4052">
        <v>1.77</v>
      </c>
      <c r="T4052">
        <v>17</v>
      </c>
      <c r="U4052">
        <v>19.829999999999998</v>
      </c>
      <c r="V4052">
        <v>23.26</v>
      </c>
      <c r="W4052" s="1">
        <v>44072</v>
      </c>
      <c r="Y4052" t="s">
        <v>43</v>
      </c>
      <c r="Z4052" t="s">
        <v>2235</v>
      </c>
      <c r="AA4052" t="s">
        <v>2236</v>
      </c>
      <c r="AB4052">
        <v>-35</v>
      </c>
      <c r="AC4052" s="1">
        <v>44142</v>
      </c>
      <c r="AD4052">
        <v>1</v>
      </c>
      <c r="AE4052">
        <v>221</v>
      </c>
      <c r="AF4052" s="1">
        <v>44425</v>
      </c>
      <c r="AG4052">
        <v>353</v>
      </c>
      <c r="AI4052">
        <v>294</v>
      </c>
      <c r="AJ4052" s="3">
        <v>45061</v>
      </c>
      <c r="AK4052" t="s">
        <v>45</v>
      </c>
      <c r="AL4052" s="1">
        <v>44072</v>
      </c>
    </row>
    <row r="4053" spans="1:38" x14ac:dyDescent="0.25">
      <c r="A4053" t="s">
        <v>40</v>
      </c>
      <c r="B4053" s="1">
        <v>44222</v>
      </c>
      <c r="C4053">
        <v>2</v>
      </c>
      <c r="D4053">
        <v>471</v>
      </c>
      <c r="E4053">
        <v>328</v>
      </c>
      <c r="F4053" t="s">
        <v>1426</v>
      </c>
      <c r="G4053" t="s">
        <v>104</v>
      </c>
      <c r="H4053" t="s">
        <v>105</v>
      </c>
      <c r="I4053">
        <v>3</v>
      </c>
      <c r="J4053">
        <v>2</v>
      </c>
      <c r="K4053">
        <v>150</v>
      </c>
      <c r="L4053">
        <v>14.7</v>
      </c>
      <c r="M4053">
        <v>5.13</v>
      </c>
      <c r="N4053">
        <v>0.75</v>
      </c>
      <c r="O4053">
        <v>5.25</v>
      </c>
      <c r="P4053">
        <v>0.77</v>
      </c>
      <c r="Q4053">
        <v>3.93</v>
      </c>
      <c r="R4053">
        <v>0.57999999999999996</v>
      </c>
      <c r="S4053">
        <v>1.35</v>
      </c>
      <c r="T4053">
        <v>10</v>
      </c>
      <c r="U4053">
        <v>15.26</v>
      </c>
      <c r="V4053">
        <v>17.91</v>
      </c>
      <c r="W4053" s="1">
        <v>44072</v>
      </c>
      <c r="Y4053" t="s">
        <v>46</v>
      </c>
      <c r="Z4053" t="s">
        <v>2235</v>
      </c>
      <c r="AA4053" t="s">
        <v>2236</v>
      </c>
      <c r="AB4053">
        <v>-35</v>
      </c>
      <c r="AC4053" s="1">
        <v>44142</v>
      </c>
      <c r="AD4053">
        <v>1</v>
      </c>
      <c r="AE4053">
        <v>166</v>
      </c>
      <c r="AF4053" s="1">
        <v>44425</v>
      </c>
      <c r="AG4053">
        <v>353</v>
      </c>
      <c r="AI4053">
        <v>294</v>
      </c>
      <c r="AJ4053" s="3">
        <v>45061</v>
      </c>
      <c r="AK4053" t="s">
        <v>45</v>
      </c>
      <c r="AL4053" s="1">
        <v>44072</v>
      </c>
    </row>
    <row r="4054" spans="1:38" x14ac:dyDescent="0.25">
      <c r="A4054" t="s">
        <v>40</v>
      </c>
      <c r="B4054" s="1">
        <v>44280</v>
      </c>
      <c r="C4054">
        <v>3</v>
      </c>
      <c r="D4054">
        <v>471</v>
      </c>
      <c r="E4054">
        <v>328</v>
      </c>
      <c r="F4054" t="s">
        <v>1426</v>
      </c>
      <c r="G4054" t="s">
        <v>104</v>
      </c>
      <c r="H4054" t="s">
        <v>105</v>
      </c>
      <c r="I4054">
        <v>3</v>
      </c>
      <c r="J4054">
        <v>2</v>
      </c>
      <c r="K4054">
        <v>208</v>
      </c>
      <c r="L4054">
        <v>10.8</v>
      </c>
      <c r="M4054">
        <v>5.07</v>
      </c>
      <c r="N4054">
        <v>0.55000000000000004</v>
      </c>
      <c r="O4054">
        <v>5.57</v>
      </c>
      <c r="P4054">
        <v>0.6</v>
      </c>
      <c r="Q4054">
        <v>4.1399999999999997</v>
      </c>
      <c r="R4054">
        <v>0.45</v>
      </c>
      <c r="S4054">
        <v>1.05</v>
      </c>
      <c r="T4054">
        <v>16</v>
      </c>
      <c r="U4054">
        <v>11.21</v>
      </c>
      <c r="V4054">
        <v>13.76</v>
      </c>
      <c r="W4054" s="1">
        <v>44072</v>
      </c>
      <c r="Y4054" t="s">
        <v>47</v>
      </c>
      <c r="Z4054" t="s">
        <v>2235</v>
      </c>
      <c r="AA4054" t="s">
        <v>2236</v>
      </c>
      <c r="AB4054">
        <v>-35</v>
      </c>
      <c r="AC4054" s="1">
        <v>44142</v>
      </c>
      <c r="AD4054">
        <v>1</v>
      </c>
      <c r="AE4054">
        <v>144</v>
      </c>
      <c r="AF4054" s="1">
        <v>44425</v>
      </c>
      <c r="AG4054">
        <v>353</v>
      </c>
      <c r="AI4054">
        <v>294</v>
      </c>
      <c r="AJ4054" s="3">
        <v>45061</v>
      </c>
      <c r="AK4054" t="s">
        <v>45</v>
      </c>
      <c r="AL4054" s="1">
        <v>44072</v>
      </c>
    </row>
    <row r="4055" spans="1:38" x14ac:dyDescent="0.25">
      <c r="A4055" t="s">
        <v>129</v>
      </c>
      <c r="B4055" s="1">
        <v>42997</v>
      </c>
      <c r="C4055">
        <v>1</v>
      </c>
      <c r="D4055">
        <v>419</v>
      </c>
      <c r="E4055">
        <v>328</v>
      </c>
      <c r="F4055" t="s">
        <v>1426</v>
      </c>
      <c r="G4055" t="s">
        <v>104</v>
      </c>
      <c r="H4055" t="s">
        <v>105</v>
      </c>
      <c r="I4055">
        <v>5</v>
      </c>
      <c r="J4055" t="s">
        <v>42</v>
      </c>
      <c r="K4055">
        <v>33</v>
      </c>
      <c r="L4055">
        <v>26</v>
      </c>
      <c r="M4055">
        <v>4.8899999999999997</v>
      </c>
      <c r="N4055">
        <v>1.27</v>
      </c>
      <c r="O4055">
        <v>4.2</v>
      </c>
      <c r="P4055">
        <v>1.0900000000000001</v>
      </c>
      <c r="Q4055">
        <v>3.61</v>
      </c>
      <c r="R4055">
        <v>0.94</v>
      </c>
      <c r="S4055">
        <v>2.0299999999999998</v>
      </c>
      <c r="T4055">
        <v>17</v>
      </c>
      <c r="U4055">
        <v>26.99</v>
      </c>
      <c r="V4055">
        <v>27.63</v>
      </c>
      <c r="W4055" s="1">
        <v>42964</v>
      </c>
      <c r="X4055">
        <v>278</v>
      </c>
      <c r="Y4055" t="s">
        <v>43</v>
      </c>
      <c r="AC4055" s="1">
        <v>43048</v>
      </c>
      <c r="AD4055">
        <v>1</v>
      </c>
      <c r="AE4055">
        <v>276</v>
      </c>
      <c r="AF4055" s="1">
        <v>43324</v>
      </c>
      <c r="AG4055">
        <v>360</v>
      </c>
      <c r="AH4055">
        <v>506059</v>
      </c>
      <c r="AI4055" t="s">
        <v>2237</v>
      </c>
      <c r="AJ4055" t="s">
        <v>2238</v>
      </c>
      <c r="AK4055" t="s">
        <v>45</v>
      </c>
      <c r="AL4055" s="1">
        <v>42964</v>
      </c>
    </row>
    <row r="4056" spans="1:38" x14ac:dyDescent="0.25">
      <c r="A4056" t="s">
        <v>129</v>
      </c>
      <c r="B4056" s="1">
        <v>43060</v>
      </c>
      <c r="C4056">
        <v>2</v>
      </c>
      <c r="D4056">
        <v>419</v>
      </c>
      <c r="E4056">
        <v>328</v>
      </c>
      <c r="F4056" t="s">
        <v>1426</v>
      </c>
      <c r="G4056" t="s">
        <v>104</v>
      </c>
      <c r="H4056" t="s">
        <v>105</v>
      </c>
      <c r="I4056">
        <v>5</v>
      </c>
      <c r="J4056" t="s">
        <v>42</v>
      </c>
      <c r="K4056">
        <v>96</v>
      </c>
      <c r="L4056">
        <v>26.6</v>
      </c>
      <c r="M4056">
        <v>4.78</v>
      </c>
      <c r="N4056">
        <v>1.27</v>
      </c>
      <c r="O4056">
        <v>3.88</v>
      </c>
      <c r="P4056">
        <v>1.03</v>
      </c>
      <c r="Q4056">
        <v>3.66</v>
      </c>
      <c r="R4056">
        <v>0.97</v>
      </c>
      <c r="S4056">
        <v>2.0099999999999998</v>
      </c>
      <c r="T4056">
        <v>58</v>
      </c>
      <c r="U4056">
        <v>27.61</v>
      </c>
      <c r="V4056">
        <v>27.26</v>
      </c>
      <c r="W4056" s="1">
        <v>42964</v>
      </c>
      <c r="X4056">
        <v>278</v>
      </c>
      <c r="Y4056" t="s">
        <v>46</v>
      </c>
      <c r="AC4056" s="1">
        <v>43048</v>
      </c>
      <c r="AD4056">
        <v>1</v>
      </c>
      <c r="AE4056">
        <v>177</v>
      </c>
      <c r="AF4056" s="1">
        <v>43324</v>
      </c>
      <c r="AG4056">
        <v>360</v>
      </c>
      <c r="AH4056">
        <v>506059</v>
      </c>
      <c r="AI4056" t="s">
        <v>2237</v>
      </c>
      <c r="AJ4056" t="s">
        <v>2238</v>
      </c>
      <c r="AK4056" t="s">
        <v>45</v>
      </c>
      <c r="AL4056" s="1">
        <v>42964</v>
      </c>
    </row>
    <row r="4057" spans="1:38" x14ac:dyDescent="0.25">
      <c r="A4057" t="s">
        <v>129</v>
      </c>
      <c r="B4057" s="1">
        <v>43156</v>
      </c>
      <c r="C4057">
        <v>3</v>
      </c>
      <c r="D4057">
        <v>419</v>
      </c>
      <c r="E4057">
        <v>328</v>
      </c>
      <c r="F4057" t="s">
        <v>1426</v>
      </c>
      <c r="G4057" t="s">
        <v>104</v>
      </c>
      <c r="H4057" t="s">
        <v>105</v>
      </c>
      <c r="I4057">
        <v>5</v>
      </c>
      <c r="J4057" t="s">
        <v>42</v>
      </c>
      <c r="K4057">
        <v>192</v>
      </c>
      <c r="L4057">
        <v>21.4</v>
      </c>
      <c r="M4057">
        <v>4.8899999999999997</v>
      </c>
      <c r="N4057">
        <v>1.05</v>
      </c>
      <c r="O4057">
        <v>3.42</v>
      </c>
      <c r="P4057">
        <v>0.73</v>
      </c>
      <c r="Q4057">
        <v>3.99</v>
      </c>
      <c r="R4057">
        <v>0.85</v>
      </c>
      <c r="S4057">
        <v>1.59</v>
      </c>
      <c r="U4057">
        <v>22.21</v>
      </c>
      <c r="V4057">
        <v>21.21</v>
      </c>
      <c r="W4057" s="1">
        <v>42964</v>
      </c>
      <c r="X4057">
        <v>278</v>
      </c>
      <c r="AI4057">
        <v>0</v>
      </c>
    </row>
    <row r="4058" spans="1:38" x14ac:dyDescent="0.25">
      <c r="A4058" t="s">
        <v>129</v>
      </c>
      <c r="B4058" s="1">
        <v>43229</v>
      </c>
      <c r="C4058">
        <v>4</v>
      </c>
      <c r="D4058">
        <v>419</v>
      </c>
      <c r="E4058">
        <v>328</v>
      </c>
      <c r="F4058" t="s">
        <v>1426</v>
      </c>
      <c r="G4058" t="s">
        <v>104</v>
      </c>
      <c r="H4058" t="s">
        <v>105</v>
      </c>
      <c r="I4058">
        <v>5</v>
      </c>
      <c r="J4058" t="s">
        <v>42</v>
      </c>
      <c r="K4058">
        <v>265</v>
      </c>
      <c r="L4058">
        <v>13.2</v>
      </c>
      <c r="M4058">
        <v>4.41</v>
      </c>
      <c r="N4058">
        <v>0.57999999999999996</v>
      </c>
      <c r="O4058">
        <v>5.07</v>
      </c>
      <c r="P4058">
        <v>0.67</v>
      </c>
      <c r="Q4058">
        <v>4.53</v>
      </c>
      <c r="R4058">
        <v>0.6</v>
      </c>
      <c r="S4058">
        <v>1.27</v>
      </c>
      <c r="T4058">
        <v>162</v>
      </c>
      <c r="U4058">
        <v>13.7</v>
      </c>
      <c r="V4058">
        <v>16.399999999999999</v>
      </c>
      <c r="W4058" s="1">
        <v>42964</v>
      </c>
      <c r="X4058">
        <v>278</v>
      </c>
      <c r="Y4058" s="3">
        <v>45017</v>
      </c>
      <c r="AC4058" t="s">
        <v>49</v>
      </c>
      <c r="AH4058">
        <v>506059</v>
      </c>
      <c r="AI4058" t="s">
        <v>2237</v>
      </c>
      <c r="AJ4058" t="s">
        <v>2238</v>
      </c>
      <c r="AK4058" t="s">
        <v>50</v>
      </c>
      <c r="AL4058" s="1">
        <v>43250</v>
      </c>
    </row>
    <row r="4059" spans="1:38" x14ac:dyDescent="0.25">
      <c r="A4059" t="s">
        <v>284</v>
      </c>
      <c r="B4059" s="1">
        <v>44111</v>
      </c>
      <c r="C4059">
        <v>1</v>
      </c>
      <c r="D4059">
        <v>316</v>
      </c>
      <c r="E4059">
        <v>328</v>
      </c>
      <c r="F4059" t="s">
        <v>1426</v>
      </c>
      <c r="G4059" t="s">
        <v>285</v>
      </c>
      <c r="H4059" t="s">
        <v>64</v>
      </c>
      <c r="I4059">
        <v>3</v>
      </c>
      <c r="J4059">
        <v>2</v>
      </c>
      <c r="K4059">
        <v>28</v>
      </c>
      <c r="L4059">
        <v>28</v>
      </c>
      <c r="M4059">
        <v>5.04</v>
      </c>
      <c r="N4059">
        <v>1.41</v>
      </c>
      <c r="O4059">
        <v>4.18</v>
      </c>
      <c r="P4059">
        <v>1.17</v>
      </c>
      <c r="Q4059">
        <v>3.24</v>
      </c>
      <c r="R4059">
        <v>0.91</v>
      </c>
      <c r="S4059">
        <v>2.08</v>
      </c>
      <c r="T4059">
        <v>140</v>
      </c>
      <c r="U4059">
        <v>29.06</v>
      </c>
      <c r="V4059">
        <v>28.93</v>
      </c>
      <c r="W4059" s="1">
        <v>44083</v>
      </c>
    </row>
    <row r="4060" spans="1:38" x14ac:dyDescent="0.25">
      <c r="A4060" t="s">
        <v>284</v>
      </c>
      <c r="B4060" s="1">
        <v>44230</v>
      </c>
      <c r="C4060">
        <v>3</v>
      </c>
      <c r="D4060">
        <v>316</v>
      </c>
      <c r="E4060">
        <v>328</v>
      </c>
      <c r="F4060" t="s">
        <v>1426</v>
      </c>
      <c r="G4060" t="s">
        <v>285</v>
      </c>
      <c r="H4060" t="s">
        <v>64</v>
      </c>
      <c r="I4060">
        <v>3</v>
      </c>
      <c r="J4060">
        <v>2</v>
      </c>
      <c r="K4060">
        <v>147</v>
      </c>
      <c r="L4060">
        <v>21</v>
      </c>
      <c r="M4060">
        <v>4.96</v>
      </c>
      <c r="N4060">
        <v>1.04</v>
      </c>
      <c r="O4060">
        <v>3.94</v>
      </c>
      <c r="P4060">
        <v>0.83</v>
      </c>
      <c r="Q4060">
        <v>4</v>
      </c>
      <c r="R4060">
        <v>0.84</v>
      </c>
      <c r="S4060">
        <v>1.67</v>
      </c>
      <c r="T4060">
        <v>222</v>
      </c>
      <c r="U4060">
        <v>21.8</v>
      </c>
      <c r="V4060">
        <v>22.25</v>
      </c>
      <c r="W4060" s="1">
        <v>44083</v>
      </c>
    </row>
    <row r="4061" spans="1:38" x14ac:dyDescent="0.25">
      <c r="A4061" t="s">
        <v>284</v>
      </c>
      <c r="B4061" s="1">
        <v>44298</v>
      </c>
      <c r="C4061">
        <v>4</v>
      </c>
      <c r="D4061">
        <v>316</v>
      </c>
      <c r="E4061">
        <v>328</v>
      </c>
      <c r="F4061" t="s">
        <v>1426</v>
      </c>
      <c r="G4061" t="s">
        <v>285</v>
      </c>
      <c r="H4061" t="s">
        <v>64</v>
      </c>
      <c r="I4061">
        <v>3</v>
      </c>
      <c r="J4061">
        <v>2</v>
      </c>
      <c r="K4061">
        <v>215</v>
      </c>
      <c r="L4061">
        <v>21</v>
      </c>
      <c r="M4061">
        <v>4.96</v>
      </c>
      <c r="N4061">
        <v>1.04</v>
      </c>
      <c r="O4061">
        <v>3.94</v>
      </c>
      <c r="P4061">
        <v>0.83</v>
      </c>
      <c r="Q4061">
        <v>4</v>
      </c>
      <c r="R4061">
        <v>0.84</v>
      </c>
      <c r="S4061">
        <v>1.67</v>
      </c>
      <c r="T4061">
        <v>222</v>
      </c>
      <c r="U4061">
        <v>21.8</v>
      </c>
      <c r="V4061">
        <v>22.25</v>
      </c>
      <c r="W4061" s="1">
        <v>44083</v>
      </c>
    </row>
    <row r="4062" spans="1:38" x14ac:dyDescent="0.25">
      <c r="A4062" t="s">
        <v>129</v>
      </c>
      <c r="B4062" s="1">
        <v>42997</v>
      </c>
      <c r="C4062">
        <v>1</v>
      </c>
      <c r="D4062">
        <v>171</v>
      </c>
      <c r="E4062">
        <v>328</v>
      </c>
      <c r="F4062" t="s">
        <v>1426</v>
      </c>
      <c r="G4062" t="s">
        <v>69</v>
      </c>
      <c r="H4062" t="s">
        <v>70</v>
      </c>
      <c r="I4062">
        <v>4</v>
      </c>
      <c r="J4062" t="s">
        <v>42</v>
      </c>
      <c r="K4062">
        <v>32</v>
      </c>
      <c r="L4062">
        <v>24.8</v>
      </c>
      <c r="M4062">
        <v>5.0999999999999996</v>
      </c>
      <c r="N4062">
        <v>1.26</v>
      </c>
      <c r="O4062">
        <v>5.05</v>
      </c>
      <c r="P4062">
        <v>1.25</v>
      </c>
      <c r="Q4062">
        <v>4.24</v>
      </c>
      <c r="R4062">
        <v>1.05</v>
      </c>
      <c r="S4062">
        <v>2.2999999999999998</v>
      </c>
      <c r="T4062">
        <v>40</v>
      </c>
      <c r="U4062">
        <v>25.74</v>
      </c>
      <c r="V4062">
        <v>30.13</v>
      </c>
      <c r="W4062" s="1">
        <v>42965</v>
      </c>
      <c r="X4062">
        <v>277</v>
      </c>
      <c r="Y4062" t="s">
        <v>43</v>
      </c>
      <c r="Z4062" t="s">
        <v>2239</v>
      </c>
      <c r="AA4062" t="s">
        <v>2240</v>
      </c>
      <c r="AC4062" s="1">
        <v>43041</v>
      </c>
      <c r="AD4062">
        <v>1</v>
      </c>
      <c r="AE4062">
        <v>272</v>
      </c>
      <c r="AF4062" s="1">
        <v>43320</v>
      </c>
      <c r="AG4062">
        <v>355</v>
      </c>
      <c r="AH4062">
        <v>508077</v>
      </c>
      <c r="AI4062" t="s">
        <v>1793</v>
      </c>
      <c r="AJ4062" s="2">
        <v>47392</v>
      </c>
      <c r="AK4062" t="s">
        <v>45</v>
      </c>
      <c r="AL4062" s="1">
        <v>42965</v>
      </c>
    </row>
    <row r="4063" spans="1:38" x14ac:dyDescent="0.25">
      <c r="A4063" t="s">
        <v>129</v>
      </c>
      <c r="B4063" s="1">
        <v>43060</v>
      </c>
      <c r="C4063">
        <v>2</v>
      </c>
      <c r="D4063">
        <v>171</v>
      </c>
      <c r="E4063">
        <v>328</v>
      </c>
      <c r="F4063" t="s">
        <v>1426</v>
      </c>
      <c r="G4063" t="s">
        <v>69</v>
      </c>
      <c r="H4063" t="s">
        <v>70</v>
      </c>
      <c r="I4063">
        <v>4</v>
      </c>
      <c r="J4063" t="s">
        <v>42</v>
      </c>
      <c r="K4063">
        <v>95</v>
      </c>
      <c r="L4063">
        <v>20.100000000000001</v>
      </c>
      <c r="M4063">
        <v>4.8600000000000003</v>
      </c>
      <c r="N4063">
        <v>0.98</v>
      </c>
      <c r="O4063">
        <v>5.99</v>
      </c>
      <c r="P4063">
        <v>1.2</v>
      </c>
      <c r="Q4063">
        <v>4.41</v>
      </c>
      <c r="R4063">
        <v>0.89</v>
      </c>
      <c r="S4063">
        <v>2.09</v>
      </c>
      <c r="T4063">
        <v>48</v>
      </c>
      <c r="U4063">
        <v>20.86</v>
      </c>
      <c r="V4063">
        <v>27.05</v>
      </c>
      <c r="W4063" s="1">
        <v>42965</v>
      </c>
      <c r="X4063">
        <v>277</v>
      </c>
      <c r="Y4063" t="s">
        <v>46</v>
      </c>
      <c r="Z4063" t="s">
        <v>2239</v>
      </c>
      <c r="AA4063" t="s">
        <v>2240</v>
      </c>
      <c r="AC4063" s="1">
        <v>43066</v>
      </c>
      <c r="AD4063">
        <v>2</v>
      </c>
      <c r="AE4063">
        <v>196</v>
      </c>
      <c r="AF4063" s="1">
        <v>43343</v>
      </c>
      <c r="AG4063">
        <v>378</v>
      </c>
      <c r="AH4063">
        <v>508077</v>
      </c>
      <c r="AI4063" t="s">
        <v>1793</v>
      </c>
      <c r="AJ4063" s="2">
        <v>47392</v>
      </c>
      <c r="AK4063" t="s">
        <v>45</v>
      </c>
      <c r="AL4063" s="1">
        <v>42965</v>
      </c>
    </row>
    <row r="4064" spans="1:38" x14ac:dyDescent="0.25">
      <c r="A4064" t="s">
        <v>129</v>
      </c>
      <c r="B4064" s="1">
        <v>43060</v>
      </c>
      <c r="C4064">
        <v>2</v>
      </c>
      <c r="D4064">
        <v>24</v>
      </c>
      <c r="E4064">
        <v>328</v>
      </c>
      <c r="F4064" t="s">
        <v>1426</v>
      </c>
      <c r="G4064" t="s">
        <v>40</v>
      </c>
      <c r="H4064" t="s">
        <v>41</v>
      </c>
      <c r="I4064">
        <v>8</v>
      </c>
      <c r="J4064" t="s">
        <v>42</v>
      </c>
      <c r="K4064">
        <v>102</v>
      </c>
      <c r="L4064">
        <v>18.7</v>
      </c>
      <c r="M4064">
        <v>4.82</v>
      </c>
      <c r="N4064">
        <v>0.9</v>
      </c>
      <c r="O4064">
        <v>4.91</v>
      </c>
      <c r="P4064">
        <v>0.92</v>
      </c>
      <c r="Q4064">
        <v>3.97</v>
      </c>
      <c r="R4064">
        <v>0.74</v>
      </c>
      <c r="S4064">
        <v>1.66</v>
      </c>
      <c r="T4064">
        <v>41</v>
      </c>
      <c r="U4064">
        <v>19.41</v>
      </c>
      <c r="V4064">
        <v>22.05</v>
      </c>
      <c r="W4064" s="1">
        <v>42958</v>
      </c>
      <c r="X4064">
        <v>274</v>
      </c>
      <c r="Y4064" t="s">
        <v>46</v>
      </c>
      <c r="AC4064" s="1">
        <v>43044</v>
      </c>
      <c r="AD4064">
        <v>1</v>
      </c>
      <c r="AE4064">
        <v>180</v>
      </c>
      <c r="AF4064" s="1">
        <v>43327</v>
      </c>
      <c r="AG4064">
        <v>369</v>
      </c>
      <c r="AH4064">
        <v>305054</v>
      </c>
      <c r="AI4064">
        <v>0</v>
      </c>
      <c r="AJ4064" t="s">
        <v>2241</v>
      </c>
      <c r="AK4064" t="s">
        <v>45</v>
      </c>
      <c r="AL4064" s="1">
        <v>42958</v>
      </c>
    </row>
    <row r="4065" spans="1:38" x14ac:dyDescent="0.25">
      <c r="A4065" t="s">
        <v>129</v>
      </c>
      <c r="B4065" s="1">
        <v>42997</v>
      </c>
      <c r="C4065">
        <v>1</v>
      </c>
      <c r="D4065">
        <v>24</v>
      </c>
      <c r="E4065">
        <v>328</v>
      </c>
      <c r="F4065" t="s">
        <v>1426</v>
      </c>
      <c r="G4065" t="s">
        <v>40</v>
      </c>
      <c r="H4065" t="s">
        <v>41</v>
      </c>
      <c r="I4065">
        <v>8</v>
      </c>
      <c r="J4065" t="s">
        <v>42</v>
      </c>
      <c r="K4065">
        <v>39</v>
      </c>
      <c r="L4065">
        <v>18.8</v>
      </c>
      <c r="M4065">
        <v>5.05</v>
      </c>
      <c r="N4065">
        <v>0.95</v>
      </c>
      <c r="O4065">
        <v>4.32</v>
      </c>
      <c r="P4065">
        <v>0.81</v>
      </c>
      <c r="Q4065">
        <v>4.3</v>
      </c>
      <c r="R4065">
        <v>0.81</v>
      </c>
      <c r="S4065">
        <v>1.62</v>
      </c>
      <c r="T4065">
        <v>40</v>
      </c>
      <c r="U4065">
        <v>19.510000000000002</v>
      </c>
      <c r="V4065">
        <v>21.22</v>
      </c>
      <c r="W4065" s="1">
        <v>42958</v>
      </c>
      <c r="X4065">
        <v>274</v>
      </c>
      <c r="Y4065" t="s">
        <v>43</v>
      </c>
      <c r="AC4065" s="1">
        <v>43044</v>
      </c>
      <c r="AD4065">
        <v>1</v>
      </c>
      <c r="AE4065">
        <v>277</v>
      </c>
      <c r="AF4065" s="1">
        <v>43325</v>
      </c>
      <c r="AG4065">
        <v>367</v>
      </c>
      <c r="AH4065">
        <v>305054</v>
      </c>
      <c r="AI4065">
        <v>0</v>
      </c>
      <c r="AJ4065" t="s">
        <v>2241</v>
      </c>
      <c r="AK4065" t="s">
        <v>45</v>
      </c>
      <c r="AL4065" s="1">
        <v>42958</v>
      </c>
    </row>
    <row r="4066" spans="1:38" x14ac:dyDescent="0.25">
      <c r="A4066" t="s">
        <v>129</v>
      </c>
      <c r="B4066" s="1">
        <v>43156</v>
      </c>
      <c r="C4066">
        <v>3</v>
      </c>
      <c r="D4066">
        <v>171</v>
      </c>
      <c r="E4066">
        <v>328</v>
      </c>
      <c r="F4066" t="s">
        <v>1426</v>
      </c>
      <c r="G4066" t="s">
        <v>69</v>
      </c>
      <c r="H4066" t="s">
        <v>70</v>
      </c>
      <c r="I4066">
        <v>4</v>
      </c>
      <c r="J4066" t="s">
        <v>42</v>
      </c>
      <c r="K4066">
        <v>191</v>
      </c>
      <c r="L4066">
        <v>10.199999999999999</v>
      </c>
      <c r="M4066">
        <v>4.66</v>
      </c>
      <c r="N4066">
        <v>0.48</v>
      </c>
      <c r="O4066">
        <v>9.68</v>
      </c>
      <c r="P4066">
        <v>0.99</v>
      </c>
      <c r="Q4066">
        <v>4.3</v>
      </c>
      <c r="R4066">
        <v>0.44</v>
      </c>
      <c r="S4066">
        <v>1.43</v>
      </c>
      <c r="U4066">
        <v>10.59</v>
      </c>
      <c r="V4066">
        <v>18.420000000000002</v>
      </c>
      <c r="W4066" s="1">
        <v>42965</v>
      </c>
      <c r="X4066">
        <v>277</v>
      </c>
      <c r="Z4066" t="s">
        <v>2239</v>
      </c>
      <c r="AA4066" t="s">
        <v>2240</v>
      </c>
      <c r="AI4066">
        <v>0</v>
      </c>
    </row>
    <row r="4067" spans="1:38" x14ac:dyDescent="0.25">
      <c r="A4067" t="s">
        <v>129</v>
      </c>
      <c r="B4067" s="1">
        <v>43229</v>
      </c>
      <c r="C4067">
        <v>4</v>
      </c>
      <c r="D4067">
        <v>171</v>
      </c>
      <c r="E4067">
        <v>328</v>
      </c>
      <c r="F4067" t="s">
        <v>1426</v>
      </c>
      <c r="G4067" t="s">
        <v>69</v>
      </c>
      <c r="H4067" t="s">
        <v>70</v>
      </c>
      <c r="I4067">
        <v>4</v>
      </c>
      <c r="J4067" t="s">
        <v>42</v>
      </c>
      <c r="K4067">
        <v>264</v>
      </c>
      <c r="L4067">
        <v>11.6</v>
      </c>
      <c r="M4067">
        <v>4.6900000000000004</v>
      </c>
      <c r="N4067">
        <v>0.54</v>
      </c>
      <c r="O4067">
        <v>7.25</v>
      </c>
      <c r="P4067">
        <v>0.84</v>
      </c>
      <c r="Q4067">
        <v>5.25</v>
      </c>
      <c r="R4067">
        <v>0.61</v>
      </c>
      <c r="S4067">
        <v>1.45</v>
      </c>
      <c r="T4067">
        <v>118</v>
      </c>
      <c r="U4067">
        <v>12.04</v>
      </c>
      <c r="V4067">
        <v>18.170000000000002</v>
      </c>
      <c r="W4067" s="1">
        <v>42965</v>
      </c>
      <c r="X4067">
        <v>277</v>
      </c>
      <c r="Y4067" t="s">
        <v>48</v>
      </c>
      <c r="Z4067" t="s">
        <v>2239</v>
      </c>
      <c r="AA4067" t="s">
        <v>2240</v>
      </c>
      <c r="AC4067" t="s">
        <v>49</v>
      </c>
      <c r="AH4067">
        <v>508077</v>
      </c>
      <c r="AI4067" t="s">
        <v>1793</v>
      </c>
      <c r="AJ4067">
        <v>47392</v>
      </c>
      <c r="AK4067" t="s">
        <v>50</v>
      </c>
      <c r="AL4067" s="1">
        <v>43251</v>
      </c>
    </row>
    <row r="4068" spans="1:38" x14ac:dyDescent="0.25">
      <c r="A4068" t="s">
        <v>129</v>
      </c>
      <c r="B4068" s="1">
        <v>43156</v>
      </c>
      <c r="C4068">
        <v>3</v>
      </c>
      <c r="D4068">
        <v>24</v>
      </c>
      <c r="E4068">
        <v>328</v>
      </c>
      <c r="F4068" t="s">
        <v>1426</v>
      </c>
      <c r="G4068" t="s">
        <v>104</v>
      </c>
      <c r="H4068" t="s">
        <v>105</v>
      </c>
      <c r="I4068">
        <v>8</v>
      </c>
      <c r="J4068" t="s">
        <v>42</v>
      </c>
      <c r="K4068">
        <v>198</v>
      </c>
      <c r="L4068">
        <v>15.4</v>
      </c>
      <c r="M4068">
        <v>4.93</v>
      </c>
      <c r="N4068">
        <v>0.76</v>
      </c>
      <c r="O4068">
        <v>4.26</v>
      </c>
      <c r="P4068">
        <v>0.66</v>
      </c>
      <c r="Q4068">
        <v>4.28</v>
      </c>
      <c r="R4068">
        <v>0.66</v>
      </c>
      <c r="S4068">
        <v>1.32</v>
      </c>
      <c r="U4068">
        <v>15.99</v>
      </c>
      <c r="V4068">
        <v>17.309999999999999</v>
      </c>
      <c r="W4068" s="1">
        <v>42958</v>
      </c>
      <c r="X4068">
        <v>274</v>
      </c>
      <c r="AI4068">
        <v>0</v>
      </c>
    </row>
    <row r="4069" spans="1:38" x14ac:dyDescent="0.25">
      <c r="A4069" t="s">
        <v>129</v>
      </c>
      <c r="B4069" s="1">
        <v>43229</v>
      </c>
      <c r="C4069">
        <v>4</v>
      </c>
      <c r="D4069">
        <v>24</v>
      </c>
      <c r="E4069">
        <v>328</v>
      </c>
      <c r="F4069" t="s">
        <v>1426</v>
      </c>
      <c r="G4069" t="s">
        <v>40</v>
      </c>
      <c r="H4069" t="s">
        <v>41</v>
      </c>
      <c r="I4069">
        <v>8</v>
      </c>
      <c r="J4069" t="s">
        <v>42</v>
      </c>
      <c r="K4069">
        <v>271</v>
      </c>
      <c r="L4069">
        <v>3.7</v>
      </c>
      <c r="M4069">
        <v>4.09</v>
      </c>
      <c r="N4069">
        <v>0.15</v>
      </c>
      <c r="O4069">
        <v>6.59</v>
      </c>
      <c r="P4069">
        <v>0.24</v>
      </c>
      <c r="Q4069">
        <v>5.52</v>
      </c>
      <c r="R4069">
        <v>0.2</v>
      </c>
      <c r="S4069">
        <v>0.45</v>
      </c>
      <c r="T4069">
        <v>685</v>
      </c>
      <c r="U4069">
        <v>3.84</v>
      </c>
      <c r="V4069">
        <v>5.49</v>
      </c>
      <c r="W4069" s="1">
        <v>42958</v>
      </c>
      <c r="X4069">
        <v>274</v>
      </c>
      <c r="Y4069" s="3">
        <v>45017</v>
      </c>
      <c r="AC4069" t="s">
        <v>49</v>
      </c>
      <c r="AH4069">
        <v>305054</v>
      </c>
      <c r="AI4069">
        <v>0</v>
      </c>
      <c r="AJ4069" t="s">
        <v>2241</v>
      </c>
      <c r="AK4069" t="s">
        <v>50</v>
      </c>
      <c r="AL4069" s="1">
        <v>43234</v>
      </c>
    </row>
    <row r="4070" spans="1:38" x14ac:dyDescent="0.25">
      <c r="A4070" t="s">
        <v>284</v>
      </c>
      <c r="B4070" s="1">
        <v>44166</v>
      </c>
      <c r="C4070">
        <v>2</v>
      </c>
      <c r="D4070">
        <v>316</v>
      </c>
      <c r="E4070">
        <v>328</v>
      </c>
      <c r="F4070" t="s">
        <v>1426</v>
      </c>
      <c r="G4070" t="s">
        <v>285</v>
      </c>
      <c r="H4070" t="s">
        <v>64</v>
      </c>
      <c r="I4070">
        <v>3</v>
      </c>
      <c r="J4070">
        <v>2</v>
      </c>
      <c r="K4070">
        <v>83</v>
      </c>
      <c r="L4070">
        <v>21</v>
      </c>
      <c r="M4070">
        <v>5.01</v>
      </c>
      <c r="N4070">
        <v>1.05</v>
      </c>
      <c r="O4070">
        <v>3.8</v>
      </c>
      <c r="P4070">
        <v>0.8</v>
      </c>
      <c r="Q4070">
        <v>3.7</v>
      </c>
      <c r="R4070">
        <v>0.8</v>
      </c>
      <c r="S4070">
        <v>1.6</v>
      </c>
      <c r="T4070">
        <v>135</v>
      </c>
      <c r="U4070">
        <v>21.8</v>
      </c>
      <c r="V4070">
        <v>21.61</v>
      </c>
      <c r="W4070" s="1">
        <v>44083</v>
      </c>
      <c r="Z4070">
        <v>47</v>
      </c>
      <c r="AA4070">
        <v>76</v>
      </c>
    </row>
    <row r="4071" spans="1:38" x14ac:dyDescent="0.25">
      <c r="A4071" t="s">
        <v>284</v>
      </c>
      <c r="B4071" s="1">
        <v>44111</v>
      </c>
      <c r="C4071">
        <v>1</v>
      </c>
      <c r="D4071">
        <v>679</v>
      </c>
      <c r="E4071">
        <v>328</v>
      </c>
      <c r="F4071" t="s">
        <v>1426</v>
      </c>
      <c r="G4071" t="s">
        <v>64</v>
      </c>
      <c r="H4071" t="s">
        <v>64</v>
      </c>
      <c r="I4071">
        <v>2</v>
      </c>
      <c r="J4071">
        <v>1</v>
      </c>
      <c r="K4071">
        <v>55</v>
      </c>
      <c r="L4071">
        <v>17</v>
      </c>
      <c r="M4071">
        <v>5.25</v>
      </c>
      <c r="N4071">
        <v>0.89</v>
      </c>
      <c r="O4071">
        <v>4.79</v>
      </c>
      <c r="P4071">
        <v>0.81</v>
      </c>
      <c r="Q4071">
        <v>3.49</v>
      </c>
      <c r="R4071">
        <v>0.59</v>
      </c>
      <c r="S4071">
        <v>1.41</v>
      </c>
      <c r="T4071">
        <v>25</v>
      </c>
      <c r="U4071">
        <v>17.649999999999999</v>
      </c>
      <c r="V4071">
        <v>19.18</v>
      </c>
      <c r="W4071" s="1">
        <v>44056</v>
      </c>
    </row>
    <row r="4072" spans="1:38" x14ac:dyDescent="0.25">
      <c r="A4072" t="s">
        <v>284</v>
      </c>
      <c r="B4072" s="1">
        <v>44230</v>
      </c>
      <c r="C4072">
        <v>3</v>
      </c>
      <c r="D4072">
        <v>679</v>
      </c>
      <c r="E4072">
        <v>328</v>
      </c>
      <c r="F4072" t="s">
        <v>1426</v>
      </c>
      <c r="G4072" t="s">
        <v>64</v>
      </c>
      <c r="H4072" t="s">
        <v>64</v>
      </c>
      <c r="I4072">
        <v>2</v>
      </c>
      <c r="J4072">
        <v>1</v>
      </c>
      <c r="K4072">
        <v>174</v>
      </c>
      <c r="L4072">
        <v>12</v>
      </c>
      <c r="M4072">
        <v>4.9400000000000004</v>
      </c>
      <c r="N4072">
        <v>0.59</v>
      </c>
      <c r="O4072">
        <v>6.28</v>
      </c>
      <c r="P4072">
        <v>0.75</v>
      </c>
      <c r="Q4072">
        <v>4.3600000000000003</v>
      </c>
      <c r="R4072">
        <v>0.52</v>
      </c>
      <c r="S4072">
        <v>1.28</v>
      </c>
      <c r="T4072">
        <v>29</v>
      </c>
      <c r="U4072">
        <v>12.46</v>
      </c>
      <c r="V4072">
        <v>16.559999999999999</v>
      </c>
      <c r="W4072" s="1">
        <v>44056</v>
      </c>
    </row>
    <row r="4073" spans="1:38" x14ac:dyDescent="0.25">
      <c r="A4073" t="s">
        <v>284</v>
      </c>
      <c r="B4073" s="1">
        <v>44298</v>
      </c>
      <c r="C4073">
        <v>4</v>
      </c>
      <c r="D4073">
        <v>679</v>
      </c>
      <c r="E4073">
        <v>328</v>
      </c>
      <c r="F4073" t="s">
        <v>1426</v>
      </c>
      <c r="G4073" t="s">
        <v>64</v>
      </c>
      <c r="H4073" t="s">
        <v>64</v>
      </c>
      <c r="I4073">
        <v>2</v>
      </c>
      <c r="J4073">
        <v>1</v>
      </c>
      <c r="K4073">
        <v>242</v>
      </c>
      <c r="L4073">
        <v>10</v>
      </c>
      <c r="M4073">
        <v>4.76</v>
      </c>
      <c r="N4073">
        <v>0.48</v>
      </c>
      <c r="O4073">
        <v>6.1</v>
      </c>
      <c r="P4073">
        <v>0.61</v>
      </c>
      <c r="Q4073">
        <v>5.31</v>
      </c>
      <c r="R4073">
        <v>0.53</v>
      </c>
      <c r="S4073">
        <v>1.1399999999999999</v>
      </c>
      <c r="T4073">
        <v>27</v>
      </c>
      <c r="U4073">
        <v>10.38</v>
      </c>
      <c r="V4073">
        <v>14.27</v>
      </c>
      <c r="W4073" s="1">
        <v>44056</v>
      </c>
    </row>
    <row r="4074" spans="1:38" x14ac:dyDescent="0.25">
      <c r="A4074" t="s">
        <v>129</v>
      </c>
      <c r="B4074" s="1">
        <v>42997</v>
      </c>
      <c r="C4074">
        <v>1</v>
      </c>
      <c r="D4074">
        <v>414</v>
      </c>
      <c r="E4074">
        <v>329</v>
      </c>
      <c r="F4074" t="s">
        <v>1426</v>
      </c>
      <c r="G4074" t="s">
        <v>104</v>
      </c>
      <c r="H4074" t="s">
        <v>105</v>
      </c>
      <c r="I4074">
        <v>4</v>
      </c>
      <c r="J4074" t="s">
        <v>42</v>
      </c>
      <c r="K4074">
        <v>18</v>
      </c>
      <c r="L4074">
        <v>28.5</v>
      </c>
      <c r="M4074">
        <v>5.19</v>
      </c>
      <c r="N4074">
        <v>1.48</v>
      </c>
      <c r="O4074">
        <v>4.84</v>
      </c>
      <c r="P4074">
        <v>1.38</v>
      </c>
      <c r="Q4074">
        <v>4.08</v>
      </c>
      <c r="R4074">
        <v>1.1599999999999999</v>
      </c>
      <c r="S4074">
        <v>2.54</v>
      </c>
      <c r="T4074">
        <v>20</v>
      </c>
      <c r="U4074">
        <v>29.58</v>
      </c>
      <c r="V4074">
        <v>33.57</v>
      </c>
      <c r="W4074" s="1">
        <v>42979</v>
      </c>
      <c r="X4074">
        <v>263</v>
      </c>
      <c r="Y4074" t="s">
        <v>43</v>
      </c>
      <c r="Z4074" t="s">
        <v>2242</v>
      </c>
      <c r="AA4074" t="s">
        <v>2068</v>
      </c>
      <c r="AC4074" s="1">
        <v>43042</v>
      </c>
      <c r="AD4074">
        <v>1</v>
      </c>
      <c r="AE4074">
        <v>274</v>
      </c>
      <c r="AF4074" s="1">
        <v>43322</v>
      </c>
      <c r="AG4074">
        <v>343</v>
      </c>
      <c r="AH4074">
        <v>511045</v>
      </c>
      <c r="AI4074" t="s">
        <v>312</v>
      </c>
      <c r="AJ4074" t="s">
        <v>1079</v>
      </c>
      <c r="AK4074" t="s">
        <v>45</v>
      </c>
      <c r="AL4074" s="1">
        <v>42979</v>
      </c>
    </row>
    <row r="4075" spans="1:38" x14ac:dyDescent="0.25">
      <c r="A4075" t="s">
        <v>129</v>
      </c>
      <c r="B4075" s="1">
        <v>43060</v>
      </c>
      <c r="C4075">
        <v>2</v>
      </c>
      <c r="D4075">
        <v>414</v>
      </c>
      <c r="E4075">
        <v>329</v>
      </c>
      <c r="F4075" t="s">
        <v>1426</v>
      </c>
      <c r="G4075" t="s">
        <v>104</v>
      </c>
      <c r="H4075" t="s">
        <v>105</v>
      </c>
      <c r="I4075">
        <v>4</v>
      </c>
      <c r="J4075" t="s">
        <v>42</v>
      </c>
      <c r="K4075">
        <v>81</v>
      </c>
      <c r="L4075">
        <v>19</v>
      </c>
      <c r="M4075">
        <v>5.0199999999999996</v>
      </c>
      <c r="N4075">
        <v>0.95</v>
      </c>
      <c r="O4075">
        <v>5.58</v>
      </c>
      <c r="P4075">
        <v>1.06</v>
      </c>
      <c r="Q4075">
        <v>3.93</v>
      </c>
      <c r="R4075">
        <v>0.75</v>
      </c>
      <c r="S4075">
        <v>1.81</v>
      </c>
      <c r="T4075">
        <v>23</v>
      </c>
      <c r="U4075">
        <v>19.72</v>
      </c>
      <c r="V4075">
        <v>23.96</v>
      </c>
      <c r="W4075" s="1">
        <v>42979</v>
      </c>
      <c r="X4075">
        <v>263</v>
      </c>
      <c r="Y4075" t="s">
        <v>46</v>
      </c>
      <c r="Z4075" t="s">
        <v>2242</v>
      </c>
      <c r="AA4075" t="s">
        <v>2068</v>
      </c>
      <c r="AC4075" s="1">
        <v>43042</v>
      </c>
      <c r="AD4075">
        <v>1</v>
      </c>
      <c r="AE4075">
        <v>175</v>
      </c>
      <c r="AF4075" s="1">
        <v>43322</v>
      </c>
      <c r="AG4075">
        <v>343</v>
      </c>
      <c r="AH4075">
        <v>511045</v>
      </c>
      <c r="AI4075" t="s">
        <v>312</v>
      </c>
      <c r="AJ4075" t="s">
        <v>1079</v>
      </c>
      <c r="AK4075" t="s">
        <v>45</v>
      </c>
      <c r="AL4075" s="1">
        <v>42979</v>
      </c>
    </row>
    <row r="4076" spans="1:38" x14ac:dyDescent="0.25">
      <c r="A4076" t="s">
        <v>129</v>
      </c>
      <c r="B4076" s="1">
        <v>43156</v>
      </c>
      <c r="C4076">
        <v>3</v>
      </c>
      <c r="D4076">
        <v>414</v>
      </c>
      <c r="E4076">
        <v>329</v>
      </c>
      <c r="F4076" t="s">
        <v>1426</v>
      </c>
      <c r="G4076" t="s">
        <v>104</v>
      </c>
      <c r="H4076" t="s">
        <v>105</v>
      </c>
      <c r="I4076">
        <v>4</v>
      </c>
      <c r="J4076" t="s">
        <v>42</v>
      </c>
      <c r="K4076">
        <v>177</v>
      </c>
      <c r="L4076">
        <v>15.9</v>
      </c>
      <c r="M4076">
        <v>4.8899999999999997</v>
      </c>
      <c r="N4076">
        <v>0.78</v>
      </c>
      <c r="O4076">
        <v>5.65</v>
      </c>
      <c r="P4076">
        <v>0.9</v>
      </c>
      <c r="Q4076">
        <v>4.3499999999999996</v>
      </c>
      <c r="R4076">
        <v>0.69</v>
      </c>
      <c r="S4076">
        <v>1.59</v>
      </c>
      <c r="U4076">
        <v>16.5</v>
      </c>
      <c r="V4076">
        <v>20.68</v>
      </c>
      <c r="W4076" s="1">
        <v>42979</v>
      </c>
      <c r="X4076">
        <v>263</v>
      </c>
      <c r="Z4076" t="s">
        <v>2242</v>
      </c>
      <c r="AA4076" t="s">
        <v>2068</v>
      </c>
      <c r="AI4076">
        <v>0</v>
      </c>
    </row>
    <row r="4077" spans="1:38" x14ac:dyDescent="0.25">
      <c r="A4077" t="s">
        <v>129</v>
      </c>
      <c r="B4077" s="1">
        <v>43229</v>
      </c>
      <c r="C4077">
        <v>4</v>
      </c>
      <c r="D4077">
        <v>414</v>
      </c>
      <c r="E4077">
        <v>329</v>
      </c>
      <c r="F4077" t="s">
        <v>1426</v>
      </c>
      <c r="G4077" t="s">
        <v>104</v>
      </c>
      <c r="H4077" t="s">
        <v>105</v>
      </c>
      <c r="I4077">
        <v>4</v>
      </c>
      <c r="J4077" t="s">
        <v>42</v>
      </c>
      <c r="K4077">
        <v>250</v>
      </c>
      <c r="L4077">
        <v>8.6999999999999993</v>
      </c>
      <c r="M4077">
        <v>4.67</v>
      </c>
      <c r="N4077">
        <v>0.41</v>
      </c>
      <c r="O4077">
        <v>7.45</v>
      </c>
      <c r="P4077">
        <v>0.65</v>
      </c>
      <c r="Q4077">
        <v>5.05</v>
      </c>
      <c r="R4077">
        <v>0.44</v>
      </c>
      <c r="S4077">
        <v>1.0900000000000001</v>
      </c>
      <c r="T4077">
        <v>18</v>
      </c>
      <c r="U4077">
        <v>9.0299999999999994</v>
      </c>
      <c r="V4077">
        <v>13.75</v>
      </c>
      <c r="W4077" s="1">
        <v>42979</v>
      </c>
      <c r="X4077">
        <v>263</v>
      </c>
      <c r="Y4077" t="s">
        <v>48</v>
      </c>
      <c r="Z4077" t="s">
        <v>2242</v>
      </c>
      <c r="AA4077" t="s">
        <v>2068</v>
      </c>
      <c r="AC4077" t="s">
        <v>49</v>
      </c>
      <c r="AH4077">
        <v>511045</v>
      </c>
      <c r="AI4077" t="s">
        <v>312</v>
      </c>
      <c r="AJ4077" t="s">
        <v>1079</v>
      </c>
      <c r="AK4077" t="s">
        <v>50</v>
      </c>
      <c r="AL4077" s="1">
        <v>43251</v>
      </c>
    </row>
    <row r="4078" spans="1:38" x14ac:dyDescent="0.25">
      <c r="A4078" t="s">
        <v>129</v>
      </c>
      <c r="B4078" s="1">
        <v>42997</v>
      </c>
      <c r="C4078">
        <v>1</v>
      </c>
      <c r="D4078">
        <v>540</v>
      </c>
      <c r="E4078">
        <v>329</v>
      </c>
      <c r="F4078" t="s">
        <v>1426</v>
      </c>
      <c r="G4078" t="s">
        <v>104</v>
      </c>
      <c r="H4078" t="s">
        <v>105</v>
      </c>
      <c r="I4078">
        <v>4</v>
      </c>
      <c r="J4078" t="s">
        <v>42</v>
      </c>
      <c r="K4078">
        <v>4</v>
      </c>
      <c r="L4078">
        <v>25.2</v>
      </c>
      <c r="M4078">
        <v>5.32</v>
      </c>
      <c r="N4078">
        <v>1.34</v>
      </c>
      <c r="O4078">
        <v>5.72</v>
      </c>
      <c r="P4078">
        <v>1.44</v>
      </c>
      <c r="Q4078">
        <v>3.9</v>
      </c>
      <c r="R4078">
        <v>0.98</v>
      </c>
      <c r="S4078">
        <v>2.42</v>
      </c>
      <c r="T4078">
        <v>8</v>
      </c>
      <c r="U4078">
        <v>26.16</v>
      </c>
      <c r="V4078">
        <v>32.1</v>
      </c>
      <c r="W4078" s="1">
        <v>42993</v>
      </c>
      <c r="X4078">
        <v>249</v>
      </c>
      <c r="Y4078" t="s">
        <v>43</v>
      </c>
      <c r="Z4078" t="s">
        <v>2243</v>
      </c>
      <c r="AA4078" t="s">
        <v>2224</v>
      </c>
      <c r="AB4078">
        <v>168</v>
      </c>
      <c r="AC4078" s="1">
        <v>43039</v>
      </c>
      <c r="AD4078">
        <v>1</v>
      </c>
      <c r="AE4078">
        <v>269</v>
      </c>
      <c r="AF4078" s="1">
        <v>43317</v>
      </c>
      <c r="AG4078">
        <v>324</v>
      </c>
      <c r="AH4078">
        <v>506104</v>
      </c>
      <c r="AI4078" t="s">
        <v>632</v>
      </c>
      <c r="AJ4078" s="2">
        <v>11597</v>
      </c>
      <c r="AK4078" t="s">
        <v>45</v>
      </c>
      <c r="AL4078" s="1">
        <v>42993</v>
      </c>
    </row>
    <row r="4079" spans="1:38" x14ac:dyDescent="0.25">
      <c r="A4079" t="s">
        <v>129</v>
      </c>
      <c r="B4079" s="1">
        <v>43060</v>
      </c>
      <c r="C4079">
        <v>2</v>
      </c>
      <c r="D4079">
        <v>540</v>
      </c>
      <c r="E4079">
        <v>329</v>
      </c>
      <c r="F4079" t="s">
        <v>1426</v>
      </c>
      <c r="G4079" t="s">
        <v>104</v>
      </c>
      <c r="H4079" t="s">
        <v>105</v>
      </c>
      <c r="I4079">
        <v>4</v>
      </c>
      <c r="J4079" t="s">
        <v>42</v>
      </c>
      <c r="K4079">
        <v>67</v>
      </c>
      <c r="L4079">
        <v>19.399999999999999</v>
      </c>
      <c r="M4079">
        <v>5.19</v>
      </c>
      <c r="N4079">
        <v>1.01</v>
      </c>
      <c r="O4079">
        <v>5.27</v>
      </c>
      <c r="P4079">
        <v>1.02</v>
      </c>
      <c r="Q4079">
        <v>4.0999999999999996</v>
      </c>
      <c r="R4079">
        <v>0.8</v>
      </c>
      <c r="S4079">
        <v>1.82</v>
      </c>
      <c r="T4079">
        <v>18</v>
      </c>
      <c r="U4079">
        <v>20.14</v>
      </c>
      <c r="V4079">
        <v>23.94</v>
      </c>
      <c r="W4079" s="1">
        <v>42993</v>
      </c>
      <c r="X4079">
        <v>249</v>
      </c>
      <c r="Y4079" t="s">
        <v>46</v>
      </c>
      <c r="Z4079" t="s">
        <v>2243</v>
      </c>
      <c r="AA4079" t="s">
        <v>2224</v>
      </c>
      <c r="AB4079">
        <v>168</v>
      </c>
      <c r="AC4079" s="1">
        <v>43059</v>
      </c>
      <c r="AD4079">
        <v>2</v>
      </c>
      <c r="AE4079">
        <v>191</v>
      </c>
      <c r="AF4079" s="1">
        <v>43338</v>
      </c>
      <c r="AG4079">
        <v>345</v>
      </c>
      <c r="AH4079">
        <v>506104</v>
      </c>
      <c r="AI4079" t="s">
        <v>632</v>
      </c>
      <c r="AJ4079" s="2">
        <v>11597</v>
      </c>
      <c r="AK4079" t="s">
        <v>45</v>
      </c>
      <c r="AL4079" s="1">
        <v>42993</v>
      </c>
    </row>
    <row r="4080" spans="1:38" x14ac:dyDescent="0.25">
      <c r="A4080" t="s">
        <v>129</v>
      </c>
      <c r="B4080" s="1">
        <v>43156</v>
      </c>
      <c r="C4080">
        <v>3</v>
      </c>
      <c r="D4080">
        <v>540</v>
      </c>
      <c r="E4080">
        <v>329</v>
      </c>
      <c r="F4080" t="s">
        <v>1426</v>
      </c>
      <c r="G4080" t="s">
        <v>104</v>
      </c>
      <c r="H4080" t="s">
        <v>105</v>
      </c>
      <c r="I4080">
        <v>4</v>
      </c>
      <c r="J4080" t="s">
        <v>42</v>
      </c>
      <c r="K4080">
        <v>163</v>
      </c>
      <c r="L4080">
        <v>16.7</v>
      </c>
      <c r="M4080">
        <v>5.16</v>
      </c>
      <c r="N4080">
        <v>0.86</v>
      </c>
      <c r="O4080">
        <v>4.78</v>
      </c>
      <c r="P4080">
        <v>0.8</v>
      </c>
      <c r="Q4080">
        <v>4.01</v>
      </c>
      <c r="R4080">
        <v>0.67</v>
      </c>
      <c r="S4080">
        <v>1.47</v>
      </c>
      <c r="U4080">
        <v>17.329999999999998</v>
      </c>
      <c r="V4080">
        <v>19.489999999999998</v>
      </c>
      <c r="W4080" s="1">
        <v>42993</v>
      </c>
      <c r="X4080">
        <v>249</v>
      </c>
      <c r="Z4080" t="s">
        <v>2243</v>
      </c>
      <c r="AA4080" t="s">
        <v>2224</v>
      </c>
      <c r="AB4080">
        <v>168</v>
      </c>
      <c r="AI4080">
        <v>0</v>
      </c>
    </row>
    <row r="4081" spans="1:38" x14ac:dyDescent="0.25">
      <c r="A4081" t="s">
        <v>129</v>
      </c>
      <c r="B4081" s="1">
        <v>43229</v>
      </c>
      <c r="C4081">
        <v>4</v>
      </c>
      <c r="D4081">
        <v>540</v>
      </c>
      <c r="E4081">
        <v>329</v>
      </c>
      <c r="F4081" t="s">
        <v>1426</v>
      </c>
      <c r="G4081" t="s">
        <v>104</v>
      </c>
      <c r="H4081" t="s">
        <v>105</v>
      </c>
      <c r="I4081">
        <v>4</v>
      </c>
      <c r="J4081" t="s">
        <v>42</v>
      </c>
      <c r="K4081">
        <v>236</v>
      </c>
      <c r="L4081">
        <v>8</v>
      </c>
      <c r="M4081">
        <v>4.7</v>
      </c>
      <c r="N4081">
        <v>0.38</v>
      </c>
      <c r="O4081">
        <v>7.03</v>
      </c>
      <c r="P4081">
        <v>0.56000000000000005</v>
      </c>
      <c r="Q4081">
        <v>5.03</v>
      </c>
      <c r="R4081">
        <v>0.4</v>
      </c>
      <c r="S4081">
        <v>0.96</v>
      </c>
      <c r="T4081">
        <v>142</v>
      </c>
      <c r="U4081">
        <v>8.3000000000000007</v>
      </c>
      <c r="V4081">
        <v>12.14</v>
      </c>
      <c r="W4081" s="1">
        <v>42993</v>
      </c>
      <c r="X4081">
        <v>249</v>
      </c>
      <c r="Y4081" t="s">
        <v>48</v>
      </c>
      <c r="Z4081" t="s">
        <v>2243</v>
      </c>
      <c r="AA4081" t="s">
        <v>2224</v>
      </c>
      <c r="AB4081">
        <v>168</v>
      </c>
      <c r="AC4081" t="s">
        <v>49</v>
      </c>
      <c r="AH4081">
        <v>506104</v>
      </c>
      <c r="AI4081" t="s">
        <v>632</v>
      </c>
      <c r="AJ4081">
        <v>11597</v>
      </c>
      <c r="AK4081" t="s">
        <v>50</v>
      </c>
      <c r="AL4081" s="1">
        <v>43251</v>
      </c>
    </row>
    <row r="4082" spans="1:38" x14ac:dyDescent="0.25">
      <c r="A4082" t="s">
        <v>129</v>
      </c>
      <c r="B4082" s="1">
        <v>42997</v>
      </c>
      <c r="C4082">
        <v>1</v>
      </c>
      <c r="D4082">
        <v>116</v>
      </c>
      <c r="E4082">
        <v>329</v>
      </c>
      <c r="F4082" t="s">
        <v>1426</v>
      </c>
      <c r="G4082" t="s">
        <v>69</v>
      </c>
      <c r="H4082" t="s">
        <v>70</v>
      </c>
      <c r="I4082">
        <v>3</v>
      </c>
      <c r="J4082">
        <v>2</v>
      </c>
      <c r="K4082">
        <v>31</v>
      </c>
      <c r="L4082">
        <v>18</v>
      </c>
      <c r="M4082">
        <v>5.4</v>
      </c>
      <c r="N4082">
        <v>0.97</v>
      </c>
      <c r="O4082">
        <v>4.8499999999999996</v>
      </c>
      <c r="P4082">
        <v>0.87</v>
      </c>
      <c r="Q4082">
        <v>4.01</v>
      </c>
      <c r="R4082">
        <v>0.72</v>
      </c>
      <c r="S4082">
        <v>1.59</v>
      </c>
      <c r="T4082">
        <v>16</v>
      </c>
      <c r="U4082">
        <v>18.68</v>
      </c>
      <c r="V4082">
        <v>21.09</v>
      </c>
      <c r="W4082" s="1">
        <v>42966</v>
      </c>
      <c r="X4082">
        <v>276</v>
      </c>
      <c r="Y4082" t="s">
        <v>43</v>
      </c>
      <c r="Z4082" t="s">
        <v>2244</v>
      </c>
      <c r="AA4082">
        <v>-1.1428571430000001</v>
      </c>
      <c r="AC4082" t="s">
        <v>49</v>
      </c>
      <c r="AI4082">
        <v>0</v>
      </c>
      <c r="AK4082" t="s">
        <v>45</v>
      </c>
      <c r="AL4082" s="1">
        <v>42966</v>
      </c>
    </row>
    <row r="4083" spans="1:38" x14ac:dyDescent="0.25">
      <c r="A4083" t="s">
        <v>129</v>
      </c>
      <c r="B4083" s="1">
        <v>43060</v>
      </c>
      <c r="C4083">
        <v>2</v>
      </c>
      <c r="D4083">
        <v>116</v>
      </c>
      <c r="E4083">
        <v>329</v>
      </c>
      <c r="F4083" t="s">
        <v>1426</v>
      </c>
      <c r="G4083" t="s">
        <v>69</v>
      </c>
      <c r="H4083" t="s">
        <v>70</v>
      </c>
      <c r="I4083">
        <v>3</v>
      </c>
      <c r="J4083">
        <v>2</v>
      </c>
      <c r="K4083">
        <v>94</v>
      </c>
      <c r="L4083">
        <v>14.1</v>
      </c>
      <c r="M4083">
        <v>5.27</v>
      </c>
      <c r="N4083">
        <v>0.74</v>
      </c>
      <c r="O4083">
        <v>5.1100000000000003</v>
      </c>
      <c r="P4083">
        <v>0.72</v>
      </c>
      <c r="Q4083">
        <v>4.21</v>
      </c>
      <c r="R4083">
        <v>0.59</v>
      </c>
      <c r="S4083">
        <v>1.31</v>
      </c>
      <c r="T4083">
        <v>13</v>
      </c>
      <c r="U4083">
        <v>14.64</v>
      </c>
      <c r="V4083">
        <v>17.190000000000001</v>
      </c>
      <c r="W4083" s="1">
        <v>42966</v>
      </c>
      <c r="X4083">
        <v>276</v>
      </c>
      <c r="Y4083" t="s">
        <v>46</v>
      </c>
      <c r="Z4083" t="s">
        <v>2244</v>
      </c>
      <c r="AA4083">
        <f>-72/63</f>
        <v>-1.1428571428571428</v>
      </c>
      <c r="AC4083" t="s">
        <v>49</v>
      </c>
      <c r="AI4083">
        <v>0</v>
      </c>
      <c r="AK4083" t="s">
        <v>45</v>
      </c>
      <c r="AL4083" s="1">
        <v>42966</v>
      </c>
    </row>
    <row r="4084" spans="1:38" x14ac:dyDescent="0.25">
      <c r="A4084" t="s">
        <v>129</v>
      </c>
      <c r="B4084" s="1">
        <v>43156</v>
      </c>
      <c r="C4084">
        <v>3</v>
      </c>
      <c r="D4084">
        <v>116</v>
      </c>
      <c r="E4084">
        <v>329</v>
      </c>
      <c r="F4084" t="s">
        <v>1426</v>
      </c>
      <c r="G4084" t="s">
        <v>69</v>
      </c>
      <c r="H4084" t="s">
        <v>70</v>
      </c>
      <c r="I4084">
        <v>3</v>
      </c>
      <c r="J4084">
        <v>2</v>
      </c>
      <c r="K4084">
        <v>190</v>
      </c>
      <c r="L4084">
        <v>12.5</v>
      </c>
      <c r="M4084">
        <v>5.19</v>
      </c>
      <c r="N4084">
        <v>0.65</v>
      </c>
      <c r="O4084">
        <v>4.8600000000000003</v>
      </c>
      <c r="P4084">
        <v>0.61</v>
      </c>
      <c r="Q4084">
        <v>4.45</v>
      </c>
      <c r="R4084">
        <v>0.56000000000000005</v>
      </c>
      <c r="S4084">
        <v>1.1599999999999999</v>
      </c>
      <c r="U4084">
        <v>12.98</v>
      </c>
      <c r="V4084">
        <v>15.16</v>
      </c>
      <c r="W4084" s="1">
        <v>42966</v>
      </c>
      <c r="X4084">
        <v>276</v>
      </c>
      <c r="Z4084" t="s">
        <v>2244</v>
      </c>
      <c r="AA4084">
        <v>-1.1428571430000001</v>
      </c>
      <c r="AI4084">
        <v>0</v>
      </c>
    </row>
    <row r="4085" spans="1:38" x14ac:dyDescent="0.25">
      <c r="A4085" t="s">
        <v>129</v>
      </c>
      <c r="B4085" s="1">
        <v>43229</v>
      </c>
      <c r="C4085">
        <v>4</v>
      </c>
      <c r="D4085">
        <v>116</v>
      </c>
      <c r="E4085">
        <v>329</v>
      </c>
      <c r="F4085" t="s">
        <v>1426</v>
      </c>
      <c r="G4085" t="s">
        <v>69</v>
      </c>
      <c r="H4085" t="s">
        <v>70</v>
      </c>
      <c r="I4085">
        <v>3</v>
      </c>
      <c r="J4085">
        <v>2</v>
      </c>
      <c r="K4085">
        <v>263</v>
      </c>
      <c r="L4085">
        <v>8.1999999999999993</v>
      </c>
      <c r="M4085">
        <v>4.8499999999999996</v>
      </c>
      <c r="N4085">
        <v>0.4</v>
      </c>
      <c r="O4085">
        <v>7.03</v>
      </c>
      <c r="P4085">
        <v>0.57999999999999996</v>
      </c>
      <c r="Q4085">
        <v>5.44</v>
      </c>
      <c r="R4085">
        <v>0.45</v>
      </c>
      <c r="S4085">
        <v>1.02</v>
      </c>
      <c r="T4085">
        <v>39</v>
      </c>
      <c r="U4085">
        <v>8.51</v>
      </c>
      <c r="V4085">
        <v>12.81</v>
      </c>
      <c r="W4085" s="1">
        <v>42966</v>
      </c>
      <c r="X4085">
        <v>276</v>
      </c>
      <c r="Y4085" t="s">
        <v>48</v>
      </c>
      <c r="Z4085" t="s">
        <v>2244</v>
      </c>
      <c r="AA4085">
        <f>-72/63</f>
        <v>-1.1428571428571428</v>
      </c>
      <c r="AC4085" t="s">
        <v>49</v>
      </c>
      <c r="AI4085">
        <v>0</v>
      </c>
      <c r="AK4085" t="s">
        <v>50</v>
      </c>
      <c r="AL4085" s="1">
        <v>43250</v>
      </c>
    </row>
    <row r="4086" spans="1:38" x14ac:dyDescent="0.25">
      <c r="A4086" t="s">
        <v>284</v>
      </c>
      <c r="B4086" s="1">
        <v>44166</v>
      </c>
      <c r="C4086">
        <v>2</v>
      </c>
      <c r="D4086">
        <v>679</v>
      </c>
      <c r="E4086">
        <v>330</v>
      </c>
      <c r="F4086" t="s">
        <v>1426</v>
      </c>
      <c r="G4086" t="s">
        <v>64</v>
      </c>
      <c r="H4086" t="s">
        <v>64</v>
      </c>
      <c r="I4086">
        <v>2</v>
      </c>
      <c r="J4086">
        <v>1</v>
      </c>
      <c r="K4086">
        <v>110</v>
      </c>
      <c r="L4086">
        <v>12</v>
      </c>
      <c r="M4086">
        <v>4.96</v>
      </c>
      <c r="N4086">
        <v>0.6</v>
      </c>
      <c r="O4086">
        <v>4.4000000000000004</v>
      </c>
      <c r="P4086">
        <v>0.5</v>
      </c>
      <c r="Q4086">
        <v>4.2</v>
      </c>
      <c r="R4086">
        <v>0.5</v>
      </c>
      <c r="S4086">
        <v>1</v>
      </c>
      <c r="T4086">
        <v>41</v>
      </c>
      <c r="U4086">
        <v>12.46</v>
      </c>
      <c r="V4086">
        <v>13.2</v>
      </c>
      <c r="W4086" s="1">
        <v>44056</v>
      </c>
      <c r="Z4086">
        <v>247</v>
      </c>
      <c r="AA4086">
        <v>197</v>
      </c>
    </row>
    <row r="4087" spans="1:38" x14ac:dyDescent="0.25">
      <c r="A4087" t="s">
        <v>284</v>
      </c>
      <c r="B4087" s="1">
        <v>44166</v>
      </c>
      <c r="C4087">
        <v>2</v>
      </c>
      <c r="D4087">
        <v>99</v>
      </c>
      <c r="E4087">
        <v>330</v>
      </c>
      <c r="F4087" t="s">
        <v>1426</v>
      </c>
      <c r="G4087" t="s">
        <v>285</v>
      </c>
      <c r="H4087" t="s">
        <v>64</v>
      </c>
      <c r="I4087" t="s">
        <v>286</v>
      </c>
      <c r="J4087" t="s">
        <v>42</v>
      </c>
      <c r="K4087">
        <v>58</v>
      </c>
      <c r="L4087">
        <v>25</v>
      </c>
      <c r="M4087">
        <v>4.8099999999999996</v>
      </c>
      <c r="N4087">
        <v>1.2</v>
      </c>
      <c r="O4087">
        <v>6</v>
      </c>
      <c r="P4087">
        <v>1.5</v>
      </c>
      <c r="Q4087">
        <v>3.4</v>
      </c>
      <c r="R4087">
        <v>0.9</v>
      </c>
      <c r="S4087">
        <v>2.4</v>
      </c>
      <c r="T4087">
        <v>190</v>
      </c>
      <c r="U4087">
        <v>25.95</v>
      </c>
      <c r="V4087">
        <v>32.21</v>
      </c>
      <c r="W4087" s="1">
        <v>44108</v>
      </c>
      <c r="Z4087">
        <v>291</v>
      </c>
      <c r="AA4087">
        <v>92</v>
      </c>
    </row>
    <row r="4088" spans="1:38" x14ac:dyDescent="0.25">
      <c r="A4088" t="s">
        <v>284</v>
      </c>
      <c r="B4088" s="1">
        <v>44111</v>
      </c>
      <c r="C4088">
        <v>1</v>
      </c>
      <c r="D4088">
        <v>99</v>
      </c>
      <c r="E4088">
        <v>330</v>
      </c>
      <c r="F4088" t="s">
        <v>1426</v>
      </c>
      <c r="G4088" t="s">
        <v>285</v>
      </c>
      <c r="H4088" t="s">
        <v>64</v>
      </c>
      <c r="I4088" t="s">
        <v>286</v>
      </c>
      <c r="J4088" t="s">
        <v>42</v>
      </c>
      <c r="K4088">
        <v>3</v>
      </c>
      <c r="L4088">
        <v>25</v>
      </c>
      <c r="M4088">
        <v>4.54</v>
      </c>
      <c r="N4088">
        <v>1.1399999999999999</v>
      </c>
      <c r="O4088">
        <v>4.97</v>
      </c>
      <c r="P4088">
        <v>1.24</v>
      </c>
      <c r="Q4088">
        <v>4.3600000000000003</v>
      </c>
      <c r="R4088">
        <v>1.0900000000000001</v>
      </c>
      <c r="S4088">
        <v>2.33</v>
      </c>
      <c r="T4088">
        <v>371</v>
      </c>
      <c r="U4088">
        <v>25.95</v>
      </c>
      <c r="V4088">
        <v>30.38</v>
      </c>
      <c r="W4088" s="1">
        <v>44108</v>
      </c>
    </row>
    <row r="4089" spans="1:38" x14ac:dyDescent="0.25">
      <c r="A4089" t="s">
        <v>284</v>
      </c>
      <c r="B4089" s="1">
        <v>44230</v>
      </c>
      <c r="C4089">
        <v>3</v>
      </c>
      <c r="D4089">
        <v>99</v>
      </c>
      <c r="E4089">
        <v>330</v>
      </c>
      <c r="F4089" t="s">
        <v>1426</v>
      </c>
      <c r="G4089" t="s">
        <v>285</v>
      </c>
      <c r="H4089" t="s">
        <v>64</v>
      </c>
      <c r="I4089" t="s">
        <v>286</v>
      </c>
      <c r="J4089" t="s">
        <v>42</v>
      </c>
      <c r="K4089">
        <v>122</v>
      </c>
      <c r="L4089">
        <v>24</v>
      </c>
      <c r="M4089">
        <v>4.7</v>
      </c>
      <c r="N4089">
        <v>1.1299999999999999</v>
      </c>
      <c r="O4089">
        <v>5.14</v>
      </c>
      <c r="P4089">
        <v>1.23</v>
      </c>
      <c r="Q4089">
        <v>3.63</v>
      </c>
      <c r="R4089">
        <v>0.87</v>
      </c>
      <c r="S4089">
        <v>2.1</v>
      </c>
      <c r="T4089">
        <v>120</v>
      </c>
      <c r="U4089">
        <v>24.91</v>
      </c>
      <c r="V4089">
        <v>28.38</v>
      </c>
      <c r="W4089" s="1">
        <v>44108</v>
      </c>
    </row>
    <row r="4090" spans="1:38" x14ac:dyDescent="0.25">
      <c r="A4090" t="s">
        <v>284</v>
      </c>
      <c r="B4090" s="1">
        <v>44298</v>
      </c>
      <c r="C4090">
        <v>4</v>
      </c>
      <c r="D4090">
        <v>99</v>
      </c>
      <c r="E4090">
        <v>330</v>
      </c>
      <c r="F4090" t="s">
        <v>1426</v>
      </c>
      <c r="G4090" t="s">
        <v>285</v>
      </c>
      <c r="H4090" t="s">
        <v>64</v>
      </c>
      <c r="I4090" t="s">
        <v>286</v>
      </c>
      <c r="J4090" t="s">
        <v>42</v>
      </c>
      <c r="K4090">
        <v>190</v>
      </c>
      <c r="L4090">
        <v>23</v>
      </c>
      <c r="M4090">
        <v>4.66</v>
      </c>
      <c r="N4090">
        <v>1.07</v>
      </c>
      <c r="O4090">
        <v>5.0599999999999996</v>
      </c>
      <c r="P4090">
        <v>1.1599999999999999</v>
      </c>
      <c r="Q4090">
        <v>4.2699999999999996</v>
      </c>
      <c r="R4090">
        <v>0.98</v>
      </c>
      <c r="S4090">
        <v>2.15</v>
      </c>
      <c r="T4090">
        <v>67</v>
      </c>
      <c r="U4090">
        <v>23.87</v>
      </c>
      <c r="V4090">
        <v>28.06</v>
      </c>
      <c r="W4090" s="1">
        <v>44108</v>
      </c>
    </row>
    <row r="4091" spans="1:38" x14ac:dyDescent="0.25">
      <c r="A4091" t="s">
        <v>284</v>
      </c>
      <c r="B4091" s="1">
        <v>44111</v>
      </c>
      <c r="C4091">
        <v>1</v>
      </c>
      <c r="D4091">
        <v>236</v>
      </c>
      <c r="E4091">
        <v>330</v>
      </c>
      <c r="F4091" t="s">
        <v>1426</v>
      </c>
      <c r="G4091" t="s">
        <v>64</v>
      </c>
      <c r="H4091" t="s">
        <v>64</v>
      </c>
      <c r="I4091" t="s">
        <v>286</v>
      </c>
      <c r="J4091" t="s">
        <v>42</v>
      </c>
      <c r="K4091">
        <v>13</v>
      </c>
      <c r="L4091">
        <v>29</v>
      </c>
      <c r="M4091">
        <v>5.05</v>
      </c>
      <c r="N4091">
        <v>1.46</v>
      </c>
      <c r="O4091">
        <v>4.8099999999999996</v>
      </c>
      <c r="P4091">
        <v>1.39</v>
      </c>
      <c r="Q4091">
        <v>4.1399999999999997</v>
      </c>
      <c r="R4091">
        <v>1.2</v>
      </c>
      <c r="S4091">
        <v>2.6</v>
      </c>
      <c r="T4091">
        <v>27</v>
      </c>
      <c r="U4091">
        <v>30.1</v>
      </c>
      <c r="V4091">
        <v>34.19</v>
      </c>
      <c r="W4091" s="1">
        <v>44098</v>
      </c>
    </row>
    <row r="4092" spans="1:38" x14ac:dyDescent="0.25">
      <c r="A4092" t="s">
        <v>284</v>
      </c>
      <c r="B4092" s="1">
        <v>44230</v>
      </c>
      <c r="C4092">
        <v>3</v>
      </c>
      <c r="D4092">
        <v>236</v>
      </c>
      <c r="E4092">
        <v>330</v>
      </c>
      <c r="F4092" t="s">
        <v>1426</v>
      </c>
      <c r="G4092" t="s">
        <v>64</v>
      </c>
      <c r="H4092" t="s">
        <v>64</v>
      </c>
      <c r="I4092" t="s">
        <v>286</v>
      </c>
      <c r="J4092" t="s">
        <v>42</v>
      </c>
      <c r="K4092">
        <v>132</v>
      </c>
      <c r="L4092">
        <v>18.600000000000001</v>
      </c>
      <c r="M4092">
        <v>4.84</v>
      </c>
      <c r="N4092">
        <v>0.9</v>
      </c>
      <c r="O4092">
        <v>5.77</v>
      </c>
      <c r="P4092">
        <v>1.07</v>
      </c>
      <c r="Q4092">
        <v>4.57</v>
      </c>
      <c r="R4092">
        <v>0.85</v>
      </c>
      <c r="S4092">
        <v>1.92</v>
      </c>
      <c r="T4092">
        <v>76</v>
      </c>
      <c r="U4092">
        <v>19.309999999999999</v>
      </c>
      <c r="V4092">
        <v>24.76</v>
      </c>
      <c r="W4092" s="1">
        <v>44098</v>
      </c>
    </row>
    <row r="4093" spans="1:38" x14ac:dyDescent="0.25">
      <c r="A4093" t="s">
        <v>284</v>
      </c>
      <c r="B4093" s="1">
        <v>44298</v>
      </c>
      <c r="C4093">
        <v>4</v>
      </c>
      <c r="D4093">
        <v>236</v>
      </c>
      <c r="E4093">
        <v>330</v>
      </c>
      <c r="F4093" t="s">
        <v>1426</v>
      </c>
      <c r="G4093" t="s">
        <v>64</v>
      </c>
      <c r="H4093" t="s">
        <v>64</v>
      </c>
      <c r="I4093" t="s">
        <v>286</v>
      </c>
      <c r="J4093" t="s">
        <v>42</v>
      </c>
      <c r="K4093">
        <v>200</v>
      </c>
      <c r="L4093">
        <v>18.600000000000001</v>
      </c>
      <c r="M4093">
        <v>4.84</v>
      </c>
      <c r="N4093">
        <v>0.9</v>
      </c>
      <c r="O4093">
        <v>5.77</v>
      </c>
      <c r="P4093">
        <v>1.07</v>
      </c>
      <c r="Q4093">
        <v>4.57</v>
      </c>
      <c r="R4093">
        <v>0.85</v>
      </c>
      <c r="S4093">
        <v>1.92</v>
      </c>
      <c r="T4093">
        <v>76</v>
      </c>
      <c r="U4093">
        <v>19.309999999999999</v>
      </c>
      <c r="V4093">
        <v>24.76</v>
      </c>
      <c r="W4093" s="1">
        <v>44098</v>
      </c>
    </row>
    <row r="4094" spans="1:38" x14ac:dyDescent="0.25">
      <c r="A4094" t="s">
        <v>40</v>
      </c>
      <c r="B4094" s="1">
        <v>44117</v>
      </c>
      <c r="C4094">
        <v>1</v>
      </c>
      <c r="D4094">
        <v>10</v>
      </c>
      <c r="E4094">
        <v>330</v>
      </c>
      <c r="F4094" t="s">
        <v>1426</v>
      </c>
      <c r="G4094" t="s">
        <v>104</v>
      </c>
      <c r="H4094" t="s">
        <v>105</v>
      </c>
      <c r="I4094">
        <v>2</v>
      </c>
      <c r="J4094">
        <v>1</v>
      </c>
      <c r="K4094">
        <v>56</v>
      </c>
      <c r="L4094">
        <v>20.3</v>
      </c>
      <c r="M4094">
        <v>5.28</v>
      </c>
      <c r="N4094">
        <v>1.07</v>
      </c>
      <c r="O4094">
        <v>4.9000000000000004</v>
      </c>
      <c r="P4094">
        <v>0.99</v>
      </c>
      <c r="Q4094">
        <v>3.72</v>
      </c>
      <c r="R4094">
        <v>0.76</v>
      </c>
      <c r="S4094">
        <v>1.75</v>
      </c>
      <c r="T4094">
        <v>17</v>
      </c>
      <c r="U4094">
        <v>21.07</v>
      </c>
      <c r="V4094">
        <v>23.51</v>
      </c>
      <c r="W4094" s="1">
        <v>44061</v>
      </c>
      <c r="Y4094" t="s">
        <v>43</v>
      </c>
      <c r="Z4094" t="s">
        <v>2245</v>
      </c>
      <c r="AA4094" t="s">
        <v>2246</v>
      </c>
      <c r="AB4094">
        <v>175</v>
      </c>
      <c r="AC4094" s="1">
        <v>44138</v>
      </c>
      <c r="AD4094">
        <v>1</v>
      </c>
      <c r="AE4094">
        <v>213</v>
      </c>
      <c r="AF4094" s="1">
        <v>44417</v>
      </c>
      <c r="AG4094">
        <v>356</v>
      </c>
      <c r="AI4094">
        <v>201</v>
      </c>
      <c r="AJ4094" t="s">
        <v>2247</v>
      </c>
      <c r="AK4094" t="s">
        <v>45</v>
      </c>
      <c r="AL4094" s="1">
        <v>44061</v>
      </c>
    </row>
    <row r="4095" spans="1:38" x14ac:dyDescent="0.25">
      <c r="A4095" t="s">
        <v>40</v>
      </c>
      <c r="B4095" s="1">
        <v>44222</v>
      </c>
      <c r="C4095">
        <v>2</v>
      </c>
      <c r="D4095">
        <v>10</v>
      </c>
      <c r="E4095">
        <v>330</v>
      </c>
      <c r="F4095" t="s">
        <v>1426</v>
      </c>
      <c r="G4095" t="s">
        <v>104</v>
      </c>
      <c r="H4095" t="s">
        <v>105</v>
      </c>
      <c r="I4095">
        <v>2</v>
      </c>
      <c r="J4095">
        <v>1</v>
      </c>
      <c r="K4095">
        <v>161</v>
      </c>
      <c r="L4095">
        <v>13.5</v>
      </c>
      <c r="M4095">
        <v>4.91</v>
      </c>
      <c r="N4095">
        <v>0.66</v>
      </c>
      <c r="O4095">
        <v>5.25</v>
      </c>
      <c r="P4095">
        <v>0.71</v>
      </c>
      <c r="Q4095">
        <v>3.88</v>
      </c>
      <c r="R4095">
        <v>0.52</v>
      </c>
      <c r="S4095">
        <v>1.23</v>
      </c>
      <c r="T4095">
        <v>28</v>
      </c>
      <c r="U4095">
        <v>14.01</v>
      </c>
      <c r="V4095">
        <v>16.39</v>
      </c>
      <c r="W4095" s="1">
        <v>44061</v>
      </c>
      <c r="Y4095" t="s">
        <v>46</v>
      </c>
      <c r="Z4095" t="s">
        <v>2245</v>
      </c>
      <c r="AA4095" t="s">
        <v>2246</v>
      </c>
      <c r="AB4095">
        <v>175</v>
      </c>
      <c r="AC4095" s="1">
        <v>44195</v>
      </c>
      <c r="AD4095">
        <v>1</v>
      </c>
      <c r="AE4095">
        <v>218</v>
      </c>
      <c r="AF4095" s="1">
        <v>44477</v>
      </c>
      <c r="AG4095">
        <v>416</v>
      </c>
      <c r="AI4095">
        <v>201</v>
      </c>
      <c r="AJ4095" t="s">
        <v>2247</v>
      </c>
      <c r="AK4095" t="s">
        <v>45</v>
      </c>
      <c r="AL4095" s="1">
        <v>44061</v>
      </c>
    </row>
    <row r="4096" spans="1:38" x14ac:dyDescent="0.25">
      <c r="A4096" t="s">
        <v>40</v>
      </c>
      <c r="B4096" s="1">
        <v>44280</v>
      </c>
      <c r="C4096">
        <v>3</v>
      </c>
      <c r="D4096">
        <v>10</v>
      </c>
      <c r="E4096">
        <v>330</v>
      </c>
      <c r="F4096" t="s">
        <v>1426</v>
      </c>
      <c r="G4096" t="s">
        <v>104</v>
      </c>
      <c r="H4096" t="s">
        <v>105</v>
      </c>
      <c r="I4096">
        <v>2</v>
      </c>
      <c r="J4096">
        <v>1</v>
      </c>
      <c r="K4096">
        <v>219</v>
      </c>
      <c r="L4096">
        <v>10.5</v>
      </c>
      <c r="M4096">
        <v>4.6500000000000004</v>
      </c>
      <c r="N4096">
        <v>0.49</v>
      </c>
      <c r="O4096">
        <v>5.38</v>
      </c>
      <c r="P4096">
        <v>0.56000000000000005</v>
      </c>
      <c r="Q4096">
        <v>4.45</v>
      </c>
      <c r="R4096">
        <v>0.47</v>
      </c>
      <c r="S4096">
        <v>1.03</v>
      </c>
      <c r="T4096">
        <v>149</v>
      </c>
      <c r="U4096">
        <v>10.9</v>
      </c>
      <c r="V4096">
        <v>13.33</v>
      </c>
      <c r="W4096" s="1">
        <v>44061</v>
      </c>
      <c r="Y4096" s="3">
        <v>44986</v>
      </c>
      <c r="Z4096" t="s">
        <v>2245</v>
      </c>
      <c r="AA4096" t="s">
        <v>2246</v>
      </c>
      <c r="AB4096">
        <v>175</v>
      </c>
      <c r="AC4096" s="1">
        <v>44195</v>
      </c>
      <c r="AD4096">
        <v>1</v>
      </c>
      <c r="AE4096">
        <v>196</v>
      </c>
      <c r="AF4096" s="1">
        <v>44477</v>
      </c>
      <c r="AG4096">
        <v>416</v>
      </c>
      <c r="AI4096">
        <v>201</v>
      </c>
      <c r="AJ4096" t="s">
        <v>2247</v>
      </c>
      <c r="AK4096" t="s">
        <v>45</v>
      </c>
      <c r="AL4096" s="1">
        <v>44061</v>
      </c>
    </row>
    <row r="4097" spans="1:38" x14ac:dyDescent="0.25">
      <c r="A4097" t="s">
        <v>1153</v>
      </c>
      <c r="B4097" s="1">
        <v>43073</v>
      </c>
      <c r="C4097">
        <v>2</v>
      </c>
      <c r="D4097">
        <v>74</v>
      </c>
      <c r="E4097">
        <v>330</v>
      </c>
      <c r="F4097" t="s">
        <v>1426</v>
      </c>
      <c r="G4097" t="s">
        <v>40</v>
      </c>
      <c r="H4097" t="s">
        <v>41</v>
      </c>
      <c r="I4097">
        <v>3</v>
      </c>
      <c r="J4097">
        <v>2</v>
      </c>
      <c r="K4097">
        <v>105</v>
      </c>
      <c r="L4097">
        <v>12.6</v>
      </c>
      <c r="M4097">
        <v>4.91</v>
      </c>
      <c r="N4097">
        <v>0.62</v>
      </c>
      <c r="O4097">
        <v>5.91</v>
      </c>
      <c r="P4097">
        <v>0.74</v>
      </c>
      <c r="Q4097">
        <v>4.09</v>
      </c>
      <c r="R4097">
        <v>0.52</v>
      </c>
      <c r="S4097">
        <v>1.26</v>
      </c>
      <c r="T4097">
        <v>22</v>
      </c>
      <c r="U4097">
        <v>13.08</v>
      </c>
      <c r="V4097">
        <v>16.52</v>
      </c>
      <c r="W4097" s="1">
        <v>42968</v>
      </c>
      <c r="X4097">
        <v>259</v>
      </c>
      <c r="Y4097" t="s">
        <v>46</v>
      </c>
      <c r="Z4097" t="s">
        <v>2248</v>
      </c>
      <c r="AA4097" t="s">
        <v>2249</v>
      </c>
      <c r="AC4097" s="1">
        <v>43057</v>
      </c>
      <c r="AD4097">
        <v>1</v>
      </c>
      <c r="AE4097">
        <v>256</v>
      </c>
      <c r="AF4097" s="1">
        <v>43331</v>
      </c>
      <c r="AG4097">
        <v>363</v>
      </c>
      <c r="AH4097">
        <v>308583</v>
      </c>
      <c r="AI4097" t="s">
        <v>518</v>
      </c>
      <c r="AJ4097" s="2">
        <v>46539</v>
      </c>
      <c r="AK4097" t="s">
        <v>45</v>
      </c>
      <c r="AL4097" s="1">
        <v>42968</v>
      </c>
    </row>
    <row r="4098" spans="1:38" x14ac:dyDescent="0.25">
      <c r="A4098" t="s">
        <v>1153</v>
      </c>
      <c r="B4098" s="1">
        <v>43009</v>
      </c>
      <c r="C4098">
        <v>1</v>
      </c>
      <c r="D4098">
        <v>74</v>
      </c>
      <c r="E4098">
        <v>330</v>
      </c>
      <c r="F4098" t="s">
        <v>1426</v>
      </c>
      <c r="G4098" t="s">
        <v>40</v>
      </c>
      <c r="H4098" t="s">
        <v>41</v>
      </c>
      <c r="I4098">
        <v>3</v>
      </c>
      <c r="J4098">
        <v>2</v>
      </c>
      <c r="K4098">
        <v>41</v>
      </c>
      <c r="L4098">
        <v>10.3</v>
      </c>
      <c r="M4098">
        <v>5.01</v>
      </c>
      <c r="N4098">
        <v>0.52</v>
      </c>
      <c r="O4098">
        <v>5.76</v>
      </c>
      <c r="P4098">
        <v>0.59</v>
      </c>
      <c r="Q4098">
        <v>3.63</v>
      </c>
      <c r="R4098">
        <v>0.37</v>
      </c>
      <c r="S4098">
        <v>0.97</v>
      </c>
      <c r="T4098">
        <v>29</v>
      </c>
      <c r="U4098">
        <v>10.69</v>
      </c>
      <c r="V4098">
        <v>12.91</v>
      </c>
      <c r="W4098" s="1">
        <v>42968</v>
      </c>
      <c r="X4098">
        <v>259</v>
      </c>
      <c r="Y4098" t="s">
        <v>43</v>
      </c>
      <c r="Z4098" t="s">
        <v>2248</v>
      </c>
      <c r="AA4098" t="s">
        <v>2249</v>
      </c>
      <c r="AC4098" s="1">
        <v>43057</v>
      </c>
      <c r="AD4098">
        <v>1</v>
      </c>
      <c r="AE4098">
        <v>261</v>
      </c>
      <c r="AF4098" s="1">
        <v>43331</v>
      </c>
      <c r="AG4098">
        <v>363</v>
      </c>
      <c r="AH4098">
        <v>308583</v>
      </c>
      <c r="AI4098" t="s">
        <v>518</v>
      </c>
      <c r="AJ4098" s="2">
        <v>46539</v>
      </c>
      <c r="AK4098" t="s">
        <v>45</v>
      </c>
      <c r="AL4098" s="1">
        <v>42968</v>
      </c>
    </row>
    <row r="4099" spans="1:38" x14ac:dyDescent="0.25">
      <c r="A4099" t="s">
        <v>1153</v>
      </c>
      <c r="B4099" s="1">
        <v>43073</v>
      </c>
      <c r="C4099">
        <v>2</v>
      </c>
      <c r="D4099">
        <v>55</v>
      </c>
      <c r="E4099">
        <v>330</v>
      </c>
      <c r="F4099" t="s">
        <v>1426</v>
      </c>
      <c r="G4099" t="s">
        <v>40</v>
      </c>
      <c r="H4099" t="s">
        <v>41</v>
      </c>
      <c r="I4099">
        <v>2</v>
      </c>
      <c r="J4099">
        <v>1</v>
      </c>
      <c r="K4099">
        <v>100</v>
      </c>
      <c r="L4099">
        <v>9.6999999999999993</v>
      </c>
      <c r="M4099">
        <v>5.0199999999999996</v>
      </c>
      <c r="N4099">
        <v>0.49</v>
      </c>
      <c r="O4099">
        <v>5.29</v>
      </c>
      <c r="P4099">
        <v>0.51</v>
      </c>
      <c r="Q4099">
        <v>4.2300000000000004</v>
      </c>
      <c r="R4099">
        <v>0.41</v>
      </c>
      <c r="S4099">
        <v>0.92</v>
      </c>
      <c r="T4099">
        <v>351</v>
      </c>
      <c r="U4099">
        <v>10.07</v>
      </c>
      <c r="V4099">
        <v>12.04</v>
      </c>
      <c r="W4099" s="1">
        <v>42973</v>
      </c>
      <c r="X4099">
        <v>247</v>
      </c>
      <c r="Y4099" s="3">
        <v>44959</v>
      </c>
      <c r="AC4099" s="1">
        <v>43067</v>
      </c>
      <c r="AD4099">
        <v>2</v>
      </c>
      <c r="AE4099">
        <v>273</v>
      </c>
      <c r="AF4099" s="1">
        <v>43348</v>
      </c>
      <c r="AG4099">
        <v>375</v>
      </c>
      <c r="AH4099">
        <v>313016</v>
      </c>
      <c r="AI4099">
        <v>43</v>
      </c>
      <c r="AJ4099" s="2">
        <v>47453</v>
      </c>
      <c r="AK4099" t="s">
        <v>45</v>
      </c>
      <c r="AL4099" s="1">
        <v>42973</v>
      </c>
    </row>
    <row r="4100" spans="1:38" x14ac:dyDescent="0.25">
      <c r="A4100" t="s">
        <v>1153</v>
      </c>
      <c r="B4100" s="1">
        <v>43144</v>
      </c>
      <c r="C4100">
        <v>3</v>
      </c>
      <c r="D4100">
        <v>74</v>
      </c>
      <c r="E4100">
        <v>330</v>
      </c>
      <c r="F4100" t="s">
        <v>1426</v>
      </c>
      <c r="G4100" t="s">
        <v>40</v>
      </c>
      <c r="H4100" t="s">
        <v>41</v>
      </c>
      <c r="I4100">
        <v>3</v>
      </c>
      <c r="J4100">
        <v>2</v>
      </c>
      <c r="K4100">
        <v>176</v>
      </c>
      <c r="L4100">
        <v>8</v>
      </c>
      <c r="M4100">
        <v>4.97</v>
      </c>
      <c r="N4100">
        <v>0.4</v>
      </c>
      <c r="O4100">
        <v>7.09</v>
      </c>
      <c r="P4100">
        <v>0.56999999999999995</v>
      </c>
      <c r="Q4100">
        <v>4.49</v>
      </c>
      <c r="R4100">
        <v>0.36</v>
      </c>
      <c r="S4100">
        <v>0.93</v>
      </c>
      <c r="T4100">
        <v>51</v>
      </c>
      <c r="U4100">
        <v>8.3000000000000007</v>
      </c>
      <c r="V4100">
        <v>11.97</v>
      </c>
      <c r="W4100" s="1">
        <v>42968</v>
      </c>
      <c r="X4100">
        <v>259</v>
      </c>
      <c r="Y4100" t="s">
        <v>47</v>
      </c>
      <c r="Z4100" t="s">
        <v>2248</v>
      </c>
      <c r="AA4100" t="s">
        <v>2249</v>
      </c>
      <c r="AC4100" s="1">
        <v>43057</v>
      </c>
      <c r="AD4100">
        <v>1</v>
      </c>
      <c r="AE4100">
        <v>117</v>
      </c>
      <c r="AF4100" s="1">
        <v>43331</v>
      </c>
      <c r="AG4100">
        <v>363</v>
      </c>
      <c r="AH4100">
        <v>308583</v>
      </c>
      <c r="AI4100" t="s">
        <v>518</v>
      </c>
      <c r="AJ4100" s="2">
        <v>46539</v>
      </c>
      <c r="AK4100" t="s">
        <v>45</v>
      </c>
      <c r="AL4100" s="1">
        <v>42968</v>
      </c>
    </row>
    <row r="4101" spans="1:38" x14ac:dyDescent="0.25">
      <c r="A4101" t="s">
        <v>1153</v>
      </c>
      <c r="B4101" s="1">
        <v>43144</v>
      </c>
      <c r="C4101">
        <v>3</v>
      </c>
      <c r="D4101">
        <v>55</v>
      </c>
      <c r="E4101">
        <v>330</v>
      </c>
      <c r="F4101" t="s">
        <v>1426</v>
      </c>
      <c r="G4101" t="s">
        <v>40</v>
      </c>
      <c r="H4101" t="s">
        <v>41</v>
      </c>
      <c r="I4101">
        <v>2</v>
      </c>
      <c r="J4101">
        <v>1</v>
      </c>
      <c r="K4101">
        <v>171</v>
      </c>
      <c r="L4101">
        <v>7</v>
      </c>
      <c r="M4101">
        <v>5.26</v>
      </c>
      <c r="N4101">
        <v>0.37</v>
      </c>
      <c r="O4101">
        <v>5.99</v>
      </c>
      <c r="P4101">
        <v>0.42</v>
      </c>
      <c r="Q4101">
        <v>4.3099999999999996</v>
      </c>
      <c r="R4101">
        <v>0.3</v>
      </c>
      <c r="S4101">
        <v>0.72</v>
      </c>
      <c r="T4101">
        <v>365</v>
      </c>
      <c r="U4101">
        <v>7.27</v>
      </c>
      <c r="V4101">
        <v>9.3699999999999992</v>
      </c>
      <c r="W4101" s="1">
        <v>42973</v>
      </c>
      <c r="X4101">
        <v>247</v>
      </c>
      <c r="Y4101" s="3">
        <v>44988</v>
      </c>
      <c r="AC4101" s="1">
        <v>43087</v>
      </c>
      <c r="AD4101">
        <v>3</v>
      </c>
      <c r="AE4101">
        <v>156</v>
      </c>
      <c r="AF4101" s="1">
        <v>43370</v>
      </c>
      <c r="AG4101">
        <v>397</v>
      </c>
      <c r="AH4101">
        <v>313016</v>
      </c>
      <c r="AI4101">
        <v>43</v>
      </c>
      <c r="AJ4101" s="2">
        <v>47453</v>
      </c>
      <c r="AK4101" t="s">
        <v>45</v>
      </c>
      <c r="AL4101" s="1">
        <v>42973</v>
      </c>
    </row>
    <row r="4102" spans="1:38" x14ac:dyDescent="0.25">
      <c r="A4102" t="s">
        <v>1153</v>
      </c>
      <c r="B4102" s="1">
        <v>43009</v>
      </c>
      <c r="C4102">
        <v>1</v>
      </c>
      <c r="D4102">
        <v>55</v>
      </c>
      <c r="E4102">
        <v>330</v>
      </c>
      <c r="F4102" t="s">
        <v>1426</v>
      </c>
      <c r="G4102" t="s">
        <v>40</v>
      </c>
      <c r="H4102" t="s">
        <v>41</v>
      </c>
      <c r="I4102">
        <v>2</v>
      </c>
      <c r="J4102">
        <v>1</v>
      </c>
      <c r="K4102">
        <v>36</v>
      </c>
      <c r="L4102">
        <v>7.5</v>
      </c>
      <c r="M4102">
        <v>5.21</v>
      </c>
      <c r="N4102">
        <v>0.39</v>
      </c>
      <c r="O4102">
        <v>5.3</v>
      </c>
      <c r="P4102">
        <v>0.4</v>
      </c>
      <c r="Q4102">
        <v>3.72</v>
      </c>
      <c r="R4102">
        <v>0.28000000000000003</v>
      </c>
      <c r="S4102">
        <v>0.68</v>
      </c>
      <c r="T4102">
        <v>744</v>
      </c>
      <c r="U4102">
        <v>7.79</v>
      </c>
      <c r="V4102">
        <v>9.11</v>
      </c>
      <c r="W4102" s="1">
        <v>42973</v>
      </c>
      <c r="X4102">
        <v>247</v>
      </c>
      <c r="Y4102" s="3">
        <v>44927</v>
      </c>
      <c r="AC4102" s="1">
        <v>43067</v>
      </c>
      <c r="AD4102">
        <v>2</v>
      </c>
      <c r="AE4102">
        <v>278</v>
      </c>
      <c r="AF4102" s="1">
        <v>43348</v>
      </c>
      <c r="AG4102">
        <v>375</v>
      </c>
      <c r="AH4102">
        <v>313016</v>
      </c>
      <c r="AI4102">
        <v>43</v>
      </c>
      <c r="AJ4102" s="2">
        <v>47453</v>
      </c>
      <c r="AK4102" t="s">
        <v>45</v>
      </c>
      <c r="AL4102" s="1">
        <v>42973</v>
      </c>
    </row>
    <row r="4103" spans="1:38" x14ac:dyDescent="0.25">
      <c r="A4103" t="s">
        <v>1153</v>
      </c>
      <c r="B4103" s="1">
        <v>43214</v>
      </c>
      <c r="C4103">
        <v>4</v>
      </c>
      <c r="D4103">
        <v>74</v>
      </c>
      <c r="E4103">
        <v>330</v>
      </c>
      <c r="F4103" t="s">
        <v>1426</v>
      </c>
      <c r="G4103" t="s">
        <v>40</v>
      </c>
      <c r="H4103" t="s">
        <v>41</v>
      </c>
      <c r="I4103">
        <v>3</v>
      </c>
      <c r="J4103">
        <v>2</v>
      </c>
      <c r="K4103">
        <v>246</v>
      </c>
      <c r="L4103">
        <v>4.5</v>
      </c>
      <c r="M4103">
        <v>3.99</v>
      </c>
      <c r="N4103">
        <v>0.18</v>
      </c>
      <c r="O4103">
        <v>9.8800000000000008</v>
      </c>
      <c r="P4103">
        <v>0.44</v>
      </c>
      <c r="Q4103">
        <v>6.65</v>
      </c>
      <c r="R4103">
        <v>0.3</v>
      </c>
      <c r="S4103">
        <v>0.74</v>
      </c>
      <c r="T4103">
        <v>78</v>
      </c>
      <c r="U4103">
        <v>4.67</v>
      </c>
      <c r="V4103">
        <v>8.9499999999999993</v>
      </c>
      <c r="W4103" s="1">
        <v>42968</v>
      </c>
      <c r="X4103">
        <v>259</v>
      </c>
      <c r="Y4103" t="s">
        <v>48</v>
      </c>
      <c r="Z4103" t="s">
        <v>2248</v>
      </c>
      <c r="AA4103" t="s">
        <v>2249</v>
      </c>
      <c r="AC4103" t="s">
        <v>49</v>
      </c>
      <c r="AH4103">
        <v>308583</v>
      </c>
      <c r="AI4103" t="s">
        <v>518</v>
      </c>
      <c r="AJ4103" s="2">
        <v>46539</v>
      </c>
      <c r="AK4103" t="s">
        <v>50</v>
      </c>
      <c r="AL4103" s="1">
        <v>43231</v>
      </c>
    </row>
    <row r="4104" spans="1:38" x14ac:dyDescent="0.25">
      <c r="A4104" t="s">
        <v>1153</v>
      </c>
      <c r="B4104" s="1">
        <v>43214</v>
      </c>
      <c r="C4104">
        <v>4</v>
      </c>
      <c r="D4104">
        <v>55</v>
      </c>
      <c r="E4104">
        <v>330</v>
      </c>
      <c r="F4104" t="s">
        <v>1426</v>
      </c>
      <c r="G4104" t="s">
        <v>40</v>
      </c>
      <c r="H4104" t="s">
        <v>41</v>
      </c>
      <c r="I4104">
        <v>2</v>
      </c>
      <c r="J4104">
        <v>1</v>
      </c>
      <c r="K4104">
        <v>241</v>
      </c>
      <c r="L4104">
        <v>3.7</v>
      </c>
      <c r="M4104">
        <v>4.5</v>
      </c>
      <c r="N4104">
        <v>0.17</v>
      </c>
      <c r="O4104">
        <v>7.79</v>
      </c>
      <c r="P4104">
        <v>0.28999999999999998</v>
      </c>
      <c r="Q4104">
        <v>5.33</v>
      </c>
      <c r="R4104">
        <v>0.2</v>
      </c>
      <c r="S4104">
        <v>0.49</v>
      </c>
      <c r="T4104">
        <v>141</v>
      </c>
      <c r="U4104">
        <v>3.84</v>
      </c>
      <c r="V4104">
        <v>6.11</v>
      </c>
      <c r="W4104" s="1">
        <v>42973</v>
      </c>
      <c r="X4104">
        <v>247</v>
      </c>
      <c r="Y4104" s="3">
        <v>45020</v>
      </c>
      <c r="AC4104" s="1">
        <v>43087</v>
      </c>
      <c r="AD4104">
        <v>3</v>
      </c>
      <c r="AE4104">
        <v>3</v>
      </c>
      <c r="AF4104" s="1">
        <v>43370</v>
      </c>
      <c r="AG4104">
        <v>397</v>
      </c>
      <c r="AH4104">
        <v>313016</v>
      </c>
      <c r="AI4104">
        <v>43</v>
      </c>
      <c r="AJ4104" s="2">
        <v>47453</v>
      </c>
      <c r="AK4104" t="s">
        <v>50</v>
      </c>
      <c r="AL4104" s="1">
        <v>43222</v>
      </c>
    </row>
    <row r="4105" spans="1:38" x14ac:dyDescent="0.25">
      <c r="A4105" t="s">
        <v>284</v>
      </c>
      <c r="B4105" s="1">
        <v>44166</v>
      </c>
      <c r="C4105">
        <v>2</v>
      </c>
      <c r="D4105">
        <v>236</v>
      </c>
      <c r="E4105">
        <v>330</v>
      </c>
      <c r="F4105" t="s">
        <v>1426</v>
      </c>
      <c r="G4105" t="s">
        <v>64</v>
      </c>
      <c r="H4105" t="s">
        <v>64</v>
      </c>
      <c r="I4105" t="s">
        <v>286</v>
      </c>
      <c r="J4105" t="s">
        <v>42</v>
      </c>
      <c r="K4105">
        <v>68</v>
      </c>
      <c r="L4105">
        <v>22</v>
      </c>
      <c r="M4105">
        <v>4.91</v>
      </c>
      <c r="N4105">
        <v>1.08</v>
      </c>
      <c r="O4105">
        <v>3.9</v>
      </c>
      <c r="P4105">
        <v>0.9</v>
      </c>
      <c r="Q4105">
        <v>4.3</v>
      </c>
      <c r="R4105">
        <v>0.9</v>
      </c>
      <c r="S4105">
        <v>1.8</v>
      </c>
      <c r="T4105">
        <v>33</v>
      </c>
      <c r="U4105">
        <v>22.84</v>
      </c>
      <c r="V4105">
        <v>23.87</v>
      </c>
      <c r="W4105" s="1">
        <v>44098</v>
      </c>
      <c r="Z4105">
        <v>107</v>
      </c>
      <c r="AA4105">
        <v>61</v>
      </c>
    </row>
    <row r="4106" spans="1:38" x14ac:dyDescent="0.25">
      <c r="A4106" t="s">
        <v>68</v>
      </c>
      <c r="B4106" s="1">
        <v>43018</v>
      </c>
      <c r="C4106">
        <v>1</v>
      </c>
      <c r="D4106">
        <v>40</v>
      </c>
      <c r="E4106">
        <v>330</v>
      </c>
      <c r="F4106" t="s">
        <v>1426</v>
      </c>
      <c r="G4106" t="s">
        <v>69</v>
      </c>
      <c r="H4106" t="s">
        <v>70</v>
      </c>
      <c r="I4106">
        <v>2</v>
      </c>
      <c r="J4106">
        <v>1</v>
      </c>
      <c r="K4106">
        <v>55</v>
      </c>
      <c r="L4106">
        <v>19.2</v>
      </c>
      <c r="M4106">
        <v>4.84</v>
      </c>
      <c r="N4106">
        <v>0.93</v>
      </c>
      <c r="O4106">
        <v>3.58</v>
      </c>
      <c r="P4106">
        <v>0.69</v>
      </c>
      <c r="Q4106">
        <v>3.43</v>
      </c>
      <c r="R4106">
        <v>0.66</v>
      </c>
      <c r="S4106">
        <v>1.35</v>
      </c>
      <c r="T4106">
        <v>19</v>
      </c>
      <c r="U4106">
        <v>19.93</v>
      </c>
      <c r="V4106">
        <v>18.71</v>
      </c>
      <c r="W4106" s="1">
        <v>42963</v>
      </c>
      <c r="X4106">
        <v>269</v>
      </c>
      <c r="Y4106" t="s">
        <v>43</v>
      </c>
      <c r="Z4106" t="s">
        <v>149</v>
      </c>
      <c r="AA4106" t="s">
        <v>150</v>
      </c>
      <c r="AC4106" s="1">
        <v>43043</v>
      </c>
      <c r="AD4106">
        <v>1</v>
      </c>
      <c r="AE4106">
        <v>257</v>
      </c>
      <c r="AF4106" s="1">
        <v>43324</v>
      </c>
      <c r="AG4106">
        <v>361</v>
      </c>
      <c r="AH4106">
        <v>114538</v>
      </c>
      <c r="AI4106">
        <v>296</v>
      </c>
      <c r="AJ4106" s="2">
        <v>35278</v>
      </c>
      <c r="AK4106" t="s">
        <v>45</v>
      </c>
      <c r="AL4106" s="1">
        <v>42963</v>
      </c>
    </row>
    <row r="4107" spans="1:38" x14ac:dyDescent="0.25">
      <c r="A4107" t="s">
        <v>68</v>
      </c>
      <c r="B4107" s="1">
        <v>43073</v>
      </c>
      <c r="C4107">
        <v>2</v>
      </c>
      <c r="D4107">
        <v>40</v>
      </c>
      <c r="E4107">
        <v>330</v>
      </c>
      <c r="F4107" t="s">
        <v>1426</v>
      </c>
      <c r="G4107" t="s">
        <v>69</v>
      </c>
      <c r="H4107" t="s">
        <v>70</v>
      </c>
      <c r="I4107">
        <v>2</v>
      </c>
      <c r="J4107">
        <v>1</v>
      </c>
      <c r="K4107">
        <v>110</v>
      </c>
      <c r="L4107">
        <v>16.600000000000001</v>
      </c>
      <c r="M4107">
        <v>4.29</v>
      </c>
      <c r="N4107">
        <v>0.71</v>
      </c>
      <c r="O4107">
        <v>3.74</v>
      </c>
      <c r="P4107">
        <v>0.62</v>
      </c>
      <c r="Q4107">
        <v>3</v>
      </c>
      <c r="R4107">
        <v>0.5</v>
      </c>
      <c r="S4107">
        <v>1.1200000000000001</v>
      </c>
      <c r="T4107">
        <v>16</v>
      </c>
      <c r="U4107">
        <v>17.23</v>
      </c>
      <c r="V4107">
        <v>15.95</v>
      </c>
      <c r="W4107" s="1">
        <v>42963</v>
      </c>
      <c r="X4107">
        <v>269</v>
      </c>
      <c r="Y4107" t="s">
        <v>46</v>
      </c>
      <c r="Z4107" t="s">
        <v>149</v>
      </c>
      <c r="AA4107" t="s">
        <v>150</v>
      </c>
      <c r="AC4107" s="1">
        <v>43043</v>
      </c>
      <c r="AD4107">
        <v>1</v>
      </c>
      <c r="AE4107">
        <v>249</v>
      </c>
      <c r="AF4107" s="1">
        <v>43324</v>
      </c>
      <c r="AG4107">
        <v>361</v>
      </c>
      <c r="AH4107">
        <v>114538</v>
      </c>
      <c r="AI4107">
        <v>296</v>
      </c>
      <c r="AJ4107" s="2">
        <v>35278</v>
      </c>
      <c r="AK4107" t="s">
        <v>45</v>
      </c>
      <c r="AL4107" s="1">
        <v>42963</v>
      </c>
    </row>
    <row r="4108" spans="1:38" x14ac:dyDescent="0.25">
      <c r="A4108" t="s">
        <v>68</v>
      </c>
      <c r="B4108" s="1">
        <v>43144</v>
      </c>
      <c r="C4108">
        <v>3</v>
      </c>
      <c r="D4108">
        <v>40</v>
      </c>
      <c r="E4108">
        <v>330</v>
      </c>
      <c r="F4108" t="s">
        <v>1426</v>
      </c>
      <c r="G4108" t="s">
        <v>69</v>
      </c>
      <c r="H4108" t="s">
        <v>70</v>
      </c>
      <c r="I4108">
        <v>2</v>
      </c>
      <c r="J4108">
        <v>1</v>
      </c>
      <c r="K4108">
        <v>181</v>
      </c>
      <c r="L4108">
        <v>13</v>
      </c>
      <c r="M4108">
        <v>4.49</v>
      </c>
      <c r="N4108">
        <v>0.57999999999999996</v>
      </c>
      <c r="O4108">
        <v>4.38</v>
      </c>
      <c r="P4108">
        <v>0.56999999999999995</v>
      </c>
      <c r="Q4108">
        <v>3.47</v>
      </c>
      <c r="R4108">
        <v>0.45</v>
      </c>
      <c r="S4108">
        <v>1.02</v>
      </c>
      <c r="T4108">
        <v>18</v>
      </c>
      <c r="U4108">
        <v>13.49</v>
      </c>
      <c r="V4108">
        <v>13.98</v>
      </c>
      <c r="W4108" s="1">
        <v>42963</v>
      </c>
      <c r="X4108">
        <v>269</v>
      </c>
      <c r="Y4108" t="s">
        <v>47</v>
      </c>
      <c r="Z4108" t="s">
        <v>149</v>
      </c>
      <c r="AA4108" t="s">
        <v>150</v>
      </c>
      <c r="AC4108" s="1">
        <v>43043</v>
      </c>
      <c r="AD4108">
        <v>1</v>
      </c>
      <c r="AE4108">
        <v>178</v>
      </c>
      <c r="AF4108" s="1">
        <v>43324</v>
      </c>
      <c r="AG4108">
        <v>361</v>
      </c>
      <c r="AH4108">
        <v>114538</v>
      </c>
      <c r="AI4108">
        <v>296</v>
      </c>
      <c r="AJ4108" s="2">
        <v>35278</v>
      </c>
      <c r="AK4108" t="s">
        <v>45</v>
      </c>
      <c r="AL4108" s="1">
        <v>42963</v>
      </c>
    </row>
    <row r="4109" spans="1:38" x14ac:dyDescent="0.25">
      <c r="A4109" t="s">
        <v>68</v>
      </c>
      <c r="B4109" s="1">
        <v>43219</v>
      </c>
      <c r="C4109">
        <v>4</v>
      </c>
      <c r="D4109">
        <v>40</v>
      </c>
      <c r="E4109">
        <v>330</v>
      </c>
      <c r="F4109" t="s">
        <v>1426</v>
      </c>
      <c r="G4109" t="s">
        <v>69</v>
      </c>
      <c r="H4109" t="s">
        <v>70</v>
      </c>
      <c r="I4109">
        <v>2</v>
      </c>
      <c r="J4109">
        <v>1</v>
      </c>
      <c r="K4109">
        <v>256</v>
      </c>
      <c r="L4109">
        <v>6</v>
      </c>
      <c r="M4109">
        <v>4.25</v>
      </c>
      <c r="N4109">
        <v>0.26</v>
      </c>
      <c r="O4109">
        <v>8.5500000000000007</v>
      </c>
      <c r="P4109">
        <v>0.51</v>
      </c>
      <c r="Q4109">
        <v>5.54</v>
      </c>
      <c r="R4109">
        <v>0.33</v>
      </c>
      <c r="S4109">
        <v>0.85</v>
      </c>
      <c r="T4109">
        <v>169</v>
      </c>
      <c r="U4109">
        <v>6.23</v>
      </c>
      <c r="V4109">
        <v>10.46</v>
      </c>
      <c r="W4109" s="1">
        <v>42963</v>
      </c>
      <c r="X4109">
        <v>269</v>
      </c>
      <c r="Y4109" s="3">
        <v>45017</v>
      </c>
      <c r="Z4109" t="s">
        <v>2250</v>
      </c>
      <c r="AA4109" t="s">
        <v>2251</v>
      </c>
      <c r="AC4109" s="1">
        <v>43424</v>
      </c>
      <c r="AD4109">
        <v>3</v>
      </c>
      <c r="AE4109">
        <v>256</v>
      </c>
      <c r="AF4109" s="1">
        <v>43703</v>
      </c>
      <c r="AG4109">
        <v>740</v>
      </c>
      <c r="AH4109">
        <v>114538</v>
      </c>
      <c r="AI4109">
        <v>296</v>
      </c>
      <c r="AJ4109" s="2">
        <v>35278</v>
      </c>
      <c r="AK4109" t="s">
        <v>50</v>
      </c>
      <c r="AL4109" s="1">
        <v>43250</v>
      </c>
    </row>
    <row r="4110" spans="1:38" x14ac:dyDescent="0.25">
      <c r="A4110" t="s">
        <v>284</v>
      </c>
      <c r="B4110" s="1">
        <v>44166</v>
      </c>
      <c r="C4110">
        <v>2</v>
      </c>
      <c r="D4110">
        <v>245</v>
      </c>
      <c r="E4110">
        <v>330</v>
      </c>
      <c r="F4110" t="s">
        <v>1426</v>
      </c>
      <c r="G4110" t="s">
        <v>285</v>
      </c>
      <c r="H4110" t="s">
        <v>64</v>
      </c>
      <c r="I4110">
        <v>4</v>
      </c>
      <c r="J4110" t="s">
        <v>42</v>
      </c>
      <c r="K4110">
        <v>49</v>
      </c>
      <c r="L4110">
        <v>21</v>
      </c>
      <c r="M4110">
        <v>4.97</v>
      </c>
      <c r="N4110">
        <v>1.04</v>
      </c>
      <c r="O4110">
        <v>4.9000000000000004</v>
      </c>
      <c r="P4110">
        <v>1</v>
      </c>
      <c r="Q4110">
        <v>3.5</v>
      </c>
      <c r="R4110">
        <v>0.7</v>
      </c>
      <c r="S4110">
        <v>1.8</v>
      </c>
      <c r="T4110">
        <v>18</v>
      </c>
      <c r="U4110">
        <v>21.8</v>
      </c>
      <c r="V4110">
        <v>23.38</v>
      </c>
      <c r="W4110" s="1">
        <v>44117</v>
      </c>
      <c r="Z4110">
        <v>100</v>
      </c>
      <c r="AA4110">
        <v>36</v>
      </c>
    </row>
    <row r="4111" spans="1:38" x14ac:dyDescent="0.25">
      <c r="A4111" t="s">
        <v>284</v>
      </c>
      <c r="B4111" s="1">
        <v>44230</v>
      </c>
      <c r="C4111">
        <v>3</v>
      </c>
      <c r="D4111">
        <v>245</v>
      </c>
      <c r="E4111">
        <v>330</v>
      </c>
      <c r="F4111" t="s">
        <v>1426</v>
      </c>
      <c r="G4111" t="s">
        <v>285</v>
      </c>
      <c r="H4111" t="s">
        <v>64</v>
      </c>
      <c r="I4111">
        <v>4</v>
      </c>
      <c r="J4111" t="s">
        <v>42</v>
      </c>
      <c r="K4111">
        <v>113</v>
      </c>
      <c r="L4111">
        <v>18</v>
      </c>
      <c r="M4111">
        <v>4.91</v>
      </c>
      <c r="N4111">
        <v>0.88</v>
      </c>
      <c r="O4111">
        <v>5.98</v>
      </c>
      <c r="P4111">
        <v>1.08</v>
      </c>
      <c r="Q4111">
        <v>3.7</v>
      </c>
      <c r="R4111">
        <v>0.67</v>
      </c>
      <c r="S4111">
        <v>1.74</v>
      </c>
      <c r="T4111">
        <v>26</v>
      </c>
      <c r="U4111">
        <v>18.68</v>
      </c>
      <c r="V4111">
        <v>23.28</v>
      </c>
      <c r="W4111" s="1">
        <v>44117</v>
      </c>
    </row>
    <row r="4112" spans="1:38" x14ac:dyDescent="0.25">
      <c r="A4112" t="s">
        <v>284</v>
      </c>
      <c r="B4112" s="1">
        <v>44298</v>
      </c>
      <c r="C4112">
        <v>4</v>
      </c>
      <c r="D4112">
        <v>245</v>
      </c>
      <c r="E4112">
        <v>330</v>
      </c>
      <c r="F4112" t="s">
        <v>1426</v>
      </c>
      <c r="G4112" t="s">
        <v>285</v>
      </c>
      <c r="H4112" t="s">
        <v>64</v>
      </c>
      <c r="I4112">
        <v>4</v>
      </c>
      <c r="J4112" t="s">
        <v>42</v>
      </c>
      <c r="K4112">
        <v>181</v>
      </c>
      <c r="L4112">
        <v>18</v>
      </c>
      <c r="M4112">
        <v>4.91</v>
      </c>
      <c r="N4112">
        <v>0.88</v>
      </c>
      <c r="O4112">
        <v>5.98</v>
      </c>
      <c r="P4112">
        <v>1.08</v>
      </c>
      <c r="Q4112">
        <v>3.7</v>
      </c>
      <c r="R4112">
        <v>0.67</v>
      </c>
      <c r="S4112">
        <v>1.74</v>
      </c>
      <c r="T4112">
        <v>26</v>
      </c>
      <c r="U4112">
        <v>18.68</v>
      </c>
      <c r="V4112">
        <v>23.28</v>
      </c>
      <c r="W4112" s="1">
        <v>44117</v>
      </c>
    </row>
    <row r="4113" spans="1:38" x14ac:dyDescent="0.25">
      <c r="A4113" t="s">
        <v>123</v>
      </c>
      <c r="B4113" s="1">
        <v>43074</v>
      </c>
      <c r="C4113">
        <v>2</v>
      </c>
      <c r="D4113">
        <v>278</v>
      </c>
      <c r="E4113">
        <v>331</v>
      </c>
      <c r="F4113" t="s">
        <v>1426</v>
      </c>
      <c r="G4113" t="s">
        <v>51</v>
      </c>
      <c r="H4113" t="s">
        <v>52</v>
      </c>
      <c r="I4113">
        <v>3</v>
      </c>
      <c r="J4113">
        <v>2</v>
      </c>
      <c r="K4113">
        <v>89</v>
      </c>
      <c r="L4113">
        <v>34.9</v>
      </c>
      <c r="M4113">
        <v>5.27</v>
      </c>
      <c r="N4113">
        <v>1.84</v>
      </c>
      <c r="O4113">
        <v>3.42</v>
      </c>
      <c r="P4113">
        <v>1.19</v>
      </c>
      <c r="Q4113">
        <v>3.83</v>
      </c>
      <c r="R4113">
        <v>1.34</v>
      </c>
      <c r="S4113">
        <v>2.5299999999999998</v>
      </c>
      <c r="T4113">
        <v>10</v>
      </c>
      <c r="U4113">
        <v>36.229999999999997</v>
      </c>
      <c r="V4113">
        <v>34.24</v>
      </c>
      <c r="W4113" s="1">
        <v>42985</v>
      </c>
      <c r="X4113">
        <v>226</v>
      </c>
      <c r="Y4113" t="s">
        <v>46</v>
      </c>
      <c r="AC4113" s="1">
        <v>43043</v>
      </c>
      <c r="AD4113">
        <v>1</v>
      </c>
      <c r="AE4113">
        <v>249</v>
      </c>
      <c r="AF4113" s="1">
        <v>43325</v>
      </c>
      <c r="AG4113">
        <v>340</v>
      </c>
      <c r="AI4113">
        <v>0</v>
      </c>
      <c r="AJ4113" t="s">
        <v>2252</v>
      </c>
      <c r="AK4113" t="s">
        <v>45</v>
      </c>
      <c r="AL4113" s="1">
        <v>42985</v>
      </c>
    </row>
    <row r="4114" spans="1:38" x14ac:dyDescent="0.25">
      <c r="A4114" t="s">
        <v>123</v>
      </c>
      <c r="B4114" s="1">
        <v>43005</v>
      </c>
      <c r="C4114">
        <v>1</v>
      </c>
      <c r="D4114">
        <v>278</v>
      </c>
      <c r="E4114">
        <v>331</v>
      </c>
      <c r="F4114" t="s">
        <v>1426</v>
      </c>
      <c r="G4114" t="s">
        <v>51</v>
      </c>
      <c r="H4114" t="s">
        <v>52</v>
      </c>
      <c r="I4114">
        <v>2</v>
      </c>
      <c r="J4114">
        <v>1</v>
      </c>
      <c r="K4114">
        <v>20</v>
      </c>
      <c r="L4114">
        <v>25.9</v>
      </c>
      <c r="M4114">
        <v>5.19</v>
      </c>
      <c r="N4114">
        <v>1.34</v>
      </c>
      <c r="O4114">
        <v>3.97</v>
      </c>
      <c r="P4114">
        <v>1.03</v>
      </c>
      <c r="Q4114">
        <v>3.99</v>
      </c>
      <c r="R4114">
        <v>1.03</v>
      </c>
      <c r="S4114">
        <v>2.06</v>
      </c>
      <c r="T4114">
        <v>21</v>
      </c>
      <c r="U4114">
        <v>26.88</v>
      </c>
      <c r="V4114">
        <v>27.51</v>
      </c>
      <c r="W4114" s="1">
        <v>42985</v>
      </c>
      <c r="X4114">
        <v>226</v>
      </c>
      <c r="Y4114" t="s">
        <v>43</v>
      </c>
      <c r="AC4114" s="1">
        <v>43043</v>
      </c>
      <c r="AD4114">
        <v>1</v>
      </c>
      <c r="AE4114">
        <v>258</v>
      </c>
      <c r="AF4114" s="1">
        <v>43325</v>
      </c>
      <c r="AG4114">
        <v>340</v>
      </c>
      <c r="AI4114">
        <v>0</v>
      </c>
      <c r="AJ4114" t="s">
        <v>2252</v>
      </c>
      <c r="AK4114" t="s">
        <v>45</v>
      </c>
      <c r="AL4114" s="1">
        <v>42985</v>
      </c>
    </row>
    <row r="4115" spans="1:38" x14ac:dyDescent="0.25">
      <c r="A4115" t="s">
        <v>123</v>
      </c>
      <c r="B4115" s="1">
        <v>43198</v>
      </c>
      <c r="C4115">
        <v>4</v>
      </c>
      <c r="D4115">
        <v>278</v>
      </c>
      <c r="E4115">
        <v>331</v>
      </c>
      <c r="F4115" t="s">
        <v>1426</v>
      </c>
      <c r="G4115" t="s">
        <v>51</v>
      </c>
      <c r="H4115" t="s">
        <v>52</v>
      </c>
      <c r="I4115">
        <v>3</v>
      </c>
      <c r="J4115">
        <v>2</v>
      </c>
      <c r="K4115">
        <v>213</v>
      </c>
      <c r="L4115">
        <v>12.5</v>
      </c>
      <c r="M4115">
        <v>4.93</v>
      </c>
      <c r="N4115">
        <v>0.62</v>
      </c>
      <c r="O4115">
        <v>5.51</v>
      </c>
      <c r="P4115">
        <v>0.69</v>
      </c>
      <c r="Q4115">
        <v>5.0599999999999996</v>
      </c>
      <c r="R4115">
        <v>0.63</v>
      </c>
      <c r="S4115">
        <v>1.32</v>
      </c>
      <c r="T4115">
        <v>24</v>
      </c>
      <c r="U4115">
        <v>12.98</v>
      </c>
      <c r="V4115">
        <v>16.68</v>
      </c>
      <c r="W4115" s="1">
        <v>42985</v>
      </c>
      <c r="X4115">
        <v>226</v>
      </c>
      <c r="Y4115" t="s">
        <v>48</v>
      </c>
      <c r="AC4115" s="1">
        <v>43043</v>
      </c>
      <c r="AD4115">
        <v>1</v>
      </c>
      <c r="AF4115" s="1">
        <v>43325</v>
      </c>
      <c r="AI4115">
        <v>0</v>
      </c>
      <c r="AJ4115" t="s">
        <v>2252</v>
      </c>
      <c r="AK4115" t="s">
        <v>143</v>
      </c>
      <c r="AL4115" s="1">
        <v>43275</v>
      </c>
    </row>
    <row r="4116" spans="1:38" x14ac:dyDescent="0.25">
      <c r="A4116" t="s">
        <v>123</v>
      </c>
      <c r="B4116" s="1">
        <v>43136</v>
      </c>
      <c r="C4116">
        <v>3</v>
      </c>
      <c r="D4116">
        <v>278</v>
      </c>
      <c r="E4116">
        <v>331</v>
      </c>
      <c r="F4116" t="s">
        <v>1426</v>
      </c>
      <c r="G4116" t="s">
        <v>51</v>
      </c>
      <c r="H4116" t="s">
        <v>52</v>
      </c>
      <c r="I4116">
        <v>3</v>
      </c>
      <c r="J4116">
        <v>2</v>
      </c>
      <c r="K4116">
        <v>151</v>
      </c>
      <c r="L4116">
        <v>13.9</v>
      </c>
      <c r="M4116">
        <v>5.14</v>
      </c>
      <c r="N4116">
        <v>0.71</v>
      </c>
      <c r="O4116">
        <v>4.2699999999999996</v>
      </c>
      <c r="P4116">
        <v>0.59</v>
      </c>
      <c r="Q4116">
        <v>3.88</v>
      </c>
      <c r="R4116">
        <v>0.54</v>
      </c>
      <c r="S4116">
        <v>1.1299999999999999</v>
      </c>
      <c r="T4116">
        <v>8</v>
      </c>
      <c r="U4116">
        <v>14.43</v>
      </c>
      <c r="V4116">
        <v>15.14</v>
      </c>
      <c r="W4116" s="1">
        <v>42985</v>
      </c>
      <c r="X4116">
        <v>226</v>
      </c>
      <c r="Y4116" t="s">
        <v>47</v>
      </c>
      <c r="AC4116" s="1">
        <v>43043</v>
      </c>
      <c r="AD4116">
        <v>1</v>
      </c>
      <c r="AE4116">
        <v>187</v>
      </c>
      <c r="AF4116" s="1">
        <v>43325</v>
      </c>
      <c r="AG4116">
        <v>340</v>
      </c>
      <c r="AI4116">
        <v>0</v>
      </c>
      <c r="AJ4116" t="s">
        <v>2252</v>
      </c>
      <c r="AK4116" t="s">
        <v>45</v>
      </c>
      <c r="AL4116" s="1">
        <v>42985</v>
      </c>
    </row>
    <row r="4117" spans="1:38" x14ac:dyDescent="0.25">
      <c r="A4117" t="s">
        <v>1153</v>
      </c>
      <c r="B4117" s="1">
        <v>43009</v>
      </c>
      <c r="C4117">
        <v>1</v>
      </c>
      <c r="D4117">
        <v>38</v>
      </c>
      <c r="E4117">
        <v>331</v>
      </c>
      <c r="F4117" t="s">
        <v>1426</v>
      </c>
      <c r="G4117" t="s">
        <v>40</v>
      </c>
      <c r="H4117" t="s">
        <v>41</v>
      </c>
      <c r="I4117">
        <v>4</v>
      </c>
      <c r="J4117" t="s">
        <v>42</v>
      </c>
      <c r="K4117">
        <v>29</v>
      </c>
      <c r="L4117">
        <v>18.399999999999999</v>
      </c>
      <c r="M4117">
        <v>4.95</v>
      </c>
      <c r="N4117">
        <v>0.91</v>
      </c>
      <c r="O4117">
        <v>4.58</v>
      </c>
      <c r="P4117">
        <v>0.84</v>
      </c>
      <c r="Q4117">
        <v>3.72</v>
      </c>
      <c r="R4117">
        <v>0.68</v>
      </c>
      <c r="S4117">
        <v>1.53</v>
      </c>
      <c r="T4117">
        <v>22</v>
      </c>
      <c r="U4117">
        <v>19.100000000000001</v>
      </c>
      <c r="V4117">
        <v>20.52</v>
      </c>
      <c r="W4117" s="1">
        <v>42980</v>
      </c>
      <c r="X4117">
        <v>247</v>
      </c>
      <c r="Y4117" t="s">
        <v>43</v>
      </c>
      <c r="Z4117" t="s">
        <v>98</v>
      </c>
      <c r="AA4117" t="s">
        <v>2253</v>
      </c>
      <c r="AC4117" s="1">
        <v>43044</v>
      </c>
      <c r="AD4117">
        <v>1</v>
      </c>
      <c r="AE4117">
        <v>255</v>
      </c>
      <c r="AF4117" s="1">
        <v>43325</v>
      </c>
      <c r="AG4117">
        <v>345</v>
      </c>
      <c r="AH4117" t="s">
        <v>2254</v>
      </c>
      <c r="AI4117" t="s">
        <v>1008</v>
      </c>
      <c r="AJ4117" s="2">
        <v>15493</v>
      </c>
      <c r="AK4117" t="s">
        <v>45</v>
      </c>
      <c r="AL4117" s="1">
        <v>42980</v>
      </c>
    </row>
    <row r="4118" spans="1:38" x14ac:dyDescent="0.25">
      <c r="A4118" t="s">
        <v>1153</v>
      </c>
      <c r="B4118" s="1">
        <v>43073</v>
      </c>
      <c r="C4118">
        <v>2</v>
      </c>
      <c r="D4118">
        <v>38</v>
      </c>
      <c r="E4118">
        <v>331</v>
      </c>
      <c r="F4118" t="s">
        <v>1426</v>
      </c>
      <c r="G4118" t="s">
        <v>40</v>
      </c>
      <c r="H4118" t="s">
        <v>41</v>
      </c>
      <c r="I4118">
        <v>4</v>
      </c>
      <c r="J4118" t="s">
        <v>42</v>
      </c>
      <c r="K4118">
        <v>93</v>
      </c>
      <c r="L4118">
        <v>17.3</v>
      </c>
      <c r="M4118">
        <v>5</v>
      </c>
      <c r="N4118">
        <v>0.86</v>
      </c>
      <c r="O4118">
        <v>4.45</v>
      </c>
      <c r="P4118">
        <v>0.77</v>
      </c>
      <c r="Q4118">
        <v>4.17</v>
      </c>
      <c r="R4118">
        <v>0.72</v>
      </c>
      <c r="S4118">
        <v>1.49</v>
      </c>
      <c r="T4118">
        <v>13</v>
      </c>
      <c r="U4118">
        <v>17.96</v>
      </c>
      <c r="V4118">
        <v>19.64</v>
      </c>
      <c r="W4118" s="1">
        <v>42980</v>
      </c>
      <c r="X4118">
        <v>247</v>
      </c>
      <c r="Y4118" t="s">
        <v>46</v>
      </c>
      <c r="Z4118" t="s">
        <v>98</v>
      </c>
      <c r="AA4118" t="s">
        <v>2253</v>
      </c>
      <c r="AC4118" s="1">
        <v>43044</v>
      </c>
      <c r="AD4118">
        <v>1</v>
      </c>
      <c r="AE4118">
        <v>250</v>
      </c>
      <c r="AF4118" s="1">
        <v>43325</v>
      </c>
      <c r="AG4118">
        <v>345</v>
      </c>
      <c r="AH4118" t="s">
        <v>2254</v>
      </c>
      <c r="AI4118" t="s">
        <v>1008</v>
      </c>
      <c r="AJ4118" s="2">
        <v>15493</v>
      </c>
      <c r="AK4118" t="s">
        <v>45</v>
      </c>
      <c r="AL4118" s="1">
        <v>42980</v>
      </c>
    </row>
    <row r="4119" spans="1:38" x14ac:dyDescent="0.25">
      <c r="A4119" t="s">
        <v>1153</v>
      </c>
      <c r="B4119" s="1">
        <v>43009</v>
      </c>
      <c r="C4119">
        <v>1</v>
      </c>
      <c r="D4119">
        <v>133</v>
      </c>
      <c r="E4119">
        <v>331</v>
      </c>
      <c r="F4119" t="s">
        <v>1426</v>
      </c>
      <c r="G4119" t="s">
        <v>40</v>
      </c>
      <c r="H4119" t="s">
        <v>41</v>
      </c>
      <c r="I4119">
        <v>3</v>
      </c>
      <c r="J4119">
        <v>2</v>
      </c>
      <c r="K4119">
        <v>65</v>
      </c>
      <c r="L4119">
        <v>13.5</v>
      </c>
      <c r="M4119">
        <v>4.9000000000000004</v>
      </c>
      <c r="N4119">
        <v>0.66</v>
      </c>
      <c r="O4119">
        <v>6.56</v>
      </c>
      <c r="P4119">
        <v>0.89</v>
      </c>
      <c r="Q4119">
        <v>4.45</v>
      </c>
      <c r="R4119">
        <v>0.6</v>
      </c>
      <c r="S4119">
        <v>1.49</v>
      </c>
      <c r="T4119">
        <v>18</v>
      </c>
      <c r="U4119">
        <v>14.01</v>
      </c>
      <c r="V4119">
        <v>19.239999999999998</v>
      </c>
      <c r="W4119" s="1">
        <v>42944</v>
      </c>
      <c r="X4119">
        <v>280</v>
      </c>
      <c r="Y4119" t="s">
        <v>43</v>
      </c>
      <c r="Z4119" t="s">
        <v>2255</v>
      </c>
      <c r="AA4119" t="s">
        <v>2256</v>
      </c>
      <c r="AC4119" s="1">
        <v>43043</v>
      </c>
      <c r="AD4119">
        <v>1</v>
      </c>
      <c r="AE4119">
        <v>256</v>
      </c>
      <c r="AF4119" s="1">
        <v>43326</v>
      </c>
      <c r="AG4119">
        <v>382</v>
      </c>
      <c r="AH4119">
        <v>308583</v>
      </c>
      <c r="AI4119" t="s">
        <v>603</v>
      </c>
      <c r="AJ4119" s="2">
        <v>44044</v>
      </c>
      <c r="AK4119" t="s">
        <v>45</v>
      </c>
      <c r="AL4119" s="1">
        <v>42944</v>
      </c>
    </row>
    <row r="4120" spans="1:38" x14ac:dyDescent="0.25">
      <c r="A4120" t="s">
        <v>1153</v>
      </c>
      <c r="B4120" s="1">
        <v>43073</v>
      </c>
      <c r="C4120">
        <v>2</v>
      </c>
      <c r="D4120">
        <v>133</v>
      </c>
      <c r="E4120">
        <v>331</v>
      </c>
      <c r="F4120" t="s">
        <v>1426</v>
      </c>
      <c r="G4120" t="s">
        <v>40</v>
      </c>
      <c r="H4120" t="s">
        <v>41</v>
      </c>
      <c r="I4120">
        <v>3</v>
      </c>
      <c r="J4120">
        <v>2</v>
      </c>
      <c r="K4120">
        <v>129</v>
      </c>
      <c r="L4120">
        <v>11.8</v>
      </c>
      <c r="M4120">
        <v>4.84</v>
      </c>
      <c r="N4120">
        <v>0.56999999999999995</v>
      </c>
      <c r="O4120">
        <v>6.65</v>
      </c>
      <c r="P4120">
        <v>0.78</v>
      </c>
      <c r="Q4120">
        <v>4.96</v>
      </c>
      <c r="R4120">
        <v>0.59</v>
      </c>
      <c r="S4120">
        <v>1.37</v>
      </c>
      <c r="T4120">
        <v>11</v>
      </c>
      <c r="U4120">
        <v>12.25</v>
      </c>
      <c r="V4120">
        <v>17.329999999999998</v>
      </c>
      <c r="W4120" s="1">
        <v>42944</v>
      </c>
      <c r="X4120">
        <v>280</v>
      </c>
      <c r="Y4120" t="s">
        <v>46</v>
      </c>
      <c r="Z4120" t="s">
        <v>2255</v>
      </c>
      <c r="AA4120" t="s">
        <v>2256</v>
      </c>
      <c r="AC4120" s="1">
        <v>43043</v>
      </c>
      <c r="AD4120">
        <v>1</v>
      </c>
      <c r="AE4120">
        <v>251</v>
      </c>
      <c r="AF4120" s="1">
        <v>43326</v>
      </c>
      <c r="AG4120">
        <v>382</v>
      </c>
      <c r="AH4120">
        <v>308583</v>
      </c>
      <c r="AI4120" t="s">
        <v>603</v>
      </c>
      <c r="AJ4120" s="2">
        <v>44044</v>
      </c>
      <c r="AK4120" t="s">
        <v>45</v>
      </c>
      <c r="AL4120" s="1">
        <v>42944</v>
      </c>
    </row>
    <row r="4121" spans="1:38" x14ac:dyDescent="0.25">
      <c r="A4121" t="s">
        <v>1153</v>
      </c>
      <c r="B4121" s="1">
        <v>43144</v>
      </c>
      <c r="C4121">
        <v>3</v>
      </c>
      <c r="D4121">
        <v>38</v>
      </c>
      <c r="E4121">
        <v>331</v>
      </c>
      <c r="F4121" t="s">
        <v>1426</v>
      </c>
      <c r="G4121" t="s">
        <v>40</v>
      </c>
      <c r="H4121" t="s">
        <v>41</v>
      </c>
      <c r="I4121">
        <v>4</v>
      </c>
      <c r="J4121" t="s">
        <v>42</v>
      </c>
      <c r="K4121">
        <v>164</v>
      </c>
      <c r="L4121">
        <v>11.6</v>
      </c>
      <c r="M4121">
        <v>4.8</v>
      </c>
      <c r="N4121">
        <v>0.56000000000000005</v>
      </c>
      <c r="O4121">
        <v>5.83</v>
      </c>
      <c r="P4121">
        <v>0.68</v>
      </c>
      <c r="Q4121">
        <v>4.3899999999999997</v>
      </c>
      <c r="R4121">
        <v>0.51</v>
      </c>
      <c r="S4121">
        <v>1.19</v>
      </c>
      <c r="T4121">
        <v>31</v>
      </c>
      <c r="U4121">
        <v>12.04</v>
      </c>
      <c r="V4121">
        <v>15.43</v>
      </c>
      <c r="W4121" s="1">
        <v>42980</v>
      </c>
      <c r="X4121">
        <v>247</v>
      </c>
      <c r="Y4121" t="s">
        <v>47</v>
      </c>
      <c r="Z4121" t="s">
        <v>98</v>
      </c>
      <c r="AA4121" t="s">
        <v>2253</v>
      </c>
      <c r="AC4121" s="1">
        <v>43044</v>
      </c>
      <c r="AD4121">
        <v>1</v>
      </c>
      <c r="AE4121">
        <v>111</v>
      </c>
      <c r="AF4121" s="1">
        <v>43325</v>
      </c>
      <c r="AG4121">
        <v>345</v>
      </c>
      <c r="AH4121" t="s">
        <v>2254</v>
      </c>
      <c r="AI4121" t="s">
        <v>1008</v>
      </c>
      <c r="AJ4121" s="2">
        <v>15493</v>
      </c>
      <c r="AK4121" t="s">
        <v>45</v>
      </c>
      <c r="AL4121" s="1">
        <v>42980</v>
      </c>
    </row>
    <row r="4122" spans="1:38" x14ac:dyDescent="0.25">
      <c r="A4122" t="s">
        <v>1153</v>
      </c>
      <c r="B4122" s="1">
        <v>43214</v>
      </c>
      <c r="C4122">
        <v>4</v>
      </c>
      <c r="D4122">
        <v>38</v>
      </c>
      <c r="E4122">
        <v>331</v>
      </c>
      <c r="F4122" t="s">
        <v>1426</v>
      </c>
      <c r="G4122" t="s">
        <v>40</v>
      </c>
      <c r="H4122" t="s">
        <v>41</v>
      </c>
      <c r="I4122">
        <v>4</v>
      </c>
      <c r="J4122" t="s">
        <v>42</v>
      </c>
      <c r="K4122">
        <v>234</v>
      </c>
      <c r="L4122">
        <v>7.6</v>
      </c>
      <c r="M4122">
        <v>4.24</v>
      </c>
      <c r="N4122">
        <v>0.32</v>
      </c>
      <c r="O4122">
        <v>8.0399999999999991</v>
      </c>
      <c r="P4122">
        <v>0.61</v>
      </c>
      <c r="Q4122">
        <v>5.51</v>
      </c>
      <c r="R4122">
        <v>0.42</v>
      </c>
      <c r="S4122">
        <v>1.03</v>
      </c>
      <c r="T4122">
        <v>204</v>
      </c>
      <c r="U4122">
        <v>7.89</v>
      </c>
      <c r="V4122">
        <v>12.81</v>
      </c>
      <c r="W4122" s="1">
        <v>42980</v>
      </c>
      <c r="X4122">
        <v>247</v>
      </c>
      <c r="Y4122" s="3">
        <v>45017</v>
      </c>
      <c r="Z4122" t="s">
        <v>98</v>
      </c>
      <c r="AA4122" t="s">
        <v>2253</v>
      </c>
      <c r="AC4122" t="s">
        <v>49</v>
      </c>
      <c r="AH4122" t="s">
        <v>2254</v>
      </c>
      <c r="AI4122" t="s">
        <v>1008</v>
      </c>
      <c r="AJ4122" s="2">
        <v>15493</v>
      </c>
      <c r="AK4122" t="s">
        <v>50</v>
      </c>
      <c r="AL4122" s="1">
        <v>43237</v>
      </c>
    </row>
    <row r="4123" spans="1:38" x14ac:dyDescent="0.25">
      <c r="A4123" t="s">
        <v>1153</v>
      </c>
      <c r="B4123" s="1">
        <v>43144</v>
      </c>
      <c r="C4123">
        <v>3</v>
      </c>
      <c r="D4123">
        <v>133</v>
      </c>
      <c r="E4123">
        <v>331</v>
      </c>
      <c r="F4123" t="s">
        <v>1426</v>
      </c>
      <c r="G4123" t="s">
        <v>40</v>
      </c>
      <c r="H4123" t="s">
        <v>41</v>
      </c>
      <c r="I4123">
        <v>3</v>
      </c>
      <c r="J4123">
        <v>2</v>
      </c>
      <c r="K4123">
        <v>200</v>
      </c>
      <c r="L4123">
        <v>7.6</v>
      </c>
      <c r="M4123">
        <v>4.87</v>
      </c>
      <c r="N4123">
        <v>0.37</v>
      </c>
      <c r="O4123">
        <v>7.92</v>
      </c>
      <c r="P4123">
        <v>0.6</v>
      </c>
      <c r="Q4123">
        <v>5.13</v>
      </c>
      <c r="R4123">
        <v>0.39</v>
      </c>
      <c r="S4123">
        <v>0.99</v>
      </c>
      <c r="T4123">
        <v>49</v>
      </c>
      <c r="U4123">
        <v>7.89</v>
      </c>
      <c r="V4123">
        <v>12.46</v>
      </c>
      <c r="W4123" s="1">
        <v>42944</v>
      </c>
      <c r="X4123">
        <v>280</v>
      </c>
      <c r="Y4123" t="s">
        <v>47</v>
      </c>
      <c r="Z4123" t="s">
        <v>2255</v>
      </c>
      <c r="AA4123" t="s">
        <v>2256</v>
      </c>
      <c r="AC4123" s="1">
        <v>43043</v>
      </c>
      <c r="AD4123">
        <v>1</v>
      </c>
      <c r="AE4123">
        <v>112</v>
      </c>
      <c r="AF4123" s="1">
        <v>43326</v>
      </c>
      <c r="AG4123">
        <v>382</v>
      </c>
      <c r="AH4123">
        <v>308583</v>
      </c>
      <c r="AI4123" t="s">
        <v>603</v>
      </c>
      <c r="AJ4123" s="2">
        <v>44044</v>
      </c>
      <c r="AK4123" t="s">
        <v>45</v>
      </c>
      <c r="AL4123" s="1">
        <v>42944</v>
      </c>
    </row>
    <row r="4124" spans="1:38" x14ac:dyDescent="0.25">
      <c r="A4124" t="s">
        <v>1153</v>
      </c>
      <c r="B4124" s="1">
        <v>43214</v>
      </c>
      <c r="C4124">
        <v>4</v>
      </c>
      <c r="D4124">
        <v>133</v>
      </c>
      <c r="E4124">
        <v>331</v>
      </c>
      <c r="F4124" t="s">
        <v>1426</v>
      </c>
      <c r="G4124" t="s">
        <v>40</v>
      </c>
      <c r="H4124" t="s">
        <v>41</v>
      </c>
      <c r="I4124">
        <v>3</v>
      </c>
      <c r="J4124">
        <v>2</v>
      </c>
      <c r="K4124">
        <v>270</v>
      </c>
      <c r="L4124">
        <v>5.4</v>
      </c>
      <c r="M4124">
        <v>4.1100000000000003</v>
      </c>
      <c r="N4124">
        <v>0.22</v>
      </c>
      <c r="O4124">
        <v>11.96</v>
      </c>
      <c r="P4124">
        <v>0.65</v>
      </c>
      <c r="Q4124">
        <v>6.84</v>
      </c>
      <c r="R4124">
        <v>0.37</v>
      </c>
      <c r="S4124">
        <v>1.02</v>
      </c>
      <c r="T4124">
        <v>112</v>
      </c>
      <c r="U4124">
        <v>5.61</v>
      </c>
      <c r="V4124">
        <v>12.35</v>
      </c>
      <c r="W4124" s="1">
        <v>42944</v>
      </c>
      <c r="X4124">
        <v>280</v>
      </c>
      <c r="Y4124" t="s">
        <v>48</v>
      </c>
      <c r="Z4124" t="s">
        <v>2255</v>
      </c>
      <c r="AA4124" t="s">
        <v>2256</v>
      </c>
      <c r="AC4124" t="s">
        <v>49</v>
      </c>
      <c r="AH4124">
        <v>308583</v>
      </c>
      <c r="AI4124" t="s">
        <v>603</v>
      </c>
      <c r="AJ4124" s="2">
        <v>44044</v>
      </c>
      <c r="AK4124" t="s">
        <v>50</v>
      </c>
      <c r="AL4124" s="1">
        <v>43237</v>
      </c>
    </row>
    <row r="4125" spans="1:38" x14ac:dyDescent="0.25">
      <c r="A4125" t="s">
        <v>40</v>
      </c>
      <c r="B4125" s="1">
        <v>44117</v>
      </c>
      <c r="C4125">
        <v>1</v>
      </c>
      <c r="D4125">
        <v>128</v>
      </c>
      <c r="E4125">
        <v>331</v>
      </c>
      <c r="F4125" t="s">
        <v>1426</v>
      </c>
      <c r="G4125" t="s">
        <v>40</v>
      </c>
      <c r="H4125" t="s">
        <v>41</v>
      </c>
      <c r="I4125">
        <v>6</v>
      </c>
      <c r="J4125" t="s">
        <v>42</v>
      </c>
      <c r="K4125">
        <v>63</v>
      </c>
      <c r="L4125">
        <v>31.3</v>
      </c>
      <c r="M4125">
        <v>5.14</v>
      </c>
      <c r="N4125">
        <v>1.61</v>
      </c>
      <c r="O4125">
        <v>3.65</v>
      </c>
      <c r="P4125">
        <v>1.1399999999999999</v>
      </c>
      <c r="Q4125">
        <v>3.7</v>
      </c>
      <c r="R4125">
        <v>1.1599999999999999</v>
      </c>
      <c r="S4125">
        <v>2.2999999999999998</v>
      </c>
      <c r="T4125">
        <v>23</v>
      </c>
      <c r="U4125">
        <v>32.49</v>
      </c>
      <c r="V4125">
        <v>31.31</v>
      </c>
      <c r="W4125" s="1">
        <v>44054</v>
      </c>
      <c r="Y4125" t="s">
        <v>43</v>
      </c>
      <c r="Z4125" t="s">
        <v>2257</v>
      </c>
      <c r="AA4125" t="s">
        <v>2258</v>
      </c>
      <c r="AB4125">
        <v>46</v>
      </c>
      <c r="AC4125" s="1">
        <v>44152</v>
      </c>
      <c r="AD4125">
        <v>1</v>
      </c>
      <c r="AE4125">
        <v>228</v>
      </c>
      <c r="AF4125" s="1">
        <v>44432</v>
      </c>
      <c r="AG4125">
        <v>378</v>
      </c>
      <c r="AI4125">
        <v>498</v>
      </c>
      <c r="AJ4125" s="3">
        <v>44967</v>
      </c>
      <c r="AK4125" t="s">
        <v>45</v>
      </c>
      <c r="AL4125" s="1">
        <v>44054</v>
      </c>
    </row>
    <row r="4126" spans="1:38" x14ac:dyDescent="0.25">
      <c r="A4126" t="s">
        <v>40</v>
      </c>
      <c r="B4126" s="1">
        <v>44222</v>
      </c>
      <c r="C4126">
        <v>2</v>
      </c>
      <c r="D4126">
        <v>128</v>
      </c>
      <c r="E4126">
        <v>331</v>
      </c>
      <c r="F4126" t="s">
        <v>1426</v>
      </c>
      <c r="G4126" t="s">
        <v>40</v>
      </c>
      <c r="H4126" t="s">
        <v>41</v>
      </c>
      <c r="I4126">
        <v>6</v>
      </c>
      <c r="J4126" t="s">
        <v>42</v>
      </c>
      <c r="K4126">
        <v>168</v>
      </c>
      <c r="L4126">
        <v>18.2</v>
      </c>
      <c r="M4126">
        <v>4.82</v>
      </c>
      <c r="N4126">
        <v>0.88</v>
      </c>
      <c r="O4126">
        <v>4.25</v>
      </c>
      <c r="P4126">
        <v>0.77</v>
      </c>
      <c r="Q4126">
        <v>3.89</v>
      </c>
      <c r="R4126">
        <v>0.71</v>
      </c>
      <c r="S4126">
        <v>1.48</v>
      </c>
      <c r="T4126">
        <v>43</v>
      </c>
      <c r="U4126">
        <v>18.89</v>
      </c>
      <c r="V4126">
        <v>19.809999999999999</v>
      </c>
      <c r="W4126" s="1">
        <v>44054</v>
      </c>
      <c r="Y4126" t="s">
        <v>46</v>
      </c>
      <c r="Z4126" t="s">
        <v>2257</v>
      </c>
      <c r="AA4126" t="s">
        <v>2258</v>
      </c>
      <c r="AB4126">
        <v>46</v>
      </c>
      <c r="AC4126" s="1">
        <v>44152</v>
      </c>
      <c r="AD4126">
        <v>1</v>
      </c>
      <c r="AE4126">
        <v>173</v>
      </c>
      <c r="AF4126" s="1">
        <v>44432</v>
      </c>
      <c r="AG4126">
        <v>378</v>
      </c>
      <c r="AI4126">
        <v>498</v>
      </c>
      <c r="AJ4126" s="3">
        <v>44967</v>
      </c>
      <c r="AK4126" t="s">
        <v>45</v>
      </c>
      <c r="AL4126" s="1">
        <v>44054</v>
      </c>
    </row>
    <row r="4127" spans="1:38" x14ac:dyDescent="0.25">
      <c r="A4127" t="s">
        <v>40</v>
      </c>
      <c r="B4127" s="1">
        <v>44280</v>
      </c>
      <c r="C4127">
        <v>3</v>
      </c>
      <c r="D4127">
        <v>128</v>
      </c>
      <c r="E4127">
        <v>331</v>
      </c>
      <c r="F4127" t="s">
        <v>1426</v>
      </c>
      <c r="G4127" t="s">
        <v>40</v>
      </c>
      <c r="H4127" t="s">
        <v>41</v>
      </c>
      <c r="I4127">
        <v>6</v>
      </c>
      <c r="J4127" t="s">
        <v>42</v>
      </c>
      <c r="K4127">
        <v>226</v>
      </c>
      <c r="L4127">
        <v>14.1</v>
      </c>
      <c r="M4127">
        <v>4.6900000000000004</v>
      </c>
      <c r="N4127">
        <v>0.66</v>
      </c>
      <c r="O4127">
        <v>5.31</v>
      </c>
      <c r="P4127">
        <v>0.75</v>
      </c>
      <c r="Q4127">
        <v>4.54</v>
      </c>
      <c r="R4127">
        <v>0.64</v>
      </c>
      <c r="S4127">
        <v>1.39</v>
      </c>
      <c r="T4127">
        <v>79</v>
      </c>
      <c r="U4127">
        <v>14.64</v>
      </c>
      <c r="V4127">
        <v>17.940000000000001</v>
      </c>
      <c r="W4127" s="1">
        <v>44054</v>
      </c>
      <c r="Y4127" t="s">
        <v>47</v>
      </c>
      <c r="Z4127" t="s">
        <v>2257</v>
      </c>
      <c r="AA4127" t="s">
        <v>2258</v>
      </c>
      <c r="AB4127">
        <v>46</v>
      </c>
      <c r="AC4127" s="1">
        <v>44152</v>
      </c>
      <c r="AD4127">
        <v>1</v>
      </c>
      <c r="AE4127">
        <v>151</v>
      </c>
      <c r="AF4127" s="1">
        <v>44432</v>
      </c>
      <c r="AG4127">
        <v>378</v>
      </c>
      <c r="AI4127">
        <v>498</v>
      </c>
      <c r="AJ4127" s="3">
        <v>44967</v>
      </c>
      <c r="AK4127" t="s">
        <v>45</v>
      </c>
      <c r="AL4127" s="1">
        <v>44054</v>
      </c>
    </row>
    <row r="4128" spans="1:38" x14ac:dyDescent="0.25">
      <c r="A4128" t="s">
        <v>123</v>
      </c>
      <c r="B4128" s="1">
        <v>43136</v>
      </c>
      <c r="C4128">
        <v>3</v>
      </c>
      <c r="D4128">
        <v>349</v>
      </c>
      <c r="E4128">
        <v>331</v>
      </c>
      <c r="F4128" t="s">
        <v>1426</v>
      </c>
      <c r="G4128" t="s">
        <v>69</v>
      </c>
      <c r="H4128" t="s">
        <v>70</v>
      </c>
      <c r="I4128">
        <v>3</v>
      </c>
      <c r="J4128">
        <v>2</v>
      </c>
      <c r="K4128">
        <v>124</v>
      </c>
      <c r="L4128">
        <v>20.8</v>
      </c>
      <c r="M4128">
        <v>4.9000000000000004</v>
      </c>
      <c r="N4128">
        <v>1.02</v>
      </c>
      <c r="O4128">
        <v>4.7</v>
      </c>
      <c r="P4128">
        <v>0.98</v>
      </c>
      <c r="Q4128">
        <v>3.77</v>
      </c>
      <c r="R4128">
        <v>0.78</v>
      </c>
      <c r="S4128">
        <v>1.76</v>
      </c>
      <c r="T4128">
        <v>253</v>
      </c>
      <c r="U4128">
        <v>21.59</v>
      </c>
      <c r="V4128">
        <v>23.67</v>
      </c>
      <c r="W4128" s="1">
        <v>43012</v>
      </c>
      <c r="X4128">
        <v>199</v>
      </c>
      <c r="Y4128" s="3">
        <v>44958</v>
      </c>
      <c r="AC4128" s="1">
        <v>43057</v>
      </c>
      <c r="AD4128">
        <v>2</v>
      </c>
      <c r="AE4128">
        <v>198</v>
      </c>
      <c r="AF4128" s="1">
        <v>43336</v>
      </c>
      <c r="AG4128">
        <v>324</v>
      </c>
      <c r="AH4128">
        <v>113871</v>
      </c>
      <c r="AI4128">
        <v>0</v>
      </c>
      <c r="AJ4128" t="s">
        <v>2259</v>
      </c>
      <c r="AK4128" t="s">
        <v>45</v>
      </c>
      <c r="AL4128" s="1">
        <v>43012</v>
      </c>
    </row>
    <row r="4129" spans="1:38" x14ac:dyDescent="0.25">
      <c r="A4129" t="s">
        <v>123</v>
      </c>
      <c r="B4129" s="1">
        <v>43005</v>
      </c>
      <c r="C4129">
        <v>1</v>
      </c>
      <c r="D4129">
        <v>349</v>
      </c>
      <c r="E4129">
        <v>331</v>
      </c>
      <c r="F4129" t="s">
        <v>1426</v>
      </c>
      <c r="G4129" t="s">
        <v>104</v>
      </c>
      <c r="H4129" t="s">
        <v>105</v>
      </c>
      <c r="I4129">
        <v>2</v>
      </c>
      <c r="J4129">
        <v>1</v>
      </c>
      <c r="K4129">
        <v>34</v>
      </c>
      <c r="L4129">
        <v>16.899999999999999</v>
      </c>
      <c r="M4129">
        <v>5.4</v>
      </c>
      <c r="N4129">
        <v>0.91</v>
      </c>
      <c r="O4129">
        <v>5.62</v>
      </c>
      <c r="P4129">
        <v>0.95</v>
      </c>
      <c r="Q4129">
        <v>3.68</v>
      </c>
      <c r="R4129">
        <v>0.62</v>
      </c>
      <c r="S4129">
        <v>1.57</v>
      </c>
      <c r="T4129">
        <v>46</v>
      </c>
      <c r="U4129">
        <v>17.54</v>
      </c>
      <c r="V4129">
        <v>21.06</v>
      </c>
      <c r="W4129" s="1">
        <v>42971</v>
      </c>
      <c r="X4129">
        <v>240</v>
      </c>
      <c r="Y4129" t="s">
        <v>43</v>
      </c>
      <c r="Z4129" t="s">
        <v>2176</v>
      </c>
      <c r="AA4129" t="s">
        <v>2260</v>
      </c>
      <c r="AC4129" s="1">
        <v>43064</v>
      </c>
      <c r="AD4129">
        <v>2</v>
      </c>
      <c r="AE4129">
        <v>275</v>
      </c>
      <c r="AF4129" s="1">
        <v>43342</v>
      </c>
      <c r="AG4129">
        <v>371</v>
      </c>
      <c r="AH4129" t="s">
        <v>2261</v>
      </c>
      <c r="AI4129">
        <v>439</v>
      </c>
      <c r="AJ4129" t="s">
        <v>2262</v>
      </c>
      <c r="AK4129" t="s">
        <v>45</v>
      </c>
      <c r="AL4129" s="1">
        <v>42971</v>
      </c>
    </row>
    <row r="4130" spans="1:38" x14ac:dyDescent="0.25">
      <c r="A4130" t="s">
        <v>123</v>
      </c>
      <c r="B4130" s="1">
        <v>43074</v>
      </c>
      <c r="C4130">
        <v>2</v>
      </c>
      <c r="D4130">
        <v>349</v>
      </c>
      <c r="E4130">
        <v>331</v>
      </c>
      <c r="F4130" t="s">
        <v>1426</v>
      </c>
      <c r="G4130" t="s">
        <v>104</v>
      </c>
      <c r="H4130" t="s">
        <v>105</v>
      </c>
      <c r="I4130">
        <v>2</v>
      </c>
      <c r="J4130">
        <v>1</v>
      </c>
      <c r="K4130">
        <v>103</v>
      </c>
      <c r="L4130">
        <v>14.7</v>
      </c>
      <c r="M4130">
        <v>5.31</v>
      </c>
      <c r="N4130">
        <v>0.78</v>
      </c>
      <c r="O4130">
        <v>5.32</v>
      </c>
      <c r="P4130">
        <v>0.78</v>
      </c>
      <c r="Q4130">
        <v>4.3099999999999996</v>
      </c>
      <c r="R4130">
        <v>0.63</v>
      </c>
      <c r="S4130">
        <v>1.42</v>
      </c>
      <c r="T4130">
        <v>24</v>
      </c>
      <c r="U4130">
        <v>15.26</v>
      </c>
      <c r="V4130">
        <v>18.399999999999999</v>
      </c>
      <c r="W4130" s="1">
        <v>42971</v>
      </c>
      <c r="X4130">
        <v>240</v>
      </c>
      <c r="Y4130" t="s">
        <v>46</v>
      </c>
      <c r="Z4130" t="s">
        <v>2176</v>
      </c>
      <c r="AA4130" t="s">
        <v>2260</v>
      </c>
      <c r="AC4130" s="1">
        <v>43064</v>
      </c>
      <c r="AD4130">
        <v>2</v>
      </c>
      <c r="AE4130">
        <v>266</v>
      </c>
      <c r="AF4130" s="1">
        <v>43342</v>
      </c>
      <c r="AG4130">
        <v>371</v>
      </c>
      <c r="AH4130" t="s">
        <v>2261</v>
      </c>
      <c r="AI4130">
        <v>439</v>
      </c>
      <c r="AJ4130" t="s">
        <v>2262</v>
      </c>
      <c r="AK4130" t="s">
        <v>45</v>
      </c>
      <c r="AL4130" s="1">
        <v>42971</v>
      </c>
    </row>
    <row r="4131" spans="1:38" x14ac:dyDescent="0.25">
      <c r="A4131" t="s">
        <v>123</v>
      </c>
      <c r="B4131" s="1">
        <v>43198</v>
      </c>
      <c r="C4131">
        <v>4</v>
      </c>
      <c r="D4131">
        <v>349</v>
      </c>
      <c r="E4131">
        <v>331</v>
      </c>
      <c r="F4131" t="s">
        <v>1426</v>
      </c>
      <c r="G4131" t="s">
        <v>104</v>
      </c>
      <c r="H4131" t="s">
        <v>105</v>
      </c>
      <c r="I4131">
        <v>2</v>
      </c>
      <c r="J4131">
        <v>1</v>
      </c>
      <c r="K4131">
        <v>227</v>
      </c>
      <c r="L4131">
        <v>10.3</v>
      </c>
      <c r="M4131">
        <v>4.93</v>
      </c>
      <c r="N4131">
        <v>0.51</v>
      </c>
      <c r="O4131">
        <v>7</v>
      </c>
      <c r="P4131">
        <v>0.72</v>
      </c>
      <c r="Q4131">
        <v>5.09</v>
      </c>
      <c r="R4131">
        <v>0.52</v>
      </c>
      <c r="S4131">
        <v>1.25</v>
      </c>
      <c r="T4131">
        <v>52</v>
      </c>
      <c r="U4131">
        <v>10.69</v>
      </c>
      <c r="V4131">
        <v>15.65</v>
      </c>
      <c r="W4131" s="1">
        <v>42971</v>
      </c>
      <c r="X4131">
        <v>240</v>
      </c>
      <c r="Y4131" t="s">
        <v>48</v>
      </c>
      <c r="Z4131" t="s">
        <v>2176</v>
      </c>
      <c r="AA4131" t="s">
        <v>2260</v>
      </c>
      <c r="AC4131" t="s">
        <v>49</v>
      </c>
      <c r="AH4131" t="s">
        <v>2261</v>
      </c>
      <c r="AI4131" t="s">
        <v>941</v>
      </c>
      <c r="AJ4131" t="s">
        <v>2262</v>
      </c>
      <c r="AK4131" t="s">
        <v>50</v>
      </c>
      <c r="AL4131" s="1">
        <v>43242</v>
      </c>
    </row>
    <row r="4132" spans="1:38" x14ac:dyDescent="0.25">
      <c r="A4132" t="s">
        <v>78</v>
      </c>
      <c r="B4132" s="1">
        <v>43072</v>
      </c>
      <c r="C4132">
        <v>2</v>
      </c>
      <c r="D4132">
        <v>65</v>
      </c>
      <c r="E4132">
        <v>332</v>
      </c>
      <c r="F4132" t="s">
        <v>1426</v>
      </c>
      <c r="G4132" t="s">
        <v>40</v>
      </c>
      <c r="H4132" t="s">
        <v>41</v>
      </c>
      <c r="I4132">
        <v>2</v>
      </c>
      <c r="J4132">
        <v>1</v>
      </c>
      <c r="K4132">
        <v>96</v>
      </c>
      <c r="L4132">
        <v>12.1</v>
      </c>
      <c r="M4132">
        <v>5.32</v>
      </c>
      <c r="N4132">
        <v>0.64</v>
      </c>
      <c r="O4132">
        <v>5.67</v>
      </c>
      <c r="P4132">
        <v>0.69</v>
      </c>
      <c r="Q4132">
        <v>3.93</v>
      </c>
      <c r="R4132">
        <v>0.48</v>
      </c>
      <c r="S4132">
        <v>1.1599999999999999</v>
      </c>
      <c r="U4132">
        <v>12.56</v>
      </c>
      <c r="V4132">
        <v>15.47</v>
      </c>
      <c r="W4132" s="1">
        <v>42976</v>
      </c>
      <c r="X4132">
        <v>230</v>
      </c>
      <c r="Z4132" t="s">
        <v>741</v>
      </c>
      <c r="AA4132" t="s">
        <v>1566</v>
      </c>
      <c r="AB4132">
        <v>238</v>
      </c>
      <c r="AC4132" s="1">
        <v>43067</v>
      </c>
      <c r="AD4132">
        <v>1</v>
      </c>
      <c r="AE4132">
        <v>221</v>
      </c>
      <c r="AF4132" s="1">
        <v>43347</v>
      </c>
      <c r="AH4132">
        <v>310047</v>
      </c>
      <c r="AI4132">
        <v>56</v>
      </c>
      <c r="AJ4132" s="2">
        <v>12571</v>
      </c>
      <c r="AK4132" t="s">
        <v>83</v>
      </c>
      <c r="AL4132" s="1">
        <v>43067</v>
      </c>
    </row>
    <row r="4133" spans="1:38" x14ac:dyDescent="0.25">
      <c r="A4133" t="s">
        <v>78</v>
      </c>
      <c r="B4133" s="1">
        <v>43129</v>
      </c>
      <c r="C4133">
        <v>3</v>
      </c>
      <c r="D4133">
        <v>65</v>
      </c>
      <c r="E4133">
        <v>332</v>
      </c>
      <c r="F4133" t="s">
        <v>1426</v>
      </c>
      <c r="G4133" t="s">
        <v>40</v>
      </c>
      <c r="H4133" t="s">
        <v>41</v>
      </c>
      <c r="I4133">
        <v>4</v>
      </c>
      <c r="J4133" t="s">
        <v>42</v>
      </c>
      <c r="K4133">
        <v>117</v>
      </c>
      <c r="L4133">
        <v>13.5</v>
      </c>
      <c r="M4133">
        <v>5.26</v>
      </c>
      <c r="N4133">
        <v>0.71</v>
      </c>
      <c r="O4133">
        <v>4.16</v>
      </c>
      <c r="P4133">
        <v>0.56000000000000005</v>
      </c>
      <c r="Q4133">
        <v>3.87</v>
      </c>
      <c r="R4133">
        <v>0.52</v>
      </c>
      <c r="S4133">
        <v>1.08</v>
      </c>
      <c r="T4133">
        <v>32</v>
      </c>
      <c r="U4133">
        <v>14.01</v>
      </c>
      <c r="V4133">
        <v>14.51</v>
      </c>
      <c r="W4133" s="1">
        <v>43012</v>
      </c>
      <c r="X4133">
        <v>194</v>
      </c>
      <c r="Y4133" t="s">
        <v>46</v>
      </c>
      <c r="AC4133" s="1">
        <v>43074</v>
      </c>
      <c r="AD4133">
        <v>1</v>
      </c>
      <c r="AE4133">
        <v>222</v>
      </c>
      <c r="AF4133" s="1">
        <v>43353</v>
      </c>
      <c r="AG4133">
        <v>341</v>
      </c>
      <c r="AH4133">
        <v>308103</v>
      </c>
      <c r="AI4133" t="s">
        <v>665</v>
      </c>
      <c r="AJ4133" s="2">
        <v>15128</v>
      </c>
      <c r="AK4133" t="s">
        <v>45</v>
      </c>
      <c r="AL4133" s="1">
        <v>43012</v>
      </c>
    </row>
    <row r="4134" spans="1:38" x14ac:dyDescent="0.25">
      <c r="A4134" t="s">
        <v>78</v>
      </c>
      <c r="B4134" s="1">
        <v>43193</v>
      </c>
      <c r="C4134">
        <v>4</v>
      </c>
      <c r="D4134">
        <v>65</v>
      </c>
      <c r="E4134">
        <v>332</v>
      </c>
      <c r="F4134" t="s">
        <v>1426</v>
      </c>
      <c r="G4134" t="s">
        <v>40</v>
      </c>
      <c r="H4134" t="s">
        <v>41</v>
      </c>
      <c r="I4134">
        <v>4</v>
      </c>
      <c r="J4134" t="s">
        <v>42</v>
      </c>
      <c r="K4134">
        <v>181</v>
      </c>
      <c r="L4134">
        <v>10.9</v>
      </c>
      <c r="M4134">
        <v>4.84</v>
      </c>
      <c r="N4134">
        <v>0.53</v>
      </c>
      <c r="O4134">
        <v>5.38</v>
      </c>
      <c r="P4134">
        <v>0.59</v>
      </c>
      <c r="Q4134">
        <v>4.79</v>
      </c>
      <c r="R4134">
        <v>0.52</v>
      </c>
      <c r="S4134">
        <v>1.1100000000000001</v>
      </c>
      <c r="T4134">
        <v>67</v>
      </c>
      <c r="U4134">
        <v>11.31</v>
      </c>
      <c r="V4134">
        <v>14.18</v>
      </c>
      <c r="W4134" s="1">
        <v>43012</v>
      </c>
      <c r="X4134">
        <v>194</v>
      </c>
      <c r="Y4134" t="s">
        <v>47</v>
      </c>
      <c r="AC4134" s="1">
        <v>43074</v>
      </c>
      <c r="AD4134">
        <v>1</v>
      </c>
      <c r="AE4134">
        <v>158</v>
      </c>
      <c r="AF4134" s="1">
        <v>43353</v>
      </c>
      <c r="AG4134">
        <v>341</v>
      </c>
      <c r="AH4134">
        <v>308103</v>
      </c>
      <c r="AI4134" t="s">
        <v>665</v>
      </c>
      <c r="AJ4134" s="2">
        <v>15128</v>
      </c>
      <c r="AK4134" t="s">
        <v>45</v>
      </c>
      <c r="AL4134" s="1">
        <v>43012</v>
      </c>
    </row>
    <row r="4135" spans="1:38" x14ac:dyDescent="0.25">
      <c r="A4135" t="s">
        <v>40</v>
      </c>
      <c r="B4135" s="1">
        <v>44117</v>
      </c>
      <c r="C4135">
        <v>1</v>
      </c>
      <c r="D4135">
        <v>179</v>
      </c>
      <c r="E4135">
        <v>332</v>
      </c>
      <c r="F4135" t="s">
        <v>1426</v>
      </c>
      <c r="G4135" t="s">
        <v>104</v>
      </c>
      <c r="H4135" t="s">
        <v>105</v>
      </c>
      <c r="I4135">
        <v>3</v>
      </c>
      <c r="J4135">
        <v>2</v>
      </c>
      <c r="K4135">
        <v>64</v>
      </c>
      <c r="L4135">
        <v>20.3</v>
      </c>
      <c r="M4135">
        <v>5.12</v>
      </c>
      <c r="N4135">
        <v>1.04</v>
      </c>
      <c r="O4135">
        <v>5.36</v>
      </c>
      <c r="P4135">
        <v>1.0900000000000001</v>
      </c>
      <c r="Q4135">
        <v>4.25</v>
      </c>
      <c r="R4135">
        <v>0.86</v>
      </c>
      <c r="S4135">
        <v>1.95</v>
      </c>
      <c r="T4135">
        <v>7</v>
      </c>
      <c r="U4135">
        <v>21.07</v>
      </c>
      <c r="V4135">
        <v>25.5</v>
      </c>
      <c r="W4135" s="1">
        <v>44053</v>
      </c>
      <c r="Y4135" t="s">
        <v>43</v>
      </c>
      <c r="Z4135" t="s">
        <v>2257</v>
      </c>
      <c r="AA4135" t="s">
        <v>2263</v>
      </c>
      <c r="AB4135">
        <v>149</v>
      </c>
      <c r="AC4135" s="1">
        <v>44151</v>
      </c>
      <c r="AD4135">
        <v>1</v>
      </c>
      <c r="AE4135">
        <v>225</v>
      </c>
      <c r="AF4135" s="1">
        <v>44429</v>
      </c>
      <c r="AG4135">
        <v>376</v>
      </c>
      <c r="AI4135">
        <v>262</v>
      </c>
      <c r="AJ4135" t="s">
        <v>2264</v>
      </c>
      <c r="AK4135" t="s">
        <v>45</v>
      </c>
      <c r="AL4135" s="1">
        <v>44053</v>
      </c>
    </row>
    <row r="4136" spans="1:38" x14ac:dyDescent="0.25">
      <c r="A4136" t="s">
        <v>40</v>
      </c>
      <c r="B4136" s="1">
        <v>44222</v>
      </c>
      <c r="C4136">
        <v>2</v>
      </c>
      <c r="D4136">
        <v>179</v>
      </c>
      <c r="E4136">
        <v>332</v>
      </c>
      <c r="F4136" t="s">
        <v>1426</v>
      </c>
      <c r="G4136" t="s">
        <v>104</v>
      </c>
      <c r="H4136" t="s">
        <v>105</v>
      </c>
      <c r="I4136">
        <v>3</v>
      </c>
      <c r="J4136">
        <v>2</v>
      </c>
      <c r="K4136">
        <v>169</v>
      </c>
      <c r="L4136">
        <v>14.5</v>
      </c>
      <c r="M4136">
        <v>5.0999999999999996</v>
      </c>
      <c r="N4136">
        <v>0.74</v>
      </c>
      <c r="O4136">
        <v>5.85</v>
      </c>
      <c r="P4136">
        <v>0.85</v>
      </c>
      <c r="Q4136">
        <v>4.33</v>
      </c>
      <c r="R4136">
        <v>0.63</v>
      </c>
      <c r="S4136">
        <v>1.48</v>
      </c>
      <c r="T4136">
        <v>11</v>
      </c>
      <c r="U4136">
        <v>15.05</v>
      </c>
      <c r="V4136">
        <v>19.23</v>
      </c>
      <c r="W4136" s="1">
        <v>44053</v>
      </c>
      <c r="Y4136" t="s">
        <v>46</v>
      </c>
      <c r="Z4136" t="s">
        <v>2257</v>
      </c>
      <c r="AA4136" t="s">
        <v>2263</v>
      </c>
      <c r="AB4136">
        <v>149</v>
      </c>
      <c r="AC4136" s="1">
        <v>44151</v>
      </c>
      <c r="AD4136">
        <v>1</v>
      </c>
      <c r="AE4136">
        <v>170</v>
      </c>
      <c r="AF4136" s="1">
        <v>44429</v>
      </c>
      <c r="AG4136">
        <v>376</v>
      </c>
      <c r="AI4136">
        <v>262</v>
      </c>
      <c r="AJ4136" t="s">
        <v>2264</v>
      </c>
      <c r="AK4136" t="s">
        <v>45</v>
      </c>
      <c r="AL4136" s="1">
        <v>44053</v>
      </c>
    </row>
    <row r="4137" spans="1:38" x14ac:dyDescent="0.25">
      <c r="A4137" t="s">
        <v>40</v>
      </c>
      <c r="B4137" s="1">
        <v>44280</v>
      </c>
      <c r="C4137">
        <v>3</v>
      </c>
      <c r="D4137">
        <v>179</v>
      </c>
      <c r="E4137">
        <v>332</v>
      </c>
      <c r="F4137" t="s">
        <v>1426</v>
      </c>
      <c r="G4137" t="s">
        <v>104</v>
      </c>
      <c r="H4137" t="s">
        <v>105</v>
      </c>
      <c r="I4137">
        <v>3</v>
      </c>
      <c r="J4137">
        <v>2</v>
      </c>
      <c r="K4137">
        <v>227</v>
      </c>
      <c r="L4137">
        <v>11.9</v>
      </c>
      <c r="M4137">
        <v>4.91</v>
      </c>
      <c r="N4137">
        <v>0.57999999999999996</v>
      </c>
      <c r="O4137">
        <v>5.89</v>
      </c>
      <c r="P4137">
        <v>0.7</v>
      </c>
      <c r="Q4137">
        <v>4.8600000000000003</v>
      </c>
      <c r="R4137">
        <v>0.57999999999999996</v>
      </c>
      <c r="S4137">
        <v>1.28</v>
      </c>
      <c r="T4137">
        <v>19</v>
      </c>
      <c r="U4137">
        <v>12.35</v>
      </c>
      <c r="V4137">
        <v>16.28</v>
      </c>
      <c r="W4137" s="1">
        <v>44053</v>
      </c>
      <c r="Y4137" t="s">
        <v>47</v>
      </c>
      <c r="Z4137" t="s">
        <v>2257</v>
      </c>
      <c r="AA4137" t="s">
        <v>2263</v>
      </c>
      <c r="AB4137">
        <v>149</v>
      </c>
      <c r="AC4137" s="1">
        <v>44151</v>
      </c>
      <c r="AD4137">
        <v>1</v>
      </c>
      <c r="AE4137">
        <v>148</v>
      </c>
      <c r="AF4137" s="1">
        <v>44429</v>
      </c>
      <c r="AG4137">
        <v>376</v>
      </c>
      <c r="AI4137">
        <v>262</v>
      </c>
      <c r="AJ4137" t="s">
        <v>2264</v>
      </c>
      <c r="AK4137" t="s">
        <v>45</v>
      </c>
      <c r="AL4137" s="1">
        <v>44053</v>
      </c>
    </row>
    <row r="4138" spans="1:38" x14ac:dyDescent="0.25">
      <c r="A4138" t="s">
        <v>123</v>
      </c>
      <c r="B4138" s="1">
        <v>43074</v>
      </c>
      <c r="C4138">
        <v>2</v>
      </c>
      <c r="D4138">
        <v>444</v>
      </c>
      <c r="E4138">
        <v>332</v>
      </c>
      <c r="F4138" t="s">
        <v>1426</v>
      </c>
      <c r="G4138" t="s">
        <v>51</v>
      </c>
      <c r="H4138" t="s">
        <v>52</v>
      </c>
      <c r="I4138">
        <v>3</v>
      </c>
      <c r="J4138">
        <v>2</v>
      </c>
      <c r="K4138">
        <v>56</v>
      </c>
      <c r="L4138">
        <v>25.2</v>
      </c>
      <c r="M4138">
        <v>5.0599999999999996</v>
      </c>
      <c r="N4138">
        <v>1.28</v>
      </c>
      <c r="O4138">
        <v>4.72</v>
      </c>
      <c r="P4138">
        <v>1.19</v>
      </c>
      <c r="Q4138">
        <v>3.79</v>
      </c>
      <c r="R4138">
        <v>0.96</v>
      </c>
      <c r="S4138">
        <v>2.14</v>
      </c>
      <c r="T4138">
        <v>11</v>
      </c>
      <c r="U4138">
        <v>26.16</v>
      </c>
      <c r="V4138">
        <v>28.82</v>
      </c>
      <c r="W4138" s="1">
        <v>43018</v>
      </c>
      <c r="X4138">
        <v>193</v>
      </c>
      <c r="Y4138" t="s">
        <v>43</v>
      </c>
      <c r="AC4138" s="1">
        <v>43060</v>
      </c>
      <c r="AD4138">
        <v>2</v>
      </c>
      <c r="AE4138">
        <v>266</v>
      </c>
      <c r="AF4138" s="1">
        <v>43342</v>
      </c>
      <c r="AG4138">
        <v>324</v>
      </c>
      <c r="AI4138">
        <v>0</v>
      </c>
      <c r="AJ4138" t="s">
        <v>1376</v>
      </c>
      <c r="AK4138" t="s">
        <v>45</v>
      </c>
      <c r="AL4138" s="1">
        <v>43018</v>
      </c>
    </row>
    <row r="4139" spans="1:38" x14ac:dyDescent="0.25">
      <c r="A4139" t="s">
        <v>123</v>
      </c>
      <c r="B4139" s="1">
        <v>43005</v>
      </c>
      <c r="C4139">
        <v>1</v>
      </c>
      <c r="D4139">
        <v>147</v>
      </c>
      <c r="E4139">
        <v>332</v>
      </c>
      <c r="F4139" t="s">
        <v>1426</v>
      </c>
      <c r="G4139" t="s">
        <v>69</v>
      </c>
      <c r="H4139" t="s">
        <v>70</v>
      </c>
      <c r="I4139">
        <v>3</v>
      </c>
      <c r="J4139">
        <v>2</v>
      </c>
      <c r="K4139">
        <v>17</v>
      </c>
      <c r="L4139">
        <v>24.2</v>
      </c>
      <c r="M4139">
        <v>5.24</v>
      </c>
      <c r="N4139">
        <v>1.27</v>
      </c>
      <c r="O4139">
        <v>4.03</v>
      </c>
      <c r="P4139">
        <v>0.98</v>
      </c>
      <c r="Q4139">
        <v>3.81</v>
      </c>
      <c r="R4139">
        <v>0.92</v>
      </c>
      <c r="S4139">
        <v>1.9</v>
      </c>
      <c r="T4139">
        <v>34</v>
      </c>
      <c r="U4139">
        <v>25.12</v>
      </c>
      <c r="V4139">
        <v>25.62</v>
      </c>
      <c r="W4139" s="1">
        <v>42988</v>
      </c>
      <c r="X4139">
        <v>223</v>
      </c>
      <c r="Y4139" t="s">
        <v>43</v>
      </c>
      <c r="Z4139" t="s">
        <v>2265</v>
      </c>
      <c r="AA4139" t="s">
        <v>2266</v>
      </c>
      <c r="AB4139">
        <v>143</v>
      </c>
      <c r="AC4139" s="1">
        <v>43046</v>
      </c>
      <c r="AD4139">
        <v>1</v>
      </c>
      <c r="AE4139">
        <v>258</v>
      </c>
      <c r="AF4139" s="1">
        <v>43325</v>
      </c>
      <c r="AG4139">
        <v>337</v>
      </c>
      <c r="AH4139" t="s">
        <v>1441</v>
      </c>
      <c r="AI4139" t="s">
        <v>2267</v>
      </c>
      <c r="AJ4139" t="s">
        <v>2268</v>
      </c>
      <c r="AK4139" t="s">
        <v>45</v>
      </c>
      <c r="AL4139" s="1">
        <v>42988</v>
      </c>
    </row>
    <row r="4140" spans="1:38" x14ac:dyDescent="0.25">
      <c r="A4140" t="s">
        <v>123</v>
      </c>
      <c r="B4140" s="1">
        <v>43005</v>
      </c>
      <c r="C4140">
        <v>1</v>
      </c>
      <c r="D4140">
        <v>16</v>
      </c>
      <c r="E4140">
        <v>332</v>
      </c>
      <c r="F4140" t="s">
        <v>1426</v>
      </c>
      <c r="G4140" t="s">
        <v>69</v>
      </c>
      <c r="H4140" t="s">
        <v>70</v>
      </c>
      <c r="I4140">
        <v>2</v>
      </c>
      <c r="J4140">
        <v>1</v>
      </c>
      <c r="K4140">
        <v>35</v>
      </c>
      <c r="L4140">
        <v>19.600000000000001</v>
      </c>
      <c r="M4140">
        <v>5.17</v>
      </c>
      <c r="N4140">
        <v>1.01</v>
      </c>
      <c r="O4140">
        <v>5.62</v>
      </c>
      <c r="P4140">
        <v>1.1000000000000001</v>
      </c>
      <c r="Q4140">
        <v>4.2699999999999996</v>
      </c>
      <c r="R4140">
        <v>0.84</v>
      </c>
      <c r="S4140">
        <v>1.94</v>
      </c>
      <c r="T4140">
        <v>42</v>
      </c>
      <c r="U4140">
        <v>20.34</v>
      </c>
      <c r="V4140">
        <v>25.29</v>
      </c>
      <c r="W4140" s="1">
        <v>42970</v>
      </c>
      <c r="X4140">
        <v>241</v>
      </c>
      <c r="Y4140" t="s">
        <v>43</v>
      </c>
      <c r="Z4140" t="s">
        <v>2269</v>
      </c>
      <c r="AA4140" t="s">
        <v>2270</v>
      </c>
      <c r="AC4140" s="1">
        <v>43051</v>
      </c>
      <c r="AD4140">
        <v>1</v>
      </c>
      <c r="AE4140">
        <v>262</v>
      </c>
      <c r="AF4140" s="1">
        <v>43329</v>
      </c>
      <c r="AG4140">
        <v>359</v>
      </c>
      <c r="AH4140" t="s">
        <v>1583</v>
      </c>
      <c r="AI4140">
        <v>624</v>
      </c>
      <c r="AJ4140" t="s">
        <v>2271</v>
      </c>
      <c r="AK4140" t="s">
        <v>45</v>
      </c>
      <c r="AL4140" s="1">
        <v>42970</v>
      </c>
    </row>
    <row r="4141" spans="1:38" x14ac:dyDescent="0.25">
      <c r="A4141" t="s">
        <v>123</v>
      </c>
      <c r="B4141" s="1">
        <v>43198</v>
      </c>
      <c r="C4141">
        <v>4</v>
      </c>
      <c r="D4141">
        <v>147</v>
      </c>
      <c r="E4141">
        <v>332</v>
      </c>
      <c r="F4141" t="s">
        <v>1426</v>
      </c>
      <c r="G4141" t="s">
        <v>69</v>
      </c>
      <c r="H4141" t="s">
        <v>70</v>
      </c>
      <c r="I4141">
        <v>3</v>
      </c>
      <c r="J4141">
        <v>2</v>
      </c>
      <c r="K4141">
        <v>210</v>
      </c>
      <c r="L4141">
        <v>16.899999999999999</v>
      </c>
      <c r="M4141">
        <v>4.9400000000000004</v>
      </c>
      <c r="N4141">
        <v>0.83</v>
      </c>
      <c r="O4141">
        <v>5.68</v>
      </c>
      <c r="P4141">
        <v>0.96</v>
      </c>
      <c r="Q4141">
        <v>5.0199999999999996</v>
      </c>
      <c r="R4141">
        <v>0.85</v>
      </c>
      <c r="S4141">
        <v>1.81</v>
      </c>
      <c r="T4141">
        <v>31</v>
      </c>
      <c r="U4141">
        <v>17.54</v>
      </c>
      <c r="V4141">
        <v>22.88</v>
      </c>
      <c r="W4141" s="1">
        <v>42988</v>
      </c>
      <c r="X4141">
        <v>223</v>
      </c>
      <c r="Y4141" t="s">
        <v>48</v>
      </c>
      <c r="Z4141" t="s">
        <v>2265</v>
      </c>
      <c r="AA4141" t="s">
        <v>2266</v>
      </c>
      <c r="AB4141">
        <v>143</v>
      </c>
      <c r="AC4141" t="s">
        <v>49</v>
      </c>
      <c r="AH4141" t="s">
        <v>1441</v>
      </c>
      <c r="AI4141" t="s">
        <v>2267</v>
      </c>
      <c r="AJ4141" t="s">
        <v>2268</v>
      </c>
      <c r="AK4141" t="s">
        <v>50</v>
      </c>
      <c r="AL4141" s="1">
        <v>43242</v>
      </c>
    </row>
    <row r="4142" spans="1:38" x14ac:dyDescent="0.25">
      <c r="A4142" t="s">
        <v>123</v>
      </c>
      <c r="B4142" s="1">
        <v>43074</v>
      </c>
      <c r="C4142">
        <v>2</v>
      </c>
      <c r="D4142">
        <v>147</v>
      </c>
      <c r="E4142">
        <v>332</v>
      </c>
      <c r="F4142" t="s">
        <v>1426</v>
      </c>
      <c r="G4142" t="s">
        <v>69</v>
      </c>
      <c r="H4142" t="s">
        <v>70</v>
      </c>
      <c r="I4142">
        <v>3</v>
      </c>
      <c r="J4142">
        <v>2</v>
      </c>
      <c r="K4142">
        <v>86</v>
      </c>
      <c r="L4142">
        <v>19.3</v>
      </c>
      <c r="M4142">
        <v>5.16</v>
      </c>
      <c r="N4142">
        <v>1</v>
      </c>
      <c r="O4142">
        <v>4.3899999999999997</v>
      </c>
      <c r="P4142">
        <v>0.85</v>
      </c>
      <c r="Q4142">
        <v>4.13</v>
      </c>
      <c r="R4142">
        <v>0.8</v>
      </c>
      <c r="S4142">
        <v>1.64</v>
      </c>
      <c r="T4142">
        <v>33</v>
      </c>
      <c r="U4142">
        <v>20.03</v>
      </c>
      <c r="V4142">
        <v>21.78</v>
      </c>
      <c r="W4142" s="1">
        <v>42988</v>
      </c>
      <c r="X4142">
        <v>223</v>
      </c>
      <c r="Y4142" t="s">
        <v>46</v>
      </c>
      <c r="Z4142" t="s">
        <v>2265</v>
      </c>
      <c r="AA4142" t="s">
        <v>2266</v>
      </c>
      <c r="AB4142">
        <v>143</v>
      </c>
      <c r="AC4142" s="1">
        <v>43046</v>
      </c>
      <c r="AD4142">
        <v>1</v>
      </c>
      <c r="AE4142">
        <v>249</v>
      </c>
      <c r="AF4142" s="1">
        <v>43325</v>
      </c>
      <c r="AG4142">
        <v>337</v>
      </c>
      <c r="AH4142" t="s">
        <v>1441</v>
      </c>
      <c r="AI4142" t="s">
        <v>2267</v>
      </c>
      <c r="AJ4142" t="s">
        <v>2268</v>
      </c>
      <c r="AK4142" t="s">
        <v>45</v>
      </c>
      <c r="AL4142" s="1">
        <v>42988</v>
      </c>
    </row>
    <row r="4143" spans="1:38" x14ac:dyDescent="0.25">
      <c r="A4143" t="s">
        <v>123</v>
      </c>
      <c r="B4143" s="1">
        <v>43074</v>
      </c>
      <c r="C4143">
        <v>2</v>
      </c>
      <c r="D4143">
        <v>16</v>
      </c>
      <c r="E4143">
        <v>332</v>
      </c>
      <c r="F4143" t="s">
        <v>1426</v>
      </c>
      <c r="G4143" t="s">
        <v>69</v>
      </c>
      <c r="H4143" t="s">
        <v>70</v>
      </c>
      <c r="I4143">
        <v>2</v>
      </c>
      <c r="J4143">
        <v>1</v>
      </c>
      <c r="K4143">
        <v>104</v>
      </c>
      <c r="L4143">
        <v>18.100000000000001</v>
      </c>
      <c r="M4143">
        <v>5.19</v>
      </c>
      <c r="N4143">
        <v>0.94</v>
      </c>
      <c r="O4143">
        <v>4.88</v>
      </c>
      <c r="P4143">
        <v>0.88</v>
      </c>
      <c r="Q4143">
        <v>4.01</v>
      </c>
      <c r="R4143">
        <v>0.73</v>
      </c>
      <c r="S4143">
        <v>1.61</v>
      </c>
      <c r="T4143">
        <v>27</v>
      </c>
      <c r="U4143">
        <v>18.79</v>
      </c>
      <c r="V4143">
        <v>21.31</v>
      </c>
      <c r="W4143" s="1">
        <v>42970</v>
      </c>
      <c r="X4143">
        <v>241</v>
      </c>
      <c r="Y4143" t="s">
        <v>46</v>
      </c>
      <c r="Z4143" t="s">
        <v>2269</v>
      </c>
      <c r="AA4143" t="s">
        <v>2270</v>
      </c>
      <c r="AC4143" s="1">
        <v>43051</v>
      </c>
      <c r="AD4143">
        <v>1</v>
      </c>
      <c r="AE4143">
        <v>253</v>
      </c>
      <c r="AF4143" s="1">
        <v>43329</v>
      </c>
      <c r="AG4143">
        <v>359</v>
      </c>
      <c r="AH4143" t="s">
        <v>1583</v>
      </c>
      <c r="AI4143">
        <v>624</v>
      </c>
      <c r="AJ4143" t="s">
        <v>2271</v>
      </c>
      <c r="AK4143" t="s">
        <v>45</v>
      </c>
      <c r="AL4143" s="1">
        <v>42970</v>
      </c>
    </row>
    <row r="4144" spans="1:38" x14ac:dyDescent="0.25">
      <c r="A4144" t="s">
        <v>123</v>
      </c>
      <c r="B4144" s="1">
        <v>43136</v>
      </c>
      <c r="C4144">
        <v>3</v>
      </c>
      <c r="D4144">
        <v>147</v>
      </c>
      <c r="E4144">
        <v>332</v>
      </c>
      <c r="F4144" t="s">
        <v>1426</v>
      </c>
      <c r="G4144" t="s">
        <v>69</v>
      </c>
      <c r="H4144" t="s">
        <v>70</v>
      </c>
      <c r="I4144">
        <v>3</v>
      </c>
      <c r="J4144">
        <v>2</v>
      </c>
      <c r="K4144">
        <v>148</v>
      </c>
      <c r="L4144">
        <v>15.3</v>
      </c>
      <c r="M4144">
        <v>5.04</v>
      </c>
      <c r="N4144">
        <v>0.77</v>
      </c>
      <c r="O4144">
        <v>5.17</v>
      </c>
      <c r="P4144">
        <v>0.79</v>
      </c>
      <c r="Q4144">
        <v>4.04</v>
      </c>
      <c r="R4144">
        <v>0.62</v>
      </c>
      <c r="S4144">
        <v>1.41</v>
      </c>
      <c r="T4144">
        <v>68</v>
      </c>
      <c r="U4144">
        <v>15.88</v>
      </c>
      <c r="V4144">
        <v>18.62</v>
      </c>
      <c r="W4144" s="1">
        <v>42988</v>
      </c>
      <c r="X4144">
        <v>223</v>
      </c>
      <c r="Y4144" t="s">
        <v>47</v>
      </c>
      <c r="Z4144" t="s">
        <v>2265</v>
      </c>
      <c r="AA4144" t="s">
        <v>2266</v>
      </c>
      <c r="AB4144">
        <v>143</v>
      </c>
      <c r="AC4144" s="1">
        <v>43046</v>
      </c>
      <c r="AD4144">
        <v>1</v>
      </c>
      <c r="AE4144">
        <v>187</v>
      </c>
      <c r="AF4144" s="1">
        <v>43325</v>
      </c>
      <c r="AG4144">
        <v>337</v>
      </c>
      <c r="AH4144" t="s">
        <v>1441</v>
      </c>
      <c r="AI4144" t="s">
        <v>2267</v>
      </c>
      <c r="AJ4144" t="s">
        <v>2268</v>
      </c>
      <c r="AK4144" t="s">
        <v>45</v>
      </c>
      <c r="AL4144" s="1">
        <v>42988</v>
      </c>
    </row>
    <row r="4145" spans="1:38" x14ac:dyDescent="0.25">
      <c r="A4145" t="s">
        <v>123</v>
      </c>
      <c r="B4145" s="1">
        <v>43136</v>
      </c>
      <c r="C4145">
        <v>3</v>
      </c>
      <c r="D4145">
        <v>16</v>
      </c>
      <c r="E4145">
        <v>332</v>
      </c>
      <c r="F4145" t="s">
        <v>1426</v>
      </c>
      <c r="G4145" t="s">
        <v>69</v>
      </c>
      <c r="H4145" t="s">
        <v>70</v>
      </c>
      <c r="I4145">
        <v>2</v>
      </c>
      <c r="J4145">
        <v>1</v>
      </c>
      <c r="K4145">
        <v>166</v>
      </c>
      <c r="L4145">
        <v>12.3</v>
      </c>
      <c r="M4145">
        <v>4.1900000000000004</v>
      </c>
      <c r="N4145">
        <v>0.52</v>
      </c>
      <c r="O4145">
        <v>7.24</v>
      </c>
      <c r="P4145">
        <v>0.89</v>
      </c>
      <c r="Q4145">
        <v>4.47</v>
      </c>
      <c r="R4145">
        <v>0.55000000000000004</v>
      </c>
      <c r="S4145">
        <v>1.44</v>
      </c>
      <c r="T4145">
        <v>786</v>
      </c>
      <c r="U4145">
        <v>12.77</v>
      </c>
      <c r="V4145">
        <v>18.55</v>
      </c>
      <c r="W4145" s="1">
        <v>42970</v>
      </c>
      <c r="X4145">
        <v>241</v>
      </c>
      <c r="Y4145" s="3">
        <v>44986</v>
      </c>
      <c r="Z4145" t="s">
        <v>2269</v>
      </c>
      <c r="AA4145" t="s">
        <v>2270</v>
      </c>
      <c r="AC4145" s="1">
        <v>43051</v>
      </c>
      <c r="AD4145">
        <v>1</v>
      </c>
      <c r="AE4145">
        <v>191</v>
      </c>
      <c r="AF4145" s="1">
        <v>43329</v>
      </c>
      <c r="AG4145">
        <v>359</v>
      </c>
      <c r="AH4145" t="s">
        <v>1583</v>
      </c>
      <c r="AI4145">
        <v>624</v>
      </c>
      <c r="AJ4145" t="s">
        <v>2271</v>
      </c>
      <c r="AK4145" t="s">
        <v>45</v>
      </c>
      <c r="AL4145" s="1">
        <v>42970</v>
      </c>
    </row>
    <row r="4146" spans="1:38" x14ac:dyDescent="0.25">
      <c r="A4146" t="s">
        <v>123</v>
      </c>
      <c r="B4146" s="1">
        <v>43136</v>
      </c>
      <c r="C4146">
        <v>3</v>
      </c>
      <c r="D4146">
        <v>444</v>
      </c>
      <c r="E4146">
        <v>332</v>
      </c>
      <c r="F4146" t="s">
        <v>1426</v>
      </c>
      <c r="G4146" t="s">
        <v>104</v>
      </c>
      <c r="H4146" t="s">
        <v>105</v>
      </c>
      <c r="I4146">
        <v>3</v>
      </c>
      <c r="J4146">
        <v>2</v>
      </c>
      <c r="K4146">
        <v>152</v>
      </c>
      <c r="L4146">
        <v>13.8</v>
      </c>
      <c r="M4146">
        <v>4.78</v>
      </c>
      <c r="N4146">
        <v>0.66</v>
      </c>
      <c r="O4146">
        <v>5.15</v>
      </c>
      <c r="P4146">
        <v>0.71</v>
      </c>
      <c r="Q4146">
        <v>4.0999999999999996</v>
      </c>
      <c r="R4146">
        <v>0.56999999999999995</v>
      </c>
      <c r="S4146">
        <v>1.28</v>
      </c>
      <c r="T4146">
        <v>104</v>
      </c>
      <c r="U4146">
        <v>14.32</v>
      </c>
      <c r="V4146">
        <v>16.84</v>
      </c>
      <c r="W4146" s="1">
        <v>42984</v>
      </c>
      <c r="X4146">
        <v>193</v>
      </c>
      <c r="Y4146" t="s">
        <v>47</v>
      </c>
      <c r="AC4146" s="1">
        <v>43054</v>
      </c>
      <c r="AD4146">
        <v>1</v>
      </c>
      <c r="AE4146">
        <v>194</v>
      </c>
      <c r="AF4146" s="1">
        <v>43332</v>
      </c>
      <c r="AG4146">
        <v>348</v>
      </c>
      <c r="AH4146" t="s">
        <v>154</v>
      </c>
      <c r="AI4146" t="s">
        <v>311</v>
      </c>
      <c r="AJ4146" t="s">
        <v>1465</v>
      </c>
      <c r="AK4146" t="s">
        <v>45</v>
      </c>
      <c r="AL4146" s="1">
        <v>42984</v>
      </c>
    </row>
    <row r="4147" spans="1:38" x14ac:dyDescent="0.25">
      <c r="A4147" t="s">
        <v>123</v>
      </c>
      <c r="B4147" s="1">
        <v>43198</v>
      </c>
      <c r="C4147">
        <v>4</v>
      </c>
      <c r="D4147">
        <v>16</v>
      </c>
      <c r="E4147">
        <v>332</v>
      </c>
      <c r="F4147" t="s">
        <v>1426</v>
      </c>
      <c r="G4147" t="s">
        <v>69</v>
      </c>
      <c r="H4147" t="s">
        <v>70</v>
      </c>
      <c r="I4147">
        <v>2</v>
      </c>
      <c r="J4147">
        <v>1</v>
      </c>
      <c r="K4147">
        <v>228</v>
      </c>
      <c r="L4147">
        <v>9.5</v>
      </c>
      <c r="M4147">
        <v>4.75</v>
      </c>
      <c r="N4147">
        <v>0.45</v>
      </c>
      <c r="O4147">
        <v>8.3699999999999992</v>
      </c>
      <c r="P4147">
        <v>0.8</v>
      </c>
      <c r="Q4147">
        <v>5.54</v>
      </c>
      <c r="R4147">
        <v>0.53</v>
      </c>
      <c r="S4147">
        <v>1.32</v>
      </c>
      <c r="T4147">
        <v>35</v>
      </c>
      <c r="U4147">
        <v>9.86</v>
      </c>
      <c r="V4147">
        <v>16.52</v>
      </c>
      <c r="W4147" s="1">
        <v>42970</v>
      </c>
      <c r="X4147">
        <v>241</v>
      </c>
      <c r="Y4147" s="3">
        <v>45017</v>
      </c>
      <c r="Z4147" t="s">
        <v>2269</v>
      </c>
      <c r="AA4147" t="s">
        <v>2270</v>
      </c>
      <c r="AC4147" t="s">
        <v>49</v>
      </c>
      <c r="AH4147" t="s">
        <v>1583</v>
      </c>
      <c r="AI4147">
        <v>624</v>
      </c>
      <c r="AJ4147" t="s">
        <v>2271</v>
      </c>
      <c r="AK4147" t="s">
        <v>50</v>
      </c>
      <c r="AL4147" s="1">
        <v>43242</v>
      </c>
    </row>
    <row r="4148" spans="1:38" x14ac:dyDescent="0.25">
      <c r="A4148" t="s">
        <v>123</v>
      </c>
      <c r="B4148" s="1">
        <v>43198</v>
      </c>
      <c r="C4148">
        <v>4</v>
      </c>
      <c r="D4148">
        <v>444</v>
      </c>
      <c r="E4148">
        <v>332</v>
      </c>
      <c r="F4148" t="s">
        <v>1426</v>
      </c>
      <c r="G4148" t="s">
        <v>51</v>
      </c>
      <c r="H4148" t="s">
        <v>52</v>
      </c>
      <c r="I4148">
        <v>3</v>
      </c>
      <c r="J4148">
        <v>2</v>
      </c>
      <c r="K4148">
        <v>180</v>
      </c>
      <c r="L4148">
        <v>10.7</v>
      </c>
      <c r="M4148">
        <v>4.75</v>
      </c>
      <c r="N4148">
        <v>0.51</v>
      </c>
      <c r="O4148">
        <v>6.3</v>
      </c>
      <c r="P4148">
        <v>0.67</v>
      </c>
      <c r="Q4148">
        <v>4.8</v>
      </c>
      <c r="R4148">
        <v>0.51</v>
      </c>
      <c r="S4148">
        <v>1.19</v>
      </c>
      <c r="T4148">
        <v>33</v>
      </c>
      <c r="U4148">
        <v>11.11</v>
      </c>
      <c r="V4148">
        <v>15.06</v>
      </c>
      <c r="W4148" s="1">
        <v>43018</v>
      </c>
      <c r="X4148">
        <v>193</v>
      </c>
      <c r="Y4148" t="s">
        <v>47</v>
      </c>
      <c r="AC4148" s="1">
        <v>43060</v>
      </c>
      <c r="AD4148">
        <v>2</v>
      </c>
      <c r="AF4148" s="1">
        <v>43342</v>
      </c>
      <c r="AI4148">
        <v>0</v>
      </c>
      <c r="AJ4148" t="s">
        <v>1376</v>
      </c>
      <c r="AK4148" t="s">
        <v>143</v>
      </c>
      <c r="AL4148" s="1">
        <v>43275</v>
      </c>
    </row>
    <row r="4149" spans="1:38" x14ac:dyDescent="0.25">
      <c r="A4149" t="s">
        <v>594</v>
      </c>
      <c r="B4149" s="1">
        <v>42995</v>
      </c>
      <c r="C4149">
        <v>1</v>
      </c>
      <c r="D4149">
        <v>98</v>
      </c>
      <c r="E4149">
        <v>332</v>
      </c>
      <c r="F4149" t="s">
        <v>1426</v>
      </c>
      <c r="G4149" t="s">
        <v>69</v>
      </c>
      <c r="H4149" t="s">
        <v>70</v>
      </c>
      <c r="I4149">
        <v>8</v>
      </c>
      <c r="J4149" t="s">
        <v>42</v>
      </c>
      <c r="K4149">
        <v>20</v>
      </c>
      <c r="L4149">
        <v>25</v>
      </c>
      <c r="M4149">
        <v>5.05</v>
      </c>
      <c r="N4149">
        <v>1.26</v>
      </c>
      <c r="O4149">
        <v>4.5599999999999996</v>
      </c>
      <c r="P4149">
        <v>1.1399999999999999</v>
      </c>
      <c r="Q4149">
        <v>3.67</v>
      </c>
      <c r="R4149">
        <v>0.92</v>
      </c>
      <c r="S4149">
        <v>2.06</v>
      </c>
      <c r="T4149">
        <v>33</v>
      </c>
      <c r="U4149">
        <v>25.95</v>
      </c>
      <c r="V4149">
        <v>27.84</v>
      </c>
      <c r="W4149" s="1">
        <v>42975</v>
      </c>
      <c r="X4149">
        <v>224</v>
      </c>
      <c r="Y4149" t="s">
        <v>43</v>
      </c>
      <c r="AC4149" t="s">
        <v>49</v>
      </c>
      <c r="AH4149" t="s">
        <v>1444</v>
      </c>
      <c r="AI4149">
        <v>0</v>
      </c>
      <c r="AJ4149" t="s">
        <v>2272</v>
      </c>
      <c r="AK4149" t="s">
        <v>45</v>
      </c>
      <c r="AL4149" s="1">
        <v>42975</v>
      </c>
    </row>
    <row r="4150" spans="1:38" x14ac:dyDescent="0.25">
      <c r="A4150" t="s">
        <v>594</v>
      </c>
      <c r="B4150" s="1">
        <v>43059</v>
      </c>
      <c r="C4150">
        <v>2</v>
      </c>
      <c r="D4150">
        <v>98</v>
      </c>
      <c r="E4150">
        <v>332</v>
      </c>
      <c r="F4150" t="s">
        <v>1426</v>
      </c>
      <c r="G4150" t="s">
        <v>69</v>
      </c>
      <c r="H4150" t="s">
        <v>70</v>
      </c>
      <c r="I4150">
        <v>8</v>
      </c>
      <c r="J4150" t="s">
        <v>42</v>
      </c>
      <c r="K4150">
        <v>84</v>
      </c>
      <c r="L4150">
        <v>21.3</v>
      </c>
      <c r="M4150">
        <v>5.08</v>
      </c>
      <c r="N4150">
        <v>1.08</v>
      </c>
      <c r="O4150">
        <v>4.53</v>
      </c>
      <c r="P4150">
        <v>0.96</v>
      </c>
      <c r="Q4150">
        <v>3.5</v>
      </c>
      <c r="R4150">
        <v>0.75</v>
      </c>
      <c r="S4150">
        <v>1.71</v>
      </c>
      <c r="T4150">
        <v>95</v>
      </c>
      <c r="U4150">
        <v>22.11</v>
      </c>
      <c r="V4150">
        <v>23.33</v>
      </c>
      <c r="W4150" s="1">
        <v>42975</v>
      </c>
      <c r="X4150">
        <v>224</v>
      </c>
      <c r="Y4150" t="s">
        <v>46</v>
      </c>
      <c r="AC4150" s="1">
        <v>43036</v>
      </c>
      <c r="AD4150">
        <v>1</v>
      </c>
      <c r="AE4150">
        <v>212</v>
      </c>
      <c r="AF4150" s="1">
        <v>43321</v>
      </c>
      <c r="AG4150">
        <v>346</v>
      </c>
      <c r="AH4150" t="s">
        <v>1444</v>
      </c>
      <c r="AI4150">
        <v>0</v>
      </c>
      <c r="AJ4150" t="s">
        <v>2272</v>
      </c>
      <c r="AK4150" t="s">
        <v>45</v>
      </c>
      <c r="AL4150" s="1">
        <v>42975</v>
      </c>
    </row>
    <row r="4151" spans="1:38" x14ac:dyDescent="0.25">
      <c r="A4151" t="s">
        <v>594</v>
      </c>
      <c r="B4151" s="1">
        <v>43122</v>
      </c>
      <c r="C4151">
        <v>3</v>
      </c>
      <c r="D4151">
        <v>98</v>
      </c>
      <c r="E4151">
        <v>332</v>
      </c>
      <c r="F4151" t="s">
        <v>1426</v>
      </c>
      <c r="G4151" t="s">
        <v>69</v>
      </c>
      <c r="H4151" t="s">
        <v>70</v>
      </c>
      <c r="I4151">
        <v>8</v>
      </c>
      <c r="J4151" t="s">
        <v>42</v>
      </c>
      <c r="K4151">
        <v>147</v>
      </c>
      <c r="L4151">
        <v>16.5</v>
      </c>
      <c r="M4151">
        <v>4.93</v>
      </c>
      <c r="N4151">
        <v>0.81</v>
      </c>
      <c r="O4151">
        <v>4.5999999999999996</v>
      </c>
      <c r="P4151">
        <v>0.76</v>
      </c>
      <c r="Q4151">
        <v>3.38</v>
      </c>
      <c r="R4151">
        <v>0.56000000000000005</v>
      </c>
      <c r="S4151">
        <v>1.32</v>
      </c>
      <c r="T4151">
        <v>112</v>
      </c>
      <c r="U4151">
        <v>17.13</v>
      </c>
      <c r="V4151">
        <v>18.12</v>
      </c>
      <c r="W4151" s="1">
        <v>42975</v>
      </c>
      <c r="X4151">
        <v>224</v>
      </c>
      <c r="Y4151" t="s">
        <v>47</v>
      </c>
      <c r="AC4151" s="1">
        <v>43073</v>
      </c>
      <c r="AD4151">
        <v>1</v>
      </c>
      <c r="AE4151">
        <v>189</v>
      </c>
      <c r="AF4151" s="1">
        <v>43355</v>
      </c>
      <c r="AG4151">
        <v>380</v>
      </c>
      <c r="AH4151" t="s">
        <v>1444</v>
      </c>
      <c r="AI4151">
        <v>0</v>
      </c>
      <c r="AJ4151" t="s">
        <v>2272</v>
      </c>
      <c r="AK4151" t="s">
        <v>45</v>
      </c>
      <c r="AL4151" s="1">
        <v>42975</v>
      </c>
    </row>
    <row r="4152" spans="1:38" x14ac:dyDescent="0.25">
      <c r="A4152" t="s">
        <v>594</v>
      </c>
      <c r="B4152" s="1">
        <v>43186</v>
      </c>
      <c r="C4152">
        <v>4</v>
      </c>
      <c r="D4152">
        <v>98</v>
      </c>
      <c r="E4152">
        <v>332</v>
      </c>
      <c r="F4152" t="s">
        <v>1426</v>
      </c>
      <c r="G4152" t="s">
        <v>69</v>
      </c>
      <c r="H4152" t="s">
        <v>70</v>
      </c>
      <c r="I4152">
        <v>8</v>
      </c>
      <c r="J4152" t="s">
        <v>42</v>
      </c>
      <c r="K4152">
        <v>211</v>
      </c>
      <c r="L4152">
        <v>13.1</v>
      </c>
      <c r="M4152">
        <v>4.8</v>
      </c>
      <c r="N4152">
        <v>0.63</v>
      </c>
      <c r="O4152">
        <v>5.86</v>
      </c>
      <c r="P4152">
        <v>0.77</v>
      </c>
      <c r="Q4152">
        <v>4.04</v>
      </c>
      <c r="R4152">
        <v>0.53</v>
      </c>
      <c r="S4152">
        <v>1.3</v>
      </c>
      <c r="T4152">
        <v>139</v>
      </c>
      <c r="U4152">
        <v>13.6</v>
      </c>
      <c r="V4152">
        <v>17.11</v>
      </c>
      <c r="W4152" s="1">
        <v>42975</v>
      </c>
      <c r="X4152">
        <v>224</v>
      </c>
      <c r="Y4152" t="s">
        <v>48</v>
      </c>
      <c r="AC4152" t="s">
        <v>49</v>
      </c>
      <c r="AH4152" t="s">
        <v>1444</v>
      </c>
      <c r="AI4152">
        <v>0</v>
      </c>
      <c r="AJ4152" t="s">
        <v>2272</v>
      </c>
      <c r="AK4152" t="s">
        <v>50</v>
      </c>
      <c r="AL4152" s="1">
        <v>43245</v>
      </c>
    </row>
    <row r="4153" spans="1:38" x14ac:dyDescent="0.25">
      <c r="A4153" t="s">
        <v>51</v>
      </c>
      <c r="B4153" s="1">
        <v>43048</v>
      </c>
      <c r="C4153">
        <v>2</v>
      </c>
      <c r="D4153">
        <v>162</v>
      </c>
      <c r="E4153">
        <v>332</v>
      </c>
      <c r="F4153" t="s">
        <v>1426</v>
      </c>
      <c r="G4153" t="s">
        <v>63</v>
      </c>
      <c r="H4153" t="s">
        <v>64</v>
      </c>
      <c r="I4153">
        <v>5</v>
      </c>
      <c r="J4153" t="s">
        <v>42</v>
      </c>
      <c r="K4153">
        <v>88</v>
      </c>
      <c r="L4153">
        <v>22.1</v>
      </c>
      <c r="M4153">
        <v>4.95</v>
      </c>
      <c r="N4153">
        <v>1.0900000000000001</v>
      </c>
      <c r="O4153">
        <v>5.91</v>
      </c>
      <c r="P4153">
        <v>1.31</v>
      </c>
      <c r="Q4153">
        <v>4.4800000000000004</v>
      </c>
      <c r="R4153">
        <v>0.99</v>
      </c>
      <c r="S4153">
        <v>2.2999999999999998</v>
      </c>
      <c r="T4153">
        <v>32</v>
      </c>
      <c r="U4153">
        <v>22.94</v>
      </c>
      <c r="V4153">
        <v>29.71</v>
      </c>
      <c r="W4153" s="1">
        <v>42960</v>
      </c>
      <c r="X4153">
        <v>262</v>
      </c>
      <c r="Y4153" t="s">
        <v>46</v>
      </c>
      <c r="Z4153" t="s">
        <v>2273</v>
      </c>
      <c r="AA4153" t="s">
        <v>2274</v>
      </c>
      <c r="AC4153" t="s">
        <v>49</v>
      </c>
      <c r="AH4153">
        <v>311023</v>
      </c>
      <c r="AI4153" t="s">
        <v>1196</v>
      </c>
      <c r="AJ4153" t="s">
        <v>2275</v>
      </c>
      <c r="AK4153" t="s">
        <v>45</v>
      </c>
      <c r="AL4153" s="1">
        <v>42960</v>
      </c>
    </row>
    <row r="4154" spans="1:38" x14ac:dyDescent="0.25">
      <c r="A4154" t="s">
        <v>51</v>
      </c>
      <c r="B4154" s="1">
        <v>42990</v>
      </c>
      <c r="C4154">
        <v>1</v>
      </c>
      <c r="D4154">
        <v>162</v>
      </c>
      <c r="E4154">
        <v>332</v>
      </c>
      <c r="F4154" t="s">
        <v>1426</v>
      </c>
      <c r="G4154" t="s">
        <v>63</v>
      </c>
      <c r="H4154" t="s">
        <v>64</v>
      </c>
      <c r="I4154">
        <v>5</v>
      </c>
      <c r="J4154" t="s">
        <v>42</v>
      </c>
      <c r="K4154">
        <v>30</v>
      </c>
      <c r="L4154">
        <v>24.2</v>
      </c>
      <c r="M4154">
        <v>4.83</v>
      </c>
      <c r="N4154">
        <v>1.17</v>
      </c>
      <c r="O4154">
        <v>5.14</v>
      </c>
      <c r="P4154">
        <v>1.24</v>
      </c>
      <c r="Q4154">
        <v>4.17</v>
      </c>
      <c r="R4154">
        <v>1.01</v>
      </c>
      <c r="S4154">
        <v>2.25</v>
      </c>
      <c r="T4154">
        <v>11</v>
      </c>
      <c r="U4154">
        <v>25.12</v>
      </c>
      <c r="V4154">
        <v>29.54</v>
      </c>
      <c r="W4154" s="1">
        <v>42960</v>
      </c>
      <c r="X4154">
        <v>262</v>
      </c>
      <c r="Y4154" t="s">
        <v>43</v>
      </c>
      <c r="Z4154" t="s">
        <v>2273</v>
      </c>
      <c r="AA4154" t="s">
        <v>2274</v>
      </c>
      <c r="AC4154" t="s">
        <v>49</v>
      </c>
      <c r="AH4154">
        <v>311023</v>
      </c>
      <c r="AI4154" t="s">
        <v>1196</v>
      </c>
      <c r="AJ4154" t="s">
        <v>2275</v>
      </c>
      <c r="AK4154" t="s">
        <v>45</v>
      </c>
      <c r="AL4154" s="1">
        <v>42960</v>
      </c>
    </row>
    <row r="4155" spans="1:38" x14ac:dyDescent="0.25">
      <c r="A4155" t="s">
        <v>51</v>
      </c>
      <c r="B4155" s="1">
        <v>43109</v>
      </c>
      <c r="C4155">
        <v>3</v>
      </c>
      <c r="D4155">
        <v>162</v>
      </c>
      <c r="E4155">
        <v>332</v>
      </c>
      <c r="F4155" t="s">
        <v>1426</v>
      </c>
      <c r="G4155" t="s">
        <v>63</v>
      </c>
      <c r="H4155" t="s">
        <v>64</v>
      </c>
      <c r="I4155">
        <v>5</v>
      </c>
      <c r="J4155" t="s">
        <v>42</v>
      </c>
      <c r="K4155">
        <v>149</v>
      </c>
      <c r="L4155">
        <v>19.899999999999999</v>
      </c>
      <c r="M4155">
        <v>4.82</v>
      </c>
      <c r="N4155">
        <v>0.96</v>
      </c>
      <c r="O4155">
        <v>5.0999999999999996</v>
      </c>
      <c r="P4155">
        <v>1.01</v>
      </c>
      <c r="Q4155">
        <v>4.17</v>
      </c>
      <c r="R4155">
        <v>0.83</v>
      </c>
      <c r="S4155">
        <v>1.84</v>
      </c>
      <c r="T4155">
        <v>27</v>
      </c>
      <c r="U4155">
        <v>20.66</v>
      </c>
      <c r="V4155">
        <v>24.17</v>
      </c>
      <c r="W4155" s="1">
        <v>42960</v>
      </c>
      <c r="X4155">
        <v>262</v>
      </c>
      <c r="Y4155" t="s">
        <v>47</v>
      </c>
      <c r="Z4155" t="s">
        <v>2273</v>
      </c>
      <c r="AA4155" t="s">
        <v>2274</v>
      </c>
      <c r="AC4155" s="1">
        <v>43091</v>
      </c>
      <c r="AD4155">
        <v>3</v>
      </c>
      <c r="AE4155">
        <v>222</v>
      </c>
      <c r="AF4155" s="1">
        <v>43374</v>
      </c>
      <c r="AG4155">
        <v>414</v>
      </c>
      <c r="AH4155">
        <v>311023</v>
      </c>
      <c r="AI4155" t="s">
        <v>1196</v>
      </c>
      <c r="AJ4155" t="s">
        <v>2275</v>
      </c>
      <c r="AK4155" t="s">
        <v>45</v>
      </c>
      <c r="AL4155" s="1">
        <v>42960</v>
      </c>
    </row>
    <row r="4156" spans="1:38" x14ac:dyDescent="0.25">
      <c r="A4156" t="s">
        <v>51</v>
      </c>
      <c r="B4156" s="1">
        <v>43157</v>
      </c>
      <c r="C4156">
        <v>4</v>
      </c>
      <c r="D4156">
        <v>162</v>
      </c>
      <c r="E4156">
        <v>332</v>
      </c>
      <c r="F4156" t="s">
        <v>1426</v>
      </c>
      <c r="G4156" t="s">
        <v>63</v>
      </c>
      <c r="H4156" t="s">
        <v>64</v>
      </c>
      <c r="I4156">
        <v>5</v>
      </c>
      <c r="J4156" t="s">
        <v>42</v>
      </c>
      <c r="K4156">
        <v>197</v>
      </c>
      <c r="L4156">
        <v>16.100000000000001</v>
      </c>
      <c r="M4156">
        <v>4.6900000000000004</v>
      </c>
      <c r="N4156">
        <v>0.76</v>
      </c>
      <c r="O4156">
        <v>6.35</v>
      </c>
      <c r="P4156">
        <v>1.02</v>
      </c>
      <c r="Q4156">
        <v>4.68</v>
      </c>
      <c r="R4156">
        <v>0.75</v>
      </c>
      <c r="S4156">
        <v>1.78</v>
      </c>
      <c r="T4156">
        <v>32</v>
      </c>
      <c r="U4156">
        <v>16.71</v>
      </c>
      <c r="V4156">
        <v>22.68</v>
      </c>
      <c r="W4156" s="1">
        <v>42960</v>
      </c>
      <c r="X4156">
        <v>262</v>
      </c>
      <c r="Y4156" t="s">
        <v>48</v>
      </c>
      <c r="Z4156" t="s">
        <v>2273</v>
      </c>
      <c r="AA4156" t="s">
        <v>2274</v>
      </c>
      <c r="AC4156" s="1">
        <v>43091</v>
      </c>
      <c r="AD4156">
        <v>3</v>
      </c>
      <c r="AE4156">
        <v>216</v>
      </c>
      <c r="AF4156" s="1">
        <v>43374</v>
      </c>
      <c r="AG4156">
        <v>414</v>
      </c>
      <c r="AH4156">
        <v>311023</v>
      </c>
      <c r="AI4156" t="s">
        <v>1196</v>
      </c>
      <c r="AJ4156" t="s">
        <v>2275</v>
      </c>
      <c r="AK4156" t="s">
        <v>45</v>
      </c>
      <c r="AL4156" s="1">
        <v>42960</v>
      </c>
    </row>
    <row r="4157" spans="1:38" x14ac:dyDescent="0.25">
      <c r="A4157" t="s">
        <v>129</v>
      </c>
      <c r="B4157" s="1">
        <v>42997</v>
      </c>
      <c r="C4157">
        <v>1</v>
      </c>
      <c r="D4157">
        <v>61</v>
      </c>
      <c r="E4157">
        <v>333</v>
      </c>
      <c r="F4157" t="s">
        <v>1426</v>
      </c>
      <c r="G4157" t="s">
        <v>40</v>
      </c>
      <c r="H4157" t="s">
        <v>41</v>
      </c>
      <c r="I4157">
        <v>7</v>
      </c>
      <c r="J4157" t="s">
        <v>42</v>
      </c>
      <c r="K4157">
        <v>44</v>
      </c>
      <c r="L4157">
        <v>22.5</v>
      </c>
      <c r="M4157">
        <v>5.17</v>
      </c>
      <c r="N4157">
        <v>1.1599999999999999</v>
      </c>
      <c r="O4157">
        <v>5.25</v>
      </c>
      <c r="P4157">
        <v>1.18</v>
      </c>
      <c r="Q4157">
        <v>4.08</v>
      </c>
      <c r="R4157">
        <v>0.92</v>
      </c>
      <c r="S4157">
        <v>2.1</v>
      </c>
      <c r="T4157">
        <v>22</v>
      </c>
      <c r="U4157">
        <v>23.36</v>
      </c>
      <c r="V4157">
        <v>27.67</v>
      </c>
      <c r="W4157" s="1">
        <v>42953</v>
      </c>
      <c r="X4157">
        <v>289</v>
      </c>
      <c r="Y4157" t="s">
        <v>43</v>
      </c>
      <c r="Z4157" t="s">
        <v>2276</v>
      </c>
      <c r="AA4157" t="s">
        <v>2277</v>
      </c>
      <c r="AB4157">
        <v>301</v>
      </c>
      <c r="AC4157" s="1">
        <v>43043</v>
      </c>
      <c r="AD4157">
        <v>1</v>
      </c>
      <c r="AE4157">
        <v>278</v>
      </c>
      <c r="AF4157" s="1">
        <v>43326</v>
      </c>
      <c r="AG4157">
        <v>373</v>
      </c>
      <c r="AI4157">
        <v>309</v>
      </c>
      <c r="AK4157" t="s">
        <v>45</v>
      </c>
      <c r="AL4157" s="1">
        <v>42953</v>
      </c>
    </row>
    <row r="4158" spans="1:38" x14ac:dyDescent="0.25">
      <c r="A4158" t="s">
        <v>129</v>
      </c>
      <c r="B4158" s="1">
        <v>43060</v>
      </c>
      <c r="C4158">
        <v>2</v>
      </c>
      <c r="D4158">
        <v>61</v>
      </c>
      <c r="E4158">
        <v>333</v>
      </c>
      <c r="F4158" t="s">
        <v>1426</v>
      </c>
      <c r="G4158" t="s">
        <v>40</v>
      </c>
      <c r="H4158" t="s">
        <v>41</v>
      </c>
      <c r="I4158">
        <v>7</v>
      </c>
      <c r="J4158" t="s">
        <v>42</v>
      </c>
      <c r="K4158">
        <v>107</v>
      </c>
      <c r="L4158">
        <v>15.5</v>
      </c>
      <c r="M4158">
        <v>5.0599999999999996</v>
      </c>
      <c r="N4158">
        <v>0.78</v>
      </c>
      <c r="O4158">
        <v>5.74</v>
      </c>
      <c r="P4158">
        <v>0.89</v>
      </c>
      <c r="Q4158">
        <v>4.32</v>
      </c>
      <c r="R4158">
        <v>0.67</v>
      </c>
      <c r="S4158">
        <v>1.56</v>
      </c>
      <c r="T4158">
        <v>92</v>
      </c>
      <c r="U4158">
        <v>16.09</v>
      </c>
      <c r="V4158">
        <v>20.3</v>
      </c>
      <c r="W4158" s="1">
        <v>42953</v>
      </c>
      <c r="X4158">
        <v>289</v>
      </c>
      <c r="Y4158" t="s">
        <v>46</v>
      </c>
      <c r="Z4158" t="s">
        <v>2276</v>
      </c>
      <c r="AA4158" t="s">
        <v>2277</v>
      </c>
      <c r="AB4158">
        <v>301</v>
      </c>
      <c r="AC4158" s="1">
        <v>43051</v>
      </c>
      <c r="AD4158">
        <v>2</v>
      </c>
      <c r="AE4158">
        <v>183</v>
      </c>
      <c r="AF4158" s="1">
        <v>43330</v>
      </c>
      <c r="AG4158">
        <v>377</v>
      </c>
      <c r="AI4158">
        <v>309</v>
      </c>
      <c r="AK4158" t="s">
        <v>45</v>
      </c>
      <c r="AL4158" s="1">
        <v>42953</v>
      </c>
    </row>
    <row r="4159" spans="1:38" x14ac:dyDescent="0.25">
      <c r="A4159" t="s">
        <v>129</v>
      </c>
      <c r="B4159" s="1">
        <v>43229</v>
      </c>
      <c r="C4159">
        <v>4</v>
      </c>
      <c r="D4159">
        <v>61</v>
      </c>
      <c r="E4159">
        <v>333</v>
      </c>
      <c r="F4159" t="s">
        <v>1426</v>
      </c>
      <c r="G4159" t="s">
        <v>40</v>
      </c>
      <c r="H4159" t="s">
        <v>41</v>
      </c>
      <c r="I4159">
        <v>7</v>
      </c>
      <c r="J4159" t="s">
        <v>42</v>
      </c>
      <c r="K4159">
        <v>276</v>
      </c>
      <c r="L4159">
        <v>8.6</v>
      </c>
      <c r="M4159">
        <v>4.74</v>
      </c>
      <c r="N4159">
        <v>0.41</v>
      </c>
      <c r="O4159">
        <v>8.2799999999999994</v>
      </c>
      <c r="P4159">
        <v>0.71</v>
      </c>
      <c r="Q4159">
        <v>5.56</v>
      </c>
      <c r="R4159">
        <v>0.48</v>
      </c>
      <c r="S4159">
        <v>1.19</v>
      </c>
      <c r="T4159">
        <v>183</v>
      </c>
      <c r="U4159">
        <v>8.93</v>
      </c>
      <c r="V4159">
        <v>14.77</v>
      </c>
      <c r="W4159" s="1">
        <v>42953</v>
      </c>
      <c r="X4159">
        <v>289</v>
      </c>
      <c r="Y4159" s="3">
        <v>45017</v>
      </c>
      <c r="Z4159" t="s">
        <v>2276</v>
      </c>
      <c r="AA4159" t="s">
        <v>2277</v>
      </c>
      <c r="AB4159">
        <v>301</v>
      </c>
      <c r="AC4159" t="s">
        <v>49</v>
      </c>
      <c r="AI4159">
        <v>309</v>
      </c>
      <c r="AK4159" t="s">
        <v>50</v>
      </c>
      <c r="AL4159" s="1">
        <v>43250</v>
      </c>
    </row>
    <row r="4160" spans="1:38" x14ac:dyDescent="0.25">
      <c r="A4160" t="s">
        <v>123</v>
      </c>
      <c r="B4160" s="1">
        <v>43005</v>
      </c>
      <c r="C4160">
        <v>1</v>
      </c>
      <c r="D4160">
        <v>634</v>
      </c>
      <c r="E4160">
        <v>333</v>
      </c>
      <c r="F4160" t="s">
        <v>1426</v>
      </c>
      <c r="G4160" t="s">
        <v>69</v>
      </c>
      <c r="H4160" t="s">
        <v>70</v>
      </c>
      <c r="I4160">
        <v>3</v>
      </c>
      <c r="J4160">
        <v>2</v>
      </c>
      <c r="K4160">
        <v>37</v>
      </c>
      <c r="L4160">
        <v>22.5</v>
      </c>
      <c r="M4160">
        <v>5.31</v>
      </c>
      <c r="N4160">
        <v>1.19</v>
      </c>
      <c r="O4160">
        <v>4.67</v>
      </c>
      <c r="P4160">
        <v>1.05</v>
      </c>
      <c r="Q4160">
        <v>3.69</v>
      </c>
      <c r="R4160">
        <v>0.83</v>
      </c>
      <c r="S4160">
        <v>1.88</v>
      </c>
      <c r="T4160">
        <v>10</v>
      </c>
      <c r="U4160">
        <v>23.36</v>
      </c>
      <c r="V4160">
        <v>25.37</v>
      </c>
      <c r="W4160" s="1">
        <v>42968</v>
      </c>
      <c r="X4160">
        <v>243</v>
      </c>
      <c r="Y4160" t="s">
        <v>43</v>
      </c>
      <c r="Z4160" t="s">
        <v>456</v>
      </c>
      <c r="AA4160" t="s">
        <v>732</v>
      </c>
      <c r="AC4160" s="1">
        <v>43048</v>
      </c>
      <c r="AD4160">
        <v>1</v>
      </c>
      <c r="AE4160">
        <v>257</v>
      </c>
      <c r="AF4160" s="1">
        <v>43324</v>
      </c>
      <c r="AG4160">
        <v>356</v>
      </c>
      <c r="AH4160" t="s">
        <v>733</v>
      </c>
      <c r="AI4160" t="s">
        <v>480</v>
      </c>
      <c r="AJ4160" t="s">
        <v>734</v>
      </c>
      <c r="AK4160" t="s">
        <v>45</v>
      </c>
      <c r="AL4160" s="1">
        <v>42968</v>
      </c>
    </row>
    <row r="4161" spans="1:38" x14ac:dyDescent="0.25">
      <c r="A4161" t="s">
        <v>123</v>
      </c>
      <c r="B4161" s="1">
        <v>43074</v>
      </c>
      <c r="C4161">
        <v>2</v>
      </c>
      <c r="D4161">
        <v>634</v>
      </c>
      <c r="E4161">
        <v>333</v>
      </c>
      <c r="F4161" t="s">
        <v>1426</v>
      </c>
      <c r="G4161" t="s">
        <v>69</v>
      </c>
      <c r="H4161" t="s">
        <v>70</v>
      </c>
      <c r="I4161">
        <v>3</v>
      </c>
      <c r="J4161">
        <v>2</v>
      </c>
      <c r="K4161">
        <v>106</v>
      </c>
      <c r="L4161">
        <v>19</v>
      </c>
      <c r="M4161">
        <v>5.1100000000000003</v>
      </c>
      <c r="N4161">
        <v>0.97</v>
      </c>
      <c r="O4161">
        <v>3.9</v>
      </c>
      <c r="P4161">
        <v>0.74</v>
      </c>
      <c r="Q4161">
        <v>3.95</v>
      </c>
      <c r="R4161">
        <v>0.75</v>
      </c>
      <c r="S4161">
        <v>1.49</v>
      </c>
      <c r="T4161">
        <v>24</v>
      </c>
      <c r="U4161">
        <v>19.72</v>
      </c>
      <c r="V4161">
        <v>19.95</v>
      </c>
      <c r="W4161" s="1">
        <v>42968</v>
      </c>
      <c r="X4161">
        <v>243</v>
      </c>
      <c r="Y4161" t="s">
        <v>46</v>
      </c>
      <c r="Z4161" t="s">
        <v>456</v>
      </c>
      <c r="AA4161" t="s">
        <v>732</v>
      </c>
      <c r="AC4161" s="1">
        <v>43068</v>
      </c>
      <c r="AD4161">
        <v>2</v>
      </c>
      <c r="AE4161">
        <v>270</v>
      </c>
      <c r="AF4161" s="1">
        <v>43346</v>
      </c>
      <c r="AG4161">
        <v>378</v>
      </c>
      <c r="AH4161" t="s">
        <v>733</v>
      </c>
      <c r="AI4161" t="s">
        <v>480</v>
      </c>
      <c r="AJ4161" t="s">
        <v>734</v>
      </c>
      <c r="AK4161" t="s">
        <v>45</v>
      </c>
      <c r="AL4161" s="1">
        <v>42968</v>
      </c>
    </row>
    <row r="4162" spans="1:38" x14ac:dyDescent="0.25">
      <c r="A4162" t="s">
        <v>123</v>
      </c>
      <c r="B4162" s="1">
        <v>43136</v>
      </c>
      <c r="C4162">
        <v>3</v>
      </c>
      <c r="D4162">
        <v>634</v>
      </c>
      <c r="E4162">
        <v>333</v>
      </c>
      <c r="F4162" t="s">
        <v>1426</v>
      </c>
      <c r="G4162" t="s">
        <v>104</v>
      </c>
      <c r="H4162" t="s">
        <v>105</v>
      </c>
      <c r="I4162">
        <v>3</v>
      </c>
      <c r="J4162">
        <v>2</v>
      </c>
      <c r="K4162">
        <v>167</v>
      </c>
      <c r="L4162">
        <v>12.5</v>
      </c>
      <c r="M4162">
        <v>5.31</v>
      </c>
      <c r="N4162">
        <v>0.66</v>
      </c>
      <c r="O4162">
        <v>5.04</v>
      </c>
      <c r="P4162">
        <v>0.63</v>
      </c>
      <c r="Q4162">
        <v>3.97</v>
      </c>
      <c r="R4162">
        <v>0.5</v>
      </c>
      <c r="S4162">
        <v>1.1299999999999999</v>
      </c>
      <c r="T4162">
        <v>13</v>
      </c>
      <c r="U4162">
        <v>12.98</v>
      </c>
      <c r="V4162">
        <v>14.97</v>
      </c>
      <c r="W4162" s="1">
        <v>42969</v>
      </c>
      <c r="X4162">
        <v>242</v>
      </c>
      <c r="Y4162" t="s">
        <v>47</v>
      </c>
      <c r="AC4162" s="1">
        <v>43043</v>
      </c>
      <c r="AD4162">
        <v>1</v>
      </c>
      <c r="AE4162">
        <v>188</v>
      </c>
      <c r="AF4162" s="1">
        <v>43326</v>
      </c>
      <c r="AG4162">
        <v>357</v>
      </c>
      <c r="AI4162" t="s">
        <v>896</v>
      </c>
      <c r="AJ4162" t="s">
        <v>897</v>
      </c>
      <c r="AK4162" t="s">
        <v>45</v>
      </c>
      <c r="AL4162" s="1">
        <v>42969</v>
      </c>
    </row>
    <row r="4163" spans="1:38" x14ac:dyDescent="0.25">
      <c r="A4163" t="s">
        <v>123</v>
      </c>
      <c r="B4163" s="1">
        <v>43198</v>
      </c>
      <c r="C4163">
        <v>4</v>
      </c>
      <c r="D4163">
        <v>633</v>
      </c>
      <c r="E4163">
        <v>333</v>
      </c>
      <c r="F4163" t="s">
        <v>1426</v>
      </c>
      <c r="G4163" t="s">
        <v>104</v>
      </c>
      <c r="H4163" t="s">
        <v>105</v>
      </c>
      <c r="I4163">
        <v>3</v>
      </c>
      <c r="J4163">
        <v>2</v>
      </c>
      <c r="K4163">
        <v>229</v>
      </c>
      <c r="L4163">
        <v>9.6</v>
      </c>
      <c r="M4163">
        <v>4.9000000000000004</v>
      </c>
      <c r="N4163">
        <v>0.47</v>
      </c>
      <c r="O4163">
        <v>6.01</v>
      </c>
      <c r="P4163">
        <v>0.57999999999999996</v>
      </c>
      <c r="Q4163">
        <v>4.6100000000000003</v>
      </c>
      <c r="R4163">
        <v>0.44</v>
      </c>
      <c r="S4163">
        <v>1.02</v>
      </c>
      <c r="T4163">
        <v>23</v>
      </c>
      <c r="U4163">
        <v>9.9600000000000009</v>
      </c>
      <c r="V4163">
        <v>13.12</v>
      </c>
      <c r="W4163" s="1">
        <v>42969</v>
      </c>
      <c r="X4163">
        <v>242</v>
      </c>
      <c r="Y4163" t="s">
        <v>48</v>
      </c>
      <c r="AC4163" t="s">
        <v>49</v>
      </c>
      <c r="AI4163" t="s">
        <v>896</v>
      </c>
      <c r="AJ4163" t="s">
        <v>897</v>
      </c>
      <c r="AK4163" t="s">
        <v>50</v>
      </c>
      <c r="AL4163" s="1">
        <v>43242</v>
      </c>
    </row>
    <row r="4164" spans="1:38" x14ac:dyDescent="0.25">
      <c r="A4164" t="s">
        <v>1153</v>
      </c>
      <c r="B4164" s="1">
        <v>43073</v>
      </c>
      <c r="C4164">
        <v>2</v>
      </c>
      <c r="D4164">
        <v>140</v>
      </c>
      <c r="E4164">
        <v>333</v>
      </c>
      <c r="F4164" t="s">
        <v>1426</v>
      </c>
      <c r="G4164" t="s">
        <v>104</v>
      </c>
      <c r="H4164" t="s">
        <v>105</v>
      </c>
      <c r="I4164">
        <v>7</v>
      </c>
      <c r="J4164" t="s">
        <v>42</v>
      </c>
      <c r="K4164">
        <v>116</v>
      </c>
      <c r="L4164">
        <v>17.899999999999999</v>
      </c>
      <c r="M4164">
        <v>4.91</v>
      </c>
      <c r="N4164">
        <v>0.88</v>
      </c>
      <c r="O4164">
        <v>5.36</v>
      </c>
      <c r="P4164">
        <v>0.96</v>
      </c>
      <c r="Q4164">
        <v>4.3499999999999996</v>
      </c>
      <c r="R4164">
        <v>0.78</v>
      </c>
      <c r="S4164">
        <v>1.74</v>
      </c>
      <c r="T4164">
        <v>12</v>
      </c>
      <c r="U4164">
        <v>18.579999999999998</v>
      </c>
      <c r="V4164">
        <v>22.63</v>
      </c>
      <c r="W4164" s="1">
        <v>42957</v>
      </c>
      <c r="X4164">
        <v>270</v>
      </c>
      <c r="Y4164" t="s">
        <v>46</v>
      </c>
      <c r="AC4164" s="1">
        <v>43052</v>
      </c>
      <c r="AD4164">
        <v>1</v>
      </c>
      <c r="AE4164">
        <v>259</v>
      </c>
      <c r="AF4164" s="1">
        <v>43334</v>
      </c>
      <c r="AG4164">
        <v>377</v>
      </c>
      <c r="AH4164">
        <v>505016</v>
      </c>
      <c r="AI4164" t="s">
        <v>629</v>
      </c>
      <c r="AJ4164" s="2">
        <v>16072</v>
      </c>
      <c r="AK4164" t="s">
        <v>45</v>
      </c>
      <c r="AL4164" s="1">
        <v>42957</v>
      </c>
    </row>
    <row r="4165" spans="1:38" x14ac:dyDescent="0.25">
      <c r="A4165" t="s">
        <v>1153</v>
      </c>
      <c r="B4165" s="1">
        <v>43009</v>
      </c>
      <c r="C4165">
        <v>1</v>
      </c>
      <c r="D4165">
        <v>140</v>
      </c>
      <c r="E4165">
        <v>333</v>
      </c>
      <c r="F4165" t="s">
        <v>1426</v>
      </c>
      <c r="G4165" t="s">
        <v>104</v>
      </c>
      <c r="H4165" t="s">
        <v>105</v>
      </c>
      <c r="I4165">
        <v>7</v>
      </c>
      <c r="J4165" t="s">
        <v>42</v>
      </c>
      <c r="K4165">
        <v>52</v>
      </c>
      <c r="L4165">
        <v>17.8</v>
      </c>
      <c r="M4165">
        <v>4.97</v>
      </c>
      <c r="N4165">
        <v>0.88</v>
      </c>
      <c r="O4165">
        <v>5.55</v>
      </c>
      <c r="P4165">
        <v>0.99</v>
      </c>
      <c r="Q4165">
        <v>4.08</v>
      </c>
      <c r="R4165">
        <v>0.73</v>
      </c>
      <c r="S4165">
        <v>1.71</v>
      </c>
      <c r="T4165">
        <v>18</v>
      </c>
      <c r="U4165">
        <v>18.48</v>
      </c>
      <c r="V4165">
        <v>22.61</v>
      </c>
      <c r="W4165" s="1">
        <v>42957</v>
      </c>
      <c r="X4165">
        <v>270</v>
      </c>
      <c r="Y4165" t="s">
        <v>43</v>
      </c>
      <c r="AC4165" s="1">
        <v>43052</v>
      </c>
      <c r="AD4165">
        <v>1</v>
      </c>
      <c r="AE4165">
        <v>264</v>
      </c>
      <c r="AF4165" s="1">
        <v>43334</v>
      </c>
      <c r="AG4165">
        <v>377</v>
      </c>
      <c r="AH4165">
        <v>505016</v>
      </c>
      <c r="AI4165" t="s">
        <v>629</v>
      </c>
      <c r="AJ4165" s="2">
        <v>16072</v>
      </c>
      <c r="AK4165" t="s">
        <v>45</v>
      </c>
      <c r="AL4165" s="1">
        <v>42957</v>
      </c>
    </row>
    <row r="4166" spans="1:38" x14ac:dyDescent="0.25">
      <c r="A4166" t="s">
        <v>1153</v>
      </c>
      <c r="B4166" s="1">
        <v>43144</v>
      </c>
      <c r="C4166">
        <v>3</v>
      </c>
      <c r="D4166">
        <v>140</v>
      </c>
      <c r="E4166">
        <v>333</v>
      </c>
      <c r="F4166" t="s">
        <v>1426</v>
      </c>
      <c r="G4166" t="s">
        <v>104</v>
      </c>
      <c r="H4166" t="s">
        <v>105</v>
      </c>
      <c r="I4166">
        <v>7</v>
      </c>
      <c r="J4166" t="s">
        <v>42</v>
      </c>
      <c r="K4166">
        <v>187</v>
      </c>
      <c r="L4166">
        <v>12</v>
      </c>
      <c r="M4166">
        <v>4.9000000000000004</v>
      </c>
      <c r="N4166">
        <v>0.59</v>
      </c>
      <c r="O4166">
        <v>6.93</v>
      </c>
      <c r="P4166">
        <v>0.83</v>
      </c>
      <c r="Q4166">
        <v>4.6399999999999997</v>
      </c>
      <c r="R4166">
        <v>0.56000000000000005</v>
      </c>
      <c r="S4166">
        <v>1.39</v>
      </c>
      <c r="T4166">
        <v>40</v>
      </c>
      <c r="U4166">
        <v>12.46</v>
      </c>
      <c r="V4166">
        <v>17.79</v>
      </c>
      <c r="W4166" s="1">
        <v>42957</v>
      </c>
      <c r="X4166">
        <v>270</v>
      </c>
      <c r="Y4166" t="s">
        <v>47</v>
      </c>
      <c r="AC4166" s="1">
        <v>43052</v>
      </c>
      <c r="AD4166">
        <v>1</v>
      </c>
      <c r="AE4166">
        <v>120</v>
      </c>
      <c r="AF4166" s="1">
        <v>43334</v>
      </c>
      <c r="AG4166">
        <v>377</v>
      </c>
      <c r="AH4166">
        <v>505016</v>
      </c>
      <c r="AI4166" t="s">
        <v>629</v>
      </c>
      <c r="AJ4166" s="2">
        <v>16072</v>
      </c>
      <c r="AK4166" t="s">
        <v>45</v>
      </c>
      <c r="AL4166" s="1">
        <v>42957</v>
      </c>
    </row>
    <row r="4167" spans="1:38" x14ac:dyDescent="0.25">
      <c r="A4167" t="s">
        <v>1153</v>
      </c>
      <c r="B4167" s="1">
        <v>43214</v>
      </c>
      <c r="C4167">
        <v>4</v>
      </c>
      <c r="D4167">
        <v>140</v>
      </c>
      <c r="E4167">
        <v>333</v>
      </c>
      <c r="F4167" t="s">
        <v>1426</v>
      </c>
      <c r="G4167" t="s">
        <v>104</v>
      </c>
      <c r="H4167" t="s">
        <v>105</v>
      </c>
      <c r="I4167">
        <v>7</v>
      </c>
      <c r="J4167" t="s">
        <v>42</v>
      </c>
      <c r="K4167">
        <v>257</v>
      </c>
      <c r="L4167">
        <v>6.7</v>
      </c>
      <c r="M4167">
        <v>4.4000000000000004</v>
      </c>
      <c r="N4167">
        <v>0.28999999999999998</v>
      </c>
      <c r="O4167">
        <v>10.17</v>
      </c>
      <c r="P4167">
        <v>0.68</v>
      </c>
      <c r="Q4167">
        <v>6.78</v>
      </c>
      <c r="R4167">
        <v>0.45</v>
      </c>
      <c r="S4167">
        <v>1.1399999999999999</v>
      </c>
      <c r="T4167">
        <v>51</v>
      </c>
      <c r="U4167">
        <v>6.95</v>
      </c>
      <c r="V4167">
        <v>13.66</v>
      </c>
      <c r="W4167" s="1">
        <v>42957</v>
      </c>
      <c r="X4167">
        <v>270</v>
      </c>
      <c r="Y4167" t="s">
        <v>48</v>
      </c>
      <c r="AC4167" t="s">
        <v>49</v>
      </c>
      <c r="AH4167">
        <v>505016</v>
      </c>
      <c r="AI4167" t="s">
        <v>629</v>
      </c>
      <c r="AJ4167" s="2">
        <v>16072</v>
      </c>
      <c r="AK4167" t="s">
        <v>50</v>
      </c>
      <c r="AL4167" s="1">
        <v>43237</v>
      </c>
    </row>
    <row r="4168" spans="1:38" x14ac:dyDescent="0.25">
      <c r="A4168" t="s">
        <v>51</v>
      </c>
      <c r="B4168" s="1">
        <v>43209</v>
      </c>
      <c r="C4168">
        <v>5</v>
      </c>
      <c r="D4168">
        <v>162</v>
      </c>
      <c r="E4168">
        <v>333</v>
      </c>
      <c r="F4168" t="s">
        <v>1426</v>
      </c>
      <c r="G4168" t="s">
        <v>63</v>
      </c>
      <c r="H4168" t="s">
        <v>64</v>
      </c>
      <c r="I4168">
        <v>5</v>
      </c>
      <c r="J4168" t="s">
        <v>42</v>
      </c>
      <c r="K4168">
        <v>249</v>
      </c>
      <c r="L4168">
        <v>12.8</v>
      </c>
      <c r="M4168">
        <v>4.49</v>
      </c>
      <c r="N4168">
        <v>0.56999999999999995</v>
      </c>
      <c r="O4168">
        <v>7.47</v>
      </c>
      <c r="P4168">
        <v>0.96</v>
      </c>
      <c r="Q4168">
        <v>5.5</v>
      </c>
      <c r="R4168">
        <v>0.7</v>
      </c>
      <c r="S4168">
        <v>1.66</v>
      </c>
      <c r="T4168">
        <v>78</v>
      </c>
      <c r="U4168">
        <v>13.29</v>
      </c>
      <c r="V4168">
        <v>20.67</v>
      </c>
      <c r="W4168" s="1">
        <v>42960</v>
      </c>
      <c r="X4168">
        <v>262</v>
      </c>
      <c r="Y4168" t="s">
        <v>77</v>
      </c>
      <c r="Z4168" t="s">
        <v>2273</v>
      </c>
      <c r="AA4168" t="s">
        <v>2274</v>
      </c>
      <c r="AC4168" s="1">
        <v>43091</v>
      </c>
      <c r="AD4168">
        <v>3</v>
      </c>
      <c r="AE4168">
        <v>19</v>
      </c>
      <c r="AF4168" s="1">
        <v>43374</v>
      </c>
      <c r="AG4168">
        <v>414</v>
      </c>
      <c r="AH4168">
        <v>311023</v>
      </c>
      <c r="AI4168" t="s">
        <v>1196</v>
      </c>
      <c r="AJ4168" t="s">
        <v>2275</v>
      </c>
      <c r="AK4168" t="s">
        <v>45</v>
      </c>
      <c r="AL4168" s="1">
        <v>42960</v>
      </c>
    </row>
    <row r="4169" spans="1:38" x14ac:dyDescent="0.25">
      <c r="A4169" t="s">
        <v>284</v>
      </c>
      <c r="B4169" s="1">
        <v>44166</v>
      </c>
      <c r="C4169">
        <v>2</v>
      </c>
      <c r="D4169">
        <v>493</v>
      </c>
      <c r="E4169">
        <v>333</v>
      </c>
      <c r="F4169" t="s">
        <v>1426</v>
      </c>
      <c r="G4169" t="s">
        <v>40</v>
      </c>
      <c r="H4169" t="s">
        <v>41</v>
      </c>
      <c r="I4169">
        <v>4</v>
      </c>
      <c r="J4169" t="s">
        <v>42</v>
      </c>
      <c r="K4169">
        <v>53</v>
      </c>
      <c r="L4169">
        <v>18.600000000000001</v>
      </c>
      <c r="M4169">
        <v>5.19</v>
      </c>
      <c r="N4169">
        <v>0.97</v>
      </c>
      <c r="O4169">
        <v>4.8</v>
      </c>
      <c r="P4169">
        <v>0.9</v>
      </c>
      <c r="Q4169">
        <v>3.7</v>
      </c>
      <c r="R4169">
        <v>0.7</v>
      </c>
      <c r="S4169">
        <v>1.6</v>
      </c>
      <c r="T4169">
        <v>13</v>
      </c>
      <c r="U4169">
        <v>19.309999999999999</v>
      </c>
      <c r="V4169">
        <v>21.48</v>
      </c>
      <c r="W4169" s="1">
        <v>44113</v>
      </c>
      <c r="Z4169">
        <v>-66</v>
      </c>
      <c r="AA4169">
        <v>154</v>
      </c>
    </row>
    <row r="4170" spans="1:38" x14ac:dyDescent="0.25">
      <c r="A4170" t="s">
        <v>284</v>
      </c>
      <c r="B4170" s="1">
        <v>44230</v>
      </c>
      <c r="C4170">
        <v>3</v>
      </c>
      <c r="D4170">
        <v>493</v>
      </c>
      <c r="E4170">
        <v>333</v>
      </c>
      <c r="F4170" t="s">
        <v>1426</v>
      </c>
      <c r="G4170" t="s">
        <v>40</v>
      </c>
      <c r="H4170" t="s">
        <v>41</v>
      </c>
      <c r="I4170">
        <v>4</v>
      </c>
      <c r="J4170" t="s">
        <v>42</v>
      </c>
      <c r="K4170">
        <v>117</v>
      </c>
      <c r="L4170">
        <v>18</v>
      </c>
      <c r="M4170">
        <v>5.18</v>
      </c>
      <c r="N4170">
        <v>0.93</v>
      </c>
      <c r="O4170">
        <v>4</v>
      </c>
      <c r="P4170">
        <v>0.72</v>
      </c>
      <c r="Q4170">
        <v>4.0199999999999996</v>
      </c>
      <c r="R4170">
        <v>0.72</v>
      </c>
      <c r="S4170">
        <v>1.44</v>
      </c>
      <c r="T4170">
        <v>10</v>
      </c>
      <c r="U4170">
        <v>18.68</v>
      </c>
      <c r="V4170">
        <v>19.23</v>
      </c>
      <c r="W4170" s="1">
        <v>44113</v>
      </c>
    </row>
    <row r="4171" spans="1:38" x14ac:dyDescent="0.25">
      <c r="A4171" t="s">
        <v>284</v>
      </c>
      <c r="B4171" s="1">
        <v>44298</v>
      </c>
      <c r="C4171">
        <v>4</v>
      </c>
      <c r="D4171">
        <v>493</v>
      </c>
      <c r="E4171">
        <v>333</v>
      </c>
      <c r="F4171" t="s">
        <v>1426</v>
      </c>
      <c r="G4171" t="s">
        <v>40</v>
      </c>
      <c r="H4171" t="s">
        <v>41</v>
      </c>
      <c r="I4171">
        <v>4</v>
      </c>
      <c r="J4171" t="s">
        <v>42</v>
      </c>
      <c r="K4171">
        <v>185</v>
      </c>
      <c r="L4171">
        <v>18</v>
      </c>
      <c r="M4171">
        <v>5.18</v>
      </c>
      <c r="N4171">
        <v>0.93</v>
      </c>
      <c r="O4171">
        <v>4</v>
      </c>
      <c r="P4171">
        <v>0.72</v>
      </c>
      <c r="Q4171">
        <v>4.0199999999999996</v>
      </c>
      <c r="R4171">
        <v>0.72</v>
      </c>
      <c r="S4171">
        <v>1.44</v>
      </c>
      <c r="T4171">
        <v>10</v>
      </c>
      <c r="U4171">
        <v>18.68</v>
      </c>
      <c r="V4171">
        <v>19.23</v>
      </c>
      <c r="W4171" s="1">
        <v>44113</v>
      </c>
    </row>
    <row r="4172" spans="1:38" x14ac:dyDescent="0.25">
      <c r="A4172" t="s">
        <v>123</v>
      </c>
      <c r="B4172" s="1">
        <v>43005</v>
      </c>
      <c r="C4172">
        <v>1</v>
      </c>
      <c r="D4172">
        <v>137</v>
      </c>
      <c r="E4172">
        <v>334</v>
      </c>
      <c r="F4172" t="s">
        <v>1426</v>
      </c>
      <c r="G4172" t="s">
        <v>69</v>
      </c>
      <c r="H4172" t="s">
        <v>70</v>
      </c>
      <c r="I4172">
        <v>2</v>
      </c>
      <c r="J4172">
        <v>1</v>
      </c>
      <c r="K4172">
        <v>31</v>
      </c>
      <c r="L4172">
        <v>15.5</v>
      </c>
      <c r="M4172">
        <v>5.12</v>
      </c>
      <c r="N4172">
        <v>0.79</v>
      </c>
      <c r="O4172">
        <v>4.63</v>
      </c>
      <c r="P4172">
        <v>0.72</v>
      </c>
      <c r="Q4172">
        <v>3.78</v>
      </c>
      <c r="R4172">
        <v>0.59</v>
      </c>
      <c r="S4172">
        <v>1.3</v>
      </c>
      <c r="T4172">
        <v>47</v>
      </c>
      <c r="U4172">
        <v>16.09</v>
      </c>
      <c r="V4172">
        <v>17.57</v>
      </c>
      <c r="W4172" s="1">
        <v>42974</v>
      </c>
      <c r="X4172">
        <v>237</v>
      </c>
      <c r="Y4172" t="s">
        <v>43</v>
      </c>
      <c r="AC4172" s="1">
        <v>43057</v>
      </c>
      <c r="AD4172">
        <v>2</v>
      </c>
      <c r="AE4172">
        <v>273</v>
      </c>
      <c r="AF4172" s="1">
        <v>43340</v>
      </c>
      <c r="AG4172">
        <v>366</v>
      </c>
      <c r="AH4172" t="s">
        <v>2278</v>
      </c>
      <c r="AI4172">
        <v>604</v>
      </c>
      <c r="AJ4172" t="s">
        <v>2279</v>
      </c>
      <c r="AK4172" t="s">
        <v>45</v>
      </c>
      <c r="AL4172" s="1">
        <v>42974</v>
      </c>
    </row>
    <row r="4173" spans="1:38" x14ac:dyDescent="0.25">
      <c r="A4173" t="s">
        <v>123</v>
      </c>
      <c r="B4173" s="1">
        <v>43136</v>
      </c>
      <c r="C4173">
        <v>3</v>
      </c>
      <c r="D4173">
        <v>137</v>
      </c>
      <c r="E4173">
        <v>334</v>
      </c>
      <c r="F4173" t="s">
        <v>1426</v>
      </c>
      <c r="G4173" t="s">
        <v>69</v>
      </c>
      <c r="H4173" t="s">
        <v>70</v>
      </c>
      <c r="I4173">
        <v>2</v>
      </c>
      <c r="J4173">
        <v>1</v>
      </c>
      <c r="K4173">
        <v>162</v>
      </c>
      <c r="L4173">
        <v>12</v>
      </c>
      <c r="M4173">
        <v>4.76</v>
      </c>
      <c r="N4173">
        <v>0.56999999999999995</v>
      </c>
      <c r="O4173">
        <v>5.91</v>
      </c>
      <c r="P4173">
        <v>0.71</v>
      </c>
      <c r="Q4173">
        <v>4.51</v>
      </c>
      <c r="R4173">
        <v>0.54</v>
      </c>
      <c r="S4173">
        <v>1.25</v>
      </c>
      <c r="T4173">
        <v>139</v>
      </c>
      <c r="U4173">
        <v>12.46</v>
      </c>
      <c r="V4173">
        <v>16.13</v>
      </c>
      <c r="W4173" s="1">
        <v>42974</v>
      </c>
      <c r="X4173">
        <v>237</v>
      </c>
      <c r="Y4173" s="3">
        <v>44986</v>
      </c>
      <c r="AC4173" s="1">
        <v>43057</v>
      </c>
      <c r="AD4173">
        <v>2</v>
      </c>
      <c r="AE4173">
        <v>202</v>
      </c>
      <c r="AF4173" s="1">
        <v>43340</v>
      </c>
      <c r="AG4173">
        <v>366</v>
      </c>
      <c r="AH4173" t="s">
        <v>2278</v>
      </c>
      <c r="AI4173">
        <v>604</v>
      </c>
      <c r="AJ4173" t="s">
        <v>2279</v>
      </c>
      <c r="AK4173" t="s">
        <v>45</v>
      </c>
      <c r="AL4173" s="1">
        <v>42974</v>
      </c>
    </row>
    <row r="4174" spans="1:38" x14ac:dyDescent="0.25">
      <c r="A4174" t="s">
        <v>123</v>
      </c>
      <c r="B4174" s="1">
        <v>43074</v>
      </c>
      <c r="C4174">
        <v>2</v>
      </c>
      <c r="D4174">
        <v>137</v>
      </c>
      <c r="E4174">
        <v>334</v>
      </c>
      <c r="F4174" t="s">
        <v>1426</v>
      </c>
      <c r="G4174" t="s">
        <v>69</v>
      </c>
      <c r="H4174" t="s">
        <v>70</v>
      </c>
      <c r="I4174">
        <v>2</v>
      </c>
      <c r="J4174">
        <v>1</v>
      </c>
      <c r="K4174">
        <v>100</v>
      </c>
      <c r="L4174">
        <v>15.1</v>
      </c>
      <c r="M4174">
        <v>5.07</v>
      </c>
      <c r="N4174">
        <v>0.77</v>
      </c>
      <c r="O4174">
        <v>4.1399999999999997</v>
      </c>
      <c r="P4174">
        <v>0.63</v>
      </c>
      <c r="Q4174">
        <v>3.67</v>
      </c>
      <c r="R4174">
        <v>0.55000000000000004</v>
      </c>
      <c r="S4174">
        <v>1.18</v>
      </c>
      <c r="T4174">
        <v>37</v>
      </c>
      <c r="U4174">
        <v>15.67</v>
      </c>
      <c r="V4174">
        <v>16.04</v>
      </c>
      <c r="W4174" s="1">
        <v>42974</v>
      </c>
      <c r="X4174">
        <v>237</v>
      </c>
      <c r="Y4174" t="s">
        <v>46</v>
      </c>
      <c r="AC4174" s="1">
        <v>43057</v>
      </c>
      <c r="AD4174">
        <v>2</v>
      </c>
      <c r="AE4174">
        <v>264</v>
      </c>
      <c r="AF4174" s="1">
        <v>43340</v>
      </c>
      <c r="AG4174">
        <v>366</v>
      </c>
      <c r="AH4174" t="s">
        <v>2278</v>
      </c>
      <c r="AI4174">
        <v>604</v>
      </c>
      <c r="AJ4174" t="s">
        <v>2279</v>
      </c>
      <c r="AK4174" t="s">
        <v>45</v>
      </c>
      <c r="AL4174" s="1">
        <v>42974</v>
      </c>
    </row>
    <row r="4175" spans="1:38" x14ac:dyDescent="0.25">
      <c r="A4175" t="s">
        <v>123</v>
      </c>
      <c r="B4175" s="1">
        <v>43198</v>
      </c>
      <c r="C4175">
        <v>4</v>
      </c>
      <c r="D4175">
        <v>137</v>
      </c>
      <c r="E4175">
        <v>334</v>
      </c>
      <c r="F4175" t="s">
        <v>1426</v>
      </c>
      <c r="G4175" t="s">
        <v>69</v>
      </c>
      <c r="H4175" t="s">
        <v>70</v>
      </c>
      <c r="I4175">
        <v>2</v>
      </c>
      <c r="J4175">
        <v>1</v>
      </c>
      <c r="K4175">
        <v>224</v>
      </c>
      <c r="L4175">
        <v>7.3</v>
      </c>
      <c r="M4175">
        <v>4.6900000000000004</v>
      </c>
      <c r="N4175">
        <v>0.34</v>
      </c>
      <c r="O4175">
        <v>6.45</v>
      </c>
      <c r="P4175">
        <v>0.47</v>
      </c>
      <c r="Q4175">
        <v>5.03</v>
      </c>
      <c r="R4175">
        <v>0.37</v>
      </c>
      <c r="S4175">
        <v>0.84</v>
      </c>
      <c r="T4175">
        <v>155</v>
      </c>
      <c r="U4175">
        <v>7.58</v>
      </c>
      <c r="V4175">
        <v>10.6</v>
      </c>
      <c r="W4175" s="1">
        <v>42974</v>
      </c>
      <c r="X4175">
        <v>237</v>
      </c>
      <c r="Y4175" s="3">
        <v>45018</v>
      </c>
      <c r="AC4175" t="s">
        <v>142</v>
      </c>
      <c r="AH4175" t="s">
        <v>2278</v>
      </c>
      <c r="AI4175" t="s">
        <v>2280</v>
      </c>
      <c r="AJ4175" t="s">
        <v>2279</v>
      </c>
      <c r="AK4175" t="s">
        <v>143</v>
      </c>
      <c r="AL4175" s="1">
        <v>43210</v>
      </c>
    </row>
    <row r="4176" spans="1:38" x14ac:dyDescent="0.25">
      <c r="A4176" t="s">
        <v>1153</v>
      </c>
      <c r="B4176" s="1">
        <v>43073</v>
      </c>
      <c r="C4176">
        <v>2</v>
      </c>
      <c r="D4176">
        <v>67</v>
      </c>
      <c r="E4176">
        <v>334</v>
      </c>
      <c r="F4176" t="s">
        <v>1426</v>
      </c>
      <c r="G4176" t="s">
        <v>40</v>
      </c>
      <c r="H4176" t="s">
        <v>41</v>
      </c>
      <c r="I4176">
        <v>3</v>
      </c>
      <c r="J4176">
        <v>2</v>
      </c>
      <c r="K4176">
        <v>101</v>
      </c>
      <c r="L4176">
        <v>13.2</v>
      </c>
      <c r="M4176">
        <v>4.7699999999999996</v>
      </c>
      <c r="N4176">
        <v>0.63</v>
      </c>
      <c r="O4176">
        <v>5.94</v>
      </c>
      <c r="P4176">
        <v>0.78</v>
      </c>
      <c r="Q4176">
        <v>4.84</v>
      </c>
      <c r="R4176">
        <v>0.64</v>
      </c>
      <c r="S4176">
        <v>1.42</v>
      </c>
      <c r="T4176">
        <v>134</v>
      </c>
      <c r="U4176">
        <v>13.7</v>
      </c>
      <c r="V4176">
        <v>18.07</v>
      </c>
      <c r="W4176" s="1">
        <v>42972</v>
      </c>
      <c r="X4176">
        <v>255</v>
      </c>
      <c r="Y4176" t="s">
        <v>46</v>
      </c>
      <c r="Z4176" t="s">
        <v>2281</v>
      </c>
      <c r="AA4176" t="s">
        <v>2282</v>
      </c>
      <c r="AC4176" s="1">
        <v>43042</v>
      </c>
      <c r="AD4176">
        <v>1</v>
      </c>
      <c r="AE4176">
        <v>248</v>
      </c>
      <c r="AF4176" s="1">
        <v>43323</v>
      </c>
      <c r="AG4176">
        <v>351</v>
      </c>
      <c r="AH4176">
        <v>308533</v>
      </c>
      <c r="AI4176">
        <v>196</v>
      </c>
      <c r="AJ4176" s="2">
        <v>16377</v>
      </c>
      <c r="AK4176" t="s">
        <v>45</v>
      </c>
      <c r="AL4176" s="1">
        <v>42972</v>
      </c>
    </row>
    <row r="4177" spans="1:38" x14ac:dyDescent="0.25">
      <c r="A4177" t="s">
        <v>1153</v>
      </c>
      <c r="B4177" s="1">
        <v>43009</v>
      </c>
      <c r="C4177">
        <v>1</v>
      </c>
      <c r="D4177">
        <v>67</v>
      </c>
      <c r="E4177">
        <v>334</v>
      </c>
      <c r="F4177" t="s">
        <v>1426</v>
      </c>
      <c r="G4177" t="s">
        <v>40</v>
      </c>
      <c r="H4177" t="s">
        <v>41</v>
      </c>
      <c r="I4177">
        <v>3</v>
      </c>
      <c r="J4177">
        <v>2</v>
      </c>
      <c r="K4177">
        <v>37</v>
      </c>
      <c r="L4177">
        <v>13.3</v>
      </c>
      <c r="M4177">
        <v>4.8600000000000003</v>
      </c>
      <c r="N4177">
        <v>0.65</v>
      </c>
      <c r="O4177">
        <v>5.28</v>
      </c>
      <c r="P4177">
        <v>0.7</v>
      </c>
      <c r="Q4177">
        <v>4.38</v>
      </c>
      <c r="R4177">
        <v>0.57999999999999996</v>
      </c>
      <c r="S4177">
        <v>1.28</v>
      </c>
      <c r="T4177">
        <v>35</v>
      </c>
      <c r="U4177">
        <v>13.81</v>
      </c>
      <c r="V4177">
        <v>16.649999999999999</v>
      </c>
      <c r="W4177" s="1">
        <v>42972</v>
      </c>
      <c r="X4177">
        <v>255</v>
      </c>
      <c r="Y4177" t="s">
        <v>43</v>
      </c>
      <c r="Z4177" t="s">
        <v>2281</v>
      </c>
      <c r="AA4177" t="s">
        <v>2282</v>
      </c>
      <c r="AC4177" s="1">
        <v>43042</v>
      </c>
      <c r="AD4177">
        <v>1</v>
      </c>
      <c r="AE4177">
        <v>253</v>
      </c>
      <c r="AF4177" s="1">
        <v>43323</v>
      </c>
      <c r="AG4177">
        <v>351</v>
      </c>
      <c r="AH4177">
        <v>308533</v>
      </c>
      <c r="AI4177">
        <v>196</v>
      </c>
      <c r="AJ4177" s="2">
        <v>16377</v>
      </c>
      <c r="AK4177" t="s">
        <v>45</v>
      </c>
      <c r="AL4177" s="1">
        <v>42972</v>
      </c>
    </row>
    <row r="4178" spans="1:38" x14ac:dyDescent="0.25">
      <c r="A4178" t="s">
        <v>1153</v>
      </c>
      <c r="B4178" s="1">
        <v>43144</v>
      </c>
      <c r="C4178">
        <v>3</v>
      </c>
      <c r="D4178">
        <v>67</v>
      </c>
      <c r="E4178">
        <v>334</v>
      </c>
      <c r="F4178" t="s">
        <v>1426</v>
      </c>
      <c r="G4178" t="s">
        <v>40</v>
      </c>
      <c r="H4178" t="s">
        <v>41</v>
      </c>
      <c r="I4178">
        <v>3</v>
      </c>
      <c r="J4178">
        <v>2</v>
      </c>
      <c r="K4178">
        <v>172</v>
      </c>
      <c r="L4178">
        <v>8.8000000000000007</v>
      </c>
      <c r="M4178">
        <v>4.8099999999999996</v>
      </c>
      <c r="N4178">
        <v>0.42</v>
      </c>
      <c r="O4178">
        <v>7.54</v>
      </c>
      <c r="P4178">
        <v>0.66</v>
      </c>
      <c r="Q4178">
        <v>5.05</v>
      </c>
      <c r="R4178">
        <v>0.44</v>
      </c>
      <c r="S4178">
        <v>1.1100000000000001</v>
      </c>
      <c r="T4178">
        <v>79</v>
      </c>
      <c r="U4178">
        <v>9.1300000000000008</v>
      </c>
      <c r="V4178">
        <v>13.9</v>
      </c>
      <c r="W4178" s="1">
        <v>42972</v>
      </c>
      <c r="X4178">
        <v>255</v>
      </c>
      <c r="Y4178" t="s">
        <v>47</v>
      </c>
      <c r="Z4178" t="s">
        <v>2281</v>
      </c>
      <c r="AA4178" t="s">
        <v>2282</v>
      </c>
      <c r="AC4178" s="1">
        <v>43042</v>
      </c>
      <c r="AD4178">
        <v>1</v>
      </c>
      <c r="AE4178">
        <v>109</v>
      </c>
      <c r="AF4178" s="1">
        <v>43323</v>
      </c>
      <c r="AG4178">
        <v>351</v>
      </c>
      <c r="AH4178">
        <v>308533</v>
      </c>
      <c r="AI4178" t="s">
        <v>711</v>
      </c>
      <c r="AJ4178" s="2">
        <v>16377</v>
      </c>
      <c r="AK4178" t="s">
        <v>45</v>
      </c>
      <c r="AL4178" s="1">
        <v>42972</v>
      </c>
    </row>
    <row r="4179" spans="1:38" x14ac:dyDescent="0.25">
      <c r="A4179" t="s">
        <v>1153</v>
      </c>
      <c r="B4179" s="1">
        <v>43214</v>
      </c>
      <c r="C4179">
        <v>4</v>
      </c>
      <c r="D4179">
        <v>67</v>
      </c>
      <c r="E4179">
        <v>334</v>
      </c>
      <c r="F4179" t="s">
        <v>1426</v>
      </c>
      <c r="G4179" t="s">
        <v>40</v>
      </c>
      <c r="H4179" t="s">
        <v>41</v>
      </c>
      <c r="I4179">
        <v>3</v>
      </c>
      <c r="J4179">
        <v>2</v>
      </c>
      <c r="K4179">
        <v>242</v>
      </c>
      <c r="L4179">
        <v>5</v>
      </c>
      <c r="M4179">
        <v>3.83</v>
      </c>
      <c r="N4179">
        <v>0.19</v>
      </c>
      <c r="O4179">
        <v>10.97</v>
      </c>
      <c r="P4179">
        <v>0.55000000000000004</v>
      </c>
      <c r="Q4179">
        <v>7.27</v>
      </c>
      <c r="R4179">
        <v>0.36</v>
      </c>
      <c r="S4179">
        <v>0.91</v>
      </c>
      <c r="T4179">
        <v>133</v>
      </c>
      <c r="U4179">
        <v>5.19</v>
      </c>
      <c r="V4179">
        <v>10.91</v>
      </c>
      <c r="W4179" s="1">
        <v>42972</v>
      </c>
      <c r="X4179">
        <v>255</v>
      </c>
      <c r="Y4179" t="s">
        <v>48</v>
      </c>
      <c r="Z4179" t="s">
        <v>2281</v>
      </c>
      <c r="AA4179" t="s">
        <v>2282</v>
      </c>
      <c r="AC4179" t="s">
        <v>49</v>
      </c>
      <c r="AH4179">
        <v>308533</v>
      </c>
      <c r="AI4179" t="s">
        <v>711</v>
      </c>
      <c r="AJ4179" s="2">
        <v>16377</v>
      </c>
      <c r="AK4179" t="s">
        <v>50</v>
      </c>
      <c r="AL4179" s="1">
        <v>43237</v>
      </c>
    </row>
    <row r="4180" spans="1:38" x14ac:dyDescent="0.25">
      <c r="A4180" t="s">
        <v>78</v>
      </c>
      <c r="B4180" s="1">
        <v>43072</v>
      </c>
      <c r="C4180">
        <v>2</v>
      </c>
      <c r="D4180">
        <v>171</v>
      </c>
      <c r="E4180">
        <v>334</v>
      </c>
      <c r="F4180" t="s">
        <v>1426</v>
      </c>
      <c r="G4180" t="s">
        <v>40</v>
      </c>
      <c r="H4180" t="s">
        <v>41</v>
      </c>
      <c r="I4180">
        <v>3</v>
      </c>
      <c r="J4180">
        <v>2</v>
      </c>
      <c r="K4180">
        <v>93</v>
      </c>
      <c r="L4180">
        <v>14.3</v>
      </c>
      <c r="M4180">
        <v>5.16</v>
      </c>
      <c r="N4180">
        <v>0.74</v>
      </c>
      <c r="O4180">
        <v>5.36</v>
      </c>
      <c r="P4180">
        <v>0.77</v>
      </c>
      <c r="Q4180">
        <v>4.1100000000000003</v>
      </c>
      <c r="R4180">
        <v>0.59</v>
      </c>
      <c r="S4180">
        <v>1.35</v>
      </c>
      <c r="T4180">
        <v>26</v>
      </c>
      <c r="U4180">
        <v>14.84</v>
      </c>
      <c r="V4180">
        <v>17.88</v>
      </c>
      <c r="W4180" s="1">
        <v>42979</v>
      </c>
      <c r="X4180">
        <v>247</v>
      </c>
      <c r="Y4180" t="s">
        <v>46</v>
      </c>
      <c r="Z4180" t="s">
        <v>814</v>
      </c>
      <c r="AA4180" t="s">
        <v>815</v>
      </c>
      <c r="AC4180" s="1">
        <v>43052</v>
      </c>
      <c r="AD4180">
        <v>1</v>
      </c>
      <c r="AE4180">
        <v>204</v>
      </c>
      <c r="AF4180" s="1">
        <v>43330</v>
      </c>
      <c r="AG4180">
        <v>371</v>
      </c>
      <c r="AH4180">
        <v>309030</v>
      </c>
      <c r="AI4180">
        <v>2</v>
      </c>
      <c r="AJ4180" s="3">
        <v>44936</v>
      </c>
      <c r="AK4180" t="s">
        <v>45</v>
      </c>
      <c r="AL4180" s="1">
        <v>42959</v>
      </c>
    </row>
    <row r="4181" spans="1:38" x14ac:dyDescent="0.25">
      <c r="A4181" t="s">
        <v>78</v>
      </c>
      <c r="B4181" s="1">
        <v>43129</v>
      </c>
      <c r="C4181">
        <v>3</v>
      </c>
      <c r="D4181">
        <v>171</v>
      </c>
      <c r="E4181">
        <v>334</v>
      </c>
      <c r="F4181" t="s">
        <v>1426</v>
      </c>
      <c r="G4181" t="s">
        <v>40</v>
      </c>
      <c r="H4181" t="s">
        <v>41</v>
      </c>
      <c r="I4181">
        <v>2</v>
      </c>
      <c r="J4181">
        <v>1</v>
      </c>
      <c r="K4181">
        <v>150</v>
      </c>
      <c r="L4181">
        <v>12.5</v>
      </c>
      <c r="M4181">
        <v>5.18</v>
      </c>
      <c r="N4181">
        <v>0.65</v>
      </c>
      <c r="O4181">
        <v>5.52</v>
      </c>
      <c r="P4181">
        <v>0.69</v>
      </c>
      <c r="Q4181">
        <v>4</v>
      </c>
      <c r="R4181">
        <v>0.5</v>
      </c>
      <c r="S4181">
        <v>1.19</v>
      </c>
      <c r="U4181">
        <v>12.98</v>
      </c>
      <c r="V4181">
        <v>15.72</v>
      </c>
      <c r="W4181" s="1">
        <v>42979</v>
      </c>
      <c r="X4181">
        <v>227</v>
      </c>
      <c r="Z4181" t="s">
        <v>2283</v>
      </c>
      <c r="AA4181" t="s">
        <v>466</v>
      </c>
      <c r="AI4181">
        <v>0</v>
      </c>
    </row>
    <row r="4182" spans="1:38" x14ac:dyDescent="0.25">
      <c r="A4182" t="s">
        <v>78</v>
      </c>
      <c r="B4182" s="1">
        <v>43012</v>
      </c>
      <c r="C4182">
        <v>1</v>
      </c>
      <c r="D4182">
        <v>171</v>
      </c>
      <c r="E4182">
        <v>334</v>
      </c>
      <c r="F4182" t="s">
        <v>1426</v>
      </c>
      <c r="G4182" t="s">
        <v>40</v>
      </c>
      <c r="H4182" t="s">
        <v>41</v>
      </c>
      <c r="I4182">
        <v>2</v>
      </c>
      <c r="J4182">
        <v>1</v>
      </c>
      <c r="K4182">
        <v>33</v>
      </c>
      <c r="L4182">
        <v>13.3</v>
      </c>
      <c r="M4182">
        <v>5.32</v>
      </c>
      <c r="N4182">
        <v>0.71</v>
      </c>
      <c r="O4182">
        <v>5</v>
      </c>
      <c r="P4182">
        <v>0.66</v>
      </c>
      <c r="Q4182">
        <v>3.69</v>
      </c>
      <c r="R4182">
        <v>0.49</v>
      </c>
      <c r="S4182">
        <v>1.1599999999999999</v>
      </c>
      <c r="U4182">
        <v>13.81</v>
      </c>
      <c r="V4182">
        <v>15.49</v>
      </c>
      <c r="W4182" s="1">
        <v>42979</v>
      </c>
      <c r="X4182">
        <v>227</v>
      </c>
      <c r="Z4182" t="s">
        <v>2283</v>
      </c>
      <c r="AA4182" t="s">
        <v>466</v>
      </c>
      <c r="AI4182">
        <v>0</v>
      </c>
    </row>
    <row r="4183" spans="1:38" x14ac:dyDescent="0.25">
      <c r="A4183" t="s">
        <v>78</v>
      </c>
      <c r="B4183" s="1">
        <v>43193</v>
      </c>
      <c r="C4183">
        <v>4</v>
      </c>
      <c r="D4183">
        <v>171</v>
      </c>
      <c r="E4183">
        <v>334</v>
      </c>
      <c r="F4183" t="s">
        <v>1426</v>
      </c>
      <c r="G4183" t="s">
        <v>40</v>
      </c>
      <c r="H4183" t="s">
        <v>41</v>
      </c>
      <c r="I4183">
        <v>2</v>
      </c>
      <c r="J4183">
        <v>1</v>
      </c>
      <c r="K4183">
        <v>214</v>
      </c>
      <c r="L4183">
        <v>8.8000000000000007</v>
      </c>
      <c r="M4183">
        <v>5.03</v>
      </c>
      <c r="N4183">
        <v>0.44</v>
      </c>
      <c r="O4183">
        <v>6</v>
      </c>
      <c r="P4183">
        <v>0.53</v>
      </c>
      <c r="Q4183">
        <v>4.63</v>
      </c>
      <c r="R4183">
        <v>0.41</v>
      </c>
      <c r="S4183">
        <v>0.94</v>
      </c>
      <c r="U4183">
        <v>9.1300000000000008</v>
      </c>
      <c r="V4183">
        <v>12.05</v>
      </c>
      <c r="W4183" s="1">
        <v>42979</v>
      </c>
      <c r="X4183">
        <v>227</v>
      </c>
      <c r="Z4183" t="s">
        <v>2283</v>
      </c>
      <c r="AA4183" t="s">
        <v>466</v>
      </c>
      <c r="AI4183">
        <v>0</v>
      </c>
    </row>
    <row r="4184" spans="1:38" x14ac:dyDescent="0.25">
      <c r="A4184" t="s">
        <v>594</v>
      </c>
      <c r="B4184" s="1">
        <v>42995</v>
      </c>
      <c r="C4184">
        <v>1</v>
      </c>
      <c r="D4184">
        <v>200</v>
      </c>
      <c r="E4184">
        <v>334</v>
      </c>
      <c r="F4184" t="s">
        <v>1426</v>
      </c>
      <c r="G4184" t="s">
        <v>69</v>
      </c>
      <c r="H4184" t="s">
        <v>70</v>
      </c>
      <c r="I4184">
        <v>6</v>
      </c>
      <c r="J4184" t="s">
        <v>42</v>
      </c>
      <c r="K4184">
        <v>38</v>
      </c>
      <c r="L4184">
        <v>31.4</v>
      </c>
      <c r="M4184">
        <v>5.07</v>
      </c>
      <c r="N4184">
        <v>1.59</v>
      </c>
      <c r="O4184">
        <v>4.3</v>
      </c>
      <c r="P4184">
        <v>1.35</v>
      </c>
      <c r="Q4184">
        <v>3.46</v>
      </c>
      <c r="R4184">
        <v>1.0900000000000001</v>
      </c>
      <c r="S4184">
        <v>2.44</v>
      </c>
      <c r="T4184">
        <v>25</v>
      </c>
      <c r="U4184">
        <v>32.590000000000003</v>
      </c>
      <c r="V4184">
        <v>33.46</v>
      </c>
      <c r="W4184" s="1">
        <v>42957</v>
      </c>
      <c r="X4184">
        <v>242</v>
      </c>
      <c r="Y4184" t="s">
        <v>43</v>
      </c>
      <c r="Z4184" s="2">
        <v>22341</v>
      </c>
      <c r="AA4184">
        <f>-8/76</f>
        <v>-0.10526315789473684</v>
      </c>
      <c r="AC4184" t="s">
        <v>49</v>
      </c>
      <c r="AH4184">
        <v>509072</v>
      </c>
      <c r="AI4184">
        <v>0</v>
      </c>
      <c r="AJ4184" t="s">
        <v>2284</v>
      </c>
      <c r="AK4184" t="s">
        <v>45</v>
      </c>
      <c r="AL4184" s="1">
        <v>42957</v>
      </c>
    </row>
    <row r="4185" spans="1:38" x14ac:dyDescent="0.25">
      <c r="A4185" t="s">
        <v>594</v>
      </c>
      <c r="B4185" s="1">
        <v>43059</v>
      </c>
      <c r="C4185">
        <v>2</v>
      </c>
      <c r="D4185">
        <v>200</v>
      </c>
      <c r="E4185">
        <v>334</v>
      </c>
      <c r="F4185" t="s">
        <v>1426</v>
      </c>
      <c r="G4185" t="s">
        <v>69</v>
      </c>
      <c r="H4185" t="s">
        <v>70</v>
      </c>
      <c r="I4185">
        <v>6</v>
      </c>
      <c r="J4185" t="s">
        <v>42</v>
      </c>
      <c r="K4185">
        <v>102</v>
      </c>
      <c r="L4185">
        <v>22.4</v>
      </c>
      <c r="M4185">
        <v>5.08</v>
      </c>
      <c r="N4185">
        <v>1.1399999999999999</v>
      </c>
      <c r="O4185">
        <v>4.7300000000000004</v>
      </c>
      <c r="P4185">
        <v>1.06</v>
      </c>
      <c r="Q4185">
        <v>3.47</v>
      </c>
      <c r="R4185">
        <v>0.78</v>
      </c>
      <c r="S4185">
        <v>1.84</v>
      </c>
      <c r="T4185">
        <v>27</v>
      </c>
      <c r="U4185">
        <v>23.25</v>
      </c>
      <c r="V4185">
        <v>25.1</v>
      </c>
      <c r="W4185" s="1">
        <v>42957</v>
      </c>
      <c r="X4185">
        <v>242</v>
      </c>
      <c r="Y4185" t="s">
        <v>46</v>
      </c>
      <c r="Z4185" s="2">
        <v>22341</v>
      </c>
      <c r="AA4185">
        <f>-3/77</f>
        <v>-3.896103896103896E-2</v>
      </c>
      <c r="AC4185" s="1">
        <v>43061</v>
      </c>
      <c r="AD4185">
        <v>2</v>
      </c>
      <c r="AE4185">
        <v>237</v>
      </c>
      <c r="AF4185" s="1">
        <v>43346</v>
      </c>
      <c r="AG4185">
        <v>389</v>
      </c>
      <c r="AH4185">
        <v>509072</v>
      </c>
      <c r="AI4185">
        <v>0</v>
      </c>
      <c r="AJ4185" t="s">
        <v>2284</v>
      </c>
      <c r="AK4185" t="s">
        <v>45</v>
      </c>
      <c r="AL4185" s="1">
        <v>42957</v>
      </c>
    </row>
    <row r="4186" spans="1:38" x14ac:dyDescent="0.25">
      <c r="A4186" t="s">
        <v>594</v>
      </c>
      <c r="B4186" s="1">
        <v>43186</v>
      </c>
      <c r="C4186">
        <v>4</v>
      </c>
      <c r="D4186">
        <v>200</v>
      </c>
      <c r="E4186">
        <v>334</v>
      </c>
      <c r="F4186" t="s">
        <v>1426</v>
      </c>
      <c r="G4186" t="s">
        <v>69</v>
      </c>
      <c r="H4186" t="s">
        <v>70</v>
      </c>
      <c r="I4186">
        <v>6</v>
      </c>
      <c r="J4186" t="s">
        <v>42</v>
      </c>
      <c r="K4186">
        <v>229</v>
      </c>
      <c r="L4186">
        <v>15.5</v>
      </c>
      <c r="M4186">
        <v>4.78</v>
      </c>
      <c r="N4186">
        <v>0.74</v>
      </c>
      <c r="O4186">
        <v>6.45</v>
      </c>
      <c r="P4186">
        <v>1</v>
      </c>
      <c r="Q4186">
        <v>4.33</v>
      </c>
      <c r="R4186">
        <v>0.67</v>
      </c>
      <c r="S4186">
        <v>1.67</v>
      </c>
      <c r="T4186">
        <v>33</v>
      </c>
      <c r="U4186">
        <v>16.09</v>
      </c>
      <c r="V4186">
        <v>21.68</v>
      </c>
      <c r="W4186" s="1">
        <v>42957</v>
      </c>
      <c r="X4186">
        <v>242</v>
      </c>
      <c r="Y4186" t="s">
        <v>48</v>
      </c>
      <c r="Z4186" s="2">
        <v>22341</v>
      </c>
      <c r="AA4186">
        <f>-8/76</f>
        <v>-0.10526315789473684</v>
      </c>
      <c r="AC4186" t="s">
        <v>49</v>
      </c>
      <c r="AH4186">
        <v>509072</v>
      </c>
      <c r="AI4186">
        <v>0</v>
      </c>
      <c r="AJ4186" t="s">
        <v>2284</v>
      </c>
      <c r="AK4186" t="s">
        <v>50</v>
      </c>
      <c r="AL4186" s="1">
        <v>43245</v>
      </c>
    </row>
    <row r="4187" spans="1:38" x14ac:dyDescent="0.25">
      <c r="A4187" t="s">
        <v>594</v>
      </c>
      <c r="B4187" s="1">
        <v>43122</v>
      </c>
      <c r="C4187">
        <v>3</v>
      </c>
      <c r="D4187">
        <v>200</v>
      </c>
      <c r="E4187">
        <v>334</v>
      </c>
      <c r="F4187" t="s">
        <v>1426</v>
      </c>
      <c r="G4187" t="s">
        <v>69</v>
      </c>
      <c r="H4187" t="s">
        <v>70</v>
      </c>
      <c r="I4187">
        <v>6</v>
      </c>
      <c r="J4187" t="s">
        <v>42</v>
      </c>
      <c r="K4187">
        <v>165</v>
      </c>
      <c r="L4187">
        <v>15.8</v>
      </c>
      <c r="M4187">
        <v>4.8899999999999997</v>
      </c>
      <c r="N4187">
        <v>0.77</v>
      </c>
      <c r="O4187">
        <v>4.09</v>
      </c>
      <c r="P4187">
        <v>0.65</v>
      </c>
      <c r="Q4187">
        <v>3.64</v>
      </c>
      <c r="R4187">
        <v>0.57999999999999996</v>
      </c>
      <c r="S4187">
        <v>1.22</v>
      </c>
      <c r="T4187">
        <v>27</v>
      </c>
      <c r="U4187">
        <v>16.399999999999999</v>
      </c>
      <c r="V4187">
        <v>16.7</v>
      </c>
      <c r="W4187" s="1">
        <v>42957</v>
      </c>
      <c r="X4187">
        <v>242</v>
      </c>
      <c r="Y4187" t="s">
        <v>47</v>
      </c>
      <c r="Z4187" s="2">
        <v>22341</v>
      </c>
      <c r="AA4187">
        <f>-8/76</f>
        <v>-0.10526315789473684</v>
      </c>
      <c r="AC4187" s="1">
        <v>43083</v>
      </c>
      <c r="AD4187">
        <v>2</v>
      </c>
      <c r="AE4187">
        <v>200</v>
      </c>
      <c r="AF4187" s="1">
        <v>43366</v>
      </c>
      <c r="AG4187">
        <v>409</v>
      </c>
      <c r="AH4187">
        <v>509072</v>
      </c>
      <c r="AI4187">
        <v>0</v>
      </c>
      <c r="AJ4187" t="s">
        <v>2284</v>
      </c>
      <c r="AK4187" t="s">
        <v>45</v>
      </c>
      <c r="AL4187" s="1">
        <v>42957</v>
      </c>
    </row>
    <row r="4188" spans="1:38" x14ac:dyDescent="0.25">
      <c r="A4188" t="s">
        <v>123</v>
      </c>
      <c r="B4188" s="1">
        <v>43005</v>
      </c>
      <c r="C4188">
        <v>1</v>
      </c>
      <c r="D4188">
        <v>15</v>
      </c>
      <c r="E4188">
        <v>334</v>
      </c>
      <c r="F4188" t="s">
        <v>1426</v>
      </c>
      <c r="G4188" t="s">
        <v>104</v>
      </c>
      <c r="H4188" t="s">
        <v>105</v>
      </c>
      <c r="I4188">
        <v>2</v>
      </c>
      <c r="J4188">
        <v>1</v>
      </c>
      <c r="K4188">
        <v>45</v>
      </c>
      <c r="L4188">
        <v>21.6</v>
      </c>
      <c r="M4188">
        <v>5.42</v>
      </c>
      <c r="N4188">
        <v>1.17</v>
      </c>
      <c r="O4188">
        <v>4.41</v>
      </c>
      <c r="P4188">
        <v>0.95</v>
      </c>
      <c r="Q4188">
        <v>3.53</v>
      </c>
      <c r="R4188">
        <v>0.76</v>
      </c>
      <c r="S4188">
        <v>1.72</v>
      </c>
      <c r="T4188">
        <v>38</v>
      </c>
      <c r="U4188">
        <v>22.42</v>
      </c>
      <c r="V4188">
        <v>23.36</v>
      </c>
      <c r="W4188" s="1">
        <v>42960</v>
      </c>
      <c r="X4188">
        <v>251</v>
      </c>
      <c r="Y4188" t="s">
        <v>43</v>
      </c>
      <c r="AC4188" s="1">
        <v>43046</v>
      </c>
      <c r="AD4188">
        <v>1</v>
      </c>
      <c r="AE4188">
        <v>258</v>
      </c>
      <c r="AF4188" s="1">
        <v>43325</v>
      </c>
      <c r="AG4188">
        <v>365</v>
      </c>
      <c r="AH4188" t="s">
        <v>1855</v>
      </c>
      <c r="AI4188">
        <v>835</v>
      </c>
      <c r="AJ4188" t="s">
        <v>2285</v>
      </c>
      <c r="AK4188" t="s">
        <v>45</v>
      </c>
      <c r="AL4188" s="1">
        <v>42960</v>
      </c>
    </row>
    <row r="4189" spans="1:38" x14ac:dyDescent="0.25">
      <c r="A4189" t="s">
        <v>123</v>
      </c>
      <c r="B4189" s="1">
        <v>43074</v>
      </c>
      <c r="C4189">
        <v>2</v>
      </c>
      <c r="D4189">
        <v>15</v>
      </c>
      <c r="E4189">
        <v>334</v>
      </c>
      <c r="F4189" t="s">
        <v>1426</v>
      </c>
      <c r="G4189" t="s">
        <v>104</v>
      </c>
      <c r="H4189" t="s">
        <v>105</v>
      </c>
      <c r="I4189">
        <v>2</v>
      </c>
      <c r="J4189">
        <v>1</v>
      </c>
      <c r="K4189">
        <v>114</v>
      </c>
      <c r="L4189">
        <v>18.399999999999999</v>
      </c>
      <c r="M4189">
        <v>5.27</v>
      </c>
      <c r="N4189">
        <v>0.97</v>
      </c>
      <c r="O4189">
        <v>4.58</v>
      </c>
      <c r="P4189">
        <v>0.84</v>
      </c>
      <c r="Q4189">
        <v>3.78</v>
      </c>
      <c r="R4189">
        <v>0.7</v>
      </c>
      <c r="S4189">
        <v>1.54</v>
      </c>
      <c r="T4189">
        <v>22</v>
      </c>
      <c r="U4189">
        <v>19.100000000000001</v>
      </c>
      <c r="V4189">
        <v>20.67</v>
      </c>
      <c r="W4189" s="1">
        <v>42960</v>
      </c>
      <c r="X4189">
        <v>251</v>
      </c>
      <c r="Y4189" t="s">
        <v>46</v>
      </c>
      <c r="AC4189" s="1">
        <v>43046</v>
      </c>
      <c r="AD4189">
        <v>1</v>
      </c>
      <c r="AE4189">
        <v>249</v>
      </c>
      <c r="AF4189" s="1">
        <v>43325</v>
      </c>
      <c r="AG4189">
        <v>365</v>
      </c>
      <c r="AH4189" t="s">
        <v>1855</v>
      </c>
      <c r="AI4189">
        <v>835</v>
      </c>
      <c r="AJ4189" t="s">
        <v>2285</v>
      </c>
      <c r="AK4189" t="s">
        <v>45</v>
      </c>
      <c r="AL4189" s="1">
        <v>42960</v>
      </c>
    </row>
    <row r="4190" spans="1:38" x14ac:dyDescent="0.25">
      <c r="A4190" t="s">
        <v>123</v>
      </c>
      <c r="B4190" s="1">
        <v>43136</v>
      </c>
      <c r="C4190">
        <v>3</v>
      </c>
      <c r="D4190">
        <v>15</v>
      </c>
      <c r="E4190">
        <v>334</v>
      </c>
      <c r="F4190" t="s">
        <v>1426</v>
      </c>
      <c r="G4190" t="s">
        <v>104</v>
      </c>
      <c r="H4190" t="s">
        <v>105</v>
      </c>
      <c r="I4190">
        <v>2</v>
      </c>
      <c r="J4190">
        <v>1</v>
      </c>
      <c r="K4190">
        <v>176</v>
      </c>
      <c r="L4190">
        <v>12.9</v>
      </c>
      <c r="M4190">
        <v>5.17</v>
      </c>
      <c r="N4190">
        <v>0.67</v>
      </c>
      <c r="O4190">
        <v>5.18</v>
      </c>
      <c r="P4190">
        <v>0.67</v>
      </c>
      <c r="Q4190">
        <v>4.01</v>
      </c>
      <c r="R4190">
        <v>0.52</v>
      </c>
      <c r="S4190">
        <v>1.19</v>
      </c>
      <c r="T4190">
        <v>23</v>
      </c>
      <c r="U4190">
        <v>13.39</v>
      </c>
      <c r="V4190">
        <v>15.73</v>
      </c>
      <c r="W4190" s="1">
        <v>42960</v>
      </c>
      <c r="X4190">
        <v>251</v>
      </c>
      <c r="Y4190" t="s">
        <v>47</v>
      </c>
      <c r="AC4190" s="1">
        <v>43046</v>
      </c>
      <c r="AD4190">
        <v>1</v>
      </c>
      <c r="AE4190">
        <v>187</v>
      </c>
      <c r="AF4190" s="1">
        <v>43325</v>
      </c>
      <c r="AG4190">
        <v>365</v>
      </c>
      <c r="AH4190" t="s">
        <v>1855</v>
      </c>
      <c r="AI4190">
        <v>835</v>
      </c>
      <c r="AJ4190" t="s">
        <v>2285</v>
      </c>
      <c r="AK4190" t="s">
        <v>45</v>
      </c>
      <c r="AL4190" s="1">
        <v>42960</v>
      </c>
    </row>
    <row r="4191" spans="1:38" x14ac:dyDescent="0.25">
      <c r="A4191" t="s">
        <v>123</v>
      </c>
      <c r="B4191" s="1">
        <v>43198</v>
      </c>
      <c r="C4191">
        <v>4</v>
      </c>
      <c r="D4191">
        <v>15</v>
      </c>
      <c r="E4191">
        <v>334</v>
      </c>
      <c r="F4191" t="s">
        <v>1426</v>
      </c>
      <c r="G4191" t="s">
        <v>104</v>
      </c>
      <c r="H4191" t="s">
        <v>105</v>
      </c>
      <c r="I4191">
        <v>2</v>
      </c>
      <c r="J4191">
        <v>1</v>
      </c>
      <c r="K4191">
        <v>238</v>
      </c>
      <c r="L4191">
        <v>10.9</v>
      </c>
      <c r="M4191">
        <v>4.91</v>
      </c>
      <c r="N4191">
        <v>0.54</v>
      </c>
      <c r="O4191">
        <v>6.17</v>
      </c>
      <c r="P4191">
        <v>0.67</v>
      </c>
      <c r="Q4191">
        <v>4.88</v>
      </c>
      <c r="R4191">
        <v>0.53</v>
      </c>
      <c r="S4191">
        <v>1.2</v>
      </c>
      <c r="T4191">
        <v>45</v>
      </c>
      <c r="U4191">
        <v>11.31</v>
      </c>
      <c r="V4191">
        <v>15.26</v>
      </c>
      <c r="W4191" s="1">
        <v>42960</v>
      </c>
      <c r="X4191">
        <v>251</v>
      </c>
      <c r="Y4191" t="s">
        <v>48</v>
      </c>
      <c r="AC4191" t="s">
        <v>49</v>
      </c>
      <c r="AH4191" t="s">
        <v>1855</v>
      </c>
      <c r="AI4191">
        <v>835</v>
      </c>
      <c r="AJ4191" t="s">
        <v>2285</v>
      </c>
      <c r="AK4191" t="s">
        <v>50</v>
      </c>
      <c r="AL4191" s="1">
        <v>43243</v>
      </c>
    </row>
    <row r="4192" spans="1:38" x14ac:dyDescent="0.25">
      <c r="A4192" t="s">
        <v>594</v>
      </c>
      <c r="B4192" s="1">
        <v>42995</v>
      </c>
      <c r="C4192">
        <v>1</v>
      </c>
      <c r="D4192">
        <v>586</v>
      </c>
      <c r="E4192">
        <v>334</v>
      </c>
      <c r="F4192" t="s">
        <v>1426</v>
      </c>
      <c r="G4192" t="s">
        <v>104</v>
      </c>
      <c r="H4192" t="s">
        <v>105</v>
      </c>
      <c r="I4192">
        <v>3</v>
      </c>
      <c r="J4192">
        <v>2</v>
      </c>
      <c r="K4192">
        <v>32</v>
      </c>
      <c r="L4192">
        <v>22.8</v>
      </c>
      <c r="M4192">
        <v>5.01</v>
      </c>
      <c r="N4192">
        <v>1.1399999999999999</v>
      </c>
      <c r="O4192">
        <v>5.77</v>
      </c>
      <c r="P4192">
        <v>1.32</v>
      </c>
      <c r="Q4192">
        <v>4.13</v>
      </c>
      <c r="R4192">
        <v>0.94</v>
      </c>
      <c r="S4192">
        <v>2.2599999999999998</v>
      </c>
      <c r="T4192">
        <v>28</v>
      </c>
      <c r="U4192">
        <v>23.67</v>
      </c>
      <c r="V4192">
        <v>29.65</v>
      </c>
      <c r="W4192" s="1">
        <v>42963</v>
      </c>
      <c r="X4192">
        <v>236</v>
      </c>
      <c r="Y4192" t="s">
        <v>43</v>
      </c>
      <c r="AC4192" t="s">
        <v>49</v>
      </c>
      <c r="AH4192">
        <v>509116</v>
      </c>
      <c r="AI4192" t="s">
        <v>2286</v>
      </c>
      <c r="AJ4192" t="s">
        <v>2287</v>
      </c>
      <c r="AK4192" t="s">
        <v>45</v>
      </c>
      <c r="AL4192" s="1">
        <v>42963</v>
      </c>
    </row>
    <row r="4193" spans="1:38" x14ac:dyDescent="0.25">
      <c r="A4193" t="s">
        <v>594</v>
      </c>
      <c r="B4193" s="1">
        <v>43059</v>
      </c>
      <c r="C4193">
        <v>2</v>
      </c>
      <c r="D4193">
        <v>586</v>
      </c>
      <c r="E4193">
        <v>334</v>
      </c>
      <c r="F4193" t="s">
        <v>1426</v>
      </c>
      <c r="G4193" t="s">
        <v>104</v>
      </c>
      <c r="H4193" t="s">
        <v>105</v>
      </c>
      <c r="I4193">
        <v>3</v>
      </c>
      <c r="J4193">
        <v>2</v>
      </c>
      <c r="K4193">
        <v>96</v>
      </c>
      <c r="L4193">
        <v>16.5</v>
      </c>
      <c r="M4193">
        <v>5.1100000000000003</v>
      </c>
      <c r="N4193">
        <v>0.84</v>
      </c>
      <c r="O4193">
        <v>5.44</v>
      </c>
      <c r="P4193">
        <v>0.9</v>
      </c>
      <c r="Q4193">
        <v>4.1900000000000004</v>
      </c>
      <c r="R4193">
        <v>0.69</v>
      </c>
      <c r="S4193">
        <v>1.59</v>
      </c>
      <c r="T4193">
        <v>42</v>
      </c>
      <c r="U4193">
        <v>17.13</v>
      </c>
      <c r="V4193">
        <v>20.84</v>
      </c>
      <c r="W4193" s="1">
        <v>42963</v>
      </c>
      <c r="X4193">
        <v>236</v>
      </c>
      <c r="Y4193" t="s">
        <v>46</v>
      </c>
      <c r="AC4193" s="1">
        <v>43037</v>
      </c>
      <c r="AD4193">
        <v>1</v>
      </c>
      <c r="AE4193">
        <v>210</v>
      </c>
      <c r="AF4193" s="1">
        <v>43319</v>
      </c>
      <c r="AG4193">
        <v>356</v>
      </c>
      <c r="AH4193">
        <v>509116</v>
      </c>
      <c r="AI4193" t="s">
        <v>2286</v>
      </c>
      <c r="AJ4193" t="s">
        <v>2287</v>
      </c>
      <c r="AK4193" t="s">
        <v>45</v>
      </c>
      <c r="AL4193" s="1">
        <v>42963</v>
      </c>
    </row>
    <row r="4194" spans="1:38" x14ac:dyDescent="0.25">
      <c r="A4194" t="s">
        <v>594</v>
      </c>
      <c r="B4194" s="1">
        <v>43186</v>
      </c>
      <c r="C4194">
        <v>4</v>
      </c>
      <c r="D4194">
        <v>586</v>
      </c>
      <c r="E4194">
        <v>334</v>
      </c>
      <c r="F4194" t="s">
        <v>1426</v>
      </c>
      <c r="G4194" t="s">
        <v>104</v>
      </c>
      <c r="H4194" t="s">
        <v>105</v>
      </c>
      <c r="I4194">
        <v>3</v>
      </c>
      <c r="J4194">
        <v>2</v>
      </c>
      <c r="K4194">
        <v>223</v>
      </c>
      <c r="L4194">
        <v>12.3</v>
      </c>
      <c r="M4194">
        <v>5.09</v>
      </c>
      <c r="N4194">
        <v>0.63</v>
      </c>
      <c r="O4194">
        <v>6.75</v>
      </c>
      <c r="P4194">
        <v>0.83</v>
      </c>
      <c r="Q4194">
        <v>4.7300000000000004</v>
      </c>
      <c r="R4194">
        <v>0.57999999999999996</v>
      </c>
      <c r="S4194">
        <v>1.41</v>
      </c>
      <c r="T4194">
        <v>28</v>
      </c>
      <c r="U4194">
        <v>12.77</v>
      </c>
      <c r="V4194">
        <v>18.02</v>
      </c>
      <c r="W4194" s="1">
        <v>42963</v>
      </c>
      <c r="X4194">
        <v>236</v>
      </c>
      <c r="Y4194" t="s">
        <v>48</v>
      </c>
      <c r="AC4194" t="s">
        <v>49</v>
      </c>
      <c r="AH4194">
        <v>509116</v>
      </c>
      <c r="AI4194" t="s">
        <v>2286</v>
      </c>
      <c r="AJ4194" t="s">
        <v>2287</v>
      </c>
      <c r="AK4194" t="s">
        <v>50</v>
      </c>
      <c r="AL4194" s="1">
        <v>43245</v>
      </c>
    </row>
    <row r="4195" spans="1:38" x14ac:dyDescent="0.25">
      <c r="A4195" t="s">
        <v>594</v>
      </c>
      <c r="B4195" s="1">
        <v>43122</v>
      </c>
      <c r="C4195">
        <v>3</v>
      </c>
      <c r="D4195">
        <v>586</v>
      </c>
      <c r="E4195">
        <v>334</v>
      </c>
      <c r="F4195" t="s">
        <v>1426</v>
      </c>
      <c r="G4195" t="s">
        <v>104</v>
      </c>
      <c r="H4195" t="s">
        <v>105</v>
      </c>
      <c r="I4195">
        <v>3</v>
      </c>
      <c r="J4195">
        <v>2</v>
      </c>
      <c r="K4195">
        <v>159</v>
      </c>
      <c r="L4195">
        <v>13.3</v>
      </c>
      <c r="M4195">
        <v>4.96</v>
      </c>
      <c r="N4195">
        <v>0.66</v>
      </c>
      <c r="O4195">
        <v>5.73</v>
      </c>
      <c r="P4195">
        <v>0.76</v>
      </c>
      <c r="Q4195">
        <v>4.24</v>
      </c>
      <c r="R4195">
        <v>0.56000000000000005</v>
      </c>
      <c r="S4195">
        <v>1.33</v>
      </c>
      <c r="T4195">
        <v>42</v>
      </c>
      <c r="U4195">
        <v>13.81</v>
      </c>
      <c r="V4195">
        <v>17.260000000000002</v>
      </c>
      <c r="W4195" s="1">
        <v>42963</v>
      </c>
      <c r="X4195">
        <v>236</v>
      </c>
      <c r="Y4195" t="s">
        <v>47</v>
      </c>
      <c r="AC4195" s="1">
        <v>43037</v>
      </c>
      <c r="AD4195">
        <v>1</v>
      </c>
      <c r="AE4195">
        <v>153</v>
      </c>
      <c r="AF4195" s="1">
        <v>43319</v>
      </c>
      <c r="AG4195">
        <v>356</v>
      </c>
      <c r="AH4195">
        <v>509116</v>
      </c>
      <c r="AI4195" t="s">
        <v>2286</v>
      </c>
      <c r="AJ4195" t="s">
        <v>2287</v>
      </c>
      <c r="AK4195" t="s">
        <v>45</v>
      </c>
      <c r="AL4195" s="1">
        <v>42963</v>
      </c>
    </row>
    <row r="4196" spans="1:38" x14ac:dyDescent="0.25">
      <c r="A4196" t="s">
        <v>1153</v>
      </c>
      <c r="B4196" s="1">
        <v>43073</v>
      </c>
      <c r="C4196">
        <v>2</v>
      </c>
      <c r="D4196">
        <v>111</v>
      </c>
      <c r="E4196">
        <v>335</v>
      </c>
      <c r="F4196" t="s">
        <v>1426</v>
      </c>
      <c r="G4196" t="s">
        <v>104</v>
      </c>
      <c r="H4196" t="s">
        <v>105</v>
      </c>
      <c r="I4196">
        <v>2</v>
      </c>
      <c r="J4196">
        <v>1</v>
      </c>
      <c r="K4196">
        <v>120</v>
      </c>
      <c r="L4196">
        <v>11.4</v>
      </c>
      <c r="M4196">
        <v>4.76</v>
      </c>
      <c r="N4196">
        <v>0.54</v>
      </c>
      <c r="O4196">
        <v>4.6900000000000004</v>
      </c>
      <c r="P4196">
        <v>0.53</v>
      </c>
      <c r="Q4196">
        <v>4.2699999999999996</v>
      </c>
      <c r="R4196">
        <v>0.49</v>
      </c>
      <c r="S4196">
        <v>1.02</v>
      </c>
      <c r="T4196">
        <v>101</v>
      </c>
      <c r="U4196">
        <v>11.83</v>
      </c>
      <c r="V4196">
        <v>13.34</v>
      </c>
      <c r="W4196" s="1">
        <v>42953</v>
      </c>
      <c r="X4196">
        <v>274</v>
      </c>
      <c r="Y4196" t="s">
        <v>46</v>
      </c>
      <c r="Z4196" t="s">
        <v>2288</v>
      </c>
      <c r="AA4196" t="s">
        <v>2289</v>
      </c>
      <c r="AC4196" s="1">
        <v>43053</v>
      </c>
      <c r="AD4196">
        <v>1</v>
      </c>
      <c r="AE4196">
        <v>260</v>
      </c>
      <c r="AF4196" s="1">
        <v>43335</v>
      </c>
      <c r="AG4196">
        <v>382</v>
      </c>
      <c r="AH4196">
        <v>109068</v>
      </c>
      <c r="AI4196">
        <v>40</v>
      </c>
      <c r="AJ4196" s="2">
        <v>14855</v>
      </c>
      <c r="AK4196" t="s">
        <v>45</v>
      </c>
      <c r="AL4196" s="1">
        <v>42953</v>
      </c>
    </row>
    <row r="4197" spans="1:38" x14ac:dyDescent="0.25">
      <c r="A4197" t="s">
        <v>1153</v>
      </c>
      <c r="B4197" s="1">
        <v>43144</v>
      </c>
      <c r="C4197">
        <v>3</v>
      </c>
      <c r="D4197">
        <v>111</v>
      </c>
      <c r="E4197">
        <v>335</v>
      </c>
      <c r="F4197" t="s">
        <v>1426</v>
      </c>
      <c r="G4197" t="s">
        <v>104</v>
      </c>
      <c r="H4197" t="s">
        <v>105</v>
      </c>
      <c r="I4197">
        <v>2</v>
      </c>
      <c r="J4197">
        <v>1</v>
      </c>
      <c r="K4197">
        <v>191</v>
      </c>
      <c r="L4197">
        <v>8.6999999999999993</v>
      </c>
      <c r="M4197">
        <v>4.8600000000000003</v>
      </c>
      <c r="N4197">
        <v>0.42</v>
      </c>
      <c r="O4197">
        <v>6.51</v>
      </c>
      <c r="P4197">
        <v>0.56999999999999995</v>
      </c>
      <c r="Q4197">
        <v>4.57</v>
      </c>
      <c r="R4197">
        <v>0.4</v>
      </c>
      <c r="S4197">
        <v>0.96</v>
      </c>
      <c r="T4197">
        <v>122</v>
      </c>
      <c r="U4197">
        <v>9.0299999999999994</v>
      </c>
      <c r="V4197">
        <v>12.45</v>
      </c>
      <c r="W4197" s="1">
        <v>42953</v>
      </c>
      <c r="X4197">
        <v>274</v>
      </c>
      <c r="Y4197" s="3">
        <v>44986</v>
      </c>
      <c r="Z4197" t="s">
        <v>2288</v>
      </c>
      <c r="AA4197" t="s">
        <v>2289</v>
      </c>
      <c r="AC4197" s="1">
        <v>43053</v>
      </c>
      <c r="AD4197">
        <v>1</v>
      </c>
      <c r="AE4197">
        <v>121</v>
      </c>
      <c r="AF4197" s="1">
        <v>43335</v>
      </c>
      <c r="AG4197">
        <v>382</v>
      </c>
      <c r="AH4197">
        <v>109068</v>
      </c>
      <c r="AI4197">
        <v>40</v>
      </c>
      <c r="AJ4197" s="2">
        <v>14855</v>
      </c>
      <c r="AK4197" t="s">
        <v>45</v>
      </c>
      <c r="AL4197" s="1">
        <v>42953</v>
      </c>
    </row>
    <row r="4198" spans="1:38" x14ac:dyDescent="0.25">
      <c r="A4198" t="s">
        <v>1153</v>
      </c>
      <c r="B4198" s="1">
        <v>43009</v>
      </c>
      <c r="C4198">
        <v>1</v>
      </c>
      <c r="D4198">
        <v>111</v>
      </c>
      <c r="E4198">
        <v>335</v>
      </c>
      <c r="F4198" t="s">
        <v>1426</v>
      </c>
      <c r="G4198" t="s">
        <v>104</v>
      </c>
      <c r="H4198" t="s">
        <v>105</v>
      </c>
      <c r="I4198">
        <v>2</v>
      </c>
      <c r="J4198">
        <v>1</v>
      </c>
      <c r="K4198">
        <v>56</v>
      </c>
      <c r="L4198">
        <v>11.3</v>
      </c>
      <c r="M4198">
        <v>4.91</v>
      </c>
      <c r="N4198">
        <v>0.55000000000000004</v>
      </c>
      <c r="O4198">
        <v>4.28</v>
      </c>
      <c r="P4198">
        <v>0.48</v>
      </c>
      <c r="Q4198">
        <v>3.69</v>
      </c>
      <c r="R4198">
        <v>0.42</v>
      </c>
      <c r="S4198">
        <v>0.9</v>
      </c>
      <c r="T4198">
        <v>86</v>
      </c>
      <c r="U4198">
        <v>11.73</v>
      </c>
      <c r="V4198">
        <v>12.17</v>
      </c>
      <c r="W4198" s="1">
        <v>42953</v>
      </c>
      <c r="X4198">
        <v>274</v>
      </c>
      <c r="Y4198" t="s">
        <v>43</v>
      </c>
      <c r="Z4198" t="s">
        <v>2288</v>
      </c>
      <c r="AA4198" t="s">
        <v>2289</v>
      </c>
      <c r="AC4198" s="1">
        <v>43053</v>
      </c>
      <c r="AD4198">
        <v>1</v>
      </c>
      <c r="AE4198">
        <v>265</v>
      </c>
      <c r="AF4198" s="1">
        <v>43335</v>
      </c>
      <c r="AG4198">
        <v>382</v>
      </c>
      <c r="AH4198">
        <v>109068</v>
      </c>
      <c r="AI4198">
        <v>40</v>
      </c>
      <c r="AJ4198" s="2">
        <v>14855</v>
      </c>
      <c r="AK4198" t="s">
        <v>45</v>
      </c>
      <c r="AL4198" s="1">
        <v>42953</v>
      </c>
    </row>
    <row r="4199" spans="1:38" x14ac:dyDescent="0.25">
      <c r="A4199" t="s">
        <v>1153</v>
      </c>
      <c r="B4199" s="1">
        <v>43214</v>
      </c>
      <c r="C4199">
        <v>4</v>
      </c>
      <c r="D4199">
        <v>111</v>
      </c>
      <c r="E4199">
        <v>335</v>
      </c>
      <c r="F4199" t="s">
        <v>1426</v>
      </c>
      <c r="G4199" t="s">
        <v>104</v>
      </c>
      <c r="H4199" t="s">
        <v>105</v>
      </c>
      <c r="I4199">
        <v>2</v>
      </c>
      <c r="J4199">
        <v>1</v>
      </c>
      <c r="K4199">
        <v>261</v>
      </c>
      <c r="L4199">
        <v>6.4</v>
      </c>
      <c r="M4199">
        <v>4.38</v>
      </c>
      <c r="N4199">
        <v>0.28000000000000003</v>
      </c>
      <c r="O4199">
        <v>7.36</v>
      </c>
      <c r="P4199">
        <v>0.47</v>
      </c>
      <c r="Q4199">
        <v>5.14</v>
      </c>
      <c r="R4199">
        <v>0.33</v>
      </c>
      <c r="S4199">
        <v>0.8</v>
      </c>
      <c r="T4199">
        <v>120</v>
      </c>
      <c r="U4199">
        <v>6.64</v>
      </c>
      <c r="V4199">
        <v>10.06</v>
      </c>
      <c r="W4199" s="1">
        <v>42953</v>
      </c>
      <c r="X4199">
        <v>274</v>
      </c>
      <c r="Y4199" s="3">
        <v>45017</v>
      </c>
      <c r="Z4199" t="s">
        <v>2288</v>
      </c>
      <c r="AA4199" t="s">
        <v>2289</v>
      </c>
      <c r="AC4199" t="s">
        <v>49</v>
      </c>
      <c r="AH4199">
        <v>109068</v>
      </c>
      <c r="AI4199">
        <v>40</v>
      </c>
      <c r="AJ4199" s="2">
        <v>14855</v>
      </c>
      <c r="AK4199" t="s">
        <v>50</v>
      </c>
      <c r="AL4199" s="1">
        <v>43237</v>
      </c>
    </row>
    <row r="4200" spans="1:38" x14ac:dyDescent="0.25">
      <c r="A4200" t="s">
        <v>123</v>
      </c>
      <c r="B4200" s="1">
        <v>43005</v>
      </c>
      <c r="C4200">
        <v>1</v>
      </c>
      <c r="D4200">
        <v>298</v>
      </c>
      <c r="E4200">
        <v>335</v>
      </c>
      <c r="F4200" t="s">
        <v>1426</v>
      </c>
      <c r="G4200" t="s">
        <v>51</v>
      </c>
      <c r="H4200" t="s">
        <v>52</v>
      </c>
      <c r="I4200">
        <v>3</v>
      </c>
      <c r="J4200">
        <v>2</v>
      </c>
      <c r="K4200">
        <v>7</v>
      </c>
      <c r="L4200">
        <v>22.6</v>
      </c>
      <c r="M4200">
        <v>4.99</v>
      </c>
      <c r="N4200">
        <v>1.1299999999999999</v>
      </c>
      <c r="O4200">
        <v>4.6900000000000004</v>
      </c>
      <c r="P4200">
        <v>1.06</v>
      </c>
      <c r="Q4200">
        <v>4.38</v>
      </c>
      <c r="R4200">
        <v>0.99</v>
      </c>
      <c r="S4200">
        <v>2.0499999999999998</v>
      </c>
      <c r="T4200">
        <v>43</v>
      </c>
      <c r="U4200">
        <v>23.46</v>
      </c>
      <c r="V4200">
        <v>26.71</v>
      </c>
      <c r="W4200" s="1">
        <v>42998</v>
      </c>
      <c r="X4200">
        <v>213</v>
      </c>
      <c r="Y4200" t="s">
        <v>43</v>
      </c>
      <c r="AC4200" s="1">
        <v>43066</v>
      </c>
      <c r="AD4200">
        <v>1</v>
      </c>
      <c r="AE4200">
        <v>281</v>
      </c>
      <c r="AF4200" s="1">
        <v>43348</v>
      </c>
      <c r="AG4200">
        <v>350</v>
      </c>
      <c r="AI4200">
        <v>0</v>
      </c>
      <c r="AK4200" t="s">
        <v>45</v>
      </c>
      <c r="AL4200" s="1">
        <v>42998</v>
      </c>
    </row>
    <row r="4201" spans="1:38" x14ac:dyDescent="0.25">
      <c r="A4201" t="s">
        <v>123</v>
      </c>
      <c r="B4201" s="1">
        <v>43074</v>
      </c>
      <c r="C4201">
        <v>2</v>
      </c>
      <c r="D4201">
        <v>298</v>
      </c>
      <c r="E4201">
        <v>335</v>
      </c>
      <c r="F4201" t="s">
        <v>1426</v>
      </c>
      <c r="G4201" t="s">
        <v>51</v>
      </c>
      <c r="H4201" t="s">
        <v>52</v>
      </c>
      <c r="I4201">
        <v>3</v>
      </c>
      <c r="J4201">
        <v>2</v>
      </c>
      <c r="K4201">
        <v>76</v>
      </c>
      <c r="L4201">
        <v>21.6</v>
      </c>
      <c r="M4201">
        <v>5.33</v>
      </c>
      <c r="N4201">
        <v>1.1499999999999999</v>
      </c>
      <c r="O4201">
        <v>4.08</v>
      </c>
      <c r="P4201">
        <v>0.88</v>
      </c>
      <c r="Q4201">
        <v>3.71</v>
      </c>
      <c r="R4201">
        <v>0.8</v>
      </c>
      <c r="S4201">
        <v>1.68</v>
      </c>
      <c r="T4201">
        <v>15</v>
      </c>
      <c r="U4201">
        <v>22.42</v>
      </c>
      <c r="V4201">
        <v>22.77</v>
      </c>
      <c r="W4201" s="1">
        <v>42998</v>
      </c>
      <c r="X4201">
        <v>213</v>
      </c>
      <c r="Y4201" t="s">
        <v>46</v>
      </c>
      <c r="AC4201" s="1">
        <v>43066</v>
      </c>
      <c r="AD4201">
        <v>1</v>
      </c>
      <c r="AE4201">
        <v>272</v>
      </c>
      <c r="AF4201" s="1">
        <v>43348</v>
      </c>
      <c r="AG4201">
        <v>350</v>
      </c>
      <c r="AI4201">
        <v>0</v>
      </c>
      <c r="AK4201" t="s">
        <v>45</v>
      </c>
      <c r="AL4201" s="1">
        <v>42998</v>
      </c>
    </row>
    <row r="4202" spans="1:38" x14ac:dyDescent="0.25">
      <c r="A4202" t="s">
        <v>123</v>
      </c>
      <c r="B4202" s="1">
        <v>43198</v>
      </c>
      <c r="C4202">
        <v>4</v>
      </c>
      <c r="D4202">
        <v>298</v>
      </c>
      <c r="E4202">
        <v>335</v>
      </c>
      <c r="F4202" t="s">
        <v>1426</v>
      </c>
      <c r="G4202" t="s">
        <v>51</v>
      </c>
      <c r="H4202" t="s">
        <v>52</v>
      </c>
      <c r="I4202">
        <v>4</v>
      </c>
      <c r="J4202" t="s">
        <v>42</v>
      </c>
      <c r="K4202">
        <v>200</v>
      </c>
      <c r="L4202">
        <v>12.7</v>
      </c>
      <c r="M4202">
        <v>4.9400000000000004</v>
      </c>
      <c r="N4202">
        <v>0.63</v>
      </c>
      <c r="O4202">
        <v>5.05</v>
      </c>
      <c r="P4202">
        <v>0.64</v>
      </c>
      <c r="Q4202">
        <v>4.37</v>
      </c>
      <c r="R4202">
        <v>0.55000000000000004</v>
      </c>
      <c r="S4202">
        <v>1.2</v>
      </c>
      <c r="T4202">
        <v>34</v>
      </c>
      <c r="U4202">
        <v>13.18</v>
      </c>
      <c r="V4202">
        <v>15.52</v>
      </c>
      <c r="W4202" s="1">
        <v>42998</v>
      </c>
      <c r="X4202">
        <v>213</v>
      </c>
      <c r="Y4202" t="s">
        <v>48</v>
      </c>
      <c r="AC4202" s="1">
        <v>43086</v>
      </c>
      <c r="AD4202">
        <v>1</v>
      </c>
      <c r="AF4202" s="1">
        <v>43368</v>
      </c>
      <c r="AI4202">
        <v>0</v>
      </c>
      <c r="AK4202" t="s">
        <v>143</v>
      </c>
      <c r="AL4202" s="1">
        <v>43275</v>
      </c>
    </row>
    <row r="4203" spans="1:38" x14ac:dyDescent="0.25">
      <c r="A4203" t="s">
        <v>123</v>
      </c>
      <c r="B4203" s="1">
        <v>43136</v>
      </c>
      <c r="C4203">
        <v>3</v>
      </c>
      <c r="D4203">
        <v>298</v>
      </c>
      <c r="E4203">
        <v>335</v>
      </c>
      <c r="F4203" t="s">
        <v>1426</v>
      </c>
      <c r="G4203" t="s">
        <v>51</v>
      </c>
      <c r="H4203" t="s">
        <v>52</v>
      </c>
      <c r="I4203">
        <v>3</v>
      </c>
      <c r="J4203">
        <v>2</v>
      </c>
      <c r="K4203">
        <v>138</v>
      </c>
      <c r="L4203">
        <v>11.9</v>
      </c>
      <c r="M4203">
        <v>5.13</v>
      </c>
      <c r="N4203">
        <v>0.61</v>
      </c>
      <c r="O4203">
        <v>4.8600000000000003</v>
      </c>
      <c r="P4203">
        <v>0.57999999999999996</v>
      </c>
      <c r="Q4203">
        <v>3.69</v>
      </c>
      <c r="R4203">
        <v>0.44</v>
      </c>
      <c r="S4203">
        <v>1.02</v>
      </c>
      <c r="T4203">
        <v>40</v>
      </c>
      <c r="U4203">
        <v>12.35</v>
      </c>
      <c r="V4203">
        <v>13.74</v>
      </c>
      <c r="W4203" s="1">
        <v>42998</v>
      </c>
      <c r="X4203">
        <v>213</v>
      </c>
      <c r="Y4203" t="s">
        <v>47</v>
      </c>
      <c r="AC4203" s="1">
        <v>43066</v>
      </c>
      <c r="AD4203">
        <v>1</v>
      </c>
      <c r="AE4203">
        <v>210</v>
      </c>
      <c r="AF4203" s="1">
        <v>43348</v>
      </c>
      <c r="AG4203">
        <v>350</v>
      </c>
      <c r="AI4203">
        <v>0</v>
      </c>
      <c r="AK4203" t="s">
        <v>45</v>
      </c>
      <c r="AL4203" s="1">
        <v>42998</v>
      </c>
    </row>
    <row r="4204" spans="1:38" x14ac:dyDescent="0.25">
      <c r="A4204" t="s">
        <v>123</v>
      </c>
      <c r="B4204" s="1">
        <v>43005</v>
      </c>
      <c r="C4204">
        <v>1</v>
      </c>
      <c r="D4204">
        <v>191</v>
      </c>
      <c r="E4204">
        <v>335</v>
      </c>
      <c r="F4204" t="s">
        <v>1426</v>
      </c>
      <c r="G4204" t="s">
        <v>51</v>
      </c>
      <c r="H4204" t="s">
        <v>52</v>
      </c>
      <c r="I4204">
        <v>2</v>
      </c>
      <c r="J4204">
        <v>1</v>
      </c>
      <c r="K4204">
        <v>41</v>
      </c>
      <c r="L4204">
        <v>19.3</v>
      </c>
      <c r="M4204">
        <v>5.36</v>
      </c>
      <c r="N4204">
        <v>1.03</v>
      </c>
      <c r="O4204">
        <v>4.63</v>
      </c>
      <c r="P4204">
        <v>0.89</v>
      </c>
      <c r="Q4204">
        <v>4.0599999999999996</v>
      </c>
      <c r="R4204">
        <v>0.78</v>
      </c>
      <c r="S4204">
        <v>1.68</v>
      </c>
      <c r="T4204">
        <v>39</v>
      </c>
      <c r="U4204">
        <v>20.03</v>
      </c>
      <c r="V4204">
        <v>22.13</v>
      </c>
      <c r="W4204" s="1">
        <v>42964</v>
      </c>
      <c r="X4204">
        <v>247</v>
      </c>
      <c r="Y4204" t="s">
        <v>43</v>
      </c>
      <c r="Z4204" t="s">
        <v>2290</v>
      </c>
      <c r="AA4204" t="s">
        <v>2291</v>
      </c>
      <c r="AC4204" s="1">
        <v>43046</v>
      </c>
      <c r="AD4204">
        <v>1</v>
      </c>
      <c r="AE4204">
        <v>254</v>
      </c>
      <c r="AF4204" s="1">
        <v>43321</v>
      </c>
      <c r="AG4204">
        <v>357</v>
      </c>
      <c r="AH4204" t="s">
        <v>2005</v>
      </c>
      <c r="AI4204">
        <v>312</v>
      </c>
      <c r="AJ4204" t="s">
        <v>2292</v>
      </c>
      <c r="AK4204" t="s">
        <v>45</v>
      </c>
      <c r="AL4204" s="1">
        <v>42964</v>
      </c>
    </row>
    <row r="4205" spans="1:38" x14ac:dyDescent="0.25">
      <c r="A4205" t="s">
        <v>123</v>
      </c>
      <c r="B4205" s="1">
        <v>43074</v>
      </c>
      <c r="C4205">
        <v>2</v>
      </c>
      <c r="D4205">
        <v>191</v>
      </c>
      <c r="E4205">
        <v>335</v>
      </c>
      <c r="F4205" t="s">
        <v>1426</v>
      </c>
      <c r="G4205" t="s">
        <v>51</v>
      </c>
      <c r="H4205" t="s">
        <v>52</v>
      </c>
      <c r="I4205">
        <v>2</v>
      </c>
      <c r="J4205">
        <v>1</v>
      </c>
      <c r="K4205">
        <v>110</v>
      </c>
      <c r="L4205">
        <v>17</v>
      </c>
      <c r="M4205">
        <v>5.23</v>
      </c>
      <c r="N4205">
        <v>0.89</v>
      </c>
      <c r="O4205">
        <v>3.93</v>
      </c>
      <c r="P4205">
        <v>0.67</v>
      </c>
      <c r="Q4205">
        <v>3.84</v>
      </c>
      <c r="R4205">
        <v>0.65</v>
      </c>
      <c r="S4205">
        <v>1.32</v>
      </c>
      <c r="T4205">
        <v>34</v>
      </c>
      <c r="U4205">
        <v>17.649999999999999</v>
      </c>
      <c r="V4205">
        <v>17.79</v>
      </c>
      <c r="W4205" s="1">
        <v>42964</v>
      </c>
      <c r="X4205">
        <v>247</v>
      </c>
      <c r="Y4205" t="s">
        <v>46</v>
      </c>
      <c r="Z4205" t="s">
        <v>2290</v>
      </c>
      <c r="AA4205" t="s">
        <v>2291</v>
      </c>
      <c r="AC4205" s="1">
        <v>43046</v>
      </c>
      <c r="AD4205">
        <v>1</v>
      </c>
      <c r="AE4205">
        <v>245</v>
      </c>
      <c r="AF4205" s="1">
        <v>43321</v>
      </c>
      <c r="AG4205">
        <v>357</v>
      </c>
      <c r="AH4205" t="s">
        <v>2005</v>
      </c>
      <c r="AI4205">
        <v>312</v>
      </c>
      <c r="AJ4205" t="s">
        <v>2292</v>
      </c>
      <c r="AK4205" t="s">
        <v>45</v>
      </c>
      <c r="AL4205" s="1">
        <v>42964</v>
      </c>
    </row>
    <row r="4206" spans="1:38" x14ac:dyDescent="0.25">
      <c r="A4206" t="s">
        <v>123</v>
      </c>
      <c r="B4206" s="1">
        <v>43136</v>
      </c>
      <c r="C4206">
        <v>3</v>
      </c>
      <c r="D4206">
        <v>191</v>
      </c>
      <c r="E4206">
        <v>335</v>
      </c>
      <c r="F4206" t="s">
        <v>1426</v>
      </c>
      <c r="G4206" t="s">
        <v>51</v>
      </c>
      <c r="H4206" t="s">
        <v>52</v>
      </c>
      <c r="I4206">
        <v>2</v>
      </c>
      <c r="J4206">
        <v>1</v>
      </c>
      <c r="K4206">
        <v>172</v>
      </c>
      <c r="L4206">
        <v>12.5</v>
      </c>
      <c r="M4206">
        <v>4.43</v>
      </c>
      <c r="N4206">
        <v>0.55000000000000004</v>
      </c>
      <c r="O4206">
        <v>4.88</v>
      </c>
      <c r="P4206">
        <v>0.61</v>
      </c>
      <c r="Q4206">
        <v>3.92</v>
      </c>
      <c r="R4206">
        <v>0.49</v>
      </c>
      <c r="S4206">
        <v>1.1000000000000001</v>
      </c>
      <c r="T4206">
        <v>465</v>
      </c>
      <c r="U4206">
        <v>12.98</v>
      </c>
      <c r="V4206">
        <v>14.64</v>
      </c>
      <c r="W4206" s="1">
        <v>42964</v>
      </c>
      <c r="X4206">
        <v>247</v>
      </c>
      <c r="Y4206" s="3">
        <v>44986</v>
      </c>
      <c r="Z4206" t="s">
        <v>2290</v>
      </c>
      <c r="AA4206" t="s">
        <v>2291</v>
      </c>
      <c r="AC4206" s="1">
        <v>43046</v>
      </c>
      <c r="AD4206">
        <v>1</v>
      </c>
      <c r="AE4206">
        <v>183</v>
      </c>
      <c r="AF4206" s="1">
        <v>43321</v>
      </c>
      <c r="AG4206">
        <v>357</v>
      </c>
      <c r="AH4206" t="s">
        <v>2005</v>
      </c>
      <c r="AI4206">
        <v>312</v>
      </c>
      <c r="AJ4206" t="s">
        <v>2292</v>
      </c>
      <c r="AK4206" t="s">
        <v>45</v>
      </c>
      <c r="AL4206" s="1">
        <v>42964</v>
      </c>
    </row>
    <row r="4207" spans="1:38" x14ac:dyDescent="0.25">
      <c r="A4207" t="s">
        <v>123</v>
      </c>
      <c r="B4207" s="1">
        <v>43198</v>
      </c>
      <c r="C4207">
        <v>4</v>
      </c>
      <c r="D4207">
        <v>191</v>
      </c>
      <c r="E4207">
        <v>335</v>
      </c>
      <c r="F4207" t="s">
        <v>1426</v>
      </c>
      <c r="G4207" t="s">
        <v>51</v>
      </c>
      <c r="H4207" t="s">
        <v>52</v>
      </c>
      <c r="I4207">
        <v>2</v>
      </c>
      <c r="J4207">
        <v>1</v>
      </c>
      <c r="K4207">
        <v>234</v>
      </c>
      <c r="L4207">
        <v>10.199999999999999</v>
      </c>
      <c r="M4207">
        <v>4.92</v>
      </c>
      <c r="N4207">
        <v>0.5</v>
      </c>
      <c r="O4207">
        <v>5.63</v>
      </c>
      <c r="P4207">
        <v>0.56999999999999995</v>
      </c>
      <c r="Q4207">
        <v>4.6399999999999997</v>
      </c>
      <c r="R4207">
        <v>0.47</v>
      </c>
      <c r="S4207">
        <v>1.05</v>
      </c>
      <c r="T4207">
        <v>37</v>
      </c>
      <c r="U4207">
        <v>10.59</v>
      </c>
      <c r="V4207">
        <v>13.37</v>
      </c>
      <c r="W4207" s="1">
        <v>42964</v>
      </c>
      <c r="X4207">
        <v>247</v>
      </c>
      <c r="Y4207" s="3">
        <v>45017</v>
      </c>
      <c r="Z4207" t="s">
        <v>2290</v>
      </c>
      <c r="AA4207" t="s">
        <v>2291</v>
      </c>
      <c r="AC4207" t="s">
        <v>49</v>
      </c>
      <c r="AH4207" t="s">
        <v>2005</v>
      </c>
      <c r="AI4207" t="s">
        <v>2293</v>
      </c>
      <c r="AJ4207" t="s">
        <v>2292</v>
      </c>
      <c r="AK4207" t="s">
        <v>50</v>
      </c>
      <c r="AL4207" s="1">
        <v>43230</v>
      </c>
    </row>
    <row r="4208" spans="1:38" x14ac:dyDescent="0.25">
      <c r="A4208" t="s">
        <v>594</v>
      </c>
      <c r="B4208" s="1">
        <v>42995</v>
      </c>
      <c r="C4208">
        <v>1</v>
      </c>
      <c r="D4208">
        <v>111</v>
      </c>
      <c r="E4208">
        <v>336</v>
      </c>
      <c r="F4208" t="s">
        <v>1426</v>
      </c>
      <c r="G4208" t="s">
        <v>51</v>
      </c>
      <c r="H4208" t="s">
        <v>52</v>
      </c>
      <c r="I4208">
        <v>4</v>
      </c>
      <c r="J4208" t="s">
        <v>42</v>
      </c>
      <c r="K4208">
        <v>34</v>
      </c>
      <c r="L4208">
        <v>29.7</v>
      </c>
      <c r="M4208">
        <v>5.05</v>
      </c>
      <c r="N4208">
        <v>1.5</v>
      </c>
      <c r="O4208">
        <v>4.92</v>
      </c>
      <c r="P4208">
        <v>1.46</v>
      </c>
      <c r="Q4208">
        <v>3.63</v>
      </c>
      <c r="R4208">
        <v>1.08</v>
      </c>
      <c r="S4208">
        <v>2.54</v>
      </c>
      <c r="T4208">
        <v>52</v>
      </c>
      <c r="U4208">
        <v>30.83</v>
      </c>
      <c r="V4208">
        <v>34.299999999999997</v>
      </c>
      <c r="W4208" s="1">
        <v>42961</v>
      </c>
      <c r="X4208">
        <v>238</v>
      </c>
      <c r="Y4208" t="s">
        <v>43</v>
      </c>
      <c r="AC4208" t="s">
        <v>49</v>
      </c>
      <c r="AH4208">
        <v>108172</v>
      </c>
      <c r="AI4208">
        <v>399</v>
      </c>
      <c r="AJ4208" t="s">
        <v>2294</v>
      </c>
      <c r="AK4208" t="s">
        <v>45</v>
      </c>
      <c r="AL4208" s="1">
        <v>42961</v>
      </c>
    </row>
    <row r="4209" spans="1:38" x14ac:dyDescent="0.25">
      <c r="A4209" t="s">
        <v>594</v>
      </c>
      <c r="B4209" s="1">
        <v>43059</v>
      </c>
      <c r="C4209">
        <v>2</v>
      </c>
      <c r="D4209">
        <v>111</v>
      </c>
      <c r="E4209">
        <v>336</v>
      </c>
      <c r="F4209" t="s">
        <v>1426</v>
      </c>
      <c r="G4209" t="s">
        <v>51</v>
      </c>
      <c r="H4209" t="s">
        <v>52</v>
      </c>
      <c r="I4209">
        <v>4</v>
      </c>
      <c r="J4209" t="s">
        <v>42</v>
      </c>
      <c r="K4209">
        <v>98</v>
      </c>
      <c r="L4209">
        <v>21.1</v>
      </c>
      <c r="M4209">
        <v>5.0999999999999996</v>
      </c>
      <c r="N4209">
        <v>1.08</v>
      </c>
      <c r="O4209">
        <v>4.9400000000000004</v>
      </c>
      <c r="P4209">
        <v>1.04</v>
      </c>
      <c r="Q4209">
        <v>3.8</v>
      </c>
      <c r="R4209">
        <v>0.8</v>
      </c>
      <c r="S4209">
        <v>1.84</v>
      </c>
      <c r="T4209">
        <v>63</v>
      </c>
      <c r="U4209">
        <v>21.9</v>
      </c>
      <c r="V4209">
        <v>24.65</v>
      </c>
      <c r="W4209" s="1">
        <v>42961</v>
      </c>
      <c r="X4209">
        <v>238</v>
      </c>
      <c r="Y4209" t="s">
        <v>46</v>
      </c>
      <c r="AC4209" s="1">
        <v>43064</v>
      </c>
      <c r="AD4209">
        <v>2</v>
      </c>
      <c r="AE4209">
        <v>233</v>
      </c>
      <c r="AF4209" s="1">
        <v>43342</v>
      </c>
      <c r="AG4209">
        <v>381</v>
      </c>
      <c r="AH4209">
        <v>108172</v>
      </c>
      <c r="AI4209">
        <v>399</v>
      </c>
      <c r="AJ4209" t="s">
        <v>2294</v>
      </c>
      <c r="AK4209" t="s">
        <v>45</v>
      </c>
      <c r="AL4209" s="1">
        <v>42961</v>
      </c>
    </row>
    <row r="4210" spans="1:38" x14ac:dyDescent="0.25">
      <c r="A4210" t="s">
        <v>594</v>
      </c>
      <c r="B4210" s="1">
        <v>43186</v>
      </c>
      <c r="C4210">
        <v>4</v>
      </c>
      <c r="D4210">
        <v>111</v>
      </c>
      <c r="E4210">
        <v>336</v>
      </c>
      <c r="F4210" t="s">
        <v>1426</v>
      </c>
      <c r="G4210" t="s">
        <v>51</v>
      </c>
      <c r="H4210" t="s">
        <v>52</v>
      </c>
      <c r="I4210">
        <v>4</v>
      </c>
      <c r="J4210" t="s">
        <v>42</v>
      </c>
      <c r="K4210">
        <v>225</v>
      </c>
      <c r="L4210">
        <v>15</v>
      </c>
      <c r="M4210">
        <v>4.87</v>
      </c>
      <c r="N4210">
        <v>0.73</v>
      </c>
      <c r="O4210">
        <v>6.61</v>
      </c>
      <c r="P4210">
        <v>0.99</v>
      </c>
      <c r="Q4210">
        <v>4.5</v>
      </c>
      <c r="R4210">
        <v>0.68</v>
      </c>
      <c r="S4210">
        <v>1.67</v>
      </c>
      <c r="T4210">
        <v>110</v>
      </c>
      <c r="U4210">
        <v>15.57</v>
      </c>
      <c r="V4210">
        <v>21.49</v>
      </c>
      <c r="W4210" s="1">
        <v>42961</v>
      </c>
      <c r="X4210">
        <v>238</v>
      </c>
      <c r="Y4210" t="s">
        <v>48</v>
      </c>
      <c r="AC4210" t="s">
        <v>49</v>
      </c>
      <c r="AH4210">
        <v>108172</v>
      </c>
      <c r="AI4210">
        <v>399</v>
      </c>
      <c r="AJ4210" t="s">
        <v>2294</v>
      </c>
      <c r="AK4210" t="s">
        <v>50</v>
      </c>
      <c r="AL4210" s="1">
        <v>43245</v>
      </c>
    </row>
    <row r="4211" spans="1:38" x14ac:dyDescent="0.25">
      <c r="A4211" t="s">
        <v>594</v>
      </c>
      <c r="B4211" s="1">
        <v>43122</v>
      </c>
      <c r="C4211">
        <v>3</v>
      </c>
      <c r="D4211">
        <v>111</v>
      </c>
      <c r="E4211">
        <v>336</v>
      </c>
      <c r="F4211" t="s">
        <v>1426</v>
      </c>
      <c r="G4211" t="s">
        <v>51</v>
      </c>
      <c r="H4211" t="s">
        <v>52</v>
      </c>
      <c r="I4211">
        <v>4</v>
      </c>
      <c r="J4211" t="s">
        <v>42</v>
      </c>
      <c r="K4211">
        <v>161</v>
      </c>
      <c r="L4211">
        <v>17.3</v>
      </c>
      <c r="M4211">
        <v>4.8600000000000003</v>
      </c>
      <c r="N4211">
        <v>0.84</v>
      </c>
      <c r="O4211">
        <v>5.45</v>
      </c>
      <c r="P4211">
        <v>0.94</v>
      </c>
      <c r="Q4211">
        <v>3.75</v>
      </c>
      <c r="R4211">
        <v>0.65</v>
      </c>
      <c r="S4211">
        <v>1.59</v>
      </c>
      <c r="T4211">
        <v>34</v>
      </c>
      <c r="U4211">
        <v>17.96</v>
      </c>
      <c r="V4211">
        <v>21.26</v>
      </c>
      <c r="W4211" s="1">
        <v>42961</v>
      </c>
      <c r="X4211">
        <v>238</v>
      </c>
      <c r="Y4211" t="s">
        <v>47</v>
      </c>
      <c r="AC4211" s="1">
        <v>43064</v>
      </c>
      <c r="AD4211">
        <v>2</v>
      </c>
      <c r="AE4211">
        <v>176</v>
      </c>
      <c r="AF4211" s="1">
        <v>43342</v>
      </c>
      <c r="AG4211">
        <v>381</v>
      </c>
      <c r="AH4211">
        <v>108172</v>
      </c>
      <c r="AI4211">
        <v>399</v>
      </c>
      <c r="AJ4211" t="s">
        <v>2294</v>
      </c>
      <c r="AK4211" t="s">
        <v>45</v>
      </c>
      <c r="AL4211" s="1">
        <v>42961</v>
      </c>
    </row>
    <row r="4212" spans="1:38" x14ac:dyDescent="0.25">
      <c r="A4212" t="s">
        <v>284</v>
      </c>
      <c r="B4212" s="1">
        <v>44111</v>
      </c>
      <c r="C4212">
        <v>1</v>
      </c>
      <c r="D4212">
        <v>24</v>
      </c>
      <c r="E4212">
        <v>336</v>
      </c>
      <c r="F4212" t="s">
        <v>1426</v>
      </c>
      <c r="G4212" t="s">
        <v>285</v>
      </c>
      <c r="H4212" t="s">
        <v>64</v>
      </c>
      <c r="I4212">
        <v>4</v>
      </c>
      <c r="J4212" t="s">
        <v>42</v>
      </c>
      <c r="K4212">
        <v>55</v>
      </c>
      <c r="L4212">
        <v>28</v>
      </c>
      <c r="M4212">
        <v>4.99</v>
      </c>
      <c r="N4212">
        <v>1.4</v>
      </c>
      <c r="O4212">
        <v>4.91</v>
      </c>
      <c r="P4212">
        <v>1.37</v>
      </c>
      <c r="Q4212">
        <v>3.53</v>
      </c>
      <c r="R4212">
        <v>0.99</v>
      </c>
      <c r="S4212">
        <v>2.36</v>
      </c>
      <c r="T4212">
        <v>30</v>
      </c>
      <c r="U4212">
        <v>29.06</v>
      </c>
      <c r="V4212">
        <v>32.1</v>
      </c>
      <c r="W4212" s="1">
        <v>44056</v>
      </c>
    </row>
    <row r="4213" spans="1:38" x14ac:dyDescent="0.25">
      <c r="A4213" t="s">
        <v>284</v>
      </c>
      <c r="B4213" s="1">
        <v>44230</v>
      </c>
      <c r="C4213">
        <v>3</v>
      </c>
      <c r="D4213">
        <v>24</v>
      </c>
      <c r="E4213">
        <v>336</v>
      </c>
      <c r="F4213" t="s">
        <v>1426</v>
      </c>
      <c r="G4213" t="s">
        <v>285</v>
      </c>
      <c r="H4213" t="s">
        <v>64</v>
      </c>
      <c r="I4213">
        <v>4</v>
      </c>
      <c r="J4213" t="s">
        <v>42</v>
      </c>
      <c r="K4213">
        <v>174</v>
      </c>
      <c r="L4213">
        <v>18</v>
      </c>
      <c r="M4213">
        <v>4.6900000000000004</v>
      </c>
      <c r="N4213">
        <v>0.84</v>
      </c>
      <c r="O4213">
        <v>5.32</v>
      </c>
      <c r="P4213">
        <v>0.96</v>
      </c>
      <c r="Q4213">
        <v>4.22</v>
      </c>
      <c r="R4213">
        <v>0.76</v>
      </c>
      <c r="S4213">
        <v>1.72</v>
      </c>
      <c r="T4213">
        <v>380</v>
      </c>
      <c r="U4213">
        <v>18.68</v>
      </c>
      <c r="V4213">
        <v>22.48</v>
      </c>
      <c r="W4213" s="1">
        <v>44056</v>
      </c>
    </row>
    <row r="4214" spans="1:38" x14ac:dyDescent="0.25">
      <c r="A4214" t="s">
        <v>284</v>
      </c>
      <c r="B4214" s="1">
        <v>44166</v>
      </c>
      <c r="C4214">
        <v>2</v>
      </c>
      <c r="D4214">
        <v>24</v>
      </c>
      <c r="E4214">
        <v>336</v>
      </c>
      <c r="F4214" t="s">
        <v>1426</v>
      </c>
      <c r="G4214" t="s">
        <v>285</v>
      </c>
      <c r="H4214" t="s">
        <v>64</v>
      </c>
      <c r="I4214">
        <v>4</v>
      </c>
      <c r="J4214" t="s">
        <v>42</v>
      </c>
      <c r="K4214">
        <v>110</v>
      </c>
      <c r="L4214">
        <v>16</v>
      </c>
      <c r="M4214">
        <v>4.9800000000000004</v>
      </c>
      <c r="N4214">
        <v>0.8</v>
      </c>
      <c r="O4214">
        <v>1.7</v>
      </c>
      <c r="P4214">
        <v>0.3</v>
      </c>
      <c r="Q4214">
        <v>4</v>
      </c>
      <c r="R4214">
        <v>0.6</v>
      </c>
      <c r="S4214">
        <v>0.9</v>
      </c>
      <c r="T4214">
        <v>44</v>
      </c>
      <c r="U4214">
        <v>16.61</v>
      </c>
      <c r="V4214">
        <v>12.51</v>
      </c>
      <c r="W4214" s="1">
        <v>44056</v>
      </c>
      <c r="Z4214">
        <v>-80</v>
      </c>
      <c r="AA4214">
        <v>-25</v>
      </c>
    </row>
    <row r="4215" spans="1:38" x14ac:dyDescent="0.25">
      <c r="A4215" t="s">
        <v>284</v>
      </c>
      <c r="B4215" s="1">
        <v>44298</v>
      </c>
      <c r="C4215">
        <v>4</v>
      </c>
      <c r="D4215">
        <v>24</v>
      </c>
      <c r="E4215">
        <v>336</v>
      </c>
      <c r="F4215" t="s">
        <v>1426</v>
      </c>
      <c r="G4215" t="s">
        <v>285</v>
      </c>
      <c r="H4215" t="s">
        <v>64</v>
      </c>
      <c r="I4215">
        <v>4</v>
      </c>
      <c r="J4215" t="s">
        <v>42</v>
      </c>
      <c r="K4215">
        <v>242</v>
      </c>
      <c r="L4215">
        <v>10</v>
      </c>
      <c r="M4215">
        <v>4.07</v>
      </c>
      <c r="N4215">
        <v>0.41</v>
      </c>
      <c r="O4215">
        <v>5.18</v>
      </c>
      <c r="P4215">
        <v>0.52</v>
      </c>
      <c r="Q4215">
        <v>4.43</v>
      </c>
      <c r="R4215">
        <v>0.44</v>
      </c>
      <c r="S4215">
        <v>0.96</v>
      </c>
      <c r="T4215">
        <v>1709</v>
      </c>
      <c r="U4215">
        <v>10.38</v>
      </c>
      <c r="V4215">
        <v>12.47</v>
      </c>
      <c r="W4215" s="1">
        <v>44056</v>
      </c>
    </row>
    <row r="4216" spans="1:38" x14ac:dyDescent="0.25">
      <c r="A4216" t="s">
        <v>1153</v>
      </c>
      <c r="B4216" s="1">
        <v>43009</v>
      </c>
      <c r="C4216">
        <v>1</v>
      </c>
      <c r="D4216">
        <v>103</v>
      </c>
      <c r="E4216">
        <v>336</v>
      </c>
      <c r="F4216" t="s">
        <v>1426</v>
      </c>
      <c r="G4216" t="s">
        <v>104</v>
      </c>
      <c r="H4216" t="s">
        <v>105</v>
      </c>
      <c r="I4216">
        <v>5</v>
      </c>
      <c r="J4216" t="s">
        <v>42</v>
      </c>
      <c r="K4216">
        <v>51</v>
      </c>
      <c r="L4216">
        <v>16.100000000000001</v>
      </c>
      <c r="M4216">
        <v>4.54</v>
      </c>
      <c r="N4216">
        <v>0.73</v>
      </c>
      <c r="O4216">
        <v>5.28</v>
      </c>
      <c r="P4216">
        <v>0.85</v>
      </c>
      <c r="Q4216">
        <v>4.22</v>
      </c>
      <c r="R4216">
        <v>0.68</v>
      </c>
      <c r="S4216">
        <v>1.53</v>
      </c>
      <c r="T4216">
        <v>140</v>
      </c>
      <c r="U4216">
        <v>16.71</v>
      </c>
      <c r="V4216">
        <v>20.03</v>
      </c>
      <c r="W4216" s="1">
        <v>42958</v>
      </c>
      <c r="X4216">
        <v>269</v>
      </c>
      <c r="Y4216" t="s">
        <v>43</v>
      </c>
      <c r="Z4216" t="s">
        <v>2295</v>
      </c>
      <c r="AA4216" t="s">
        <v>2012</v>
      </c>
      <c r="AC4216" s="1">
        <v>43050</v>
      </c>
      <c r="AD4216">
        <v>1</v>
      </c>
      <c r="AE4216">
        <v>257</v>
      </c>
      <c r="AF4216" s="1">
        <v>43327</v>
      </c>
      <c r="AG4216">
        <v>369</v>
      </c>
      <c r="AH4216">
        <v>310034</v>
      </c>
      <c r="AI4216" t="s">
        <v>422</v>
      </c>
      <c r="AJ4216" s="3">
        <v>45206</v>
      </c>
      <c r="AK4216" t="s">
        <v>45</v>
      </c>
      <c r="AL4216" s="1">
        <v>42958</v>
      </c>
    </row>
    <row r="4217" spans="1:38" x14ac:dyDescent="0.25">
      <c r="A4217" t="s">
        <v>1153</v>
      </c>
      <c r="B4217" s="1">
        <v>43073</v>
      </c>
      <c r="C4217">
        <v>2</v>
      </c>
      <c r="D4217">
        <v>103</v>
      </c>
      <c r="E4217">
        <v>336</v>
      </c>
      <c r="F4217" t="s">
        <v>1426</v>
      </c>
      <c r="G4217" t="s">
        <v>104</v>
      </c>
      <c r="H4217" t="s">
        <v>105</v>
      </c>
      <c r="I4217">
        <v>5</v>
      </c>
      <c r="J4217" t="s">
        <v>42</v>
      </c>
      <c r="K4217">
        <v>115</v>
      </c>
      <c r="L4217">
        <v>15.6</v>
      </c>
      <c r="M4217">
        <v>4.62</v>
      </c>
      <c r="N4217">
        <v>0.72</v>
      </c>
      <c r="O4217">
        <v>5.22</v>
      </c>
      <c r="P4217">
        <v>0.81</v>
      </c>
      <c r="Q4217">
        <v>4.4800000000000004</v>
      </c>
      <c r="R4217">
        <v>0.7</v>
      </c>
      <c r="S4217">
        <v>1.51</v>
      </c>
      <c r="T4217">
        <v>59</v>
      </c>
      <c r="U4217">
        <v>16.190000000000001</v>
      </c>
      <c r="V4217">
        <v>19.54</v>
      </c>
      <c r="W4217" s="1">
        <v>42958</v>
      </c>
      <c r="X4217">
        <v>269</v>
      </c>
      <c r="Y4217" t="s">
        <v>46</v>
      </c>
      <c r="Z4217" t="s">
        <v>2295</v>
      </c>
      <c r="AA4217" t="s">
        <v>2012</v>
      </c>
      <c r="AC4217" s="1">
        <v>43050</v>
      </c>
      <c r="AD4217">
        <v>1</v>
      </c>
      <c r="AE4217">
        <v>252</v>
      </c>
      <c r="AF4217" s="1">
        <v>43327</v>
      </c>
      <c r="AG4217">
        <v>369</v>
      </c>
      <c r="AH4217">
        <v>310034</v>
      </c>
      <c r="AI4217" t="s">
        <v>422</v>
      </c>
      <c r="AJ4217" s="3">
        <v>45206</v>
      </c>
      <c r="AK4217" t="s">
        <v>45</v>
      </c>
      <c r="AL4217" s="1">
        <v>42958</v>
      </c>
    </row>
    <row r="4218" spans="1:38" x14ac:dyDescent="0.25">
      <c r="A4218" t="s">
        <v>1153</v>
      </c>
      <c r="B4218" s="1">
        <v>43144</v>
      </c>
      <c r="C4218">
        <v>3</v>
      </c>
      <c r="D4218">
        <v>103</v>
      </c>
      <c r="E4218">
        <v>336</v>
      </c>
      <c r="F4218" t="s">
        <v>1426</v>
      </c>
      <c r="G4218" t="s">
        <v>104</v>
      </c>
      <c r="H4218" t="s">
        <v>105</v>
      </c>
      <c r="I4218">
        <v>5</v>
      </c>
      <c r="J4218" t="s">
        <v>42</v>
      </c>
      <c r="K4218">
        <v>186</v>
      </c>
      <c r="L4218">
        <v>11.8</v>
      </c>
      <c r="M4218">
        <v>4.57</v>
      </c>
      <c r="N4218">
        <v>0.54</v>
      </c>
      <c r="O4218">
        <v>6.83</v>
      </c>
      <c r="P4218">
        <v>0.81</v>
      </c>
      <c r="Q4218">
        <v>4.58</v>
      </c>
      <c r="R4218">
        <v>0.54</v>
      </c>
      <c r="S4218">
        <v>1.35</v>
      </c>
      <c r="T4218">
        <v>88</v>
      </c>
      <c r="U4218">
        <v>12.25</v>
      </c>
      <c r="V4218">
        <v>17.329999999999998</v>
      </c>
      <c r="W4218" s="1">
        <v>42958</v>
      </c>
      <c r="X4218">
        <v>269</v>
      </c>
      <c r="Y4218" t="s">
        <v>47</v>
      </c>
      <c r="Z4218" t="s">
        <v>2295</v>
      </c>
      <c r="AA4218" t="s">
        <v>2012</v>
      </c>
      <c r="AC4218" s="1">
        <v>43050</v>
      </c>
      <c r="AD4218">
        <v>1</v>
      </c>
      <c r="AE4218">
        <v>113</v>
      </c>
      <c r="AF4218" s="1">
        <v>43327</v>
      </c>
      <c r="AG4218">
        <v>369</v>
      </c>
      <c r="AH4218">
        <v>310034</v>
      </c>
      <c r="AI4218" t="s">
        <v>422</v>
      </c>
      <c r="AJ4218" s="3">
        <v>45206</v>
      </c>
      <c r="AK4218" t="s">
        <v>45</v>
      </c>
      <c r="AL4218" s="1">
        <v>42958</v>
      </c>
    </row>
    <row r="4219" spans="1:38" x14ac:dyDescent="0.25">
      <c r="A4219" t="s">
        <v>1153</v>
      </c>
      <c r="B4219" s="1">
        <v>43214</v>
      </c>
      <c r="C4219">
        <v>4</v>
      </c>
      <c r="D4219">
        <v>103</v>
      </c>
      <c r="E4219">
        <v>336</v>
      </c>
      <c r="F4219" t="s">
        <v>1426</v>
      </c>
      <c r="G4219" t="s">
        <v>104</v>
      </c>
      <c r="H4219" t="s">
        <v>105</v>
      </c>
      <c r="I4219">
        <v>5</v>
      </c>
      <c r="J4219" t="s">
        <v>42</v>
      </c>
      <c r="K4219">
        <v>256</v>
      </c>
      <c r="L4219">
        <v>5.2</v>
      </c>
      <c r="M4219">
        <v>3.94</v>
      </c>
      <c r="N4219">
        <v>0.2</v>
      </c>
      <c r="O4219">
        <v>8.8000000000000007</v>
      </c>
      <c r="P4219">
        <v>0.46</v>
      </c>
      <c r="Q4219">
        <v>5.96</v>
      </c>
      <c r="R4219">
        <v>0.31</v>
      </c>
      <c r="S4219">
        <v>0.77</v>
      </c>
      <c r="T4219">
        <v>164</v>
      </c>
      <c r="U4219">
        <v>5.4</v>
      </c>
      <c r="V4219">
        <v>9.4600000000000009</v>
      </c>
      <c r="W4219" s="1">
        <v>42958</v>
      </c>
      <c r="X4219">
        <v>269</v>
      </c>
      <c r="Y4219" s="3">
        <v>45017</v>
      </c>
      <c r="Z4219" t="s">
        <v>2295</v>
      </c>
      <c r="AA4219" t="s">
        <v>2012</v>
      </c>
      <c r="AC4219" t="s">
        <v>49</v>
      </c>
      <c r="AH4219">
        <v>310034</v>
      </c>
      <c r="AI4219" t="s">
        <v>422</v>
      </c>
      <c r="AJ4219" s="3">
        <v>45206</v>
      </c>
      <c r="AK4219" t="s">
        <v>50</v>
      </c>
      <c r="AL4219" s="1">
        <v>43237</v>
      </c>
    </row>
    <row r="4220" spans="1:38" x14ac:dyDescent="0.25">
      <c r="A4220" t="s">
        <v>129</v>
      </c>
      <c r="B4220" s="1">
        <v>43060</v>
      </c>
      <c r="C4220">
        <v>2</v>
      </c>
      <c r="D4220">
        <v>304</v>
      </c>
      <c r="E4220">
        <v>336</v>
      </c>
      <c r="F4220" t="s">
        <v>1426</v>
      </c>
      <c r="G4220" t="s">
        <v>104</v>
      </c>
      <c r="H4220" t="s">
        <v>105</v>
      </c>
      <c r="I4220">
        <v>2</v>
      </c>
      <c r="J4220">
        <v>1</v>
      </c>
      <c r="K4220">
        <v>109</v>
      </c>
      <c r="L4220">
        <v>12.5</v>
      </c>
      <c r="M4220">
        <v>5.34</v>
      </c>
      <c r="N4220">
        <v>0.67</v>
      </c>
      <c r="O4220">
        <v>5.27</v>
      </c>
      <c r="P4220">
        <v>0.66</v>
      </c>
      <c r="Q4220">
        <v>4.3600000000000003</v>
      </c>
      <c r="R4220">
        <v>0.54</v>
      </c>
      <c r="S4220">
        <v>1.2</v>
      </c>
      <c r="T4220">
        <v>18</v>
      </c>
      <c r="U4220">
        <v>12.98</v>
      </c>
      <c r="V4220">
        <v>15.64</v>
      </c>
      <c r="W4220" s="1">
        <v>42951</v>
      </c>
      <c r="X4220">
        <v>291</v>
      </c>
      <c r="Y4220" t="s">
        <v>46</v>
      </c>
      <c r="Z4220" t="s">
        <v>2296</v>
      </c>
      <c r="AA4220" t="s">
        <v>2297</v>
      </c>
      <c r="AC4220" s="1">
        <v>43058</v>
      </c>
      <c r="AD4220">
        <v>3</v>
      </c>
      <c r="AE4220">
        <v>190</v>
      </c>
      <c r="AF4220" s="1">
        <v>43337</v>
      </c>
      <c r="AG4220">
        <v>386</v>
      </c>
      <c r="AH4220">
        <v>508154</v>
      </c>
      <c r="AI4220">
        <v>176</v>
      </c>
      <c r="AJ4220" t="s">
        <v>2298</v>
      </c>
      <c r="AK4220" t="s">
        <v>45</v>
      </c>
      <c r="AL4220" s="1">
        <v>42951</v>
      </c>
    </row>
    <row r="4221" spans="1:38" x14ac:dyDescent="0.25">
      <c r="A4221" t="s">
        <v>129</v>
      </c>
      <c r="B4221" s="1">
        <v>42997</v>
      </c>
      <c r="C4221">
        <v>1</v>
      </c>
      <c r="D4221">
        <v>304</v>
      </c>
      <c r="E4221">
        <v>336</v>
      </c>
      <c r="F4221" t="s">
        <v>1426</v>
      </c>
      <c r="G4221" t="s">
        <v>104</v>
      </c>
      <c r="H4221" t="s">
        <v>105</v>
      </c>
      <c r="I4221">
        <v>2</v>
      </c>
      <c r="J4221">
        <v>1</v>
      </c>
      <c r="K4221">
        <v>46</v>
      </c>
      <c r="L4221">
        <v>13.8</v>
      </c>
      <c r="M4221">
        <v>5.48</v>
      </c>
      <c r="N4221">
        <v>0.76</v>
      </c>
      <c r="O4221">
        <v>4.37</v>
      </c>
      <c r="P4221">
        <v>0.6</v>
      </c>
      <c r="Q4221">
        <v>4.0999999999999996</v>
      </c>
      <c r="R4221">
        <v>0.56999999999999995</v>
      </c>
      <c r="S4221">
        <v>1.17</v>
      </c>
      <c r="T4221">
        <v>7</v>
      </c>
      <c r="U4221">
        <v>14.32</v>
      </c>
      <c r="V4221">
        <v>15.46</v>
      </c>
      <c r="W4221" s="1">
        <v>42951</v>
      </c>
      <c r="X4221">
        <v>291</v>
      </c>
      <c r="Y4221" t="s">
        <v>43</v>
      </c>
      <c r="Z4221" t="s">
        <v>2296</v>
      </c>
      <c r="AA4221" t="s">
        <v>2297</v>
      </c>
      <c r="AC4221" t="s">
        <v>49</v>
      </c>
      <c r="AH4221">
        <v>508154</v>
      </c>
      <c r="AI4221">
        <v>176</v>
      </c>
      <c r="AJ4221" t="s">
        <v>2298</v>
      </c>
      <c r="AK4221" t="s">
        <v>45</v>
      </c>
      <c r="AL4221" s="1">
        <v>42951</v>
      </c>
    </row>
    <row r="4222" spans="1:38" x14ac:dyDescent="0.25">
      <c r="A4222" t="s">
        <v>129</v>
      </c>
      <c r="B4222" s="1">
        <v>43156</v>
      </c>
      <c r="C4222">
        <v>3</v>
      </c>
      <c r="D4222">
        <v>304</v>
      </c>
      <c r="E4222">
        <v>336</v>
      </c>
      <c r="F4222" t="s">
        <v>1426</v>
      </c>
      <c r="G4222" t="s">
        <v>104</v>
      </c>
      <c r="H4222" t="s">
        <v>105</v>
      </c>
      <c r="I4222">
        <v>2</v>
      </c>
      <c r="J4222">
        <v>1</v>
      </c>
      <c r="K4222">
        <v>205</v>
      </c>
      <c r="L4222">
        <v>10.6</v>
      </c>
      <c r="M4222">
        <v>5</v>
      </c>
      <c r="N4222">
        <v>0.53</v>
      </c>
      <c r="O4222">
        <v>5.53</v>
      </c>
      <c r="P4222">
        <v>0.59</v>
      </c>
      <c r="Q4222">
        <v>4.88</v>
      </c>
      <c r="R4222">
        <v>0.52</v>
      </c>
      <c r="S4222">
        <v>1.1000000000000001</v>
      </c>
      <c r="U4222">
        <v>11</v>
      </c>
      <c r="V4222">
        <v>14.1</v>
      </c>
      <c r="W4222" s="1">
        <v>42951</v>
      </c>
      <c r="X4222">
        <v>291</v>
      </c>
      <c r="Z4222" t="s">
        <v>2296</v>
      </c>
      <c r="AA4222" t="s">
        <v>2297</v>
      </c>
      <c r="AI4222">
        <v>0</v>
      </c>
    </row>
    <row r="4223" spans="1:38" x14ac:dyDescent="0.25">
      <c r="A4223" t="s">
        <v>129</v>
      </c>
      <c r="B4223" s="1">
        <v>43229</v>
      </c>
      <c r="C4223">
        <v>4</v>
      </c>
      <c r="D4223">
        <v>304</v>
      </c>
      <c r="E4223">
        <v>336</v>
      </c>
      <c r="F4223" t="s">
        <v>1426</v>
      </c>
      <c r="G4223" t="s">
        <v>104</v>
      </c>
      <c r="H4223" t="s">
        <v>105</v>
      </c>
      <c r="I4223">
        <v>2</v>
      </c>
      <c r="J4223">
        <v>1</v>
      </c>
      <c r="K4223">
        <v>278</v>
      </c>
      <c r="L4223">
        <v>6.5</v>
      </c>
      <c r="M4223">
        <v>4.62</v>
      </c>
      <c r="N4223">
        <v>0.3</v>
      </c>
      <c r="O4223">
        <v>7.41</v>
      </c>
      <c r="P4223">
        <v>0.48</v>
      </c>
      <c r="Q4223">
        <v>5.71</v>
      </c>
      <c r="R4223">
        <v>0.37</v>
      </c>
      <c r="S4223">
        <v>0.85</v>
      </c>
      <c r="T4223">
        <v>158</v>
      </c>
      <c r="U4223">
        <v>6.75</v>
      </c>
      <c r="V4223">
        <v>10.51</v>
      </c>
      <c r="W4223" s="1">
        <v>42951</v>
      </c>
      <c r="X4223">
        <v>291</v>
      </c>
      <c r="Y4223" s="3">
        <v>45017</v>
      </c>
      <c r="Z4223" t="s">
        <v>2296</v>
      </c>
      <c r="AA4223" t="s">
        <v>2297</v>
      </c>
      <c r="AC4223" t="s">
        <v>49</v>
      </c>
      <c r="AH4223">
        <v>508154</v>
      </c>
      <c r="AI4223" t="s">
        <v>141</v>
      </c>
      <c r="AJ4223" t="s">
        <v>2298</v>
      </c>
      <c r="AK4223" t="s">
        <v>50</v>
      </c>
      <c r="AL4223" s="1">
        <v>43250</v>
      </c>
    </row>
    <row r="4224" spans="1:38" x14ac:dyDescent="0.25">
      <c r="A4224" t="s">
        <v>129</v>
      </c>
      <c r="B4224" s="1">
        <v>42997</v>
      </c>
      <c r="C4224">
        <v>1</v>
      </c>
      <c r="D4224">
        <v>114</v>
      </c>
      <c r="E4224">
        <v>336</v>
      </c>
      <c r="F4224" t="s">
        <v>1426</v>
      </c>
      <c r="G4224" t="s">
        <v>104</v>
      </c>
      <c r="H4224" t="s">
        <v>105</v>
      </c>
      <c r="I4224">
        <v>3</v>
      </c>
      <c r="J4224">
        <v>2</v>
      </c>
      <c r="K4224">
        <v>41</v>
      </c>
      <c r="L4224">
        <v>27</v>
      </c>
      <c r="M4224">
        <v>5.16</v>
      </c>
      <c r="N4224">
        <v>1.39</v>
      </c>
      <c r="O4224">
        <v>3.5</v>
      </c>
      <c r="P4224">
        <v>0.94</v>
      </c>
      <c r="Q4224">
        <v>3.9</v>
      </c>
      <c r="R4224">
        <v>1.05</v>
      </c>
      <c r="S4224">
        <v>2</v>
      </c>
      <c r="T4224">
        <v>72</v>
      </c>
      <c r="U4224">
        <v>28.03</v>
      </c>
      <c r="V4224">
        <v>26.83</v>
      </c>
      <c r="W4224" s="1">
        <v>42956</v>
      </c>
      <c r="X4224">
        <v>286</v>
      </c>
      <c r="Y4224" t="s">
        <v>43</v>
      </c>
      <c r="Z4224" t="s">
        <v>2100</v>
      </c>
      <c r="AA4224" t="s">
        <v>2299</v>
      </c>
      <c r="AC4224" t="s">
        <v>49</v>
      </c>
      <c r="AH4224">
        <v>508154</v>
      </c>
      <c r="AI4224">
        <v>325</v>
      </c>
      <c r="AJ4224" s="2">
        <v>24412</v>
      </c>
      <c r="AK4224" t="s">
        <v>45</v>
      </c>
      <c r="AL4224" s="1">
        <v>42956</v>
      </c>
    </row>
    <row r="4225" spans="1:38" x14ac:dyDescent="0.25">
      <c r="A4225" t="s">
        <v>129</v>
      </c>
      <c r="B4225" s="1">
        <v>43060</v>
      </c>
      <c r="C4225">
        <v>2</v>
      </c>
      <c r="D4225">
        <v>114</v>
      </c>
      <c r="E4225">
        <v>336</v>
      </c>
      <c r="F4225" t="s">
        <v>1426</v>
      </c>
      <c r="G4225" t="s">
        <v>104</v>
      </c>
      <c r="H4225" t="s">
        <v>105</v>
      </c>
      <c r="I4225">
        <v>3</v>
      </c>
      <c r="J4225">
        <v>2</v>
      </c>
      <c r="K4225">
        <v>104</v>
      </c>
      <c r="L4225">
        <v>23.5</v>
      </c>
      <c r="M4225">
        <v>5.08</v>
      </c>
      <c r="N4225">
        <v>1.19</v>
      </c>
      <c r="O4225">
        <v>4.1399999999999997</v>
      </c>
      <c r="P4225">
        <v>0.97</v>
      </c>
      <c r="Q4225">
        <v>3.8</v>
      </c>
      <c r="R4225">
        <v>0.89</v>
      </c>
      <c r="S4225">
        <v>1.87</v>
      </c>
      <c r="T4225">
        <v>87</v>
      </c>
      <c r="U4225">
        <v>24.39</v>
      </c>
      <c r="V4225">
        <v>25.08</v>
      </c>
      <c r="W4225" s="1">
        <v>42956</v>
      </c>
      <c r="X4225">
        <v>286</v>
      </c>
      <c r="Y4225" t="s">
        <v>46</v>
      </c>
      <c r="Z4225" t="s">
        <v>2100</v>
      </c>
      <c r="AA4225" t="s">
        <v>2299</v>
      </c>
      <c r="AC4225" s="1">
        <v>43058</v>
      </c>
      <c r="AD4225">
        <v>1</v>
      </c>
      <c r="AE4225">
        <v>191</v>
      </c>
      <c r="AF4225" s="1">
        <v>43338</v>
      </c>
      <c r="AG4225">
        <v>382</v>
      </c>
      <c r="AH4225">
        <v>508154</v>
      </c>
      <c r="AI4225">
        <v>325</v>
      </c>
      <c r="AJ4225" s="2">
        <v>24412</v>
      </c>
      <c r="AK4225" t="s">
        <v>45</v>
      </c>
      <c r="AL4225" s="1">
        <v>42956</v>
      </c>
    </row>
    <row r="4226" spans="1:38" x14ac:dyDescent="0.25">
      <c r="A4226" t="s">
        <v>129</v>
      </c>
      <c r="B4226" s="1">
        <v>43156</v>
      </c>
      <c r="C4226">
        <v>3</v>
      </c>
      <c r="D4226">
        <v>114</v>
      </c>
      <c r="E4226">
        <v>336</v>
      </c>
      <c r="F4226" t="s">
        <v>1426</v>
      </c>
      <c r="G4226" t="s">
        <v>104</v>
      </c>
      <c r="H4226" t="s">
        <v>105</v>
      </c>
      <c r="I4226">
        <v>3</v>
      </c>
      <c r="J4226">
        <v>2</v>
      </c>
      <c r="K4226">
        <v>200</v>
      </c>
      <c r="L4226">
        <v>20.5</v>
      </c>
      <c r="M4226">
        <v>4.9000000000000004</v>
      </c>
      <c r="N4226">
        <v>1</v>
      </c>
      <c r="O4226">
        <v>4.03</v>
      </c>
      <c r="P4226">
        <v>0.83</v>
      </c>
      <c r="Q4226">
        <v>3.9</v>
      </c>
      <c r="R4226">
        <v>0.8</v>
      </c>
      <c r="S4226">
        <v>1.63</v>
      </c>
      <c r="U4226">
        <v>21.28</v>
      </c>
      <c r="V4226">
        <v>21.85</v>
      </c>
      <c r="W4226" s="1">
        <v>42956</v>
      </c>
      <c r="X4226">
        <v>286</v>
      </c>
      <c r="Z4226" t="s">
        <v>2100</v>
      </c>
      <c r="AA4226" t="s">
        <v>2299</v>
      </c>
      <c r="AI4226">
        <v>0</v>
      </c>
    </row>
    <row r="4227" spans="1:38" x14ac:dyDescent="0.25">
      <c r="A4227" t="s">
        <v>129</v>
      </c>
      <c r="B4227" s="1">
        <v>43229</v>
      </c>
      <c r="C4227">
        <v>4</v>
      </c>
      <c r="D4227">
        <v>114</v>
      </c>
      <c r="E4227">
        <v>336</v>
      </c>
      <c r="F4227" t="s">
        <v>1426</v>
      </c>
      <c r="G4227" t="s">
        <v>104</v>
      </c>
      <c r="H4227" t="s">
        <v>105</v>
      </c>
      <c r="I4227">
        <v>3</v>
      </c>
      <c r="J4227">
        <v>2</v>
      </c>
      <c r="K4227">
        <v>273</v>
      </c>
      <c r="L4227">
        <v>14.6</v>
      </c>
      <c r="M4227">
        <v>4.79</v>
      </c>
      <c r="N4227">
        <v>0.7</v>
      </c>
      <c r="O4227">
        <v>4.55</v>
      </c>
      <c r="P4227">
        <v>0.66</v>
      </c>
      <c r="Q4227">
        <v>4.1500000000000004</v>
      </c>
      <c r="R4227">
        <v>0.61</v>
      </c>
      <c r="S4227">
        <v>1.27</v>
      </c>
      <c r="T4227">
        <v>53</v>
      </c>
      <c r="U4227">
        <v>15.15</v>
      </c>
      <c r="V4227">
        <v>16.72</v>
      </c>
      <c r="W4227" s="1">
        <v>42956</v>
      </c>
      <c r="X4227">
        <v>286</v>
      </c>
      <c r="Y4227" t="s">
        <v>48</v>
      </c>
      <c r="Z4227" t="s">
        <v>2100</v>
      </c>
      <c r="AA4227" t="s">
        <v>2299</v>
      </c>
      <c r="AC4227" t="s">
        <v>49</v>
      </c>
      <c r="AH4227">
        <v>508154</v>
      </c>
      <c r="AI4227">
        <v>325</v>
      </c>
      <c r="AJ4227">
        <v>24412</v>
      </c>
      <c r="AK4227" t="s">
        <v>50</v>
      </c>
      <c r="AL4227" s="1">
        <v>43251</v>
      </c>
    </row>
    <row r="4228" spans="1:38" x14ac:dyDescent="0.25">
      <c r="A4228" t="s">
        <v>123</v>
      </c>
      <c r="B4228" s="1">
        <v>43005</v>
      </c>
      <c r="C4228">
        <v>1</v>
      </c>
      <c r="D4228">
        <v>148</v>
      </c>
      <c r="E4228">
        <v>337</v>
      </c>
      <c r="F4228" t="s">
        <v>1426</v>
      </c>
      <c r="G4228" t="s">
        <v>69</v>
      </c>
      <c r="H4228" t="s">
        <v>70</v>
      </c>
      <c r="I4228">
        <v>3</v>
      </c>
      <c r="J4228">
        <v>2</v>
      </c>
      <c r="K4228">
        <v>41</v>
      </c>
      <c r="L4228">
        <v>26.9</v>
      </c>
      <c r="M4228">
        <v>4.8499999999999996</v>
      </c>
      <c r="N4228">
        <v>1.3</v>
      </c>
      <c r="O4228">
        <v>4.53</v>
      </c>
      <c r="P4228">
        <v>1.22</v>
      </c>
      <c r="Q4228">
        <v>3.48</v>
      </c>
      <c r="R4228">
        <v>0.94</v>
      </c>
      <c r="S4228">
        <v>2.15</v>
      </c>
      <c r="T4228">
        <v>13</v>
      </c>
      <c r="U4228">
        <v>27.92</v>
      </c>
      <c r="V4228">
        <v>29.5</v>
      </c>
      <c r="W4228" s="1">
        <v>42964</v>
      </c>
      <c r="X4228">
        <v>247</v>
      </c>
      <c r="Y4228" t="s">
        <v>43</v>
      </c>
      <c r="Z4228" t="s">
        <v>2300</v>
      </c>
      <c r="AA4228" t="s">
        <v>2301</v>
      </c>
      <c r="AC4228" s="1">
        <v>43067</v>
      </c>
      <c r="AD4228">
        <v>2</v>
      </c>
      <c r="AE4228">
        <v>281</v>
      </c>
      <c r="AF4228" s="1">
        <v>43348</v>
      </c>
      <c r="AG4228">
        <v>384</v>
      </c>
      <c r="AH4228" t="s">
        <v>1558</v>
      </c>
      <c r="AI4228">
        <v>252</v>
      </c>
      <c r="AJ4228" t="s">
        <v>2302</v>
      </c>
      <c r="AK4228" t="s">
        <v>45</v>
      </c>
      <c r="AL4228" s="1">
        <v>42964</v>
      </c>
    </row>
    <row r="4229" spans="1:38" x14ac:dyDescent="0.25">
      <c r="A4229" t="s">
        <v>123</v>
      </c>
      <c r="B4229" s="1">
        <v>43074</v>
      </c>
      <c r="C4229">
        <v>2</v>
      </c>
      <c r="D4229">
        <v>148</v>
      </c>
      <c r="E4229">
        <v>337</v>
      </c>
      <c r="F4229" t="s">
        <v>1426</v>
      </c>
      <c r="G4229" t="s">
        <v>69</v>
      </c>
      <c r="H4229" t="s">
        <v>70</v>
      </c>
      <c r="I4229">
        <v>3</v>
      </c>
      <c r="J4229">
        <v>2</v>
      </c>
      <c r="K4229">
        <v>110</v>
      </c>
      <c r="L4229">
        <v>22</v>
      </c>
      <c r="M4229">
        <v>4.7699999999999996</v>
      </c>
      <c r="N4229">
        <v>1.05</v>
      </c>
      <c r="O4229">
        <v>4.59</v>
      </c>
      <c r="P4229">
        <v>1.01</v>
      </c>
      <c r="Q4229">
        <v>3.51</v>
      </c>
      <c r="R4229">
        <v>0.77</v>
      </c>
      <c r="S4229">
        <v>1.78</v>
      </c>
      <c r="T4229">
        <v>8</v>
      </c>
      <c r="U4229">
        <v>22.84</v>
      </c>
      <c r="V4229">
        <v>24.29</v>
      </c>
      <c r="W4229" s="1">
        <v>42964</v>
      </c>
      <c r="X4229">
        <v>247</v>
      </c>
      <c r="Y4229" t="s">
        <v>46</v>
      </c>
      <c r="Z4229" t="s">
        <v>2300</v>
      </c>
      <c r="AA4229" t="s">
        <v>2301</v>
      </c>
      <c r="AC4229" s="1">
        <v>43067</v>
      </c>
      <c r="AD4229">
        <v>2</v>
      </c>
      <c r="AE4229">
        <v>272</v>
      </c>
      <c r="AF4229" s="1">
        <v>43348</v>
      </c>
      <c r="AG4229">
        <v>384</v>
      </c>
      <c r="AH4229" t="s">
        <v>1558</v>
      </c>
      <c r="AI4229">
        <v>252</v>
      </c>
      <c r="AJ4229" t="s">
        <v>2302</v>
      </c>
      <c r="AK4229" t="s">
        <v>45</v>
      </c>
      <c r="AL4229" s="1">
        <v>42964</v>
      </c>
    </row>
    <row r="4230" spans="1:38" x14ac:dyDescent="0.25">
      <c r="A4230" t="s">
        <v>123</v>
      </c>
      <c r="B4230" s="1">
        <v>43198</v>
      </c>
      <c r="C4230">
        <v>4</v>
      </c>
      <c r="D4230">
        <v>148</v>
      </c>
      <c r="E4230">
        <v>337</v>
      </c>
      <c r="F4230" t="s">
        <v>1426</v>
      </c>
      <c r="G4230" t="s">
        <v>69</v>
      </c>
      <c r="H4230" t="s">
        <v>70</v>
      </c>
      <c r="I4230">
        <v>3</v>
      </c>
      <c r="J4230">
        <v>2</v>
      </c>
      <c r="K4230">
        <v>234</v>
      </c>
      <c r="L4230">
        <v>13.8</v>
      </c>
      <c r="M4230">
        <v>4.45</v>
      </c>
      <c r="N4230">
        <v>0.61</v>
      </c>
      <c r="O4230">
        <v>6.47</v>
      </c>
      <c r="P4230">
        <v>0.89</v>
      </c>
      <c r="Q4230">
        <v>4.49</v>
      </c>
      <c r="R4230">
        <v>0.62</v>
      </c>
      <c r="S4230">
        <v>1.51</v>
      </c>
      <c r="T4230">
        <v>53</v>
      </c>
      <c r="U4230">
        <v>14.32</v>
      </c>
      <c r="V4230">
        <v>19.47</v>
      </c>
      <c r="W4230" s="1">
        <v>42964</v>
      </c>
      <c r="X4230">
        <v>247</v>
      </c>
      <c r="Y4230" t="s">
        <v>48</v>
      </c>
      <c r="Z4230" t="s">
        <v>2300</v>
      </c>
      <c r="AA4230" t="s">
        <v>2301</v>
      </c>
      <c r="AC4230" t="s">
        <v>49</v>
      </c>
      <c r="AH4230" t="s">
        <v>1558</v>
      </c>
      <c r="AI4230">
        <v>252</v>
      </c>
      <c r="AJ4230" t="s">
        <v>2302</v>
      </c>
      <c r="AK4230" t="s">
        <v>50</v>
      </c>
      <c r="AL4230" s="1">
        <v>43242</v>
      </c>
    </row>
    <row r="4231" spans="1:38" x14ac:dyDescent="0.25">
      <c r="A4231" t="s">
        <v>123</v>
      </c>
      <c r="B4231" s="1">
        <v>43136</v>
      </c>
      <c r="C4231">
        <v>3</v>
      </c>
      <c r="D4231">
        <v>148</v>
      </c>
      <c r="E4231">
        <v>337</v>
      </c>
      <c r="F4231" t="s">
        <v>1426</v>
      </c>
      <c r="G4231" t="s">
        <v>69</v>
      </c>
      <c r="H4231" t="s">
        <v>70</v>
      </c>
      <c r="I4231">
        <v>3</v>
      </c>
      <c r="J4231">
        <v>2</v>
      </c>
      <c r="K4231">
        <v>172</v>
      </c>
      <c r="L4231">
        <v>16</v>
      </c>
      <c r="M4231">
        <v>4.78</v>
      </c>
      <c r="N4231">
        <v>0.76</v>
      </c>
      <c r="O4231">
        <v>5.05</v>
      </c>
      <c r="P4231">
        <v>0.81</v>
      </c>
      <c r="Q4231">
        <v>3.74</v>
      </c>
      <c r="R4231">
        <v>0.6</v>
      </c>
      <c r="S4231">
        <v>1.41</v>
      </c>
      <c r="T4231">
        <v>11</v>
      </c>
      <c r="U4231">
        <v>16.61</v>
      </c>
      <c r="V4231">
        <v>18.91</v>
      </c>
      <c r="W4231" s="1">
        <v>42964</v>
      </c>
      <c r="X4231">
        <v>247</v>
      </c>
      <c r="Y4231" t="s">
        <v>47</v>
      </c>
      <c r="Z4231" t="s">
        <v>2300</v>
      </c>
      <c r="AA4231" t="s">
        <v>2301</v>
      </c>
      <c r="AC4231" s="1">
        <v>43067</v>
      </c>
      <c r="AD4231">
        <v>2</v>
      </c>
      <c r="AE4231">
        <v>210</v>
      </c>
      <c r="AF4231" s="1">
        <v>43348</v>
      </c>
      <c r="AG4231">
        <v>384</v>
      </c>
      <c r="AH4231" t="s">
        <v>1558</v>
      </c>
      <c r="AI4231">
        <v>252</v>
      </c>
      <c r="AJ4231" t="s">
        <v>2302</v>
      </c>
      <c r="AK4231" t="s">
        <v>45</v>
      </c>
      <c r="AL4231" s="1">
        <v>42964</v>
      </c>
    </row>
    <row r="4232" spans="1:38" x14ac:dyDescent="0.25">
      <c r="A4232" t="s">
        <v>123</v>
      </c>
      <c r="B4232" s="1">
        <v>43005</v>
      </c>
      <c r="C4232">
        <v>1</v>
      </c>
      <c r="D4232">
        <v>410</v>
      </c>
      <c r="E4232">
        <v>337</v>
      </c>
      <c r="F4232" t="s">
        <v>1426</v>
      </c>
      <c r="G4232" t="s">
        <v>104</v>
      </c>
      <c r="H4232" t="s">
        <v>105</v>
      </c>
      <c r="I4232">
        <v>3</v>
      </c>
      <c r="J4232">
        <v>2</v>
      </c>
      <c r="K4232">
        <v>38</v>
      </c>
      <c r="L4232">
        <v>20.2</v>
      </c>
      <c r="M4232">
        <v>5.09</v>
      </c>
      <c r="N4232">
        <v>1.03</v>
      </c>
      <c r="O4232">
        <v>4.9000000000000004</v>
      </c>
      <c r="P4232">
        <v>0.99</v>
      </c>
      <c r="Q4232">
        <v>4.26</v>
      </c>
      <c r="R4232">
        <v>0.86</v>
      </c>
      <c r="S4232">
        <v>1.85</v>
      </c>
      <c r="T4232">
        <v>15</v>
      </c>
      <c r="U4232">
        <v>20.97</v>
      </c>
      <c r="V4232">
        <v>24.22</v>
      </c>
      <c r="W4232" s="1">
        <v>42967</v>
      </c>
      <c r="X4232">
        <v>244</v>
      </c>
      <c r="Z4232" t="s">
        <v>513</v>
      </c>
      <c r="AA4232" t="s">
        <v>514</v>
      </c>
      <c r="AC4232" s="1">
        <v>43042</v>
      </c>
      <c r="AD4232">
        <v>1</v>
      </c>
      <c r="AE4232">
        <v>253</v>
      </c>
      <c r="AF4232" s="1">
        <v>43320</v>
      </c>
      <c r="AG4232">
        <v>353</v>
      </c>
      <c r="AH4232" t="s">
        <v>515</v>
      </c>
      <c r="AI4232" t="s">
        <v>516</v>
      </c>
      <c r="AJ4232" t="s">
        <v>517</v>
      </c>
      <c r="AK4232" t="s">
        <v>45</v>
      </c>
      <c r="AL4232" s="1">
        <v>42967</v>
      </c>
    </row>
    <row r="4233" spans="1:38" x14ac:dyDescent="0.25">
      <c r="A4233" t="s">
        <v>123</v>
      </c>
      <c r="B4233" s="1">
        <v>43074</v>
      </c>
      <c r="C4233">
        <v>2</v>
      </c>
      <c r="D4233">
        <v>410</v>
      </c>
      <c r="E4233">
        <v>337</v>
      </c>
      <c r="F4233" t="s">
        <v>1426</v>
      </c>
      <c r="G4233" t="s">
        <v>104</v>
      </c>
      <c r="H4233" t="s">
        <v>105</v>
      </c>
      <c r="I4233">
        <v>3</v>
      </c>
      <c r="J4233">
        <v>2</v>
      </c>
      <c r="K4233">
        <v>107</v>
      </c>
      <c r="L4233">
        <v>15.8</v>
      </c>
      <c r="M4233">
        <v>4.99</v>
      </c>
      <c r="N4233">
        <v>0.79</v>
      </c>
      <c r="O4233">
        <v>5.4</v>
      </c>
      <c r="P4233">
        <v>0.85</v>
      </c>
      <c r="Q4233">
        <v>4.74</v>
      </c>
      <c r="R4233">
        <v>0.75</v>
      </c>
      <c r="S4233">
        <v>1.6</v>
      </c>
      <c r="T4233">
        <v>146</v>
      </c>
      <c r="U4233">
        <v>16.399999999999999</v>
      </c>
      <c r="V4233">
        <v>20.47</v>
      </c>
      <c r="W4233" s="1">
        <v>42967</v>
      </c>
      <c r="X4233">
        <v>244</v>
      </c>
      <c r="Y4233" t="s">
        <v>46</v>
      </c>
      <c r="Z4233" t="s">
        <v>513</v>
      </c>
      <c r="AA4233" t="s">
        <v>514</v>
      </c>
      <c r="AC4233" s="1">
        <v>43042</v>
      </c>
      <c r="AD4233">
        <v>1</v>
      </c>
      <c r="AE4233">
        <v>244</v>
      </c>
      <c r="AF4233" s="1">
        <v>43320</v>
      </c>
      <c r="AG4233">
        <v>353</v>
      </c>
      <c r="AH4233" t="s">
        <v>515</v>
      </c>
      <c r="AI4233" t="s">
        <v>516</v>
      </c>
      <c r="AJ4233" t="s">
        <v>517</v>
      </c>
      <c r="AK4233" t="s">
        <v>45</v>
      </c>
      <c r="AL4233" s="1">
        <v>42967</v>
      </c>
    </row>
    <row r="4234" spans="1:38" x14ac:dyDescent="0.25">
      <c r="A4234" t="s">
        <v>123</v>
      </c>
      <c r="B4234" s="1">
        <v>43136</v>
      </c>
      <c r="C4234">
        <v>3</v>
      </c>
      <c r="D4234">
        <v>410</v>
      </c>
      <c r="E4234">
        <v>337</v>
      </c>
      <c r="F4234" t="s">
        <v>1426</v>
      </c>
      <c r="G4234" t="s">
        <v>51</v>
      </c>
      <c r="H4234" t="s">
        <v>52</v>
      </c>
      <c r="I4234">
        <v>3</v>
      </c>
      <c r="J4234">
        <v>2</v>
      </c>
      <c r="K4234">
        <v>156</v>
      </c>
      <c r="L4234">
        <v>15.5</v>
      </c>
      <c r="M4234">
        <v>4.92</v>
      </c>
      <c r="N4234">
        <v>0.76</v>
      </c>
      <c r="O4234">
        <v>5.17</v>
      </c>
      <c r="P4234">
        <v>0.8</v>
      </c>
      <c r="Q4234">
        <v>4.2300000000000004</v>
      </c>
      <c r="R4234">
        <v>0.66</v>
      </c>
      <c r="S4234">
        <v>1.46</v>
      </c>
      <c r="T4234">
        <v>149</v>
      </c>
      <c r="U4234">
        <v>16.09</v>
      </c>
      <c r="V4234">
        <v>19.09</v>
      </c>
      <c r="W4234" s="1">
        <v>42980</v>
      </c>
      <c r="X4234">
        <v>244</v>
      </c>
      <c r="Y4234" t="s">
        <v>47</v>
      </c>
      <c r="Z4234" t="s">
        <v>1065</v>
      </c>
      <c r="AA4234" t="s">
        <v>1066</v>
      </c>
      <c r="AC4234" s="1">
        <v>43060</v>
      </c>
      <c r="AD4234">
        <v>2</v>
      </c>
      <c r="AE4234">
        <v>200</v>
      </c>
      <c r="AF4234" s="1">
        <v>43338</v>
      </c>
      <c r="AG4234">
        <v>358</v>
      </c>
      <c r="AI4234">
        <v>0</v>
      </c>
      <c r="AK4234" t="s">
        <v>45</v>
      </c>
      <c r="AL4234" s="1">
        <v>42980</v>
      </c>
    </row>
    <row r="4235" spans="1:38" x14ac:dyDescent="0.25">
      <c r="A4235" t="s">
        <v>123</v>
      </c>
      <c r="B4235" s="1">
        <v>43198</v>
      </c>
      <c r="C4235">
        <v>4</v>
      </c>
      <c r="D4235">
        <v>410</v>
      </c>
      <c r="E4235">
        <v>337</v>
      </c>
      <c r="F4235" t="s">
        <v>1426</v>
      </c>
      <c r="G4235" t="s">
        <v>104</v>
      </c>
      <c r="H4235" t="s">
        <v>105</v>
      </c>
      <c r="I4235">
        <v>3</v>
      </c>
      <c r="J4235">
        <v>2</v>
      </c>
      <c r="K4235">
        <v>231</v>
      </c>
      <c r="L4235">
        <v>8.1999999999999993</v>
      </c>
      <c r="M4235">
        <v>4.62</v>
      </c>
      <c r="N4235">
        <v>0.38</v>
      </c>
      <c r="O4235">
        <v>7.43</v>
      </c>
      <c r="P4235">
        <v>0.61</v>
      </c>
      <c r="Q4235">
        <v>5.68</v>
      </c>
      <c r="R4235">
        <v>0.47</v>
      </c>
      <c r="S4235">
        <v>1.08</v>
      </c>
      <c r="T4235">
        <v>511</v>
      </c>
      <c r="U4235">
        <v>8.51</v>
      </c>
      <c r="V4235">
        <v>13.34</v>
      </c>
      <c r="W4235" s="1">
        <v>42967</v>
      </c>
      <c r="X4235">
        <v>244</v>
      </c>
      <c r="Y4235" s="3">
        <v>45017</v>
      </c>
      <c r="Z4235" t="s">
        <v>513</v>
      </c>
      <c r="AA4235" t="s">
        <v>514</v>
      </c>
      <c r="AC4235" t="s">
        <v>49</v>
      </c>
      <c r="AH4235" t="s">
        <v>515</v>
      </c>
      <c r="AI4235" t="s">
        <v>516</v>
      </c>
      <c r="AJ4235" t="s">
        <v>517</v>
      </c>
      <c r="AK4235" t="s">
        <v>50</v>
      </c>
      <c r="AL4235" s="1">
        <v>43242</v>
      </c>
    </row>
    <row r="4236" spans="1:38" x14ac:dyDescent="0.25">
      <c r="A4236" t="s">
        <v>284</v>
      </c>
      <c r="B4236" s="1">
        <v>44111</v>
      </c>
      <c r="C4236">
        <v>1</v>
      </c>
      <c r="D4236">
        <v>268</v>
      </c>
      <c r="E4236">
        <v>337</v>
      </c>
      <c r="F4236" t="s">
        <v>1426</v>
      </c>
      <c r="G4236" t="s">
        <v>285</v>
      </c>
      <c r="H4236" t="s">
        <v>64</v>
      </c>
      <c r="I4236">
        <v>2</v>
      </c>
      <c r="J4236">
        <v>1</v>
      </c>
      <c r="K4236">
        <v>56</v>
      </c>
      <c r="L4236">
        <v>13.6</v>
      </c>
      <c r="M4236">
        <v>5.3</v>
      </c>
      <c r="N4236">
        <v>0.72</v>
      </c>
      <c r="O4236">
        <v>4.0999999999999996</v>
      </c>
      <c r="P4236">
        <v>0.56000000000000005</v>
      </c>
      <c r="Q4236">
        <v>3.59</v>
      </c>
      <c r="R4236">
        <v>0.49</v>
      </c>
      <c r="S4236">
        <v>1.05</v>
      </c>
      <c r="T4236">
        <v>17</v>
      </c>
      <c r="U4236">
        <v>14.12</v>
      </c>
      <c r="V4236">
        <v>14.27</v>
      </c>
      <c r="W4236" s="1">
        <v>44055</v>
      </c>
    </row>
    <row r="4237" spans="1:38" x14ac:dyDescent="0.25">
      <c r="A4237" t="s">
        <v>284</v>
      </c>
      <c r="B4237" s="1">
        <v>44230</v>
      </c>
      <c r="C4237">
        <v>3</v>
      </c>
      <c r="D4237">
        <v>268</v>
      </c>
      <c r="E4237">
        <v>337</v>
      </c>
      <c r="F4237" t="s">
        <v>1426</v>
      </c>
      <c r="G4237" t="s">
        <v>285</v>
      </c>
      <c r="H4237" t="s">
        <v>64</v>
      </c>
      <c r="I4237">
        <v>2</v>
      </c>
      <c r="J4237">
        <v>1</v>
      </c>
      <c r="K4237">
        <v>175</v>
      </c>
      <c r="L4237">
        <v>13</v>
      </c>
      <c r="M4237">
        <v>5.0999999999999996</v>
      </c>
      <c r="N4237">
        <v>0.66</v>
      </c>
      <c r="O4237">
        <v>3.92</v>
      </c>
      <c r="P4237">
        <v>0.51</v>
      </c>
      <c r="Q4237">
        <v>4.0999999999999996</v>
      </c>
      <c r="R4237">
        <v>0.53</v>
      </c>
      <c r="S4237">
        <v>1.04</v>
      </c>
      <c r="T4237">
        <v>32</v>
      </c>
      <c r="U4237">
        <v>13.49</v>
      </c>
      <c r="V4237">
        <v>13.84</v>
      </c>
      <c r="W4237" s="1">
        <v>44055</v>
      </c>
    </row>
    <row r="4238" spans="1:38" x14ac:dyDescent="0.25">
      <c r="A4238" t="s">
        <v>284</v>
      </c>
      <c r="B4238" s="1">
        <v>44298</v>
      </c>
      <c r="C4238">
        <v>4</v>
      </c>
      <c r="D4238">
        <v>268</v>
      </c>
      <c r="E4238">
        <v>337</v>
      </c>
      <c r="F4238" t="s">
        <v>1426</v>
      </c>
      <c r="G4238" t="s">
        <v>285</v>
      </c>
      <c r="H4238" t="s">
        <v>64</v>
      </c>
      <c r="I4238">
        <v>2</v>
      </c>
      <c r="J4238">
        <v>1</v>
      </c>
      <c r="K4238">
        <v>243</v>
      </c>
      <c r="L4238">
        <v>13</v>
      </c>
      <c r="M4238">
        <v>5.0999999999999996</v>
      </c>
      <c r="N4238">
        <v>0.66</v>
      </c>
      <c r="O4238">
        <v>3.92</v>
      </c>
      <c r="P4238">
        <v>0.51</v>
      </c>
      <c r="Q4238">
        <v>4.0999999999999996</v>
      </c>
      <c r="R4238">
        <v>0.53</v>
      </c>
      <c r="S4238">
        <v>1.04</v>
      </c>
      <c r="T4238">
        <v>32</v>
      </c>
      <c r="U4238">
        <v>13.49</v>
      </c>
      <c r="V4238">
        <v>13.84</v>
      </c>
      <c r="W4238" s="1">
        <v>44055</v>
      </c>
    </row>
    <row r="4239" spans="1:38" x14ac:dyDescent="0.25">
      <c r="A4239" t="s">
        <v>284</v>
      </c>
      <c r="B4239" s="1">
        <v>44166</v>
      </c>
      <c r="C4239">
        <v>2</v>
      </c>
      <c r="D4239">
        <v>268</v>
      </c>
      <c r="E4239">
        <v>337</v>
      </c>
      <c r="F4239" t="s">
        <v>1426</v>
      </c>
      <c r="G4239" t="s">
        <v>285</v>
      </c>
      <c r="H4239" t="s">
        <v>64</v>
      </c>
      <c r="I4239">
        <v>2</v>
      </c>
      <c r="J4239">
        <v>1</v>
      </c>
      <c r="K4239">
        <v>111</v>
      </c>
      <c r="L4239">
        <v>12.8</v>
      </c>
      <c r="M4239">
        <v>5.0599999999999996</v>
      </c>
      <c r="N4239">
        <v>0.65</v>
      </c>
      <c r="O4239">
        <v>3.7</v>
      </c>
      <c r="P4239">
        <v>0.5</v>
      </c>
      <c r="Q4239">
        <v>4.0999999999999996</v>
      </c>
      <c r="R4239">
        <v>0.5</v>
      </c>
      <c r="S4239">
        <v>1</v>
      </c>
      <c r="T4239">
        <v>32</v>
      </c>
      <c r="U4239">
        <v>13.29</v>
      </c>
      <c r="V4239">
        <v>13.42</v>
      </c>
      <c r="W4239" s="1">
        <v>44055</v>
      </c>
      <c r="Z4239">
        <v>-96</v>
      </c>
      <c r="AA4239">
        <v>30</v>
      </c>
    </row>
    <row r="4240" spans="1:38" x14ac:dyDescent="0.25">
      <c r="A4240" t="s">
        <v>123</v>
      </c>
      <c r="B4240" s="1">
        <v>43005</v>
      </c>
      <c r="C4240">
        <v>1</v>
      </c>
      <c r="D4240">
        <v>313</v>
      </c>
      <c r="E4240">
        <v>337</v>
      </c>
      <c r="F4240" t="s">
        <v>1426</v>
      </c>
      <c r="G4240" t="s">
        <v>104</v>
      </c>
      <c r="H4240" t="s">
        <v>105</v>
      </c>
      <c r="I4240">
        <v>2</v>
      </c>
      <c r="J4240">
        <v>1</v>
      </c>
      <c r="K4240">
        <v>34</v>
      </c>
      <c r="L4240">
        <v>19.7</v>
      </c>
      <c r="M4240">
        <v>5.23</v>
      </c>
      <c r="N4240">
        <v>1.03</v>
      </c>
      <c r="O4240">
        <v>4.97</v>
      </c>
      <c r="P4240">
        <v>0.98</v>
      </c>
      <c r="Q4240">
        <v>4.07</v>
      </c>
      <c r="R4240">
        <v>0.8</v>
      </c>
      <c r="S4240">
        <v>1.78</v>
      </c>
      <c r="T4240">
        <v>64</v>
      </c>
      <c r="U4240">
        <v>20.45</v>
      </c>
      <c r="V4240">
        <v>23.52</v>
      </c>
      <c r="W4240" s="1">
        <v>42971</v>
      </c>
      <c r="X4240">
        <v>240</v>
      </c>
      <c r="Y4240" t="s">
        <v>43</v>
      </c>
      <c r="Z4240" t="s">
        <v>2206</v>
      </c>
      <c r="AA4240" s="2">
        <v>25903</v>
      </c>
      <c r="AC4240" s="1">
        <v>43051</v>
      </c>
      <c r="AD4240">
        <v>1</v>
      </c>
      <c r="AE4240">
        <v>263</v>
      </c>
      <c r="AF4240" s="1">
        <v>43330</v>
      </c>
      <c r="AG4240">
        <v>359</v>
      </c>
      <c r="AH4240" t="s">
        <v>1583</v>
      </c>
      <c r="AI4240" t="s">
        <v>2207</v>
      </c>
      <c r="AJ4240" t="s">
        <v>2208</v>
      </c>
      <c r="AK4240" t="s">
        <v>45</v>
      </c>
      <c r="AL4240" s="1">
        <v>42971</v>
      </c>
    </row>
    <row r="4241" spans="1:38" x14ac:dyDescent="0.25">
      <c r="A4241" t="s">
        <v>123</v>
      </c>
      <c r="B4241" s="1">
        <v>43074</v>
      </c>
      <c r="C4241">
        <v>2</v>
      </c>
      <c r="D4241">
        <v>313</v>
      </c>
      <c r="E4241">
        <v>337</v>
      </c>
      <c r="F4241" t="s">
        <v>1426</v>
      </c>
      <c r="G4241" t="s">
        <v>104</v>
      </c>
      <c r="H4241" t="s">
        <v>105</v>
      </c>
      <c r="I4241">
        <v>2</v>
      </c>
      <c r="J4241">
        <v>1</v>
      </c>
      <c r="K4241">
        <v>103</v>
      </c>
      <c r="L4241">
        <v>16.2</v>
      </c>
      <c r="M4241">
        <v>5.25</v>
      </c>
      <c r="N4241">
        <v>0.85</v>
      </c>
      <c r="O4241">
        <v>5.04</v>
      </c>
      <c r="P4241">
        <v>0.82</v>
      </c>
      <c r="Q4241">
        <v>4.25</v>
      </c>
      <c r="R4241">
        <v>0.69</v>
      </c>
      <c r="S4241">
        <v>1.5</v>
      </c>
      <c r="T4241">
        <v>30</v>
      </c>
      <c r="U4241">
        <v>16.82</v>
      </c>
      <c r="V4241">
        <v>19.75</v>
      </c>
      <c r="W4241" s="1">
        <v>42971</v>
      </c>
      <c r="X4241">
        <v>240</v>
      </c>
      <c r="Y4241" t="s">
        <v>46</v>
      </c>
      <c r="Z4241" t="s">
        <v>2206</v>
      </c>
      <c r="AA4241" s="2">
        <v>25903</v>
      </c>
      <c r="AC4241" s="1">
        <v>43070</v>
      </c>
      <c r="AD4241">
        <v>2</v>
      </c>
      <c r="AE4241">
        <v>273</v>
      </c>
      <c r="AF4241" s="1">
        <v>43349</v>
      </c>
      <c r="AG4241">
        <v>378</v>
      </c>
      <c r="AH4241" t="s">
        <v>1583</v>
      </c>
      <c r="AI4241" t="s">
        <v>2207</v>
      </c>
      <c r="AJ4241" t="s">
        <v>2208</v>
      </c>
      <c r="AK4241" t="s">
        <v>45</v>
      </c>
      <c r="AL4241" s="1">
        <v>42971</v>
      </c>
    </row>
    <row r="4242" spans="1:38" x14ac:dyDescent="0.25">
      <c r="A4242" t="s">
        <v>123</v>
      </c>
      <c r="B4242" s="1">
        <v>43198</v>
      </c>
      <c r="C4242">
        <v>4</v>
      </c>
      <c r="D4242">
        <v>313</v>
      </c>
      <c r="E4242">
        <v>337</v>
      </c>
      <c r="F4242" t="s">
        <v>1426</v>
      </c>
      <c r="G4242" t="s">
        <v>51</v>
      </c>
      <c r="H4242" t="s">
        <v>52</v>
      </c>
      <c r="I4242">
        <v>9</v>
      </c>
      <c r="J4242" t="s">
        <v>42</v>
      </c>
      <c r="K4242">
        <v>229</v>
      </c>
      <c r="L4242">
        <v>13.7</v>
      </c>
      <c r="M4242">
        <v>4.7300000000000004</v>
      </c>
      <c r="N4242">
        <v>0.65</v>
      </c>
      <c r="O4242">
        <v>6.4</v>
      </c>
      <c r="P4242">
        <v>0.88</v>
      </c>
      <c r="Q4242">
        <v>4.67</v>
      </c>
      <c r="R4242">
        <v>0.64</v>
      </c>
      <c r="S4242">
        <v>1.52</v>
      </c>
      <c r="T4242">
        <v>126</v>
      </c>
      <c r="U4242">
        <v>14.22</v>
      </c>
      <c r="V4242">
        <v>19.46</v>
      </c>
      <c r="W4242" s="1">
        <v>42969</v>
      </c>
      <c r="X4242">
        <v>240</v>
      </c>
      <c r="Y4242" s="3">
        <v>45017</v>
      </c>
      <c r="AC4242" t="s">
        <v>142</v>
      </c>
      <c r="AI4242">
        <v>0</v>
      </c>
      <c r="AK4242" t="s">
        <v>143</v>
      </c>
      <c r="AL4242" s="1">
        <v>43210</v>
      </c>
    </row>
    <row r="4243" spans="1:38" x14ac:dyDescent="0.25">
      <c r="A4243" t="s">
        <v>123</v>
      </c>
      <c r="B4243" s="1">
        <v>43136</v>
      </c>
      <c r="C4243">
        <v>3</v>
      </c>
      <c r="D4243">
        <v>313</v>
      </c>
      <c r="E4243">
        <v>337</v>
      </c>
      <c r="F4243" t="s">
        <v>1426</v>
      </c>
      <c r="G4243" t="s">
        <v>104</v>
      </c>
      <c r="H4243" t="s">
        <v>105</v>
      </c>
      <c r="I4243">
        <v>2</v>
      </c>
      <c r="J4243">
        <v>1</v>
      </c>
      <c r="K4243">
        <v>172</v>
      </c>
      <c r="L4243">
        <v>12.4</v>
      </c>
      <c r="M4243">
        <v>4.99</v>
      </c>
      <c r="N4243">
        <v>0.62</v>
      </c>
      <c r="O4243">
        <v>5.2</v>
      </c>
      <c r="P4243">
        <v>0.64</v>
      </c>
      <c r="Q4243">
        <v>3.84</v>
      </c>
      <c r="R4243">
        <v>0.48</v>
      </c>
      <c r="S4243">
        <v>1.1200000000000001</v>
      </c>
      <c r="T4243">
        <v>178</v>
      </c>
      <c r="U4243">
        <v>12.87</v>
      </c>
      <c r="V4243">
        <v>14.92</v>
      </c>
      <c r="W4243" s="1">
        <v>42964</v>
      </c>
      <c r="X4243">
        <v>240</v>
      </c>
      <c r="Y4243" s="3">
        <v>44988</v>
      </c>
      <c r="AC4243" s="1">
        <v>43043</v>
      </c>
      <c r="AD4243">
        <v>1</v>
      </c>
      <c r="AE4243">
        <v>183</v>
      </c>
      <c r="AF4243" s="1">
        <v>43321</v>
      </c>
      <c r="AG4243">
        <v>357</v>
      </c>
      <c r="AH4243" t="s">
        <v>1198</v>
      </c>
      <c r="AI4243">
        <v>649</v>
      </c>
      <c r="AJ4243" t="s">
        <v>1199</v>
      </c>
      <c r="AK4243" t="s">
        <v>45</v>
      </c>
      <c r="AL4243" s="1">
        <v>42964</v>
      </c>
    </row>
    <row r="4244" spans="1:38" x14ac:dyDescent="0.25">
      <c r="A4244" t="s">
        <v>284</v>
      </c>
      <c r="B4244" s="1">
        <v>44111</v>
      </c>
      <c r="C4244">
        <v>1</v>
      </c>
      <c r="D4244">
        <v>7</v>
      </c>
      <c r="E4244">
        <v>337</v>
      </c>
      <c r="F4244" t="s">
        <v>1426</v>
      </c>
      <c r="G4244" t="s">
        <v>64</v>
      </c>
      <c r="H4244" t="s">
        <v>64</v>
      </c>
      <c r="I4244">
        <v>2</v>
      </c>
      <c r="J4244">
        <v>1</v>
      </c>
      <c r="K4244">
        <v>47</v>
      </c>
      <c r="L4244">
        <v>17.600000000000001</v>
      </c>
      <c r="M4244">
        <v>5.19</v>
      </c>
      <c r="N4244">
        <v>0.91</v>
      </c>
      <c r="O4244">
        <v>4.91</v>
      </c>
      <c r="P4244">
        <v>0.86</v>
      </c>
      <c r="Q4244">
        <v>3.75</v>
      </c>
      <c r="R4244">
        <v>0.66</v>
      </c>
      <c r="S4244">
        <v>1.52</v>
      </c>
      <c r="T4244">
        <v>57</v>
      </c>
      <c r="U4244">
        <v>18.27</v>
      </c>
      <c r="V4244">
        <v>20.46</v>
      </c>
      <c r="W4244" s="1">
        <v>44064</v>
      </c>
    </row>
    <row r="4245" spans="1:38" x14ac:dyDescent="0.25">
      <c r="A4245" t="s">
        <v>284</v>
      </c>
      <c r="B4245" s="1">
        <v>44298</v>
      </c>
      <c r="C4245">
        <v>4</v>
      </c>
      <c r="D4245">
        <v>7</v>
      </c>
      <c r="E4245">
        <v>337</v>
      </c>
      <c r="F4245" t="s">
        <v>1426</v>
      </c>
      <c r="G4245" t="s">
        <v>64</v>
      </c>
      <c r="H4245" t="s">
        <v>64</v>
      </c>
      <c r="I4245">
        <v>2</v>
      </c>
      <c r="J4245">
        <v>1</v>
      </c>
      <c r="K4245">
        <v>234</v>
      </c>
      <c r="L4245">
        <v>10</v>
      </c>
      <c r="M4245">
        <v>4.8099999999999996</v>
      </c>
      <c r="N4245">
        <v>0.48</v>
      </c>
      <c r="O4245">
        <v>8.1999999999999993</v>
      </c>
      <c r="P4245">
        <v>0.82</v>
      </c>
      <c r="Q4245">
        <v>5.21</v>
      </c>
      <c r="R4245">
        <v>0.52</v>
      </c>
      <c r="S4245">
        <v>1.34</v>
      </c>
      <c r="T4245">
        <v>44</v>
      </c>
      <c r="U4245">
        <v>10.38</v>
      </c>
      <c r="V4245">
        <v>16.829999999999998</v>
      </c>
      <c r="W4245" s="1">
        <v>44064</v>
      </c>
    </row>
    <row r="4246" spans="1:38" x14ac:dyDescent="0.25">
      <c r="A4246" t="s">
        <v>284</v>
      </c>
      <c r="B4246" s="1">
        <v>44166</v>
      </c>
      <c r="C4246">
        <v>2</v>
      </c>
      <c r="D4246">
        <v>7</v>
      </c>
      <c r="E4246">
        <v>337</v>
      </c>
      <c r="F4246" t="s">
        <v>1426</v>
      </c>
      <c r="G4246" t="s">
        <v>64</v>
      </c>
      <c r="H4246" t="s">
        <v>64</v>
      </c>
      <c r="I4246">
        <v>2</v>
      </c>
      <c r="J4246">
        <v>1</v>
      </c>
      <c r="K4246">
        <v>102</v>
      </c>
      <c r="L4246">
        <v>14</v>
      </c>
      <c r="M4246">
        <v>5.17</v>
      </c>
      <c r="N4246">
        <v>0.72</v>
      </c>
      <c r="O4246">
        <v>4.7</v>
      </c>
      <c r="P4246">
        <v>0.7</v>
      </c>
      <c r="Q4246">
        <v>3.9</v>
      </c>
      <c r="R4246">
        <v>0.5</v>
      </c>
      <c r="S4246">
        <v>1.2</v>
      </c>
      <c r="T4246">
        <v>23</v>
      </c>
      <c r="U4246">
        <v>14.53</v>
      </c>
      <c r="V4246">
        <v>16.25</v>
      </c>
      <c r="W4246" s="1">
        <v>44064</v>
      </c>
      <c r="Z4246">
        <v>351</v>
      </c>
      <c r="AA4246">
        <v>229</v>
      </c>
    </row>
    <row r="4247" spans="1:38" x14ac:dyDescent="0.25">
      <c r="A4247" t="s">
        <v>284</v>
      </c>
      <c r="B4247" s="1">
        <v>44230</v>
      </c>
      <c r="C4247">
        <v>3</v>
      </c>
      <c r="D4247">
        <v>7</v>
      </c>
      <c r="E4247">
        <v>337</v>
      </c>
      <c r="F4247" t="s">
        <v>1426</v>
      </c>
      <c r="G4247" t="s">
        <v>64</v>
      </c>
      <c r="H4247" t="s">
        <v>64</v>
      </c>
      <c r="I4247">
        <v>2</v>
      </c>
      <c r="J4247">
        <v>1</v>
      </c>
      <c r="K4247">
        <v>166</v>
      </c>
      <c r="L4247">
        <v>12</v>
      </c>
      <c r="M4247">
        <v>5</v>
      </c>
      <c r="N4247">
        <v>0.6</v>
      </c>
      <c r="O4247">
        <v>5.76</v>
      </c>
      <c r="P4247">
        <v>0.69</v>
      </c>
      <c r="Q4247">
        <v>4.26</v>
      </c>
      <c r="R4247">
        <v>0.51</v>
      </c>
      <c r="S4247">
        <v>1.2</v>
      </c>
      <c r="T4247">
        <v>31</v>
      </c>
      <c r="U4247">
        <v>12.46</v>
      </c>
      <c r="V4247">
        <v>15.68</v>
      </c>
      <c r="W4247" s="1">
        <v>44064</v>
      </c>
    </row>
    <row r="4248" spans="1:38" x14ac:dyDescent="0.25">
      <c r="A4248" t="s">
        <v>123</v>
      </c>
      <c r="B4248" s="1">
        <v>43005</v>
      </c>
      <c r="C4248">
        <v>1</v>
      </c>
      <c r="D4248">
        <v>116</v>
      </c>
      <c r="E4248">
        <v>337</v>
      </c>
      <c r="F4248" t="s">
        <v>1426</v>
      </c>
      <c r="G4248" t="s">
        <v>69</v>
      </c>
      <c r="H4248" t="s">
        <v>70</v>
      </c>
      <c r="I4248">
        <v>3</v>
      </c>
      <c r="J4248">
        <v>2</v>
      </c>
      <c r="K4248">
        <v>10</v>
      </c>
      <c r="L4248">
        <v>26.3</v>
      </c>
      <c r="M4248">
        <v>5.2</v>
      </c>
      <c r="N4248">
        <v>1.37</v>
      </c>
      <c r="O4248">
        <v>4.1399999999999997</v>
      </c>
      <c r="P4248">
        <v>1.0900000000000001</v>
      </c>
      <c r="Q4248">
        <v>3.46</v>
      </c>
      <c r="R4248">
        <v>0.91</v>
      </c>
      <c r="S4248">
        <v>2</v>
      </c>
      <c r="T4248">
        <v>41</v>
      </c>
      <c r="U4248">
        <v>27.3</v>
      </c>
      <c r="V4248">
        <v>27.49</v>
      </c>
      <c r="W4248" s="1">
        <v>42995</v>
      </c>
      <c r="X4248">
        <v>216</v>
      </c>
      <c r="Y4248" t="s">
        <v>43</v>
      </c>
      <c r="AC4248" s="1">
        <v>43046</v>
      </c>
      <c r="AD4248">
        <v>1</v>
      </c>
      <c r="AE4248">
        <v>261</v>
      </c>
      <c r="AF4248" s="1">
        <v>43328</v>
      </c>
      <c r="AG4248">
        <v>333</v>
      </c>
      <c r="AH4248">
        <v>112773</v>
      </c>
      <c r="AI4248">
        <v>0</v>
      </c>
      <c r="AJ4248" t="s">
        <v>2303</v>
      </c>
      <c r="AK4248" t="s">
        <v>45</v>
      </c>
      <c r="AL4248" s="1">
        <v>42995</v>
      </c>
    </row>
    <row r="4249" spans="1:38" x14ac:dyDescent="0.25">
      <c r="A4249" t="s">
        <v>123</v>
      </c>
      <c r="B4249" s="1">
        <v>43074</v>
      </c>
      <c r="C4249">
        <v>2</v>
      </c>
      <c r="D4249">
        <v>116</v>
      </c>
      <c r="E4249">
        <v>337</v>
      </c>
      <c r="F4249" t="s">
        <v>1426</v>
      </c>
      <c r="G4249" t="s">
        <v>69</v>
      </c>
      <c r="H4249" t="s">
        <v>70</v>
      </c>
      <c r="I4249">
        <v>3</v>
      </c>
      <c r="J4249">
        <v>2</v>
      </c>
      <c r="K4249">
        <v>79</v>
      </c>
      <c r="L4249">
        <v>24.8</v>
      </c>
      <c r="M4249">
        <v>5.32</v>
      </c>
      <c r="N4249">
        <v>1.32</v>
      </c>
      <c r="O4249">
        <v>3.7</v>
      </c>
      <c r="P4249">
        <v>0.92</v>
      </c>
      <c r="Q4249">
        <v>3.45</v>
      </c>
      <c r="R4249">
        <v>0.86</v>
      </c>
      <c r="S4249">
        <v>1.77</v>
      </c>
      <c r="T4249">
        <v>13</v>
      </c>
      <c r="U4249">
        <v>25.74</v>
      </c>
      <c r="V4249">
        <v>24.58</v>
      </c>
      <c r="W4249" s="1">
        <v>42995</v>
      </c>
      <c r="X4249">
        <v>216</v>
      </c>
      <c r="Y4249" t="s">
        <v>46</v>
      </c>
      <c r="AC4249" s="1">
        <v>43046</v>
      </c>
      <c r="AD4249">
        <v>1</v>
      </c>
      <c r="AE4249">
        <v>252</v>
      </c>
      <c r="AF4249" s="1">
        <v>43328</v>
      </c>
      <c r="AG4249">
        <v>333</v>
      </c>
      <c r="AH4249">
        <v>112773</v>
      </c>
      <c r="AI4249">
        <v>0</v>
      </c>
      <c r="AJ4249" t="s">
        <v>2303</v>
      </c>
      <c r="AK4249" t="s">
        <v>45</v>
      </c>
      <c r="AL4249" s="1">
        <v>42995</v>
      </c>
    </row>
    <row r="4250" spans="1:38" x14ac:dyDescent="0.25">
      <c r="A4250" t="s">
        <v>123</v>
      </c>
      <c r="B4250" s="1">
        <v>43198</v>
      </c>
      <c r="C4250">
        <v>4</v>
      </c>
      <c r="D4250">
        <v>116</v>
      </c>
      <c r="E4250">
        <v>337</v>
      </c>
      <c r="F4250" t="s">
        <v>1426</v>
      </c>
      <c r="G4250" t="s">
        <v>69</v>
      </c>
      <c r="H4250" t="s">
        <v>70</v>
      </c>
      <c r="I4250">
        <v>3</v>
      </c>
      <c r="J4250">
        <v>2</v>
      </c>
      <c r="K4250">
        <v>203</v>
      </c>
      <c r="L4250">
        <v>15.5</v>
      </c>
      <c r="M4250">
        <v>5.16</v>
      </c>
      <c r="N4250">
        <v>0.8</v>
      </c>
      <c r="O4250">
        <v>4.25</v>
      </c>
      <c r="P4250">
        <v>0.66</v>
      </c>
      <c r="Q4250">
        <v>3.84</v>
      </c>
      <c r="R4250">
        <v>0.6</v>
      </c>
      <c r="S4250">
        <v>1.25</v>
      </c>
      <c r="T4250">
        <v>10</v>
      </c>
      <c r="U4250">
        <v>16.09</v>
      </c>
      <c r="V4250">
        <v>16.89</v>
      </c>
      <c r="W4250" s="1">
        <v>42995</v>
      </c>
      <c r="X4250">
        <v>216</v>
      </c>
      <c r="Y4250" t="s">
        <v>48</v>
      </c>
      <c r="AC4250" s="1">
        <v>43046</v>
      </c>
      <c r="AD4250">
        <v>1</v>
      </c>
      <c r="AF4250" s="1">
        <v>43328</v>
      </c>
      <c r="AH4250">
        <v>112773</v>
      </c>
      <c r="AI4250">
        <v>0</v>
      </c>
      <c r="AJ4250" t="s">
        <v>2303</v>
      </c>
      <c r="AK4250" t="s">
        <v>143</v>
      </c>
      <c r="AL4250" s="1">
        <v>43224</v>
      </c>
    </row>
    <row r="4251" spans="1:38" x14ac:dyDescent="0.25">
      <c r="A4251" t="s">
        <v>123</v>
      </c>
      <c r="B4251" s="1">
        <v>43136</v>
      </c>
      <c r="C4251">
        <v>3</v>
      </c>
      <c r="D4251">
        <v>116</v>
      </c>
      <c r="E4251">
        <v>337</v>
      </c>
      <c r="F4251" t="s">
        <v>1426</v>
      </c>
      <c r="G4251" t="s">
        <v>69</v>
      </c>
      <c r="H4251" t="s">
        <v>70</v>
      </c>
      <c r="I4251">
        <v>3</v>
      </c>
      <c r="J4251">
        <v>2</v>
      </c>
      <c r="K4251">
        <v>141</v>
      </c>
      <c r="L4251">
        <v>14.9</v>
      </c>
      <c r="M4251">
        <v>5.29</v>
      </c>
      <c r="N4251">
        <v>0.79</v>
      </c>
      <c r="O4251">
        <v>4.42</v>
      </c>
      <c r="P4251">
        <v>0.66</v>
      </c>
      <c r="Q4251">
        <v>3.45</v>
      </c>
      <c r="R4251">
        <v>0.51</v>
      </c>
      <c r="S4251">
        <v>1.17</v>
      </c>
      <c r="T4251">
        <v>67</v>
      </c>
      <c r="U4251">
        <v>15.47</v>
      </c>
      <c r="V4251">
        <v>16.07</v>
      </c>
      <c r="W4251" s="1">
        <v>42995</v>
      </c>
      <c r="X4251">
        <v>216</v>
      </c>
      <c r="Y4251" t="s">
        <v>47</v>
      </c>
      <c r="AC4251" s="1">
        <v>43046</v>
      </c>
      <c r="AD4251">
        <v>1</v>
      </c>
      <c r="AE4251">
        <v>190</v>
      </c>
      <c r="AF4251" s="1">
        <v>43328</v>
      </c>
      <c r="AG4251">
        <v>333</v>
      </c>
      <c r="AH4251">
        <v>112773</v>
      </c>
      <c r="AI4251">
        <v>0</v>
      </c>
      <c r="AJ4251" t="s">
        <v>2303</v>
      </c>
      <c r="AK4251" t="s">
        <v>45</v>
      </c>
      <c r="AL4251" s="1">
        <v>42995</v>
      </c>
    </row>
    <row r="4252" spans="1:38" x14ac:dyDescent="0.25">
      <c r="A4252" t="s">
        <v>284</v>
      </c>
      <c r="B4252" s="1">
        <v>44111</v>
      </c>
      <c r="C4252">
        <v>1</v>
      </c>
      <c r="D4252">
        <v>85</v>
      </c>
      <c r="E4252">
        <v>338</v>
      </c>
      <c r="F4252" t="s">
        <v>1426</v>
      </c>
      <c r="G4252" t="s">
        <v>285</v>
      </c>
      <c r="H4252" t="s">
        <v>64</v>
      </c>
      <c r="I4252" t="s">
        <v>286</v>
      </c>
      <c r="J4252" t="s">
        <v>42</v>
      </c>
      <c r="K4252">
        <v>54</v>
      </c>
      <c r="L4252">
        <v>26</v>
      </c>
      <c r="M4252">
        <v>5.15</v>
      </c>
      <c r="N4252">
        <v>1.34</v>
      </c>
      <c r="O4252">
        <v>6.06</v>
      </c>
      <c r="P4252">
        <v>1.58</v>
      </c>
      <c r="Q4252">
        <v>3.29</v>
      </c>
      <c r="R4252">
        <v>0.86</v>
      </c>
      <c r="S4252">
        <v>2.4300000000000002</v>
      </c>
      <c r="T4252">
        <v>18</v>
      </c>
      <c r="U4252">
        <v>26.99</v>
      </c>
      <c r="V4252">
        <v>33.1</v>
      </c>
      <c r="W4252" s="1">
        <v>44057</v>
      </c>
    </row>
    <row r="4253" spans="1:38" x14ac:dyDescent="0.25">
      <c r="A4253" t="s">
        <v>284</v>
      </c>
      <c r="B4253" s="1">
        <v>44166</v>
      </c>
      <c r="C4253">
        <v>2</v>
      </c>
      <c r="D4253">
        <v>85</v>
      </c>
      <c r="E4253">
        <v>338</v>
      </c>
      <c r="F4253" t="s">
        <v>1426</v>
      </c>
      <c r="G4253" t="s">
        <v>285</v>
      </c>
      <c r="H4253" t="s">
        <v>64</v>
      </c>
      <c r="I4253" t="s">
        <v>286</v>
      </c>
      <c r="J4253" t="s">
        <v>42</v>
      </c>
      <c r="K4253">
        <v>109</v>
      </c>
      <c r="L4253">
        <v>22</v>
      </c>
      <c r="M4253">
        <v>5</v>
      </c>
      <c r="N4253">
        <v>1.1000000000000001</v>
      </c>
      <c r="O4253">
        <v>4.8</v>
      </c>
      <c r="P4253">
        <v>1.1000000000000001</v>
      </c>
      <c r="Q4253">
        <v>3.7</v>
      </c>
      <c r="R4253">
        <v>0.8</v>
      </c>
      <c r="S4253">
        <v>1.9</v>
      </c>
      <c r="T4253">
        <v>11</v>
      </c>
      <c r="U4253">
        <v>22.84</v>
      </c>
      <c r="V4253">
        <v>25.64</v>
      </c>
      <c r="W4253" s="1">
        <v>44057</v>
      </c>
      <c r="Z4253">
        <v>74</v>
      </c>
      <c r="AA4253">
        <v>-14</v>
      </c>
    </row>
    <row r="4254" spans="1:38" x14ac:dyDescent="0.25">
      <c r="A4254" t="s">
        <v>284</v>
      </c>
      <c r="B4254" s="1">
        <v>44230</v>
      </c>
      <c r="C4254">
        <v>3</v>
      </c>
      <c r="D4254">
        <v>85</v>
      </c>
      <c r="E4254">
        <v>338</v>
      </c>
      <c r="F4254" t="s">
        <v>1426</v>
      </c>
      <c r="G4254" t="s">
        <v>285</v>
      </c>
      <c r="H4254" t="s">
        <v>64</v>
      </c>
      <c r="I4254" t="s">
        <v>286</v>
      </c>
      <c r="J4254" t="s">
        <v>42</v>
      </c>
      <c r="K4254">
        <v>173</v>
      </c>
      <c r="L4254">
        <v>20</v>
      </c>
      <c r="M4254">
        <v>4.87</v>
      </c>
      <c r="N4254">
        <v>0.97</v>
      </c>
      <c r="O4254">
        <v>5.38</v>
      </c>
      <c r="P4254">
        <v>1.08</v>
      </c>
      <c r="Q4254">
        <v>3.81</v>
      </c>
      <c r="R4254">
        <v>0.76</v>
      </c>
      <c r="S4254">
        <v>1.84</v>
      </c>
      <c r="T4254">
        <v>106</v>
      </c>
      <c r="U4254">
        <v>20.76</v>
      </c>
      <c r="V4254">
        <v>24.52</v>
      </c>
      <c r="W4254" s="1">
        <v>44057</v>
      </c>
    </row>
    <row r="4255" spans="1:38" x14ac:dyDescent="0.25">
      <c r="A4255" t="s">
        <v>284</v>
      </c>
      <c r="B4255" s="1">
        <v>44298</v>
      </c>
      <c r="C4255">
        <v>4</v>
      </c>
      <c r="D4255">
        <v>85</v>
      </c>
      <c r="E4255">
        <v>338</v>
      </c>
      <c r="F4255" t="s">
        <v>1426</v>
      </c>
      <c r="G4255" t="s">
        <v>285</v>
      </c>
      <c r="H4255" t="s">
        <v>64</v>
      </c>
      <c r="I4255" t="s">
        <v>286</v>
      </c>
      <c r="J4255" t="s">
        <v>42</v>
      </c>
      <c r="K4255">
        <v>241</v>
      </c>
      <c r="L4255">
        <v>15</v>
      </c>
      <c r="M4255">
        <v>4.87</v>
      </c>
      <c r="N4255">
        <v>0.73</v>
      </c>
      <c r="O4255">
        <v>4.51</v>
      </c>
      <c r="P4255">
        <v>0.68</v>
      </c>
      <c r="Q4255">
        <v>4.6399999999999997</v>
      </c>
      <c r="R4255">
        <v>0.7</v>
      </c>
      <c r="S4255">
        <v>1.37</v>
      </c>
      <c r="T4255">
        <v>68</v>
      </c>
      <c r="U4255">
        <v>15.57</v>
      </c>
      <c r="V4255">
        <v>17.670000000000002</v>
      </c>
      <c r="W4255" s="1">
        <v>44057</v>
      </c>
    </row>
    <row r="4256" spans="1:38" x14ac:dyDescent="0.25">
      <c r="A4256" t="s">
        <v>68</v>
      </c>
      <c r="B4256" s="1">
        <v>43018</v>
      </c>
      <c r="C4256">
        <v>1</v>
      </c>
      <c r="D4256">
        <v>518</v>
      </c>
      <c r="E4256">
        <v>338</v>
      </c>
      <c r="F4256" t="s">
        <v>1426</v>
      </c>
      <c r="G4256" t="s">
        <v>104</v>
      </c>
      <c r="H4256" t="s">
        <v>105</v>
      </c>
      <c r="I4256">
        <v>2</v>
      </c>
      <c r="J4256">
        <v>1</v>
      </c>
      <c r="K4256">
        <v>70</v>
      </c>
      <c r="L4256">
        <v>15.5</v>
      </c>
      <c r="M4256">
        <v>5.14</v>
      </c>
      <c r="N4256">
        <v>0.8</v>
      </c>
      <c r="O4256">
        <v>4.62</v>
      </c>
      <c r="P4256">
        <v>0.72</v>
      </c>
      <c r="Q4256">
        <v>3.61</v>
      </c>
      <c r="R4256">
        <v>0.56000000000000005</v>
      </c>
      <c r="S4256">
        <v>1.28</v>
      </c>
      <c r="T4256">
        <v>26</v>
      </c>
      <c r="U4256">
        <v>16.09</v>
      </c>
      <c r="V4256">
        <v>17.350000000000001</v>
      </c>
      <c r="W4256" s="1">
        <v>42948</v>
      </c>
      <c r="X4256">
        <v>276</v>
      </c>
      <c r="Y4256" t="s">
        <v>43</v>
      </c>
      <c r="Z4256" t="s">
        <v>2304</v>
      </c>
      <c r="AA4256" t="s">
        <v>2305</v>
      </c>
      <c r="AC4256" s="1">
        <v>43032</v>
      </c>
      <c r="AD4256">
        <v>1</v>
      </c>
      <c r="AE4256">
        <v>247</v>
      </c>
      <c r="AF4256" s="1">
        <v>43314</v>
      </c>
      <c r="AG4256">
        <v>366</v>
      </c>
      <c r="AH4256">
        <v>313500</v>
      </c>
      <c r="AI4256">
        <v>474</v>
      </c>
      <c r="AJ4256" s="3">
        <v>44970</v>
      </c>
      <c r="AK4256" t="s">
        <v>45</v>
      </c>
      <c r="AL4256" s="1">
        <v>42948</v>
      </c>
    </row>
    <row r="4257" spans="1:38" x14ac:dyDescent="0.25">
      <c r="A4257" t="s">
        <v>68</v>
      </c>
      <c r="B4257" s="1">
        <v>43144</v>
      </c>
      <c r="C4257">
        <v>3</v>
      </c>
      <c r="D4257">
        <v>518</v>
      </c>
      <c r="E4257">
        <v>338</v>
      </c>
      <c r="F4257" t="s">
        <v>1426</v>
      </c>
      <c r="G4257" t="s">
        <v>104</v>
      </c>
      <c r="H4257" t="s">
        <v>105</v>
      </c>
      <c r="I4257">
        <v>2</v>
      </c>
      <c r="J4257">
        <v>1</v>
      </c>
      <c r="K4257">
        <v>196</v>
      </c>
      <c r="L4257">
        <v>12.6</v>
      </c>
      <c r="M4257">
        <v>4.7</v>
      </c>
      <c r="N4257">
        <v>0.59</v>
      </c>
      <c r="O4257">
        <v>5.28</v>
      </c>
      <c r="P4257">
        <v>0.67</v>
      </c>
      <c r="Q4257">
        <v>3.68</v>
      </c>
      <c r="R4257">
        <v>0.46</v>
      </c>
      <c r="S4257">
        <v>1.1299999999999999</v>
      </c>
      <c r="T4257">
        <v>38</v>
      </c>
      <c r="U4257">
        <v>13.08</v>
      </c>
      <c r="V4257">
        <v>15.2</v>
      </c>
      <c r="W4257" s="1">
        <v>42948</v>
      </c>
      <c r="X4257">
        <v>276</v>
      </c>
      <c r="Y4257" t="s">
        <v>47</v>
      </c>
      <c r="Z4257" t="s">
        <v>2304</v>
      </c>
      <c r="AA4257" t="s">
        <v>2305</v>
      </c>
      <c r="AC4257" s="1">
        <v>43032</v>
      </c>
      <c r="AD4257">
        <v>1</v>
      </c>
      <c r="AE4257">
        <v>168</v>
      </c>
      <c r="AF4257" s="1">
        <v>43314</v>
      </c>
      <c r="AG4257">
        <v>366</v>
      </c>
      <c r="AH4257">
        <v>313500</v>
      </c>
      <c r="AI4257">
        <v>474</v>
      </c>
      <c r="AJ4257" s="3">
        <v>44970</v>
      </c>
      <c r="AK4257" t="s">
        <v>45</v>
      </c>
      <c r="AL4257" s="1">
        <v>42948</v>
      </c>
    </row>
    <row r="4258" spans="1:38" x14ac:dyDescent="0.25">
      <c r="A4258" t="s">
        <v>68</v>
      </c>
      <c r="B4258" s="1">
        <v>43073</v>
      </c>
      <c r="C4258">
        <v>2</v>
      </c>
      <c r="D4258">
        <v>518</v>
      </c>
      <c r="E4258">
        <v>338</v>
      </c>
      <c r="F4258" t="s">
        <v>1426</v>
      </c>
      <c r="G4258" t="s">
        <v>104</v>
      </c>
      <c r="H4258" t="s">
        <v>105</v>
      </c>
      <c r="I4258">
        <v>2</v>
      </c>
      <c r="J4258">
        <v>1</v>
      </c>
      <c r="K4258">
        <v>125</v>
      </c>
      <c r="L4258">
        <v>13.9</v>
      </c>
      <c r="M4258">
        <v>4.38</v>
      </c>
      <c r="N4258">
        <v>0.61</v>
      </c>
      <c r="O4258">
        <v>3.49</v>
      </c>
      <c r="P4258">
        <v>0.49</v>
      </c>
      <c r="Q4258">
        <v>3.12</v>
      </c>
      <c r="R4258">
        <v>0.43</v>
      </c>
      <c r="S4258">
        <v>0.92</v>
      </c>
      <c r="T4258">
        <v>10</v>
      </c>
      <c r="U4258">
        <v>14.43</v>
      </c>
      <c r="V4258">
        <v>13.07</v>
      </c>
      <c r="W4258" s="1">
        <v>42948</v>
      </c>
      <c r="X4258">
        <v>276</v>
      </c>
      <c r="Y4258" t="s">
        <v>46</v>
      </c>
      <c r="Z4258" t="s">
        <v>2304</v>
      </c>
      <c r="AA4258" t="s">
        <v>2305</v>
      </c>
      <c r="AC4258" s="1">
        <v>43032</v>
      </c>
      <c r="AD4258">
        <v>1</v>
      </c>
      <c r="AE4258">
        <v>239</v>
      </c>
      <c r="AF4258" s="1">
        <v>43314</v>
      </c>
      <c r="AG4258">
        <v>366</v>
      </c>
      <c r="AH4258">
        <v>313500</v>
      </c>
      <c r="AI4258">
        <v>474</v>
      </c>
      <c r="AJ4258" s="3">
        <v>44970</v>
      </c>
      <c r="AK4258" t="s">
        <v>45</v>
      </c>
      <c r="AL4258" s="1">
        <v>42948</v>
      </c>
    </row>
    <row r="4259" spans="1:38" x14ac:dyDescent="0.25">
      <c r="A4259" t="s">
        <v>68</v>
      </c>
      <c r="B4259" s="1">
        <v>43219</v>
      </c>
      <c r="C4259">
        <v>4</v>
      </c>
      <c r="D4259">
        <v>518</v>
      </c>
      <c r="E4259">
        <v>338</v>
      </c>
      <c r="F4259" t="s">
        <v>1426</v>
      </c>
      <c r="G4259" t="s">
        <v>104</v>
      </c>
      <c r="H4259" t="s">
        <v>105</v>
      </c>
      <c r="I4259">
        <v>2</v>
      </c>
      <c r="J4259">
        <v>1</v>
      </c>
      <c r="K4259">
        <v>271</v>
      </c>
      <c r="L4259">
        <v>0.7</v>
      </c>
      <c r="O4259">
        <v>8.57</v>
      </c>
      <c r="P4259">
        <v>0.06</v>
      </c>
      <c r="Q4259">
        <v>5.71</v>
      </c>
      <c r="R4259">
        <v>0.04</v>
      </c>
      <c r="S4259">
        <v>0.1</v>
      </c>
      <c r="U4259">
        <v>0.73</v>
      </c>
      <c r="V4259">
        <v>1.24</v>
      </c>
      <c r="W4259" s="1">
        <v>42948</v>
      </c>
      <c r="X4259" t="s">
        <v>2306</v>
      </c>
      <c r="Y4259" t="s">
        <v>47</v>
      </c>
      <c r="Z4259" t="s">
        <v>636</v>
      </c>
      <c r="AA4259" t="s">
        <v>2307</v>
      </c>
      <c r="AC4259" s="1">
        <v>43400</v>
      </c>
      <c r="AD4259">
        <v>2</v>
      </c>
      <c r="AE4259">
        <v>230</v>
      </c>
      <c r="AF4259" s="1">
        <v>43677</v>
      </c>
      <c r="AG4259">
        <v>729</v>
      </c>
      <c r="AH4259">
        <v>313500</v>
      </c>
      <c r="AI4259">
        <v>474</v>
      </c>
      <c r="AJ4259" s="3">
        <v>44970</v>
      </c>
      <c r="AK4259" t="s">
        <v>50</v>
      </c>
      <c r="AL4259" s="1">
        <v>43250</v>
      </c>
    </row>
    <row r="4260" spans="1:38" x14ac:dyDescent="0.25">
      <c r="A4260" t="s">
        <v>1153</v>
      </c>
      <c r="B4260" s="1">
        <v>43009</v>
      </c>
      <c r="C4260">
        <v>1</v>
      </c>
      <c r="D4260">
        <v>198</v>
      </c>
      <c r="E4260">
        <v>338</v>
      </c>
      <c r="F4260" t="s">
        <v>1426</v>
      </c>
      <c r="G4260" t="s">
        <v>40</v>
      </c>
      <c r="H4260" t="s">
        <v>41</v>
      </c>
      <c r="I4260">
        <v>6</v>
      </c>
      <c r="J4260" t="s">
        <v>42</v>
      </c>
      <c r="K4260">
        <v>44</v>
      </c>
      <c r="L4260">
        <v>17.399999999999999</v>
      </c>
      <c r="M4260">
        <v>5.08</v>
      </c>
      <c r="N4260">
        <v>0.88</v>
      </c>
      <c r="O4260">
        <v>5.6</v>
      </c>
      <c r="P4260">
        <v>0.97</v>
      </c>
      <c r="Q4260">
        <v>3.95</v>
      </c>
      <c r="R4260">
        <v>0.69</v>
      </c>
      <c r="S4260">
        <v>1.66</v>
      </c>
      <c r="T4260">
        <v>14</v>
      </c>
      <c r="U4260">
        <v>18.059999999999999</v>
      </c>
      <c r="V4260">
        <v>21.96</v>
      </c>
      <c r="W4260" s="1">
        <v>42965</v>
      </c>
      <c r="X4260">
        <v>262</v>
      </c>
      <c r="Y4260" t="s">
        <v>43</v>
      </c>
      <c r="Z4260" t="s">
        <v>2308</v>
      </c>
      <c r="AA4260" t="s">
        <v>2309</v>
      </c>
      <c r="AB4260">
        <v>175</v>
      </c>
      <c r="AC4260" s="1">
        <v>43057</v>
      </c>
      <c r="AD4260">
        <v>1</v>
      </c>
      <c r="AE4260">
        <v>267</v>
      </c>
      <c r="AF4260" s="1">
        <v>43337</v>
      </c>
      <c r="AG4260">
        <v>372</v>
      </c>
      <c r="AH4260" t="s">
        <v>2310</v>
      </c>
      <c r="AI4260" t="s">
        <v>2311</v>
      </c>
      <c r="AJ4260" s="2">
        <v>14458</v>
      </c>
      <c r="AK4260" t="s">
        <v>45</v>
      </c>
      <c r="AL4260" s="1">
        <v>42965</v>
      </c>
    </row>
    <row r="4261" spans="1:38" x14ac:dyDescent="0.25">
      <c r="A4261" t="s">
        <v>1153</v>
      </c>
      <c r="B4261" s="1">
        <v>43073</v>
      </c>
      <c r="C4261">
        <v>2</v>
      </c>
      <c r="D4261">
        <v>198</v>
      </c>
      <c r="E4261">
        <v>338</v>
      </c>
      <c r="F4261" t="s">
        <v>1426</v>
      </c>
      <c r="G4261" t="s">
        <v>40</v>
      </c>
      <c r="H4261" t="s">
        <v>41</v>
      </c>
      <c r="I4261">
        <v>6</v>
      </c>
      <c r="J4261" t="s">
        <v>42</v>
      </c>
      <c r="K4261">
        <v>108</v>
      </c>
      <c r="L4261">
        <v>16.5</v>
      </c>
      <c r="M4261">
        <v>4.99</v>
      </c>
      <c r="N4261">
        <v>0.82</v>
      </c>
      <c r="O4261">
        <v>5.78</v>
      </c>
      <c r="P4261">
        <v>0.95</v>
      </c>
      <c r="Q4261">
        <v>4.47</v>
      </c>
      <c r="R4261">
        <v>0.74</v>
      </c>
      <c r="S4261">
        <v>1.69</v>
      </c>
      <c r="T4261">
        <v>16</v>
      </c>
      <c r="U4261">
        <v>17.13</v>
      </c>
      <c r="V4261">
        <v>21.84</v>
      </c>
      <c r="W4261" s="1">
        <v>42965</v>
      </c>
      <c r="X4261">
        <v>262</v>
      </c>
      <c r="Y4261" t="s">
        <v>46</v>
      </c>
      <c r="Z4261" t="s">
        <v>2308</v>
      </c>
      <c r="AA4261" t="s">
        <v>2309</v>
      </c>
      <c r="AB4261">
        <v>175</v>
      </c>
      <c r="AC4261" s="1">
        <v>43057</v>
      </c>
      <c r="AD4261">
        <v>1</v>
      </c>
      <c r="AE4261">
        <v>262</v>
      </c>
      <c r="AF4261" s="1">
        <v>43337</v>
      </c>
      <c r="AG4261">
        <v>372</v>
      </c>
      <c r="AH4261" t="s">
        <v>2310</v>
      </c>
      <c r="AI4261" t="s">
        <v>2311</v>
      </c>
      <c r="AJ4261" s="2">
        <v>14458</v>
      </c>
      <c r="AK4261" t="s">
        <v>45</v>
      </c>
      <c r="AL4261" s="1">
        <v>42965</v>
      </c>
    </row>
    <row r="4262" spans="1:38" x14ac:dyDescent="0.25">
      <c r="A4262" t="s">
        <v>1153</v>
      </c>
      <c r="B4262" s="1">
        <v>43144</v>
      </c>
      <c r="C4262">
        <v>3</v>
      </c>
      <c r="D4262">
        <v>198</v>
      </c>
      <c r="E4262">
        <v>338</v>
      </c>
      <c r="F4262" t="s">
        <v>1426</v>
      </c>
      <c r="G4262" t="s">
        <v>40</v>
      </c>
      <c r="H4262" t="s">
        <v>41</v>
      </c>
      <c r="I4262">
        <v>6</v>
      </c>
      <c r="J4262" t="s">
        <v>42</v>
      </c>
      <c r="K4262">
        <v>179</v>
      </c>
      <c r="L4262">
        <v>11.5</v>
      </c>
      <c r="M4262">
        <v>4.9800000000000004</v>
      </c>
      <c r="N4262">
        <v>0.56999999999999995</v>
      </c>
      <c r="O4262">
        <v>7.03</v>
      </c>
      <c r="P4262">
        <v>0.81</v>
      </c>
      <c r="Q4262">
        <v>4.1399999999999997</v>
      </c>
      <c r="R4262">
        <v>0.48</v>
      </c>
      <c r="S4262">
        <v>1.28</v>
      </c>
      <c r="T4262">
        <v>54</v>
      </c>
      <c r="U4262">
        <v>11.94</v>
      </c>
      <c r="V4262">
        <v>16.809999999999999</v>
      </c>
      <c r="W4262" s="1">
        <v>42965</v>
      </c>
      <c r="X4262">
        <v>262</v>
      </c>
      <c r="Y4262" t="s">
        <v>47</v>
      </c>
      <c r="Z4262" t="s">
        <v>2308</v>
      </c>
      <c r="AA4262" t="s">
        <v>2309</v>
      </c>
      <c r="AB4262">
        <v>175</v>
      </c>
      <c r="AC4262" s="1">
        <v>43057</v>
      </c>
      <c r="AD4262">
        <v>1</v>
      </c>
      <c r="AE4262">
        <v>123</v>
      </c>
      <c r="AF4262" s="1">
        <v>43337</v>
      </c>
      <c r="AG4262">
        <v>372</v>
      </c>
      <c r="AH4262" t="s">
        <v>2310</v>
      </c>
      <c r="AI4262" t="s">
        <v>2311</v>
      </c>
      <c r="AJ4262" s="2">
        <v>14458</v>
      </c>
      <c r="AK4262" t="s">
        <v>45</v>
      </c>
      <c r="AL4262" s="1">
        <v>42965</v>
      </c>
    </row>
    <row r="4263" spans="1:38" x14ac:dyDescent="0.25">
      <c r="A4263" t="s">
        <v>1153</v>
      </c>
      <c r="B4263" s="1">
        <v>43214</v>
      </c>
      <c r="C4263">
        <v>4</v>
      </c>
      <c r="D4263">
        <v>198</v>
      </c>
      <c r="E4263">
        <v>338</v>
      </c>
      <c r="F4263" t="s">
        <v>1426</v>
      </c>
      <c r="G4263" t="s">
        <v>40</v>
      </c>
      <c r="H4263" t="s">
        <v>41</v>
      </c>
      <c r="I4263">
        <v>6</v>
      </c>
      <c r="J4263" t="s">
        <v>42</v>
      </c>
      <c r="K4263">
        <v>249</v>
      </c>
      <c r="L4263">
        <v>8</v>
      </c>
      <c r="M4263">
        <v>4.59</v>
      </c>
      <c r="N4263">
        <v>0.37</v>
      </c>
      <c r="O4263">
        <v>7.82</v>
      </c>
      <c r="P4263">
        <v>0.63</v>
      </c>
      <c r="Q4263">
        <v>4.91</v>
      </c>
      <c r="R4263">
        <v>0.39</v>
      </c>
      <c r="S4263">
        <v>1.02</v>
      </c>
      <c r="T4263">
        <v>57</v>
      </c>
      <c r="U4263">
        <v>8.3000000000000007</v>
      </c>
      <c r="V4263">
        <v>12.94</v>
      </c>
      <c r="W4263" s="1">
        <v>42965</v>
      </c>
      <c r="X4263">
        <v>262</v>
      </c>
      <c r="Y4263" t="s">
        <v>48</v>
      </c>
      <c r="Z4263" t="s">
        <v>2308</v>
      </c>
      <c r="AA4263" t="s">
        <v>2309</v>
      </c>
      <c r="AB4263">
        <v>175</v>
      </c>
      <c r="AC4263" t="s">
        <v>49</v>
      </c>
      <c r="AH4263" t="s">
        <v>2310</v>
      </c>
      <c r="AI4263" t="s">
        <v>2311</v>
      </c>
      <c r="AJ4263" s="2">
        <v>14458</v>
      </c>
      <c r="AK4263" t="s">
        <v>50</v>
      </c>
      <c r="AL4263" s="1">
        <v>43237</v>
      </c>
    </row>
    <row r="4264" spans="1:38" x14ac:dyDescent="0.25">
      <c r="A4264" t="s">
        <v>78</v>
      </c>
      <c r="B4264" s="1">
        <v>43012</v>
      </c>
      <c r="C4264">
        <v>1</v>
      </c>
      <c r="D4264">
        <v>8</v>
      </c>
      <c r="E4264">
        <v>338</v>
      </c>
      <c r="F4264" t="s">
        <v>1426</v>
      </c>
      <c r="G4264" t="s">
        <v>40</v>
      </c>
      <c r="H4264" t="s">
        <v>41</v>
      </c>
      <c r="I4264">
        <v>4</v>
      </c>
      <c r="J4264" t="s">
        <v>42</v>
      </c>
      <c r="K4264">
        <v>33</v>
      </c>
      <c r="L4264">
        <v>24.6</v>
      </c>
      <c r="M4264">
        <v>5.04</v>
      </c>
      <c r="N4264">
        <v>1.24</v>
      </c>
      <c r="O4264">
        <v>5.18</v>
      </c>
      <c r="P4264">
        <v>1.27</v>
      </c>
      <c r="Q4264">
        <v>4.03</v>
      </c>
      <c r="R4264">
        <v>0.99</v>
      </c>
      <c r="S4264">
        <v>2.27</v>
      </c>
      <c r="U4264">
        <v>25.53</v>
      </c>
      <c r="V4264">
        <v>29.88</v>
      </c>
      <c r="W4264" s="1">
        <v>42979</v>
      </c>
      <c r="X4264" t="s">
        <v>652</v>
      </c>
      <c r="Z4264" t="s">
        <v>919</v>
      </c>
      <c r="AA4264" t="s">
        <v>2312</v>
      </c>
      <c r="AC4264" t="s">
        <v>49</v>
      </c>
      <c r="AH4264">
        <v>311011</v>
      </c>
      <c r="AI4264" t="s">
        <v>1291</v>
      </c>
      <c r="AJ4264" s="2">
        <v>43344</v>
      </c>
      <c r="AK4264" t="s">
        <v>45</v>
      </c>
      <c r="AL4264" s="1">
        <v>42979</v>
      </c>
    </row>
    <row r="4265" spans="1:38" x14ac:dyDescent="0.25">
      <c r="A4265" t="s">
        <v>78</v>
      </c>
      <c r="B4265" s="1">
        <v>43129</v>
      </c>
      <c r="C4265">
        <v>3</v>
      </c>
      <c r="D4265">
        <v>8</v>
      </c>
      <c r="E4265">
        <v>338</v>
      </c>
      <c r="F4265" t="s">
        <v>1426</v>
      </c>
      <c r="G4265" t="s">
        <v>40</v>
      </c>
      <c r="H4265" t="s">
        <v>41</v>
      </c>
      <c r="I4265">
        <v>4</v>
      </c>
      <c r="J4265" t="s">
        <v>42</v>
      </c>
      <c r="K4265">
        <v>150</v>
      </c>
      <c r="L4265">
        <v>16.899999999999999</v>
      </c>
      <c r="M4265">
        <v>5.03</v>
      </c>
      <c r="N4265">
        <v>0.85</v>
      </c>
      <c r="O4265">
        <v>4.78</v>
      </c>
      <c r="P4265">
        <v>0.81</v>
      </c>
      <c r="Q4265">
        <v>4.33</v>
      </c>
      <c r="R4265">
        <v>0.73</v>
      </c>
      <c r="S4265">
        <v>1.54</v>
      </c>
      <c r="T4265">
        <v>35</v>
      </c>
      <c r="U4265">
        <v>17.54</v>
      </c>
      <c r="V4265">
        <v>20.11</v>
      </c>
      <c r="W4265" s="1">
        <v>42979</v>
      </c>
      <c r="X4265" t="s">
        <v>652</v>
      </c>
      <c r="Y4265" s="3">
        <v>44987</v>
      </c>
      <c r="Z4265" t="s">
        <v>919</v>
      </c>
      <c r="AA4265" t="s">
        <v>2312</v>
      </c>
      <c r="AC4265" s="1">
        <v>43073</v>
      </c>
      <c r="AD4265">
        <v>2</v>
      </c>
      <c r="AE4265">
        <v>220</v>
      </c>
      <c r="AF4265" s="1">
        <v>43351</v>
      </c>
      <c r="AG4265">
        <v>372</v>
      </c>
      <c r="AH4265">
        <v>311011</v>
      </c>
      <c r="AI4265" t="s">
        <v>1291</v>
      </c>
      <c r="AJ4265" s="2">
        <v>43344</v>
      </c>
      <c r="AK4265" t="s">
        <v>45</v>
      </c>
      <c r="AL4265" s="1">
        <v>42979</v>
      </c>
    </row>
    <row r="4266" spans="1:38" x14ac:dyDescent="0.25">
      <c r="A4266" t="s">
        <v>78</v>
      </c>
      <c r="B4266" s="1">
        <v>43072</v>
      </c>
      <c r="C4266">
        <v>2</v>
      </c>
      <c r="D4266">
        <v>8</v>
      </c>
      <c r="E4266">
        <v>338</v>
      </c>
      <c r="F4266" t="s">
        <v>1426</v>
      </c>
      <c r="G4266" t="s">
        <v>40</v>
      </c>
      <c r="H4266" t="s">
        <v>41</v>
      </c>
      <c r="I4266">
        <v>4</v>
      </c>
      <c r="J4266" t="s">
        <v>42</v>
      </c>
      <c r="K4266">
        <v>93</v>
      </c>
      <c r="L4266">
        <v>15.1</v>
      </c>
      <c r="M4266">
        <v>4.78</v>
      </c>
      <c r="N4266">
        <v>0.72</v>
      </c>
      <c r="O4266">
        <v>5.44</v>
      </c>
      <c r="P4266">
        <v>0.82</v>
      </c>
      <c r="Q4266">
        <v>4.2</v>
      </c>
      <c r="R4266">
        <v>0.63</v>
      </c>
      <c r="S4266">
        <v>1.46</v>
      </c>
      <c r="T4266">
        <v>168</v>
      </c>
      <c r="U4266">
        <v>15.67</v>
      </c>
      <c r="V4266">
        <v>19.010000000000002</v>
      </c>
      <c r="W4266" s="1">
        <v>42979</v>
      </c>
      <c r="X4266" t="s">
        <v>652</v>
      </c>
      <c r="Y4266" s="3">
        <v>44959</v>
      </c>
      <c r="Z4266" t="s">
        <v>919</v>
      </c>
      <c r="AA4266" t="s">
        <v>2312</v>
      </c>
      <c r="AC4266" s="1">
        <v>43073</v>
      </c>
      <c r="AD4266">
        <v>2</v>
      </c>
      <c r="AE4266">
        <v>225</v>
      </c>
      <c r="AF4266" s="1">
        <v>43351</v>
      </c>
      <c r="AG4266">
        <v>372</v>
      </c>
      <c r="AH4266">
        <v>311011</v>
      </c>
      <c r="AI4266" t="s">
        <v>1291</v>
      </c>
      <c r="AJ4266" s="2">
        <v>43344</v>
      </c>
      <c r="AK4266" t="s">
        <v>45</v>
      </c>
      <c r="AL4266" s="1">
        <v>42979</v>
      </c>
    </row>
    <row r="4267" spans="1:38" x14ac:dyDescent="0.25">
      <c r="A4267" t="s">
        <v>78</v>
      </c>
      <c r="B4267" s="1">
        <v>43193</v>
      </c>
      <c r="C4267">
        <v>4</v>
      </c>
      <c r="D4267">
        <v>8</v>
      </c>
      <c r="E4267">
        <v>338</v>
      </c>
      <c r="F4267" t="s">
        <v>1426</v>
      </c>
      <c r="G4267" t="s">
        <v>40</v>
      </c>
      <c r="H4267" t="s">
        <v>41</v>
      </c>
      <c r="I4267">
        <v>4</v>
      </c>
      <c r="J4267" t="s">
        <v>42</v>
      </c>
      <c r="K4267">
        <v>214</v>
      </c>
      <c r="L4267">
        <v>13.2</v>
      </c>
      <c r="M4267">
        <v>4.6500000000000004</v>
      </c>
      <c r="N4267">
        <v>0.61</v>
      </c>
      <c r="O4267">
        <v>5.21</v>
      </c>
      <c r="P4267">
        <v>0.69</v>
      </c>
      <c r="Q4267">
        <v>4.8099999999999996</v>
      </c>
      <c r="R4267">
        <v>0.63</v>
      </c>
      <c r="S4267">
        <v>1.32</v>
      </c>
      <c r="T4267">
        <v>64</v>
      </c>
      <c r="U4267">
        <v>13.7</v>
      </c>
      <c r="V4267">
        <v>16.87</v>
      </c>
      <c r="W4267" s="1">
        <v>42979</v>
      </c>
      <c r="X4267" t="s">
        <v>652</v>
      </c>
      <c r="Y4267" s="3">
        <v>45018</v>
      </c>
      <c r="Z4267" t="s">
        <v>919</v>
      </c>
      <c r="AA4267" t="s">
        <v>2312</v>
      </c>
      <c r="AC4267" s="1">
        <v>43073</v>
      </c>
      <c r="AD4267">
        <v>2</v>
      </c>
      <c r="AE4267">
        <v>156</v>
      </c>
      <c r="AF4267" s="1">
        <v>43351</v>
      </c>
      <c r="AG4267">
        <v>372</v>
      </c>
      <c r="AH4267">
        <v>311011</v>
      </c>
      <c r="AI4267" t="s">
        <v>1291</v>
      </c>
      <c r="AJ4267" s="2">
        <v>43344</v>
      </c>
      <c r="AK4267" t="s">
        <v>45</v>
      </c>
      <c r="AL4267" s="1">
        <v>42979</v>
      </c>
    </row>
    <row r="4268" spans="1:38" x14ac:dyDescent="0.25">
      <c r="A4268" t="s">
        <v>40</v>
      </c>
      <c r="B4268" s="1">
        <v>44117</v>
      </c>
      <c r="C4268">
        <v>1</v>
      </c>
      <c r="D4268">
        <v>382</v>
      </c>
      <c r="E4268">
        <v>339</v>
      </c>
      <c r="F4268" t="s">
        <v>1426</v>
      </c>
      <c r="G4268" t="s">
        <v>51</v>
      </c>
      <c r="H4268" t="s">
        <v>52</v>
      </c>
      <c r="I4268">
        <v>4</v>
      </c>
      <c r="J4268" t="s">
        <v>42</v>
      </c>
      <c r="K4268">
        <v>66</v>
      </c>
      <c r="L4268">
        <v>12.2</v>
      </c>
      <c r="M4268">
        <v>5.13</v>
      </c>
      <c r="N4268">
        <v>0.63</v>
      </c>
      <c r="O4268">
        <v>4.8600000000000003</v>
      </c>
      <c r="P4268">
        <v>0.59</v>
      </c>
      <c r="Q4268">
        <v>3.76</v>
      </c>
      <c r="R4268">
        <v>0.46</v>
      </c>
      <c r="S4268">
        <v>1.05</v>
      </c>
      <c r="T4268">
        <v>29</v>
      </c>
      <c r="U4268">
        <v>12.66</v>
      </c>
      <c r="V4268">
        <v>14.09</v>
      </c>
      <c r="W4268" s="1">
        <v>44051</v>
      </c>
      <c r="Y4268" t="s">
        <v>43</v>
      </c>
      <c r="Z4268">
        <f>-127/35</f>
        <v>-3.6285714285714286</v>
      </c>
      <c r="AA4268">
        <f>-430/59</f>
        <v>-7.2881355932203391</v>
      </c>
      <c r="AB4268">
        <v>-407</v>
      </c>
      <c r="AC4268" s="1">
        <v>44143</v>
      </c>
      <c r="AD4268">
        <v>1</v>
      </c>
      <c r="AE4268">
        <v>220</v>
      </c>
      <c r="AF4268" s="1">
        <v>44424</v>
      </c>
      <c r="AG4268">
        <v>373</v>
      </c>
      <c r="AH4268">
        <v>710021</v>
      </c>
      <c r="AI4268" t="s">
        <v>455</v>
      </c>
      <c r="AJ4268" t="s">
        <v>2313</v>
      </c>
      <c r="AK4268" t="s">
        <v>45</v>
      </c>
      <c r="AL4268" s="1">
        <v>44051</v>
      </c>
    </row>
    <row r="4269" spans="1:38" x14ac:dyDescent="0.25">
      <c r="A4269" t="s">
        <v>40</v>
      </c>
      <c r="B4269" s="1">
        <v>44222</v>
      </c>
      <c r="C4269">
        <v>2</v>
      </c>
      <c r="D4269">
        <v>382</v>
      </c>
      <c r="E4269">
        <v>339</v>
      </c>
      <c r="F4269" t="s">
        <v>1426</v>
      </c>
      <c r="G4269" t="s">
        <v>51</v>
      </c>
      <c r="H4269" t="s">
        <v>52</v>
      </c>
      <c r="I4269">
        <v>4</v>
      </c>
      <c r="J4269" t="s">
        <v>42</v>
      </c>
      <c r="K4269">
        <v>171</v>
      </c>
      <c r="L4269">
        <v>9.3000000000000007</v>
      </c>
      <c r="M4269">
        <v>4.7</v>
      </c>
      <c r="N4269">
        <v>0.44</v>
      </c>
      <c r="O4269">
        <v>5.27</v>
      </c>
      <c r="P4269">
        <v>0.49</v>
      </c>
      <c r="Q4269">
        <v>3.85</v>
      </c>
      <c r="R4269">
        <v>0.36</v>
      </c>
      <c r="S4269">
        <v>0.85</v>
      </c>
      <c r="T4269">
        <v>62</v>
      </c>
      <c r="U4269">
        <v>9.65</v>
      </c>
      <c r="V4269">
        <v>11.31</v>
      </c>
      <c r="W4269" s="1">
        <v>44051</v>
      </c>
      <c r="Y4269" t="s">
        <v>46</v>
      </c>
      <c r="Z4269">
        <f>-127/35</f>
        <v>-3.6285714285714286</v>
      </c>
      <c r="AA4269">
        <f>-430/59</f>
        <v>-7.2881355932203391</v>
      </c>
      <c r="AB4269">
        <v>-407</v>
      </c>
      <c r="AC4269" s="1">
        <v>44143</v>
      </c>
      <c r="AD4269">
        <v>1</v>
      </c>
      <c r="AE4269">
        <v>165</v>
      </c>
      <c r="AF4269" s="1">
        <v>44424</v>
      </c>
      <c r="AG4269">
        <v>373</v>
      </c>
      <c r="AH4269">
        <v>710021</v>
      </c>
      <c r="AI4269" t="s">
        <v>455</v>
      </c>
      <c r="AJ4269" t="s">
        <v>2313</v>
      </c>
      <c r="AK4269" t="s">
        <v>45</v>
      </c>
      <c r="AL4269" s="1">
        <v>44051</v>
      </c>
    </row>
    <row r="4270" spans="1:38" x14ac:dyDescent="0.25">
      <c r="A4270" t="s">
        <v>40</v>
      </c>
      <c r="B4270" s="1">
        <v>44280</v>
      </c>
      <c r="C4270">
        <v>3</v>
      </c>
      <c r="D4270">
        <v>382</v>
      </c>
      <c r="E4270">
        <v>339</v>
      </c>
      <c r="F4270" t="s">
        <v>1426</v>
      </c>
      <c r="G4270" t="s">
        <v>51</v>
      </c>
      <c r="H4270" t="s">
        <v>52</v>
      </c>
      <c r="I4270">
        <v>4</v>
      </c>
      <c r="J4270" t="s">
        <v>42</v>
      </c>
      <c r="K4270">
        <v>229</v>
      </c>
      <c r="L4270">
        <v>4.9000000000000004</v>
      </c>
      <c r="M4270">
        <v>4.3099999999999996</v>
      </c>
      <c r="N4270">
        <v>0.21</v>
      </c>
      <c r="O4270">
        <v>4.26</v>
      </c>
      <c r="P4270">
        <v>0.21</v>
      </c>
      <c r="Q4270">
        <v>4.13</v>
      </c>
      <c r="R4270">
        <v>0.2</v>
      </c>
      <c r="S4270">
        <v>0.41</v>
      </c>
      <c r="T4270">
        <v>214</v>
      </c>
      <c r="U4270">
        <v>5.09</v>
      </c>
      <c r="V4270">
        <v>5.43</v>
      </c>
      <c r="W4270" s="1">
        <v>44051</v>
      </c>
      <c r="Y4270" s="3">
        <v>44986</v>
      </c>
      <c r="Z4270">
        <v>-3.628571429</v>
      </c>
      <c r="AA4270">
        <v>-7.2881355929999998</v>
      </c>
      <c r="AB4270">
        <v>-407</v>
      </c>
      <c r="AC4270" s="1">
        <v>44143</v>
      </c>
      <c r="AD4270">
        <v>1</v>
      </c>
      <c r="AE4270">
        <v>143</v>
      </c>
      <c r="AF4270" s="1">
        <v>44424</v>
      </c>
      <c r="AG4270">
        <v>373</v>
      </c>
      <c r="AH4270">
        <v>710021</v>
      </c>
      <c r="AI4270" t="s">
        <v>455</v>
      </c>
      <c r="AJ4270" t="s">
        <v>2313</v>
      </c>
      <c r="AK4270" t="s">
        <v>45</v>
      </c>
      <c r="AL4270" s="1">
        <v>44051</v>
      </c>
    </row>
    <row r="4271" spans="1:38" x14ac:dyDescent="0.25">
      <c r="A4271" t="s">
        <v>1153</v>
      </c>
      <c r="B4271" s="1">
        <v>43009</v>
      </c>
      <c r="C4271">
        <v>1</v>
      </c>
      <c r="D4271">
        <v>108</v>
      </c>
      <c r="E4271">
        <v>339</v>
      </c>
      <c r="F4271" t="s">
        <v>1426</v>
      </c>
      <c r="G4271" t="s">
        <v>40</v>
      </c>
      <c r="H4271" t="s">
        <v>41</v>
      </c>
      <c r="I4271">
        <v>6</v>
      </c>
      <c r="J4271" t="s">
        <v>42</v>
      </c>
      <c r="K4271">
        <v>29</v>
      </c>
      <c r="L4271">
        <v>17.3</v>
      </c>
      <c r="M4271">
        <v>4.79</v>
      </c>
      <c r="N4271">
        <v>0.83</v>
      </c>
      <c r="O4271">
        <v>5.21</v>
      </c>
      <c r="P4271">
        <v>0.9</v>
      </c>
      <c r="Q4271">
        <v>3.76</v>
      </c>
      <c r="R4271">
        <v>0.65</v>
      </c>
      <c r="S4271">
        <v>1.55</v>
      </c>
      <c r="T4271">
        <v>26</v>
      </c>
      <c r="U4271">
        <v>17.96</v>
      </c>
      <c r="V4271">
        <v>20.76</v>
      </c>
      <c r="W4271" s="1">
        <v>42980</v>
      </c>
      <c r="X4271">
        <v>247</v>
      </c>
      <c r="Y4271" t="s">
        <v>43</v>
      </c>
      <c r="AC4271" s="1">
        <v>43045</v>
      </c>
      <c r="AD4271">
        <v>1</v>
      </c>
      <c r="AE4271">
        <v>253</v>
      </c>
      <c r="AF4271" s="1">
        <v>43323</v>
      </c>
      <c r="AG4271">
        <v>343</v>
      </c>
      <c r="AH4271">
        <v>310059</v>
      </c>
      <c r="AI4271" t="s">
        <v>1250</v>
      </c>
      <c r="AJ4271" s="2">
        <v>42217</v>
      </c>
      <c r="AK4271" t="s">
        <v>45</v>
      </c>
      <c r="AL4271" s="1">
        <v>42980</v>
      </c>
    </row>
    <row r="4272" spans="1:38" x14ac:dyDescent="0.25">
      <c r="A4272" t="s">
        <v>1153</v>
      </c>
      <c r="B4272" s="1">
        <v>43073</v>
      </c>
      <c r="C4272">
        <v>2</v>
      </c>
      <c r="D4272">
        <v>108</v>
      </c>
      <c r="E4272">
        <v>339</v>
      </c>
      <c r="F4272" t="s">
        <v>1426</v>
      </c>
      <c r="G4272" t="s">
        <v>40</v>
      </c>
      <c r="H4272" t="s">
        <v>41</v>
      </c>
      <c r="I4272">
        <v>6</v>
      </c>
      <c r="J4272" t="s">
        <v>42</v>
      </c>
      <c r="K4272">
        <v>93</v>
      </c>
      <c r="L4272">
        <v>14.7</v>
      </c>
      <c r="M4272">
        <v>4.9000000000000004</v>
      </c>
      <c r="N4272">
        <v>0.72</v>
      </c>
      <c r="O4272">
        <v>5.15</v>
      </c>
      <c r="P4272">
        <v>0.76</v>
      </c>
      <c r="Q4272">
        <v>4.32</v>
      </c>
      <c r="R4272">
        <v>0.64</v>
      </c>
      <c r="S4272">
        <v>1.39</v>
      </c>
      <c r="T4272">
        <v>42</v>
      </c>
      <c r="U4272">
        <v>15.26</v>
      </c>
      <c r="V4272">
        <v>18.23</v>
      </c>
      <c r="W4272" s="1">
        <v>42980</v>
      </c>
      <c r="X4272">
        <v>247</v>
      </c>
      <c r="Y4272" t="s">
        <v>46</v>
      </c>
      <c r="AC4272" s="1">
        <v>43045</v>
      </c>
      <c r="AD4272">
        <v>1</v>
      </c>
      <c r="AE4272">
        <v>248</v>
      </c>
      <c r="AF4272" s="1">
        <v>43323</v>
      </c>
      <c r="AG4272">
        <v>343</v>
      </c>
      <c r="AH4272">
        <v>310059</v>
      </c>
      <c r="AI4272" t="s">
        <v>1250</v>
      </c>
      <c r="AJ4272" s="2">
        <v>42217</v>
      </c>
      <c r="AK4272" t="s">
        <v>45</v>
      </c>
      <c r="AL4272" s="1">
        <v>42980</v>
      </c>
    </row>
    <row r="4273" spans="1:38" x14ac:dyDescent="0.25">
      <c r="A4273" t="s">
        <v>1153</v>
      </c>
      <c r="B4273" s="1">
        <v>43144</v>
      </c>
      <c r="C4273">
        <v>3</v>
      </c>
      <c r="D4273">
        <v>108</v>
      </c>
      <c r="E4273">
        <v>339</v>
      </c>
      <c r="F4273" t="s">
        <v>1426</v>
      </c>
      <c r="G4273" t="s">
        <v>40</v>
      </c>
      <c r="H4273" t="s">
        <v>41</v>
      </c>
      <c r="I4273">
        <v>6</v>
      </c>
      <c r="J4273" t="s">
        <v>42</v>
      </c>
      <c r="K4273">
        <v>164</v>
      </c>
      <c r="L4273">
        <v>11.2</v>
      </c>
      <c r="M4273">
        <v>4.9000000000000004</v>
      </c>
      <c r="N4273">
        <v>0.55000000000000004</v>
      </c>
      <c r="O4273">
        <v>7.04</v>
      </c>
      <c r="P4273">
        <v>0.79</v>
      </c>
      <c r="Q4273">
        <v>4.29</v>
      </c>
      <c r="R4273">
        <v>0.48</v>
      </c>
      <c r="S4273">
        <v>1.27</v>
      </c>
      <c r="T4273">
        <v>207</v>
      </c>
      <c r="U4273">
        <v>11.63</v>
      </c>
      <c r="V4273">
        <v>16.48</v>
      </c>
      <c r="W4273" s="1">
        <v>42980</v>
      </c>
      <c r="X4273">
        <v>247</v>
      </c>
      <c r="Y4273" s="3">
        <v>44986</v>
      </c>
      <c r="AC4273" s="1">
        <v>43045</v>
      </c>
      <c r="AD4273">
        <v>1</v>
      </c>
      <c r="AE4273">
        <v>109</v>
      </c>
      <c r="AF4273" s="1">
        <v>43323</v>
      </c>
      <c r="AG4273">
        <v>343</v>
      </c>
      <c r="AH4273">
        <v>310059</v>
      </c>
      <c r="AI4273" t="s">
        <v>1250</v>
      </c>
      <c r="AJ4273" s="2">
        <v>42217</v>
      </c>
      <c r="AK4273" t="s">
        <v>45</v>
      </c>
      <c r="AL4273" s="1">
        <v>42980</v>
      </c>
    </row>
    <row r="4274" spans="1:38" x14ac:dyDescent="0.25">
      <c r="A4274" t="s">
        <v>1153</v>
      </c>
      <c r="B4274" s="1">
        <v>43214</v>
      </c>
      <c r="C4274">
        <v>4</v>
      </c>
      <c r="D4274">
        <v>108</v>
      </c>
      <c r="E4274">
        <v>339</v>
      </c>
      <c r="F4274" t="s">
        <v>1426</v>
      </c>
      <c r="G4274" t="s">
        <v>40</v>
      </c>
      <c r="H4274" t="s">
        <v>41</v>
      </c>
      <c r="I4274">
        <v>6</v>
      </c>
      <c r="J4274" t="s">
        <v>42</v>
      </c>
      <c r="K4274">
        <v>234</v>
      </c>
      <c r="L4274">
        <v>5.9</v>
      </c>
      <c r="M4274">
        <v>3.97</v>
      </c>
      <c r="N4274">
        <v>0.23</v>
      </c>
      <c r="O4274">
        <v>9.1</v>
      </c>
      <c r="P4274">
        <v>0.54</v>
      </c>
      <c r="Q4274">
        <v>5.43</v>
      </c>
      <c r="R4274">
        <v>0.32</v>
      </c>
      <c r="S4274">
        <v>0.86</v>
      </c>
      <c r="T4274">
        <v>148</v>
      </c>
      <c r="U4274">
        <v>6.12</v>
      </c>
      <c r="V4274">
        <v>10.73</v>
      </c>
      <c r="W4274" s="1">
        <v>42980</v>
      </c>
      <c r="X4274">
        <v>247</v>
      </c>
      <c r="Y4274" s="3">
        <v>45017</v>
      </c>
      <c r="AC4274" t="s">
        <v>49</v>
      </c>
      <c r="AH4274">
        <v>310059</v>
      </c>
      <c r="AI4274" t="s">
        <v>1250</v>
      </c>
      <c r="AJ4274" s="2">
        <v>42217</v>
      </c>
      <c r="AK4274" t="s">
        <v>126</v>
      </c>
      <c r="AL4274" s="1">
        <v>43347</v>
      </c>
    </row>
    <row r="4275" spans="1:38" x14ac:dyDescent="0.25">
      <c r="A4275" t="s">
        <v>594</v>
      </c>
      <c r="B4275" s="1">
        <v>42995</v>
      </c>
      <c r="C4275">
        <v>1</v>
      </c>
      <c r="D4275">
        <v>123</v>
      </c>
      <c r="E4275">
        <v>339</v>
      </c>
      <c r="F4275" t="s">
        <v>1426</v>
      </c>
      <c r="G4275" t="s">
        <v>69</v>
      </c>
      <c r="H4275" t="s">
        <v>70</v>
      </c>
      <c r="I4275">
        <v>2</v>
      </c>
      <c r="J4275">
        <v>1</v>
      </c>
      <c r="K4275">
        <v>38</v>
      </c>
      <c r="L4275">
        <v>20.9</v>
      </c>
      <c r="M4275">
        <v>5.28</v>
      </c>
      <c r="N4275">
        <v>1.1000000000000001</v>
      </c>
      <c r="O4275">
        <v>4.24</v>
      </c>
      <c r="P4275">
        <v>0.89</v>
      </c>
      <c r="Q4275">
        <v>3.88</v>
      </c>
      <c r="R4275">
        <v>0.81</v>
      </c>
      <c r="S4275">
        <v>1.7</v>
      </c>
      <c r="T4275">
        <v>79</v>
      </c>
      <c r="U4275">
        <v>21.69</v>
      </c>
      <c r="V4275">
        <v>22.79</v>
      </c>
      <c r="W4275" s="1">
        <v>42957</v>
      </c>
      <c r="X4275">
        <v>242</v>
      </c>
      <c r="Y4275" t="s">
        <v>43</v>
      </c>
      <c r="AC4275" t="s">
        <v>49</v>
      </c>
      <c r="AH4275">
        <v>513094</v>
      </c>
      <c r="AI4275">
        <v>491</v>
      </c>
      <c r="AJ4275" t="s">
        <v>2314</v>
      </c>
      <c r="AK4275" t="s">
        <v>45</v>
      </c>
      <c r="AL4275" s="1">
        <v>42957</v>
      </c>
    </row>
    <row r="4276" spans="1:38" x14ac:dyDescent="0.25">
      <c r="A4276" t="s">
        <v>594</v>
      </c>
      <c r="B4276" s="1">
        <v>43059</v>
      </c>
      <c r="C4276">
        <v>2</v>
      </c>
      <c r="D4276">
        <v>123</v>
      </c>
      <c r="E4276">
        <v>339</v>
      </c>
      <c r="F4276" t="s">
        <v>1426</v>
      </c>
      <c r="G4276" t="s">
        <v>69</v>
      </c>
      <c r="H4276" t="s">
        <v>70</v>
      </c>
      <c r="I4276">
        <v>2</v>
      </c>
      <c r="J4276">
        <v>1</v>
      </c>
      <c r="K4276">
        <v>102</v>
      </c>
      <c r="L4276">
        <v>18.3</v>
      </c>
      <c r="M4276">
        <v>5.14</v>
      </c>
      <c r="N4276">
        <v>0.94</v>
      </c>
      <c r="O4276">
        <v>4.1500000000000004</v>
      </c>
      <c r="P4276">
        <v>0.76</v>
      </c>
      <c r="Q4276">
        <v>3.99</v>
      </c>
      <c r="R4276">
        <v>0.73</v>
      </c>
      <c r="S4276">
        <v>1.49</v>
      </c>
      <c r="T4276">
        <v>151</v>
      </c>
      <c r="U4276">
        <v>19</v>
      </c>
      <c r="V4276">
        <v>19.86</v>
      </c>
      <c r="W4276" s="1">
        <v>42957</v>
      </c>
      <c r="X4276" t="s">
        <v>2315</v>
      </c>
      <c r="Y4276" s="3">
        <v>44958</v>
      </c>
      <c r="AC4276" s="1">
        <v>43057</v>
      </c>
      <c r="AD4276">
        <v>1</v>
      </c>
      <c r="AE4276">
        <v>226</v>
      </c>
      <c r="AF4276" s="1">
        <v>43335</v>
      </c>
      <c r="AG4276">
        <v>378</v>
      </c>
      <c r="AH4276">
        <v>513094</v>
      </c>
      <c r="AI4276">
        <v>491</v>
      </c>
      <c r="AJ4276" t="s">
        <v>2314</v>
      </c>
      <c r="AK4276" t="s">
        <v>45</v>
      </c>
      <c r="AL4276" s="1">
        <v>42957</v>
      </c>
    </row>
    <row r="4277" spans="1:38" x14ac:dyDescent="0.25">
      <c r="A4277" t="s">
        <v>594</v>
      </c>
      <c r="B4277" s="1">
        <v>43186</v>
      </c>
      <c r="C4277">
        <v>4</v>
      </c>
      <c r="D4277">
        <v>123</v>
      </c>
      <c r="E4277">
        <v>339</v>
      </c>
      <c r="F4277" t="s">
        <v>1426</v>
      </c>
      <c r="G4277" t="s">
        <v>69</v>
      </c>
      <c r="H4277" t="s">
        <v>70</v>
      </c>
      <c r="I4277">
        <v>2</v>
      </c>
      <c r="J4277">
        <v>1</v>
      </c>
      <c r="K4277">
        <v>229</v>
      </c>
      <c r="L4277">
        <v>14.5</v>
      </c>
      <c r="M4277">
        <v>4.95</v>
      </c>
      <c r="N4277">
        <v>0.72</v>
      </c>
      <c r="O4277">
        <v>4.83</v>
      </c>
      <c r="P4277">
        <v>0.7</v>
      </c>
      <c r="Q4277">
        <v>4.6100000000000003</v>
      </c>
      <c r="R4277">
        <v>0.67</v>
      </c>
      <c r="S4277">
        <v>1.37</v>
      </c>
      <c r="T4277">
        <v>83</v>
      </c>
      <c r="U4277">
        <v>15.05</v>
      </c>
      <c r="V4277">
        <v>17.64</v>
      </c>
      <c r="W4277" s="1">
        <v>42957</v>
      </c>
      <c r="X4277" t="s">
        <v>2315</v>
      </c>
      <c r="Y4277" s="3">
        <v>45018</v>
      </c>
      <c r="AC4277" t="s">
        <v>49</v>
      </c>
      <c r="AH4277">
        <v>513094</v>
      </c>
      <c r="AI4277">
        <v>491</v>
      </c>
      <c r="AJ4277" t="s">
        <v>2314</v>
      </c>
      <c r="AK4277" t="s">
        <v>50</v>
      </c>
      <c r="AL4277" s="1">
        <v>43245</v>
      </c>
    </row>
    <row r="4278" spans="1:38" x14ac:dyDescent="0.25">
      <c r="A4278" t="s">
        <v>594</v>
      </c>
      <c r="B4278" s="1">
        <v>43122</v>
      </c>
      <c r="C4278">
        <v>3</v>
      </c>
      <c r="D4278">
        <v>123</v>
      </c>
      <c r="E4278">
        <v>339</v>
      </c>
      <c r="F4278" t="s">
        <v>1426</v>
      </c>
      <c r="G4278" t="s">
        <v>69</v>
      </c>
      <c r="H4278" t="s">
        <v>70</v>
      </c>
      <c r="I4278">
        <v>2</v>
      </c>
      <c r="J4278">
        <v>1</v>
      </c>
      <c r="K4278">
        <v>165</v>
      </c>
      <c r="L4278">
        <v>13</v>
      </c>
      <c r="M4278">
        <v>4.9000000000000004</v>
      </c>
      <c r="N4278">
        <v>0.64</v>
      </c>
      <c r="O4278">
        <v>4.6500000000000004</v>
      </c>
      <c r="P4278">
        <v>0.6</v>
      </c>
      <c r="Q4278">
        <v>3.99</v>
      </c>
      <c r="R4278">
        <v>0.52</v>
      </c>
      <c r="S4278">
        <v>1.1200000000000001</v>
      </c>
      <c r="T4278">
        <v>225</v>
      </c>
      <c r="U4278">
        <v>13.49</v>
      </c>
      <c r="V4278">
        <v>14.87</v>
      </c>
      <c r="W4278" s="1">
        <v>42957</v>
      </c>
      <c r="X4278" t="s">
        <v>2315</v>
      </c>
      <c r="Y4278" s="3">
        <v>44987</v>
      </c>
      <c r="AC4278" s="1">
        <v>43078</v>
      </c>
      <c r="AD4278">
        <v>1</v>
      </c>
      <c r="AE4278">
        <v>193</v>
      </c>
      <c r="AF4278" s="1">
        <v>43359</v>
      </c>
      <c r="AG4278">
        <v>402</v>
      </c>
      <c r="AH4278">
        <v>513094</v>
      </c>
      <c r="AI4278">
        <v>491</v>
      </c>
      <c r="AJ4278" t="s">
        <v>2314</v>
      </c>
      <c r="AK4278" t="s">
        <v>45</v>
      </c>
      <c r="AL4278" s="1">
        <v>42957</v>
      </c>
    </row>
    <row r="4279" spans="1:38" x14ac:dyDescent="0.25">
      <c r="A4279" t="s">
        <v>123</v>
      </c>
      <c r="B4279" s="1">
        <v>43005</v>
      </c>
      <c r="C4279">
        <v>1</v>
      </c>
      <c r="D4279">
        <v>230</v>
      </c>
      <c r="E4279">
        <v>339</v>
      </c>
      <c r="F4279" t="s">
        <v>1426</v>
      </c>
      <c r="G4279" t="s">
        <v>69</v>
      </c>
      <c r="H4279" t="s">
        <v>70</v>
      </c>
      <c r="I4279">
        <v>2</v>
      </c>
      <c r="J4279">
        <v>1</v>
      </c>
      <c r="K4279">
        <v>48</v>
      </c>
      <c r="L4279">
        <v>21.3</v>
      </c>
      <c r="M4279">
        <v>5</v>
      </c>
      <c r="N4279">
        <v>1.06</v>
      </c>
      <c r="O4279">
        <v>4.17</v>
      </c>
      <c r="P4279">
        <v>0.89</v>
      </c>
      <c r="Q4279">
        <v>3.46</v>
      </c>
      <c r="R4279">
        <v>0.74</v>
      </c>
      <c r="S4279">
        <v>1.63</v>
      </c>
      <c r="T4279">
        <v>46</v>
      </c>
      <c r="U4279">
        <v>22.11</v>
      </c>
      <c r="V4279">
        <v>22.38</v>
      </c>
      <c r="W4279" s="1">
        <v>42957</v>
      </c>
      <c r="X4279">
        <v>254</v>
      </c>
      <c r="Y4279" t="s">
        <v>43</v>
      </c>
      <c r="Z4279" t="s">
        <v>2316</v>
      </c>
      <c r="AA4279" t="s">
        <v>2317</v>
      </c>
      <c r="AB4279">
        <v>327</v>
      </c>
      <c r="AC4279" s="1">
        <v>43044</v>
      </c>
      <c r="AD4279">
        <v>1</v>
      </c>
      <c r="AE4279">
        <v>259</v>
      </c>
      <c r="AF4279" s="1">
        <v>43326</v>
      </c>
      <c r="AG4279">
        <v>369</v>
      </c>
      <c r="AH4279" t="s">
        <v>124</v>
      </c>
      <c r="AI4279">
        <v>358</v>
      </c>
      <c r="AJ4279" t="s">
        <v>2318</v>
      </c>
      <c r="AK4279" t="s">
        <v>45</v>
      </c>
      <c r="AL4279" s="1">
        <v>42957</v>
      </c>
    </row>
    <row r="4280" spans="1:38" x14ac:dyDescent="0.25">
      <c r="A4280" t="s">
        <v>123</v>
      </c>
      <c r="B4280" s="1">
        <v>43074</v>
      </c>
      <c r="C4280">
        <v>2</v>
      </c>
      <c r="D4280">
        <v>230</v>
      </c>
      <c r="E4280">
        <v>339</v>
      </c>
      <c r="F4280" t="s">
        <v>1426</v>
      </c>
      <c r="G4280" t="s">
        <v>69</v>
      </c>
      <c r="H4280" t="s">
        <v>70</v>
      </c>
      <c r="I4280">
        <v>2</v>
      </c>
      <c r="J4280">
        <v>1</v>
      </c>
      <c r="K4280">
        <v>117</v>
      </c>
      <c r="L4280">
        <v>16.5</v>
      </c>
      <c r="M4280">
        <v>4.75</v>
      </c>
      <c r="N4280">
        <v>0.78</v>
      </c>
      <c r="O4280">
        <v>4.1399999999999997</v>
      </c>
      <c r="P4280">
        <v>0.68</v>
      </c>
      <c r="Q4280">
        <v>3.69</v>
      </c>
      <c r="R4280">
        <v>0.61</v>
      </c>
      <c r="S4280">
        <v>1.29</v>
      </c>
      <c r="T4280">
        <v>2819</v>
      </c>
      <c r="U4280">
        <v>17.13</v>
      </c>
      <c r="V4280">
        <v>17.489999999999998</v>
      </c>
      <c r="W4280" s="1">
        <v>42957</v>
      </c>
      <c r="X4280">
        <v>254</v>
      </c>
      <c r="Y4280" s="3">
        <v>44958</v>
      </c>
      <c r="Z4280" t="s">
        <v>2316</v>
      </c>
      <c r="AA4280" t="s">
        <v>2317</v>
      </c>
      <c r="AB4280">
        <v>327</v>
      </c>
      <c r="AC4280" s="1">
        <v>43044</v>
      </c>
      <c r="AD4280">
        <v>1</v>
      </c>
      <c r="AE4280">
        <v>250</v>
      </c>
      <c r="AF4280" s="1">
        <v>43326</v>
      </c>
      <c r="AG4280">
        <v>369</v>
      </c>
      <c r="AH4280" t="s">
        <v>124</v>
      </c>
      <c r="AI4280">
        <v>358</v>
      </c>
      <c r="AJ4280" t="s">
        <v>2318</v>
      </c>
      <c r="AK4280" t="s">
        <v>45</v>
      </c>
      <c r="AL4280" s="1">
        <v>42957</v>
      </c>
    </row>
    <row r="4281" spans="1:38" x14ac:dyDescent="0.25">
      <c r="A4281" t="s">
        <v>123</v>
      </c>
      <c r="B4281" s="1">
        <v>43198</v>
      </c>
      <c r="C4281">
        <v>4</v>
      </c>
      <c r="D4281">
        <v>230</v>
      </c>
      <c r="E4281">
        <v>339</v>
      </c>
      <c r="F4281" t="s">
        <v>1426</v>
      </c>
      <c r="G4281" t="s">
        <v>69</v>
      </c>
      <c r="H4281" t="s">
        <v>70</v>
      </c>
      <c r="I4281">
        <v>2</v>
      </c>
      <c r="J4281">
        <v>1</v>
      </c>
      <c r="K4281">
        <v>241</v>
      </c>
      <c r="L4281">
        <v>12.4</v>
      </c>
      <c r="M4281">
        <v>4.57</v>
      </c>
      <c r="N4281">
        <v>0.56999999999999995</v>
      </c>
      <c r="O4281">
        <v>5.1100000000000003</v>
      </c>
      <c r="P4281">
        <v>0.63</v>
      </c>
      <c r="Q4281">
        <v>4.62</v>
      </c>
      <c r="R4281">
        <v>0.56999999999999995</v>
      </c>
      <c r="S4281">
        <v>1.21</v>
      </c>
      <c r="T4281">
        <v>567</v>
      </c>
      <c r="U4281">
        <v>12.87</v>
      </c>
      <c r="V4281">
        <v>15.46</v>
      </c>
      <c r="W4281" s="1">
        <v>42957</v>
      </c>
      <c r="X4281">
        <v>254</v>
      </c>
      <c r="Y4281" s="3">
        <v>45019</v>
      </c>
      <c r="Z4281" t="s">
        <v>2316</v>
      </c>
      <c r="AA4281" t="s">
        <v>2317</v>
      </c>
      <c r="AB4281">
        <v>327</v>
      </c>
      <c r="AC4281" t="s">
        <v>49</v>
      </c>
      <c r="AH4281" t="s">
        <v>124</v>
      </c>
      <c r="AI4281" t="s">
        <v>2319</v>
      </c>
      <c r="AJ4281" t="s">
        <v>2318</v>
      </c>
      <c r="AK4281" t="s">
        <v>50</v>
      </c>
      <c r="AL4281" s="1">
        <v>43230</v>
      </c>
    </row>
    <row r="4282" spans="1:38" x14ac:dyDescent="0.25">
      <c r="A4282" t="s">
        <v>123</v>
      </c>
      <c r="B4282" s="1">
        <v>43136</v>
      </c>
      <c r="C4282">
        <v>3</v>
      </c>
      <c r="D4282">
        <v>230</v>
      </c>
      <c r="E4282">
        <v>339</v>
      </c>
      <c r="F4282" t="s">
        <v>1426</v>
      </c>
      <c r="G4282" t="s">
        <v>69</v>
      </c>
      <c r="H4282" t="s">
        <v>70</v>
      </c>
      <c r="I4282">
        <v>2</v>
      </c>
      <c r="J4282">
        <v>1</v>
      </c>
      <c r="K4282">
        <v>179</v>
      </c>
      <c r="L4282">
        <v>10.8</v>
      </c>
      <c r="M4282">
        <v>4.67</v>
      </c>
      <c r="N4282">
        <v>0.5</v>
      </c>
      <c r="O4282">
        <v>6.29</v>
      </c>
      <c r="P4282">
        <v>0.68</v>
      </c>
      <c r="Q4282">
        <v>3.93</v>
      </c>
      <c r="R4282">
        <v>0.42</v>
      </c>
      <c r="S4282">
        <v>1.1000000000000001</v>
      </c>
      <c r="T4282">
        <v>232</v>
      </c>
      <c r="U4282">
        <v>11.21</v>
      </c>
      <c r="V4282">
        <v>14.55</v>
      </c>
      <c r="W4282" s="1">
        <v>42957</v>
      </c>
      <c r="X4282">
        <v>254</v>
      </c>
      <c r="Y4282" s="3">
        <v>44987</v>
      </c>
      <c r="Z4282" t="s">
        <v>2316</v>
      </c>
      <c r="AA4282" t="s">
        <v>2317</v>
      </c>
      <c r="AB4282">
        <v>327</v>
      </c>
      <c r="AC4282" s="1">
        <v>43044</v>
      </c>
      <c r="AD4282">
        <v>1</v>
      </c>
      <c r="AE4282">
        <v>188</v>
      </c>
      <c r="AF4282" s="1">
        <v>43326</v>
      </c>
      <c r="AG4282">
        <v>369</v>
      </c>
      <c r="AH4282" t="s">
        <v>124</v>
      </c>
      <c r="AI4282">
        <v>358</v>
      </c>
      <c r="AJ4282" t="s">
        <v>2318</v>
      </c>
      <c r="AK4282" t="s">
        <v>45</v>
      </c>
      <c r="AL4282" s="1">
        <v>42957</v>
      </c>
    </row>
    <row r="4283" spans="1:38" x14ac:dyDescent="0.25">
      <c r="A4283" t="s">
        <v>1153</v>
      </c>
      <c r="B4283" s="1">
        <v>43073</v>
      </c>
      <c r="C4283">
        <v>2</v>
      </c>
      <c r="D4283">
        <v>64</v>
      </c>
      <c r="E4283">
        <v>340</v>
      </c>
      <c r="F4283" t="s">
        <v>1426</v>
      </c>
      <c r="G4283" t="s">
        <v>104</v>
      </c>
      <c r="H4283" t="s">
        <v>105</v>
      </c>
      <c r="I4283">
        <v>2</v>
      </c>
      <c r="J4283">
        <v>1</v>
      </c>
      <c r="K4283">
        <v>122</v>
      </c>
      <c r="L4283">
        <v>10.199999999999999</v>
      </c>
      <c r="M4283">
        <v>4.91</v>
      </c>
      <c r="N4283">
        <v>0.5</v>
      </c>
      <c r="O4283">
        <v>5.58</v>
      </c>
      <c r="P4283">
        <v>0.56999999999999995</v>
      </c>
      <c r="Q4283">
        <v>4.7699999999999996</v>
      </c>
      <c r="R4283">
        <v>0.49</v>
      </c>
      <c r="S4283">
        <v>1.06</v>
      </c>
      <c r="T4283">
        <v>50</v>
      </c>
      <c r="U4283">
        <v>10.59</v>
      </c>
      <c r="V4283">
        <v>13.52</v>
      </c>
      <c r="W4283" s="1">
        <v>42951</v>
      </c>
      <c r="X4283">
        <v>276</v>
      </c>
      <c r="Y4283" t="s">
        <v>46</v>
      </c>
      <c r="AC4283" s="1">
        <v>43051</v>
      </c>
      <c r="AD4283">
        <v>1</v>
      </c>
      <c r="AE4283">
        <v>257</v>
      </c>
      <c r="AF4283" s="1">
        <v>43332</v>
      </c>
      <c r="AG4283">
        <v>381</v>
      </c>
      <c r="AH4283">
        <v>313046</v>
      </c>
      <c r="AI4283">
        <v>63</v>
      </c>
      <c r="AJ4283" s="2">
        <v>45627</v>
      </c>
      <c r="AK4283" t="s">
        <v>45</v>
      </c>
      <c r="AL4283" s="1">
        <v>42951</v>
      </c>
    </row>
    <row r="4284" spans="1:38" x14ac:dyDescent="0.25">
      <c r="A4284" t="s">
        <v>1153</v>
      </c>
      <c r="B4284" s="1">
        <v>43009</v>
      </c>
      <c r="C4284">
        <v>1</v>
      </c>
      <c r="D4284">
        <v>64</v>
      </c>
      <c r="E4284">
        <v>340</v>
      </c>
      <c r="F4284" t="s">
        <v>1426</v>
      </c>
      <c r="G4284" t="s">
        <v>104</v>
      </c>
      <c r="H4284" t="s">
        <v>105</v>
      </c>
      <c r="I4284">
        <v>2</v>
      </c>
      <c r="J4284">
        <v>1</v>
      </c>
      <c r="K4284">
        <v>58</v>
      </c>
      <c r="L4284">
        <v>9.6</v>
      </c>
      <c r="M4284">
        <v>4.8</v>
      </c>
      <c r="N4284">
        <v>0.46</v>
      </c>
      <c r="O4284">
        <v>6.15</v>
      </c>
      <c r="P4284">
        <v>0.59</v>
      </c>
      <c r="Q4284">
        <v>4.16</v>
      </c>
      <c r="R4284">
        <v>0.4</v>
      </c>
      <c r="S4284">
        <v>0.99</v>
      </c>
      <c r="T4284">
        <v>55</v>
      </c>
      <c r="U4284">
        <v>9.9600000000000009</v>
      </c>
      <c r="V4284">
        <v>12.95</v>
      </c>
      <c r="W4284" s="1">
        <v>42951</v>
      </c>
      <c r="X4284">
        <v>276</v>
      </c>
      <c r="Y4284" t="s">
        <v>43</v>
      </c>
      <c r="AC4284" s="1">
        <v>43051</v>
      </c>
      <c r="AD4284">
        <v>1</v>
      </c>
      <c r="AE4284">
        <v>262</v>
      </c>
      <c r="AF4284" s="1">
        <v>43332</v>
      </c>
      <c r="AG4284">
        <v>381</v>
      </c>
      <c r="AH4284">
        <v>313046</v>
      </c>
      <c r="AI4284">
        <v>63</v>
      </c>
      <c r="AJ4284" s="2">
        <v>45627</v>
      </c>
      <c r="AK4284" t="s">
        <v>45</v>
      </c>
      <c r="AL4284" s="1">
        <v>42951</v>
      </c>
    </row>
    <row r="4285" spans="1:38" x14ac:dyDescent="0.25">
      <c r="A4285" t="s">
        <v>1153</v>
      </c>
      <c r="B4285" s="1">
        <v>43214</v>
      </c>
      <c r="C4285">
        <v>4</v>
      </c>
      <c r="D4285">
        <v>64</v>
      </c>
      <c r="E4285">
        <v>340</v>
      </c>
      <c r="F4285" t="s">
        <v>1426</v>
      </c>
      <c r="G4285" t="s">
        <v>104</v>
      </c>
      <c r="H4285" t="s">
        <v>105</v>
      </c>
      <c r="I4285">
        <v>2</v>
      </c>
      <c r="J4285">
        <v>1</v>
      </c>
      <c r="K4285">
        <v>263</v>
      </c>
      <c r="L4285">
        <v>6</v>
      </c>
      <c r="M4285">
        <v>4.3899999999999997</v>
      </c>
      <c r="N4285">
        <v>0.26</v>
      </c>
      <c r="O4285">
        <v>8.4600000000000009</v>
      </c>
      <c r="P4285">
        <v>0.51</v>
      </c>
      <c r="Q4285">
        <v>5.68</v>
      </c>
      <c r="R4285">
        <v>0.34</v>
      </c>
      <c r="S4285">
        <v>0.85</v>
      </c>
      <c r="T4285">
        <v>53</v>
      </c>
      <c r="U4285">
        <v>6.23</v>
      </c>
      <c r="V4285">
        <v>10.53</v>
      </c>
      <c r="W4285" s="1">
        <v>42951</v>
      </c>
      <c r="X4285">
        <v>276</v>
      </c>
      <c r="Y4285" t="s">
        <v>48</v>
      </c>
      <c r="AC4285" s="1">
        <v>43051</v>
      </c>
      <c r="AD4285">
        <v>1</v>
      </c>
      <c r="AF4285" s="1">
        <v>43332</v>
      </c>
      <c r="AH4285">
        <v>313046</v>
      </c>
      <c r="AI4285">
        <v>63</v>
      </c>
      <c r="AJ4285" s="2">
        <v>45627</v>
      </c>
      <c r="AK4285" t="s">
        <v>126</v>
      </c>
      <c r="AL4285" s="1">
        <v>43261</v>
      </c>
    </row>
    <row r="4286" spans="1:38" x14ac:dyDescent="0.25">
      <c r="A4286" t="s">
        <v>1153</v>
      </c>
      <c r="B4286" s="1">
        <v>43144</v>
      </c>
      <c r="C4286">
        <v>3</v>
      </c>
      <c r="D4286">
        <v>64</v>
      </c>
      <c r="E4286">
        <v>340</v>
      </c>
      <c r="F4286" t="s">
        <v>1426</v>
      </c>
      <c r="G4286" t="s">
        <v>104</v>
      </c>
      <c r="H4286" t="s">
        <v>105</v>
      </c>
      <c r="I4286">
        <v>2</v>
      </c>
      <c r="J4286">
        <v>1</v>
      </c>
      <c r="K4286">
        <v>193</v>
      </c>
      <c r="L4286">
        <v>6.6</v>
      </c>
      <c r="M4286">
        <v>5.08</v>
      </c>
      <c r="N4286">
        <v>0.34</v>
      </c>
      <c r="O4286">
        <v>6.6</v>
      </c>
      <c r="P4286">
        <v>0.44</v>
      </c>
      <c r="Q4286">
        <v>4.66</v>
      </c>
      <c r="R4286">
        <v>0.31</v>
      </c>
      <c r="S4286">
        <v>0.74</v>
      </c>
      <c r="T4286">
        <v>37</v>
      </c>
      <c r="U4286">
        <v>6.85</v>
      </c>
      <c r="V4286">
        <v>9.59</v>
      </c>
      <c r="W4286" s="1">
        <v>42951</v>
      </c>
      <c r="X4286">
        <v>276</v>
      </c>
      <c r="Y4286" t="s">
        <v>47</v>
      </c>
      <c r="AC4286" s="1">
        <v>43051</v>
      </c>
      <c r="AD4286">
        <v>1</v>
      </c>
      <c r="AE4286">
        <v>118</v>
      </c>
      <c r="AF4286" s="1">
        <v>43332</v>
      </c>
      <c r="AG4286">
        <v>381</v>
      </c>
      <c r="AH4286">
        <v>313046</v>
      </c>
      <c r="AI4286">
        <v>63</v>
      </c>
      <c r="AJ4286" s="2">
        <v>45627</v>
      </c>
      <c r="AK4286" t="s">
        <v>45</v>
      </c>
      <c r="AL4286" s="1">
        <v>42951</v>
      </c>
    </row>
    <row r="4287" spans="1:38" x14ac:dyDescent="0.25">
      <c r="A4287" t="s">
        <v>594</v>
      </c>
      <c r="B4287" s="1">
        <v>43059</v>
      </c>
      <c r="C4287">
        <v>2</v>
      </c>
      <c r="D4287">
        <v>201</v>
      </c>
      <c r="E4287">
        <v>340</v>
      </c>
      <c r="F4287" t="s">
        <v>1426</v>
      </c>
      <c r="G4287" t="s">
        <v>69</v>
      </c>
      <c r="H4287" t="s">
        <v>70</v>
      </c>
      <c r="I4287">
        <v>8</v>
      </c>
      <c r="J4287" t="s">
        <v>42</v>
      </c>
      <c r="K4287">
        <v>80</v>
      </c>
      <c r="L4287">
        <v>22.4</v>
      </c>
      <c r="M4287">
        <v>4.6399999999999997</v>
      </c>
      <c r="N4287">
        <v>1.04</v>
      </c>
      <c r="O4287">
        <v>5.79</v>
      </c>
      <c r="P4287">
        <v>1.3</v>
      </c>
      <c r="Q4287">
        <v>4.16</v>
      </c>
      <c r="R4287">
        <v>0.93</v>
      </c>
      <c r="S4287">
        <v>2.23</v>
      </c>
      <c r="T4287">
        <v>28</v>
      </c>
      <c r="U4287">
        <v>23.25</v>
      </c>
      <c r="V4287">
        <v>29.22</v>
      </c>
      <c r="W4287" s="1">
        <v>42979</v>
      </c>
      <c r="X4287">
        <v>220</v>
      </c>
      <c r="Y4287" t="s">
        <v>46</v>
      </c>
      <c r="AC4287" s="1">
        <v>43058</v>
      </c>
      <c r="AD4287">
        <v>2</v>
      </c>
      <c r="AE4287">
        <v>229</v>
      </c>
      <c r="AF4287" s="1">
        <v>43338</v>
      </c>
      <c r="AG4287">
        <v>359</v>
      </c>
      <c r="AH4287">
        <v>504031</v>
      </c>
      <c r="AI4287">
        <v>0</v>
      </c>
      <c r="AJ4287" t="s">
        <v>1632</v>
      </c>
      <c r="AK4287" t="s">
        <v>45</v>
      </c>
      <c r="AL4287" s="1">
        <v>42979</v>
      </c>
    </row>
    <row r="4288" spans="1:38" x14ac:dyDescent="0.25">
      <c r="A4288" t="s">
        <v>594</v>
      </c>
      <c r="B4288" s="1">
        <v>42995</v>
      </c>
      <c r="C4288">
        <v>1</v>
      </c>
      <c r="D4288">
        <v>201</v>
      </c>
      <c r="E4288">
        <v>340</v>
      </c>
      <c r="F4288" t="s">
        <v>1426</v>
      </c>
      <c r="G4288" t="s">
        <v>69</v>
      </c>
      <c r="H4288" t="s">
        <v>70</v>
      </c>
      <c r="I4288">
        <v>8</v>
      </c>
      <c r="J4288" t="s">
        <v>42</v>
      </c>
      <c r="K4288">
        <v>16</v>
      </c>
      <c r="L4288">
        <v>23.2</v>
      </c>
      <c r="M4288">
        <v>4.74</v>
      </c>
      <c r="N4288">
        <v>1.1000000000000001</v>
      </c>
      <c r="O4288">
        <v>5.14</v>
      </c>
      <c r="P4288">
        <v>1.19</v>
      </c>
      <c r="Q4288">
        <v>4.29</v>
      </c>
      <c r="R4288">
        <v>1</v>
      </c>
      <c r="S4288">
        <v>2.19</v>
      </c>
      <c r="T4288">
        <v>96</v>
      </c>
      <c r="U4288">
        <v>24.08</v>
      </c>
      <c r="V4288">
        <v>28.57</v>
      </c>
      <c r="W4288" s="1">
        <v>42979</v>
      </c>
      <c r="X4288">
        <v>220</v>
      </c>
      <c r="Y4288" t="s">
        <v>43</v>
      </c>
      <c r="AC4288" t="s">
        <v>49</v>
      </c>
      <c r="AH4288">
        <v>504031</v>
      </c>
      <c r="AI4288">
        <v>0</v>
      </c>
      <c r="AJ4288" t="s">
        <v>1632</v>
      </c>
      <c r="AK4288" t="s">
        <v>45</v>
      </c>
      <c r="AL4288" s="1">
        <v>42979</v>
      </c>
    </row>
    <row r="4289" spans="1:38" x14ac:dyDescent="0.25">
      <c r="A4289" t="s">
        <v>594</v>
      </c>
      <c r="B4289" s="1">
        <v>43186</v>
      </c>
      <c r="C4289">
        <v>4</v>
      </c>
      <c r="D4289">
        <v>201</v>
      </c>
      <c r="E4289">
        <v>340</v>
      </c>
      <c r="F4289" t="s">
        <v>1426</v>
      </c>
      <c r="G4289" t="s">
        <v>69</v>
      </c>
      <c r="H4289" t="s">
        <v>70</v>
      </c>
      <c r="I4289">
        <v>8</v>
      </c>
      <c r="J4289" t="s">
        <v>42</v>
      </c>
      <c r="K4289">
        <v>207</v>
      </c>
      <c r="L4289">
        <v>15.1</v>
      </c>
      <c r="M4289">
        <v>4.6399999999999997</v>
      </c>
      <c r="N4289">
        <v>0.7</v>
      </c>
      <c r="O4289">
        <v>6.41</v>
      </c>
      <c r="P4289">
        <v>0.97</v>
      </c>
      <c r="Q4289">
        <v>4.46</v>
      </c>
      <c r="R4289">
        <v>0.67</v>
      </c>
      <c r="S4289">
        <v>1.64</v>
      </c>
      <c r="T4289">
        <v>118</v>
      </c>
      <c r="U4289">
        <v>15.67</v>
      </c>
      <c r="V4289">
        <v>21.19</v>
      </c>
      <c r="W4289" s="1">
        <v>42979</v>
      </c>
      <c r="X4289">
        <v>220</v>
      </c>
      <c r="Y4289" t="s">
        <v>48</v>
      </c>
      <c r="AC4289" t="s">
        <v>49</v>
      </c>
      <c r="AH4289">
        <v>504031</v>
      </c>
      <c r="AI4289">
        <v>0</v>
      </c>
      <c r="AJ4289" t="s">
        <v>1632</v>
      </c>
      <c r="AK4289" t="s">
        <v>50</v>
      </c>
      <c r="AL4289" s="1">
        <v>43245</v>
      </c>
    </row>
    <row r="4290" spans="1:38" x14ac:dyDescent="0.25">
      <c r="A4290" t="s">
        <v>594</v>
      </c>
      <c r="B4290" s="1">
        <v>43122</v>
      </c>
      <c r="C4290">
        <v>3</v>
      </c>
      <c r="D4290">
        <v>201</v>
      </c>
      <c r="E4290">
        <v>340</v>
      </c>
      <c r="F4290" t="s">
        <v>1426</v>
      </c>
      <c r="G4290" t="s">
        <v>69</v>
      </c>
      <c r="H4290" t="s">
        <v>70</v>
      </c>
      <c r="I4290">
        <v>8</v>
      </c>
      <c r="J4290" t="s">
        <v>42</v>
      </c>
      <c r="K4290">
        <v>143</v>
      </c>
      <c r="L4290">
        <v>13.5</v>
      </c>
      <c r="M4290">
        <v>4.55</v>
      </c>
      <c r="N4290">
        <v>0.61</v>
      </c>
      <c r="O4290">
        <v>5</v>
      </c>
      <c r="P4290">
        <v>0.68</v>
      </c>
      <c r="Q4290">
        <v>3.85</v>
      </c>
      <c r="R4290">
        <v>0.52</v>
      </c>
      <c r="S4290">
        <v>1.19</v>
      </c>
      <c r="T4290">
        <v>126</v>
      </c>
      <c r="U4290">
        <v>14.01</v>
      </c>
      <c r="V4290">
        <v>16.010000000000002</v>
      </c>
      <c r="W4290" s="1">
        <v>42979</v>
      </c>
      <c r="X4290">
        <v>220</v>
      </c>
      <c r="Y4290" t="s">
        <v>47</v>
      </c>
      <c r="AC4290" s="1">
        <v>43078</v>
      </c>
      <c r="AD4290">
        <v>2</v>
      </c>
      <c r="AE4290">
        <v>194</v>
      </c>
      <c r="AF4290" s="1">
        <v>43360</v>
      </c>
      <c r="AG4290">
        <v>381</v>
      </c>
      <c r="AH4290">
        <v>504031</v>
      </c>
      <c r="AI4290">
        <v>0</v>
      </c>
      <c r="AJ4290" t="s">
        <v>1632</v>
      </c>
      <c r="AK4290" t="s">
        <v>45</v>
      </c>
      <c r="AL4290" s="1">
        <v>42979</v>
      </c>
    </row>
    <row r="4291" spans="1:38" x14ac:dyDescent="0.25">
      <c r="A4291" t="s">
        <v>129</v>
      </c>
      <c r="B4291" s="1">
        <v>42997</v>
      </c>
      <c r="C4291">
        <v>1</v>
      </c>
      <c r="D4291">
        <v>57</v>
      </c>
      <c r="E4291">
        <v>340</v>
      </c>
      <c r="F4291" t="s">
        <v>1426</v>
      </c>
      <c r="G4291" t="s">
        <v>40</v>
      </c>
      <c r="H4291" t="s">
        <v>41</v>
      </c>
      <c r="I4291">
        <v>3</v>
      </c>
      <c r="J4291">
        <v>2</v>
      </c>
      <c r="K4291">
        <v>29</v>
      </c>
      <c r="L4291">
        <v>24.5</v>
      </c>
      <c r="M4291">
        <v>5.0999999999999996</v>
      </c>
      <c r="N4291">
        <v>1.25</v>
      </c>
      <c r="O4291">
        <v>4.43</v>
      </c>
      <c r="P4291">
        <v>1.0900000000000001</v>
      </c>
      <c r="Q4291">
        <v>3.97</v>
      </c>
      <c r="R4291">
        <v>0.97</v>
      </c>
      <c r="S4291">
        <v>2.06</v>
      </c>
      <c r="T4291">
        <v>96</v>
      </c>
      <c r="U4291">
        <v>25.43</v>
      </c>
      <c r="V4291">
        <v>27.45</v>
      </c>
      <c r="W4291" s="1">
        <v>42968</v>
      </c>
      <c r="X4291">
        <v>274</v>
      </c>
      <c r="Y4291" t="s">
        <v>43</v>
      </c>
      <c r="AC4291" s="1">
        <v>43041</v>
      </c>
      <c r="AD4291">
        <v>1</v>
      </c>
      <c r="AE4291">
        <v>273</v>
      </c>
      <c r="AF4291" s="1">
        <v>43321</v>
      </c>
      <c r="AG4291">
        <v>353</v>
      </c>
      <c r="AI4291" t="s">
        <v>2320</v>
      </c>
      <c r="AJ4291" t="s">
        <v>2321</v>
      </c>
      <c r="AK4291" t="s">
        <v>45</v>
      </c>
      <c r="AL4291" s="1">
        <v>42968</v>
      </c>
    </row>
    <row r="4292" spans="1:38" x14ac:dyDescent="0.25">
      <c r="A4292" t="s">
        <v>129</v>
      </c>
      <c r="B4292" s="1">
        <v>43156</v>
      </c>
      <c r="C4292">
        <v>3</v>
      </c>
      <c r="D4292">
        <v>57</v>
      </c>
      <c r="E4292">
        <v>340</v>
      </c>
      <c r="F4292" t="s">
        <v>1426</v>
      </c>
      <c r="G4292" t="s">
        <v>40</v>
      </c>
      <c r="H4292" t="s">
        <v>41</v>
      </c>
      <c r="I4292">
        <v>3</v>
      </c>
      <c r="J4292">
        <v>2</v>
      </c>
      <c r="K4292">
        <v>188</v>
      </c>
      <c r="L4292">
        <v>18.899999999999999</v>
      </c>
      <c r="M4292">
        <v>5.04</v>
      </c>
      <c r="N4292">
        <v>0.95</v>
      </c>
      <c r="O4292">
        <v>4.5599999999999996</v>
      </c>
      <c r="P4292">
        <v>0.86</v>
      </c>
      <c r="Q4292">
        <v>4.1399999999999997</v>
      </c>
      <c r="R4292">
        <v>0.78</v>
      </c>
      <c r="S4292">
        <v>1.64</v>
      </c>
      <c r="U4292">
        <v>19.62</v>
      </c>
      <c r="V4292">
        <v>21.65</v>
      </c>
      <c r="W4292" s="1">
        <v>42968</v>
      </c>
      <c r="X4292">
        <v>274</v>
      </c>
      <c r="AI4292">
        <v>0</v>
      </c>
    </row>
    <row r="4293" spans="1:38" x14ac:dyDescent="0.25">
      <c r="A4293" t="s">
        <v>129</v>
      </c>
      <c r="B4293" s="1">
        <v>43060</v>
      </c>
      <c r="C4293">
        <v>2</v>
      </c>
      <c r="D4293">
        <v>57</v>
      </c>
      <c r="E4293">
        <v>340</v>
      </c>
      <c r="F4293" t="s">
        <v>1426</v>
      </c>
      <c r="G4293" t="s">
        <v>40</v>
      </c>
      <c r="H4293" t="s">
        <v>41</v>
      </c>
      <c r="I4293">
        <v>3</v>
      </c>
      <c r="J4293">
        <v>2</v>
      </c>
      <c r="K4293">
        <v>92</v>
      </c>
      <c r="L4293">
        <v>19.600000000000001</v>
      </c>
      <c r="M4293">
        <v>4.9800000000000004</v>
      </c>
      <c r="N4293">
        <v>0.98</v>
      </c>
      <c r="O4293">
        <v>2.13</v>
      </c>
      <c r="P4293">
        <v>0.42</v>
      </c>
      <c r="Q4293">
        <v>3.68</v>
      </c>
      <c r="R4293">
        <v>0.72</v>
      </c>
      <c r="S4293">
        <v>1.1399999999999999</v>
      </c>
      <c r="T4293">
        <v>98</v>
      </c>
      <c r="U4293">
        <v>20.34</v>
      </c>
      <c r="V4293">
        <v>15.87</v>
      </c>
      <c r="W4293" s="1">
        <v>42968</v>
      </c>
      <c r="X4293">
        <v>274</v>
      </c>
      <c r="Y4293" t="s">
        <v>46</v>
      </c>
      <c r="AC4293" s="1">
        <v>43074</v>
      </c>
      <c r="AD4293">
        <v>3</v>
      </c>
      <c r="AE4293">
        <v>207</v>
      </c>
      <c r="AF4293" s="1">
        <v>43354</v>
      </c>
      <c r="AG4293">
        <v>386</v>
      </c>
      <c r="AI4293" t="s">
        <v>2320</v>
      </c>
      <c r="AJ4293" t="s">
        <v>2321</v>
      </c>
      <c r="AK4293" t="s">
        <v>45</v>
      </c>
      <c r="AL4293" s="1">
        <v>42968</v>
      </c>
    </row>
    <row r="4294" spans="1:38" x14ac:dyDescent="0.25">
      <c r="A4294" t="s">
        <v>129</v>
      </c>
      <c r="B4294" s="1">
        <v>43229</v>
      </c>
      <c r="C4294">
        <v>4</v>
      </c>
      <c r="D4294">
        <v>57</v>
      </c>
      <c r="E4294">
        <v>340</v>
      </c>
      <c r="F4294" t="s">
        <v>1426</v>
      </c>
      <c r="G4294" t="s">
        <v>40</v>
      </c>
      <c r="H4294" t="s">
        <v>41</v>
      </c>
      <c r="I4294">
        <v>3</v>
      </c>
      <c r="J4294">
        <v>2</v>
      </c>
      <c r="K4294">
        <v>261</v>
      </c>
      <c r="L4294">
        <v>9.8000000000000007</v>
      </c>
      <c r="M4294">
        <v>4.55</v>
      </c>
      <c r="N4294">
        <v>0.45</v>
      </c>
      <c r="O4294">
        <v>5.38</v>
      </c>
      <c r="P4294">
        <v>0.53</v>
      </c>
      <c r="Q4294">
        <v>5.03</v>
      </c>
      <c r="R4294">
        <v>0.49</v>
      </c>
      <c r="S4294">
        <v>1.02</v>
      </c>
      <c r="T4294">
        <v>278</v>
      </c>
      <c r="U4294">
        <v>10.17</v>
      </c>
      <c r="V4294">
        <v>12.91</v>
      </c>
      <c r="W4294" s="1">
        <v>42968</v>
      </c>
      <c r="X4294">
        <v>274</v>
      </c>
      <c r="Y4294" s="3">
        <v>45017</v>
      </c>
      <c r="AC4294" t="s">
        <v>142</v>
      </c>
      <c r="AI4294" t="s">
        <v>2320</v>
      </c>
      <c r="AJ4294" t="s">
        <v>2321</v>
      </c>
      <c r="AK4294" t="s">
        <v>143</v>
      </c>
      <c r="AL4294" s="1">
        <v>43249</v>
      </c>
    </row>
    <row r="4295" spans="1:38" x14ac:dyDescent="0.25">
      <c r="A4295" t="s">
        <v>68</v>
      </c>
      <c r="B4295" s="1">
        <v>43018</v>
      </c>
      <c r="C4295">
        <v>1</v>
      </c>
      <c r="D4295">
        <v>428</v>
      </c>
      <c r="E4295">
        <v>341</v>
      </c>
      <c r="F4295" t="s">
        <v>1426</v>
      </c>
      <c r="G4295" t="s">
        <v>104</v>
      </c>
      <c r="H4295" t="s">
        <v>105</v>
      </c>
      <c r="I4295">
        <v>3</v>
      </c>
      <c r="J4295">
        <v>2</v>
      </c>
      <c r="K4295">
        <v>55</v>
      </c>
      <c r="L4295">
        <v>25.6</v>
      </c>
      <c r="M4295">
        <v>5.0999999999999996</v>
      </c>
      <c r="N4295">
        <v>1.31</v>
      </c>
      <c r="O4295">
        <v>4.2</v>
      </c>
      <c r="P4295">
        <v>1.08</v>
      </c>
      <c r="Q4295">
        <v>3.71</v>
      </c>
      <c r="R4295">
        <v>0.95</v>
      </c>
      <c r="S4295">
        <v>2.02</v>
      </c>
      <c r="T4295">
        <v>14</v>
      </c>
      <c r="U4295">
        <v>26.57</v>
      </c>
      <c r="V4295">
        <v>27.47</v>
      </c>
      <c r="W4295" s="1">
        <v>42963</v>
      </c>
      <c r="X4295">
        <v>269</v>
      </c>
      <c r="Y4295" t="s">
        <v>43</v>
      </c>
      <c r="Z4295" t="s">
        <v>2322</v>
      </c>
      <c r="AA4295" t="s">
        <v>2323</v>
      </c>
      <c r="AC4295" s="1">
        <v>43046</v>
      </c>
      <c r="AD4295">
        <v>1</v>
      </c>
      <c r="AE4295">
        <v>260</v>
      </c>
      <c r="AF4295" s="1">
        <v>43327</v>
      </c>
      <c r="AG4295">
        <v>364</v>
      </c>
      <c r="AH4295">
        <v>313538</v>
      </c>
      <c r="AI4295" t="s">
        <v>2324</v>
      </c>
      <c r="AJ4295" s="3">
        <v>45025</v>
      </c>
      <c r="AK4295" t="s">
        <v>45</v>
      </c>
      <c r="AL4295" s="1">
        <v>42963</v>
      </c>
    </row>
    <row r="4296" spans="1:38" x14ac:dyDescent="0.25">
      <c r="A4296" t="s">
        <v>68</v>
      </c>
      <c r="B4296" s="1">
        <v>43073</v>
      </c>
      <c r="C4296">
        <v>2</v>
      </c>
      <c r="D4296">
        <v>428</v>
      </c>
      <c r="E4296">
        <v>341</v>
      </c>
      <c r="F4296" t="s">
        <v>1426</v>
      </c>
      <c r="G4296" t="s">
        <v>104</v>
      </c>
      <c r="H4296" t="s">
        <v>105</v>
      </c>
      <c r="I4296">
        <v>3</v>
      </c>
      <c r="J4296">
        <v>2</v>
      </c>
      <c r="K4296">
        <v>110</v>
      </c>
      <c r="L4296">
        <v>17.8</v>
      </c>
      <c r="M4296">
        <v>4.93</v>
      </c>
      <c r="N4296">
        <v>0.88</v>
      </c>
      <c r="O4296">
        <v>4.17</v>
      </c>
      <c r="P4296">
        <v>0.74</v>
      </c>
      <c r="Q4296">
        <v>3.49</v>
      </c>
      <c r="R4296">
        <v>0.62</v>
      </c>
      <c r="S4296">
        <v>1.36</v>
      </c>
      <c r="T4296">
        <v>15</v>
      </c>
      <c r="U4296">
        <v>18.48</v>
      </c>
      <c r="V4296">
        <v>18.66</v>
      </c>
      <c r="W4296" s="1">
        <v>42963</v>
      </c>
      <c r="X4296">
        <v>269</v>
      </c>
      <c r="Y4296" t="s">
        <v>46</v>
      </c>
      <c r="Z4296" t="s">
        <v>2322</v>
      </c>
      <c r="AA4296" t="s">
        <v>2323</v>
      </c>
      <c r="AC4296" s="1">
        <v>43046</v>
      </c>
      <c r="AD4296">
        <v>1</v>
      </c>
      <c r="AE4296">
        <v>252</v>
      </c>
      <c r="AF4296" s="1">
        <v>43327</v>
      </c>
      <c r="AG4296">
        <v>364</v>
      </c>
      <c r="AH4296">
        <v>313538</v>
      </c>
      <c r="AI4296" t="s">
        <v>2324</v>
      </c>
      <c r="AJ4296" s="3">
        <v>45025</v>
      </c>
      <c r="AK4296" t="s">
        <v>45</v>
      </c>
      <c r="AL4296" s="1">
        <v>42963</v>
      </c>
    </row>
    <row r="4297" spans="1:38" x14ac:dyDescent="0.25">
      <c r="A4297" t="s">
        <v>68</v>
      </c>
      <c r="B4297" s="1">
        <v>43144</v>
      </c>
      <c r="C4297">
        <v>3</v>
      </c>
      <c r="D4297">
        <v>428</v>
      </c>
      <c r="E4297">
        <v>341</v>
      </c>
      <c r="F4297" t="s">
        <v>1426</v>
      </c>
      <c r="G4297" t="s">
        <v>104</v>
      </c>
      <c r="H4297" t="s">
        <v>105</v>
      </c>
      <c r="I4297">
        <v>3</v>
      </c>
      <c r="J4297">
        <v>2</v>
      </c>
      <c r="K4297">
        <v>181</v>
      </c>
      <c r="L4297">
        <v>15.9</v>
      </c>
      <c r="M4297">
        <v>4.45</v>
      </c>
      <c r="N4297">
        <v>0.71</v>
      </c>
      <c r="O4297">
        <v>4.87</v>
      </c>
      <c r="P4297">
        <v>0.77</v>
      </c>
      <c r="Q4297">
        <v>3.35</v>
      </c>
      <c r="R4297">
        <v>0.53</v>
      </c>
      <c r="S4297">
        <v>1.31</v>
      </c>
      <c r="T4297">
        <v>18</v>
      </c>
      <c r="U4297">
        <v>16.5</v>
      </c>
      <c r="V4297">
        <v>17.86</v>
      </c>
      <c r="W4297" s="1">
        <v>42963</v>
      </c>
      <c r="X4297">
        <v>269</v>
      </c>
      <c r="Y4297" t="s">
        <v>47</v>
      </c>
      <c r="Z4297" t="s">
        <v>2322</v>
      </c>
      <c r="AA4297" t="s">
        <v>2323</v>
      </c>
      <c r="AC4297" t="s">
        <v>142</v>
      </c>
      <c r="AH4297">
        <v>313538</v>
      </c>
      <c r="AI4297" t="s">
        <v>2324</v>
      </c>
      <c r="AJ4297" s="3">
        <v>45025</v>
      </c>
      <c r="AK4297" t="s">
        <v>45</v>
      </c>
      <c r="AL4297" s="1">
        <v>42963</v>
      </c>
    </row>
    <row r="4298" spans="1:38" x14ac:dyDescent="0.25">
      <c r="A4298" t="s">
        <v>68</v>
      </c>
      <c r="B4298" s="1">
        <v>43219</v>
      </c>
      <c r="C4298">
        <v>4</v>
      </c>
      <c r="D4298">
        <v>428</v>
      </c>
      <c r="E4298">
        <v>341</v>
      </c>
      <c r="F4298" t="s">
        <v>1426</v>
      </c>
      <c r="G4298" t="s">
        <v>104</v>
      </c>
      <c r="H4298" t="s">
        <v>105</v>
      </c>
      <c r="I4298">
        <v>3</v>
      </c>
      <c r="J4298">
        <v>2</v>
      </c>
      <c r="K4298">
        <v>256</v>
      </c>
      <c r="L4298">
        <v>9.4</v>
      </c>
      <c r="M4298">
        <v>4.5199999999999996</v>
      </c>
      <c r="N4298">
        <v>0.42</v>
      </c>
      <c r="O4298">
        <v>8.01</v>
      </c>
      <c r="P4298">
        <v>0.75</v>
      </c>
      <c r="Q4298">
        <v>5.22</v>
      </c>
      <c r="R4298">
        <v>0.49</v>
      </c>
      <c r="S4298">
        <v>1.24</v>
      </c>
      <c r="T4298">
        <v>34</v>
      </c>
      <c r="U4298">
        <v>9.76</v>
      </c>
      <c r="V4298">
        <v>15.57</v>
      </c>
      <c r="W4298" s="1">
        <v>42963</v>
      </c>
      <c r="X4298">
        <v>269</v>
      </c>
      <c r="Y4298" t="s">
        <v>48</v>
      </c>
      <c r="Z4298" t="s">
        <v>2325</v>
      </c>
      <c r="AA4298" t="s">
        <v>2326</v>
      </c>
      <c r="AB4298">
        <v>229</v>
      </c>
      <c r="AC4298" s="1">
        <v>43399</v>
      </c>
      <c r="AD4298">
        <v>2</v>
      </c>
      <c r="AE4298">
        <v>231</v>
      </c>
      <c r="AF4298" s="1">
        <v>43678</v>
      </c>
      <c r="AG4298">
        <v>715</v>
      </c>
      <c r="AH4298">
        <v>313538</v>
      </c>
      <c r="AI4298" t="s">
        <v>2324</v>
      </c>
      <c r="AJ4298" s="3">
        <v>45025</v>
      </c>
      <c r="AK4298" t="s">
        <v>50</v>
      </c>
      <c r="AL4298" s="1">
        <v>43250</v>
      </c>
    </row>
    <row r="4299" spans="1:38" x14ac:dyDescent="0.25">
      <c r="A4299" t="s">
        <v>78</v>
      </c>
      <c r="B4299" s="1">
        <v>43072</v>
      </c>
      <c r="C4299">
        <v>2</v>
      </c>
      <c r="D4299">
        <v>76</v>
      </c>
      <c r="E4299">
        <v>341</v>
      </c>
      <c r="F4299" t="s">
        <v>1426</v>
      </c>
      <c r="G4299" t="s">
        <v>40</v>
      </c>
      <c r="H4299" t="s">
        <v>41</v>
      </c>
      <c r="I4299">
        <v>3</v>
      </c>
      <c r="J4299">
        <v>2</v>
      </c>
      <c r="K4299">
        <v>64</v>
      </c>
      <c r="L4299">
        <v>16.3</v>
      </c>
      <c r="M4299">
        <v>5.13</v>
      </c>
      <c r="N4299">
        <v>0.84</v>
      </c>
      <c r="O4299">
        <v>5.17</v>
      </c>
      <c r="P4299">
        <v>0.84</v>
      </c>
      <c r="Q4299">
        <v>3.83</v>
      </c>
      <c r="R4299">
        <v>0.62</v>
      </c>
      <c r="S4299">
        <v>1.47</v>
      </c>
      <c r="T4299">
        <v>17</v>
      </c>
      <c r="U4299">
        <v>16.920000000000002</v>
      </c>
      <c r="V4299">
        <v>19.510000000000002</v>
      </c>
      <c r="W4299" s="1">
        <v>43008</v>
      </c>
      <c r="X4299">
        <v>229</v>
      </c>
      <c r="Y4299" t="s">
        <v>46</v>
      </c>
      <c r="Z4299" t="s">
        <v>487</v>
      </c>
      <c r="AA4299" t="s">
        <v>488</v>
      </c>
      <c r="AC4299" s="1">
        <v>43067</v>
      </c>
      <c r="AD4299">
        <v>1</v>
      </c>
      <c r="AE4299">
        <v>222</v>
      </c>
      <c r="AF4299" s="1">
        <v>43348</v>
      </c>
      <c r="AG4299">
        <v>371</v>
      </c>
      <c r="AH4299">
        <v>307055</v>
      </c>
      <c r="AI4299">
        <v>199</v>
      </c>
      <c r="AJ4299" s="2">
        <v>16377</v>
      </c>
      <c r="AK4299" t="s">
        <v>45</v>
      </c>
      <c r="AL4299" s="1">
        <v>42977</v>
      </c>
    </row>
    <row r="4300" spans="1:38" x14ac:dyDescent="0.25">
      <c r="A4300" t="s">
        <v>78</v>
      </c>
      <c r="B4300" s="1">
        <v>43129</v>
      </c>
      <c r="C4300">
        <v>3</v>
      </c>
      <c r="D4300">
        <v>76</v>
      </c>
      <c r="E4300">
        <v>341</v>
      </c>
      <c r="F4300" t="s">
        <v>1426</v>
      </c>
      <c r="G4300" t="s">
        <v>40</v>
      </c>
      <c r="H4300" t="s">
        <v>41</v>
      </c>
      <c r="I4300">
        <v>2</v>
      </c>
      <c r="J4300">
        <v>1</v>
      </c>
      <c r="K4300">
        <v>121</v>
      </c>
      <c r="L4300">
        <v>12.7</v>
      </c>
      <c r="M4300">
        <v>4.87</v>
      </c>
      <c r="N4300">
        <v>0.62</v>
      </c>
      <c r="O4300">
        <v>5</v>
      </c>
      <c r="P4300">
        <v>0.64</v>
      </c>
      <c r="Q4300">
        <v>3.92</v>
      </c>
      <c r="R4300">
        <v>0.5</v>
      </c>
      <c r="S4300">
        <v>1.1299999999999999</v>
      </c>
      <c r="T4300">
        <v>91</v>
      </c>
      <c r="U4300">
        <v>13.18</v>
      </c>
      <c r="V4300">
        <v>15.15</v>
      </c>
      <c r="W4300" s="1">
        <v>43008</v>
      </c>
      <c r="X4300">
        <v>198</v>
      </c>
      <c r="Y4300" s="3">
        <v>44986</v>
      </c>
      <c r="Z4300" t="s">
        <v>790</v>
      </c>
      <c r="AA4300" t="s">
        <v>791</v>
      </c>
      <c r="AB4300">
        <v>154</v>
      </c>
      <c r="AC4300" s="1">
        <v>43072</v>
      </c>
      <c r="AD4300">
        <v>1</v>
      </c>
      <c r="AE4300">
        <v>221</v>
      </c>
      <c r="AF4300" s="1">
        <v>43352</v>
      </c>
      <c r="AG4300">
        <v>344</v>
      </c>
      <c r="AH4300">
        <v>310034</v>
      </c>
      <c r="AI4300" t="s">
        <v>223</v>
      </c>
      <c r="AJ4300" s="2">
        <v>13089</v>
      </c>
      <c r="AK4300" t="s">
        <v>45</v>
      </c>
      <c r="AL4300" s="1">
        <v>43008</v>
      </c>
    </row>
    <row r="4301" spans="1:38" x14ac:dyDescent="0.25">
      <c r="A4301" t="s">
        <v>78</v>
      </c>
      <c r="B4301" s="1">
        <v>43012</v>
      </c>
      <c r="C4301">
        <v>1</v>
      </c>
      <c r="D4301">
        <v>76</v>
      </c>
      <c r="E4301">
        <v>341</v>
      </c>
      <c r="F4301" t="s">
        <v>1426</v>
      </c>
      <c r="G4301" t="s">
        <v>40</v>
      </c>
      <c r="H4301" t="s">
        <v>41</v>
      </c>
      <c r="I4301">
        <v>2</v>
      </c>
      <c r="J4301">
        <v>1</v>
      </c>
      <c r="K4301">
        <v>4</v>
      </c>
      <c r="L4301">
        <v>12.2</v>
      </c>
      <c r="M4301">
        <v>4.71</v>
      </c>
      <c r="N4301">
        <v>0.56999999999999995</v>
      </c>
      <c r="O4301">
        <v>4.97</v>
      </c>
      <c r="P4301">
        <v>0.61</v>
      </c>
      <c r="Q4301">
        <v>4.38</v>
      </c>
      <c r="R4301">
        <v>0.53</v>
      </c>
      <c r="S4301">
        <v>1.1399999999999999</v>
      </c>
      <c r="U4301">
        <v>12.66</v>
      </c>
      <c r="V4301">
        <v>14.86</v>
      </c>
      <c r="W4301" s="1">
        <v>43008</v>
      </c>
      <c r="X4301">
        <v>198</v>
      </c>
      <c r="Z4301" t="s">
        <v>790</v>
      </c>
      <c r="AA4301" t="s">
        <v>791</v>
      </c>
      <c r="AB4301">
        <v>154</v>
      </c>
      <c r="AC4301" t="s">
        <v>49</v>
      </c>
      <c r="AH4301">
        <v>310034</v>
      </c>
      <c r="AI4301" t="s">
        <v>223</v>
      </c>
      <c r="AJ4301" s="2">
        <v>13089</v>
      </c>
      <c r="AK4301" t="s">
        <v>45</v>
      </c>
      <c r="AL4301" s="1">
        <v>43008</v>
      </c>
    </row>
    <row r="4302" spans="1:38" x14ac:dyDescent="0.25">
      <c r="A4302" t="s">
        <v>78</v>
      </c>
      <c r="B4302" s="1">
        <v>43193</v>
      </c>
      <c r="C4302">
        <v>4</v>
      </c>
      <c r="D4302">
        <v>76</v>
      </c>
      <c r="E4302">
        <v>341</v>
      </c>
      <c r="F4302" t="s">
        <v>1426</v>
      </c>
      <c r="G4302" t="s">
        <v>40</v>
      </c>
      <c r="H4302" t="s">
        <v>41</v>
      </c>
      <c r="I4302">
        <v>2</v>
      </c>
      <c r="J4302">
        <v>1</v>
      </c>
      <c r="K4302">
        <v>185</v>
      </c>
      <c r="L4302">
        <v>8.8000000000000007</v>
      </c>
      <c r="M4302">
        <v>4.66</v>
      </c>
      <c r="N4302">
        <v>0.41</v>
      </c>
      <c r="O4302">
        <v>6.36</v>
      </c>
      <c r="P4302">
        <v>0.56000000000000005</v>
      </c>
      <c r="Q4302">
        <v>4.8899999999999997</v>
      </c>
      <c r="R4302">
        <v>0.43</v>
      </c>
      <c r="S4302">
        <v>0.99</v>
      </c>
      <c r="T4302">
        <v>64</v>
      </c>
      <c r="U4302">
        <v>9.1300000000000008</v>
      </c>
      <c r="V4302">
        <v>12.58</v>
      </c>
      <c r="W4302" s="1">
        <v>43008</v>
      </c>
      <c r="X4302">
        <v>198</v>
      </c>
      <c r="Y4302" s="3">
        <v>45017</v>
      </c>
      <c r="Z4302" t="s">
        <v>790</v>
      </c>
      <c r="AA4302" t="s">
        <v>791</v>
      </c>
      <c r="AB4302">
        <v>154</v>
      </c>
      <c r="AC4302" s="1">
        <v>43072</v>
      </c>
      <c r="AD4302">
        <v>1</v>
      </c>
      <c r="AE4302">
        <v>157</v>
      </c>
      <c r="AF4302" s="1">
        <v>43352</v>
      </c>
      <c r="AG4302">
        <v>344</v>
      </c>
      <c r="AH4302">
        <v>310034</v>
      </c>
      <c r="AI4302" t="s">
        <v>223</v>
      </c>
      <c r="AJ4302" s="2">
        <v>13089</v>
      </c>
      <c r="AK4302" t="s">
        <v>45</v>
      </c>
      <c r="AL4302" s="1">
        <v>43008</v>
      </c>
    </row>
    <row r="4303" spans="1:38" x14ac:dyDescent="0.25">
      <c r="A4303" t="s">
        <v>1153</v>
      </c>
      <c r="B4303" s="1">
        <v>43009</v>
      </c>
      <c r="C4303">
        <v>1</v>
      </c>
      <c r="D4303">
        <v>78</v>
      </c>
      <c r="E4303">
        <v>342</v>
      </c>
      <c r="F4303" t="s">
        <v>1426</v>
      </c>
      <c r="G4303" t="s">
        <v>40</v>
      </c>
      <c r="H4303" t="s">
        <v>41</v>
      </c>
      <c r="I4303">
        <v>5</v>
      </c>
      <c r="J4303" t="s">
        <v>42</v>
      </c>
      <c r="K4303">
        <v>33</v>
      </c>
      <c r="L4303">
        <v>19.8</v>
      </c>
      <c r="M4303">
        <v>4.8899999999999997</v>
      </c>
      <c r="N4303">
        <v>0.97</v>
      </c>
      <c r="O4303">
        <v>5.01</v>
      </c>
      <c r="P4303">
        <v>0.99</v>
      </c>
      <c r="Q4303">
        <v>3.78</v>
      </c>
      <c r="R4303">
        <v>0.75</v>
      </c>
      <c r="S4303">
        <v>1.74</v>
      </c>
      <c r="T4303">
        <v>12</v>
      </c>
      <c r="U4303">
        <v>20.55</v>
      </c>
      <c r="V4303">
        <v>23.3</v>
      </c>
      <c r="W4303" s="1">
        <v>42976</v>
      </c>
      <c r="X4303">
        <v>251</v>
      </c>
      <c r="Y4303" t="s">
        <v>43</v>
      </c>
      <c r="Z4303" t="s">
        <v>719</v>
      </c>
      <c r="AA4303" t="s">
        <v>2327</v>
      </c>
      <c r="AC4303" s="1">
        <v>43059</v>
      </c>
      <c r="AD4303">
        <v>1</v>
      </c>
      <c r="AE4303">
        <v>269</v>
      </c>
      <c r="AF4303" s="1">
        <v>43339</v>
      </c>
      <c r="AG4303">
        <v>363</v>
      </c>
      <c r="AH4303" t="s">
        <v>2328</v>
      </c>
      <c r="AI4303">
        <v>65</v>
      </c>
      <c r="AJ4303" s="2">
        <v>15128</v>
      </c>
      <c r="AK4303" t="s">
        <v>45</v>
      </c>
      <c r="AL4303" s="1">
        <v>42976</v>
      </c>
    </row>
    <row r="4304" spans="1:38" x14ac:dyDescent="0.25">
      <c r="A4304" t="s">
        <v>1153</v>
      </c>
      <c r="B4304" s="1">
        <v>43073</v>
      </c>
      <c r="C4304">
        <v>2</v>
      </c>
      <c r="D4304">
        <v>78</v>
      </c>
      <c r="E4304">
        <v>342</v>
      </c>
      <c r="F4304" t="s">
        <v>1426</v>
      </c>
      <c r="G4304" t="s">
        <v>40</v>
      </c>
      <c r="H4304" t="s">
        <v>41</v>
      </c>
      <c r="I4304">
        <v>5</v>
      </c>
      <c r="J4304" t="s">
        <v>42</v>
      </c>
      <c r="K4304">
        <v>97</v>
      </c>
      <c r="L4304">
        <v>16.600000000000001</v>
      </c>
      <c r="M4304">
        <v>4.87</v>
      </c>
      <c r="N4304">
        <v>0.81</v>
      </c>
      <c r="O4304">
        <v>5.84</v>
      </c>
      <c r="P4304">
        <v>0.97</v>
      </c>
      <c r="Q4304">
        <v>4.0999999999999996</v>
      </c>
      <c r="R4304">
        <v>0.68</v>
      </c>
      <c r="S4304">
        <v>1.65</v>
      </c>
      <c r="T4304">
        <v>11</v>
      </c>
      <c r="U4304">
        <v>17.23</v>
      </c>
      <c r="V4304">
        <v>21.67</v>
      </c>
      <c r="W4304" s="1">
        <v>42976</v>
      </c>
      <c r="X4304">
        <v>251</v>
      </c>
      <c r="Y4304" t="s">
        <v>46</v>
      </c>
      <c r="Z4304" t="s">
        <v>719</v>
      </c>
      <c r="AA4304" t="s">
        <v>2327</v>
      </c>
      <c r="AC4304" s="1">
        <v>43059</v>
      </c>
      <c r="AD4304">
        <v>1</v>
      </c>
      <c r="AE4304">
        <v>264</v>
      </c>
      <c r="AF4304" s="1">
        <v>43339</v>
      </c>
      <c r="AG4304">
        <v>363</v>
      </c>
      <c r="AH4304" t="s">
        <v>2328</v>
      </c>
      <c r="AI4304">
        <v>65</v>
      </c>
      <c r="AJ4304" s="2">
        <v>15128</v>
      </c>
      <c r="AK4304" t="s">
        <v>45</v>
      </c>
      <c r="AL4304" s="1">
        <v>42976</v>
      </c>
    </row>
    <row r="4305" spans="1:38" x14ac:dyDescent="0.25">
      <c r="A4305" t="s">
        <v>1153</v>
      </c>
      <c r="B4305" s="1">
        <v>43144</v>
      </c>
      <c r="C4305">
        <v>3</v>
      </c>
      <c r="D4305">
        <v>78</v>
      </c>
      <c r="E4305">
        <v>342</v>
      </c>
      <c r="F4305" t="s">
        <v>1426</v>
      </c>
      <c r="G4305" t="s">
        <v>40</v>
      </c>
      <c r="H4305" t="s">
        <v>41</v>
      </c>
      <c r="I4305">
        <v>5</v>
      </c>
      <c r="J4305" t="s">
        <v>42</v>
      </c>
      <c r="K4305">
        <v>168</v>
      </c>
      <c r="L4305">
        <v>13.2</v>
      </c>
      <c r="M4305">
        <v>4.7699999999999996</v>
      </c>
      <c r="N4305">
        <v>0.63</v>
      </c>
      <c r="O4305">
        <v>6.86</v>
      </c>
      <c r="P4305">
        <v>0.91</v>
      </c>
      <c r="Q4305">
        <v>4.04</v>
      </c>
      <c r="R4305">
        <v>0.53</v>
      </c>
      <c r="S4305">
        <v>1.44</v>
      </c>
      <c r="T4305">
        <v>278</v>
      </c>
      <c r="U4305">
        <v>13.7</v>
      </c>
      <c r="V4305">
        <v>18.89</v>
      </c>
      <c r="W4305" s="1">
        <v>42976</v>
      </c>
      <c r="X4305">
        <v>251</v>
      </c>
      <c r="Y4305" s="3">
        <v>44986</v>
      </c>
      <c r="Z4305" t="s">
        <v>719</v>
      </c>
      <c r="AA4305" t="s">
        <v>2327</v>
      </c>
      <c r="AC4305" s="1">
        <v>43059</v>
      </c>
      <c r="AD4305">
        <v>1</v>
      </c>
      <c r="AE4305">
        <v>125</v>
      </c>
      <c r="AF4305" s="1">
        <v>43339</v>
      </c>
      <c r="AG4305">
        <v>363</v>
      </c>
      <c r="AH4305" t="s">
        <v>2328</v>
      </c>
      <c r="AI4305">
        <v>65</v>
      </c>
      <c r="AJ4305" s="2">
        <v>15128</v>
      </c>
      <c r="AK4305" t="s">
        <v>45</v>
      </c>
      <c r="AL4305" s="1">
        <v>42976</v>
      </c>
    </row>
    <row r="4306" spans="1:38" x14ac:dyDescent="0.25">
      <c r="A4306" t="s">
        <v>1153</v>
      </c>
      <c r="B4306" s="1">
        <v>43214</v>
      </c>
      <c r="C4306">
        <v>4</v>
      </c>
      <c r="D4306">
        <v>78</v>
      </c>
      <c r="E4306">
        <v>342</v>
      </c>
      <c r="F4306" t="s">
        <v>1426</v>
      </c>
      <c r="G4306" t="s">
        <v>40</v>
      </c>
      <c r="H4306" t="s">
        <v>41</v>
      </c>
      <c r="I4306">
        <v>5</v>
      </c>
      <c r="J4306" t="s">
        <v>42</v>
      </c>
      <c r="K4306">
        <v>238</v>
      </c>
      <c r="L4306">
        <v>8.4</v>
      </c>
      <c r="M4306">
        <v>4.4400000000000004</v>
      </c>
      <c r="N4306">
        <v>0.37</v>
      </c>
      <c r="O4306">
        <v>7.89</v>
      </c>
      <c r="P4306">
        <v>0.66</v>
      </c>
      <c r="Q4306">
        <v>5.16</v>
      </c>
      <c r="R4306">
        <v>0.43</v>
      </c>
      <c r="S4306">
        <v>1.1000000000000001</v>
      </c>
      <c r="T4306">
        <v>235</v>
      </c>
      <c r="U4306">
        <v>8.7200000000000006</v>
      </c>
      <c r="V4306">
        <v>13.72</v>
      </c>
      <c r="W4306" s="1">
        <v>42976</v>
      </c>
      <c r="X4306">
        <v>251</v>
      </c>
      <c r="Y4306" s="3">
        <v>45018</v>
      </c>
      <c r="Z4306" t="s">
        <v>719</v>
      </c>
      <c r="AA4306" t="s">
        <v>2327</v>
      </c>
      <c r="AC4306" t="s">
        <v>49</v>
      </c>
      <c r="AH4306" t="s">
        <v>2328</v>
      </c>
      <c r="AI4306">
        <v>65</v>
      </c>
      <c r="AJ4306" s="2">
        <v>15128</v>
      </c>
      <c r="AK4306" t="s">
        <v>50</v>
      </c>
      <c r="AL4306" s="1">
        <v>43237</v>
      </c>
    </row>
    <row r="4307" spans="1:38" x14ac:dyDescent="0.25">
      <c r="A4307" t="s">
        <v>38</v>
      </c>
      <c r="B4307" s="1">
        <v>43010</v>
      </c>
      <c r="C4307">
        <v>1</v>
      </c>
      <c r="D4307">
        <v>31</v>
      </c>
      <c r="E4307">
        <v>343</v>
      </c>
      <c r="F4307" t="s">
        <v>1426</v>
      </c>
      <c r="G4307" t="s">
        <v>51</v>
      </c>
      <c r="H4307" t="s">
        <v>52</v>
      </c>
      <c r="I4307">
        <v>4</v>
      </c>
      <c r="J4307" t="s">
        <v>42</v>
      </c>
      <c r="K4307">
        <v>22</v>
      </c>
      <c r="L4307">
        <v>34.799999999999997</v>
      </c>
      <c r="M4307">
        <v>5.0599999999999996</v>
      </c>
      <c r="N4307">
        <v>1.76</v>
      </c>
      <c r="O4307">
        <v>4.1399999999999997</v>
      </c>
      <c r="P4307">
        <v>1.44</v>
      </c>
      <c r="Q4307">
        <v>3.58</v>
      </c>
      <c r="R4307">
        <v>1.25</v>
      </c>
      <c r="S4307">
        <v>2.69</v>
      </c>
      <c r="T4307">
        <v>9</v>
      </c>
      <c r="U4307">
        <v>36.119999999999997</v>
      </c>
      <c r="V4307">
        <v>36.68</v>
      </c>
      <c r="W4307" s="1">
        <v>42988</v>
      </c>
      <c r="X4307">
        <v>225</v>
      </c>
      <c r="Y4307" t="s">
        <v>43</v>
      </c>
      <c r="Z4307" t="s">
        <v>2329</v>
      </c>
      <c r="AA4307" t="s">
        <v>2330</v>
      </c>
      <c r="AC4307" s="1">
        <v>43048</v>
      </c>
      <c r="AD4307">
        <v>1</v>
      </c>
      <c r="AE4307">
        <v>252</v>
      </c>
      <c r="AF4307" s="1">
        <v>43329</v>
      </c>
      <c r="AG4307">
        <v>341</v>
      </c>
      <c r="AH4307">
        <v>108237</v>
      </c>
      <c r="AI4307">
        <v>29</v>
      </c>
      <c r="AJ4307" t="s">
        <v>103</v>
      </c>
      <c r="AK4307" t="s">
        <v>45</v>
      </c>
      <c r="AL4307" s="1">
        <v>42988</v>
      </c>
    </row>
    <row r="4308" spans="1:38" x14ac:dyDescent="0.25">
      <c r="A4308" t="s">
        <v>38</v>
      </c>
      <c r="B4308" s="1">
        <v>43075</v>
      </c>
      <c r="C4308">
        <v>2</v>
      </c>
      <c r="D4308">
        <v>31</v>
      </c>
      <c r="E4308">
        <v>343</v>
      </c>
      <c r="F4308" t="s">
        <v>1426</v>
      </c>
      <c r="G4308" t="s">
        <v>51</v>
      </c>
      <c r="H4308" t="s">
        <v>52</v>
      </c>
      <c r="I4308">
        <v>4</v>
      </c>
      <c r="J4308" t="s">
        <v>42</v>
      </c>
      <c r="K4308">
        <v>87</v>
      </c>
      <c r="L4308">
        <v>25.3</v>
      </c>
      <c r="M4308">
        <v>5.05</v>
      </c>
      <c r="N4308">
        <v>1.28</v>
      </c>
      <c r="O4308">
        <v>4.1900000000000004</v>
      </c>
      <c r="P4308">
        <v>1.06</v>
      </c>
      <c r="Q4308">
        <v>3.57</v>
      </c>
      <c r="R4308">
        <v>0.9</v>
      </c>
      <c r="S4308">
        <v>1.96</v>
      </c>
      <c r="T4308">
        <v>13</v>
      </c>
      <c r="U4308">
        <v>26.26</v>
      </c>
      <c r="V4308">
        <v>26.77</v>
      </c>
      <c r="W4308" s="1">
        <v>42988</v>
      </c>
      <c r="X4308">
        <v>225</v>
      </c>
      <c r="Y4308" t="s">
        <v>46</v>
      </c>
      <c r="Z4308" t="s">
        <v>2329</v>
      </c>
      <c r="AA4308" t="s">
        <v>2330</v>
      </c>
      <c r="AC4308" s="1">
        <v>43048</v>
      </c>
      <c r="AD4308">
        <v>1</v>
      </c>
      <c r="AE4308">
        <v>214</v>
      </c>
      <c r="AF4308" s="1">
        <v>43329</v>
      </c>
      <c r="AG4308">
        <v>341</v>
      </c>
      <c r="AH4308">
        <v>108237</v>
      </c>
      <c r="AI4308">
        <v>29</v>
      </c>
      <c r="AJ4308" t="s">
        <v>103</v>
      </c>
      <c r="AK4308" t="s">
        <v>45</v>
      </c>
      <c r="AL4308" s="1">
        <v>42988</v>
      </c>
    </row>
    <row r="4309" spans="1:38" x14ac:dyDescent="0.25">
      <c r="A4309" t="s">
        <v>38</v>
      </c>
      <c r="B4309" s="1">
        <v>43146</v>
      </c>
      <c r="C4309">
        <v>3</v>
      </c>
      <c r="D4309">
        <v>31</v>
      </c>
      <c r="E4309">
        <v>343</v>
      </c>
      <c r="F4309" t="s">
        <v>1426</v>
      </c>
      <c r="G4309" t="s">
        <v>51</v>
      </c>
      <c r="H4309" t="s">
        <v>52</v>
      </c>
      <c r="I4309">
        <v>4</v>
      </c>
      <c r="J4309" t="s">
        <v>42</v>
      </c>
      <c r="K4309">
        <v>158</v>
      </c>
      <c r="L4309">
        <v>19.8</v>
      </c>
      <c r="M4309">
        <v>5.0599999999999996</v>
      </c>
      <c r="N4309">
        <v>1</v>
      </c>
      <c r="O4309">
        <v>4.6399999999999997</v>
      </c>
      <c r="P4309">
        <v>0.92</v>
      </c>
      <c r="Q4309">
        <v>3.9</v>
      </c>
      <c r="R4309">
        <v>0.77</v>
      </c>
      <c r="S4309">
        <v>1.69</v>
      </c>
      <c r="T4309">
        <v>27</v>
      </c>
      <c r="U4309">
        <v>20.55</v>
      </c>
      <c r="V4309">
        <v>22.57</v>
      </c>
      <c r="W4309" s="1">
        <v>42988</v>
      </c>
      <c r="X4309">
        <v>225</v>
      </c>
      <c r="Y4309" t="s">
        <v>47</v>
      </c>
      <c r="Z4309" t="s">
        <v>2329</v>
      </c>
      <c r="AA4309" t="s">
        <v>2330</v>
      </c>
      <c r="AC4309" s="1">
        <v>43048</v>
      </c>
      <c r="AD4309">
        <v>1</v>
      </c>
      <c r="AE4309">
        <v>178</v>
      </c>
      <c r="AF4309" s="1">
        <v>43329</v>
      </c>
      <c r="AG4309">
        <v>341</v>
      </c>
      <c r="AH4309">
        <v>108237</v>
      </c>
      <c r="AI4309">
        <v>29</v>
      </c>
      <c r="AJ4309" t="s">
        <v>103</v>
      </c>
      <c r="AK4309" t="s">
        <v>45</v>
      </c>
      <c r="AL4309" s="1">
        <v>42988</v>
      </c>
    </row>
    <row r="4310" spans="1:38" x14ac:dyDescent="0.25">
      <c r="A4310" t="s">
        <v>1153</v>
      </c>
      <c r="B4310" s="1">
        <v>43009</v>
      </c>
      <c r="C4310">
        <v>1</v>
      </c>
      <c r="D4310">
        <v>102</v>
      </c>
      <c r="E4310">
        <v>343</v>
      </c>
      <c r="F4310" t="s">
        <v>1426</v>
      </c>
      <c r="G4310" t="s">
        <v>40</v>
      </c>
      <c r="H4310" t="s">
        <v>41</v>
      </c>
      <c r="I4310">
        <v>4</v>
      </c>
      <c r="J4310" t="s">
        <v>42</v>
      </c>
      <c r="K4310">
        <v>33</v>
      </c>
      <c r="L4310">
        <v>14.4</v>
      </c>
      <c r="M4310">
        <v>4.9800000000000004</v>
      </c>
      <c r="N4310">
        <v>0.72</v>
      </c>
      <c r="O4310">
        <v>5.24</v>
      </c>
      <c r="P4310">
        <v>0.75</v>
      </c>
      <c r="Q4310">
        <v>4</v>
      </c>
      <c r="R4310">
        <v>0.57999999999999996</v>
      </c>
      <c r="S4310">
        <v>1.33</v>
      </c>
      <c r="T4310">
        <v>170</v>
      </c>
      <c r="U4310">
        <v>14.95</v>
      </c>
      <c r="V4310">
        <v>17.579999999999998</v>
      </c>
      <c r="W4310" s="1">
        <v>42976</v>
      </c>
      <c r="X4310">
        <v>251</v>
      </c>
      <c r="Y4310" s="3">
        <v>44927</v>
      </c>
      <c r="AC4310" s="1">
        <v>43068</v>
      </c>
      <c r="AD4310">
        <v>2</v>
      </c>
      <c r="AE4310">
        <v>281</v>
      </c>
      <c r="AF4310" s="1">
        <v>43351</v>
      </c>
      <c r="AG4310">
        <v>375</v>
      </c>
      <c r="AH4310">
        <v>308103</v>
      </c>
      <c r="AI4310" t="s">
        <v>2233</v>
      </c>
      <c r="AJ4310" s="3">
        <v>45238</v>
      </c>
      <c r="AK4310" t="s">
        <v>45</v>
      </c>
      <c r="AL4310" s="1">
        <v>42976</v>
      </c>
    </row>
    <row r="4311" spans="1:38" x14ac:dyDescent="0.25">
      <c r="A4311" t="s">
        <v>1153</v>
      </c>
      <c r="B4311" s="1">
        <v>43144</v>
      </c>
      <c r="C4311">
        <v>3</v>
      </c>
      <c r="D4311">
        <v>102</v>
      </c>
      <c r="E4311">
        <v>343</v>
      </c>
      <c r="F4311" t="s">
        <v>1426</v>
      </c>
      <c r="G4311" t="s">
        <v>40</v>
      </c>
      <c r="H4311" t="s">
        <v>41</v>
      </c>
      <c r="I4311">
        <v>4</v>
      </c>
      <c r="J4311" t="s">
        <v>42</v>
      </c>
      <c r="K4311">
        <v>168</v>
      </c>
      <c r="L4311">
        <v>10.8</v>
      </c>
      <c r="M4311">
        <v>4.79</v>
      </c>
      <c r="N4311">
        <v>0.52</v>
      </c>
      <c r="O4311">
        <v>8.08</v>
      </c>
      <c r="P4311">
        <v>0.87</v>
      </c>
      <c r="Q4311">
        <v>4.57</v>
      </c>
      <c r="R4311">
        <v>0.49</v>
      </c>
      <c r="S4311">
        <v>1.37</v>
      </c>
      <c r="T4311">
        <v>730</v>
      </c>
      <c r="U4311">
        <v>11.21</v>
      </c>
      <c r="V4311">
        <v>17.45</v>
      </c>
      <c r="W4311" s="1">
        <v>42976</v>
      </c>
      <c r="X4311">
        <v>251</v>
      </c>
      <c r="Y4311" s="3">
        <v>44987</v>
      </c>
      <c r="AC4311" s="1">
        <v>43090</v>
      </c>
      <c r="AD4311">
        <v>3</v>
      </c>
      <c r="AE4311">
        <v>159</v>
      </c>
      <c r="AF4311" s="1">
        <v>43373</v>
      </c>
      <c r="AG4311">
        <v>397</v>
      </c>
      <c r="AH4311">
        <v>308103</v>
      </c>
      <c r="AI4311" t="s">
        <v>2233</v>
      </c>
      <c r="AJ4311" s="3">
        <v>45238</v>
      </c>
      <c r="AK4311" t="s">
        <v>45</v>
      </c>
      <c r="AL4311" s="1">
        <v>42976</v>
      </c>
    </row>
    <row r="4312" spans="1:38" x14ac:dyDescent="0.25">
      <c r="A4312" t="s">
        <v>1153</v>
      </c>
      <c r="B4312" s="1">
        <v>43073</v>
      </c>
      <c r="C4312">
        <v>2</v>
      </c>
      <c r="D4312">
        <v>102</v>
      </c>
      <c r="E4312">
        <v>343</v>
      </c>
      <c r="F4312" t="s">
        <v>1426</v>
      </c>
      <c r="G4312" t="s">
        <v>40</v>
      </c>
      <c r="H4312" t="s">
        <v>41</v>
      </c>
      <c r="I4312">
        <v>4</v>
      </c>
      <c r="J4312" t="s">
        <v>42</v>
      </c>
      <c r="K4312">
        <v>97</v>
      </c>
      <c r="L4312">
        <v>13.7</v>
      </c>
      <c r="M4312">
        <v>5.0199999999999996</v>
      </c>
      <c r="N4312">
        <v>0.69</v>
      </c>
      <c r="O4312">
        <v>5.39</v>
      </c>
      <c r="P4312">
        <v>0.74</v>
      </c>
      <c r="Q4312">
        <v>4.3600000000000003</v>
      </c>
      <c r="R4312">
        <v>0.6</v>
      </c>
      <c r="S4312">
        <v>1.34</v>
      </c>
      <c r="T4312">
        <v>22</v>
      </c>
      <c r="U4312">
        <v>14.22</v>
      </c>
      <c r="V4312">
        <v>17.41</v>
      </c>
      <c r="W4312" s="1">
        <v>42976</v>
      </c>
      <c r="X4312">
        <v>251</v>
      </c>
      <c r="Y4312" s="3">
        <v>44958</v>
      </c>
      <c r="AC4312" s="1">
        <v>43068</v>
      </c>
      <c r="AD4312">
        <v>2</v>
      </c>
      <c r="AE4312">
        <v>276</v>
      </c>
      <c r="AF4312" s="1">
        <v>43351</v>
      </c>
      <c r="AG4312">
        <v>375</v>
      </c>
      <c r="AH4312">
        <v>308103</v>
      </c>
      <c r="AI4312" t="s">
        <v>2233</v>
      </c>
      <c r="AJ4312" s="3">
        <v>45238</v>
      </c>
      <c r="AK4312" t="s">
        <v>45</v>
      </c>
      <c r="AL4312" s="1">
        <v>42976</v>
      </c>
    </row>
    <row r="4313" spans="1:38" x14ac:dyDescent="0.25">
      <c r="A4313" t="s">
        <v>1153</v>
      </c>
      <c r="B4313" s="1">
        <v>43214</v>
      </c>
      <c r="C4313">
        <v>4</v>
      </c>
      <c r="D4313">
        <v>102</v>
      </c>
      <c r="E4313">
        <v>343</v>
      </c>
      <c r="F4313" t="s">
        <v>1426</v>
      </c>
      <c r="G4313" t="s">
        <v>40</v>
      </c>
      <c r="H4313" t="s">
        <v>41</v>
      </c>
      <c r="I4313">
        <v>4</v>
      </c>
      <c r="J4313" t="s">
        <v>42</v>
      </c>
      <c r="K4313">
        <v>238</v>
      </c>
      <c r="L4313">
        <v>8</v>
      </c>
      <c r="M4313">
        <v>4.2300000000000004</v>
      </c>
      <c r="N4313">
        <v>0.34</v>
      </c>
      <c r="O4313">
        <v>9.4</v>
      </c>
      <c r="P4313">
        <v>0.75</v>
      </c>
      <c r="Q4313">
        <v>5.54</v>
      </c>
      <c r="R4313">
        <v>0.44</v>
      </c>
      <c r="S4313">
        <v>1.2</v>
      </c>
      <c r="T4313">
        <v>117</v>
      </c>
      <c r="U4313">
        <v>8.3000000000000007</v>
      </c>
      <c r="V4313">
        <v>14.82</v>
      </c>
      <c r="W4313" s="1">
        <v>42976</v>
      </c>
      <c r="X4313">
        <v>251</v>
      </c>
      <c r="Y4313" s="3">
        <v>45018</v>
      </c>
      <c r="AC4313" s="1">
        <v>43090</v>
      </c>
      <c r="AD4313">
        <v>3</v>
      </c>
      <c r="AE4313">
        <v>6</v>
      </c>
      <c r="AF4313" s="1">
        <v>43373</v>
      </c>
      <c r="AG4313">
        <v>397</v>
      </c>
      <c r="AH4313">
        <v>308103</v>
      </c>
      <c r="AI4313" t="s">
        <v>2233</v>
      </c>
      <c r="AJ4313" s="3">
        <v>45238</v>
      </c>
      <c r="AK4313" t="s">
        <v>50</v>
      </c>
      <c r="AL4313" s="1">
        <v>43237</v>
      </c>
    </row>
    <row r="4314" spans="1:38" x14ac:dyDescent="0.25">
      <c r="A4314" t="s">
        <v>78</v>
      </c>
      <c r="B4314" s="1">
        <v>43012</v>
      </c>
      <c r="C4314">
        <v>1</v>
      </c>
      <c r="D4314">
        <v>115</v>
      </c>
      <c r="E4314">
        <v>343</v>
      </c>
      <c r="F4314" t="s">
        <v>1426</v>
      </c>
      <c r="G4314" t="s">
        <v>51</v>
      </c>
      <c r="H4314" t="s">
        <v>52</v>
      </c>
      <c r="I4314">
        <v>4</v>
      </c>
      <c r="J4314" t="s">
        <v>42</v>
      </c>
      <c r="K4314">
        <v>34</v>
      </c>
      <c r="L4314">
        <v>24.8</v>
      </c>
      <c r="M4314">
        <v>5.15</v>
      </c>
      <c r="N4314">
        <v>1.28</v>
      </c>
      <c r="O4314">
        <v>4.29</v>
      </c>
      <c r="P4314">
        <v>1.06</v>
      </c>
      <c r="Q4314">
        <v>3.73</v>
      </c>
      <c r="R4314">
        <v>0.93</v>
      </c>
      <c r="S4314">
        <v>1.99</v>
      </c>
      <c r="U4314">
        <v>25.74</v>
      </c>
      <c r="V4314">
        <v>26.86</v>
      </c>
      <c r="W4314" s="1">
        <v>42978</v>
      </c>
      <c r="X4314">
        <v>228</v>
      </c>
      <c r="AC4314" t="s">
        <v>49</v>
      </c>
      <c r="AH4314">
        <v>112049</v>
      </c>
      <c r="AI4314">
        <v>0</v>
      </c>
      <c r="AJ4314" t="s">
        <v>1012</v>
      </c>
      <c r="AK4314" t="s">
        <v>45</v>
      </c>
      <c r="AL4314" s="1">
        <v>42978</v>
      </c>
    </row>
    <row r="4315" spans="1:38" x14ac:dyDescent="0.25">
      <c r="A4315" t="s">
        <v>78</v>
      </c>
      <c r="B4315" s="1">
        <v>43129</v>
      </c>
      <c r="C4315">
        <v>3</v>
      </c>
      <c r="D4315">
        <v>115</v>
      </c>
      <c r="E4315">
        <v>343</v>
      </c>
      <c r="F4315" t="s">
        <v>1426</v>
      </c>
      <c r="G4315" t="s">
        <v>51</v>
      </c>
      <c r="H4315" t="s">
        <v>52</v>
      </c>
      <c r="I4315">
        <v>4</v>
      </c>
      <c r="J4315" t="s">
        <v>42</v>
      </c>
      <c r="K4315">
        <v>151</v>
      </c>
      <c r="L4315">
        <v>18</v>
      </c>
      <c r="M4315">
        <v>5.12</v>
      </c>
      <c r="N4315">
        <v>0.92</v>
      </c>
      <c r="O4315">
        <v>4.42</v>
      </c>
      <c r="P4315">
        <v>0.8</v>
      </c>
      <c r="Q4315">
        <v>3.56</v>
      </c>
      <c r="R4315">
        <v>0.64</v>
      </c>
      <c r="S4315">
        <v>1.44</v>
      </c>
      <c r="T4315">
        <v>100</v>
      </c>
      <c r="U4315">
        <v>18.68</v>
      </c>
      <c r="V4315">
        <v>19.62</v>
      </c>
      <c r="W4315" s="1">
        <v>42978</v>
      </c>
      <c r="X4315">
        <v>228</v>
      </c>
      <c r="Y4315" t="s">
        <v>47</v>
      </c>
      <c r="AC4315" s="1">
        <v>43056</v>
      </c>
      <c r="AD4315">
        <v>1</v>
      </c>
      <c r="AE4315">
        <v>206</v>
      </c>
      <c r="AF4315" s="1">
        <v>43337</v>
      </c>
      <c r="AG4315">
        <v>359</v>
      </c>
      <c r="AH4315">
        <v>112049</v>
      </c>
      <c r="AI4315">
        <v>0</v>
      </c>
      <c r="AJ4315" t="s">
        <v>1012</v>
      </c>
      <c r="AK4315" t="s">
        <v>45</v>
      </c>
      <c r="AL4315" s="1">
        <v>42978</v>
      </c>
    </row>
    <row r="4316" spans="1:38" x14ac:dyDescent="0.25">
      <c r="A4316" t="s">
        <v>78</v>
      </c>
      <c r="B4316" s="1">
        <v>43193</v>
      </c>
      <c r="C4316">
        <v>4</v>
      </c>
      <c r="D4316">
        <v>115</v>
      </c>
      <c r="E4316">
        <v>343</v>
      </c>
      <c r="F4316" t="s">
        <v>1426</v>
      </c>
      <c r="G4316" t="s">
        <v>51</v>
      </c>
      <c r="H4316" t="s">
        <v>52</v>
      </c>
      <c r="I4316">
        <v>4</v>
      </c>
      <c r="J4316" t="s">
        <v>42</v>
      </c>
      <c r="K4316">
        <v>215</v>
      </c>
      <c r="L4316">
        <v>13.4</v>
      </c>
      <c r="M4316">
        <v>4.82</v>
      </c>
      <c r="N4316">
        <v>0.65</v>
      </c>
      <c r="O4316">
        <v>4.91</v>
      </c>
      <c r="P4316">
        <v>0.66</v>
      </c>
      <c r="Q4316">
        <v>4.2300000000000004</v>
      </c>
      <c r="R4316">
        <v>0.56999999999999995</v>
      </c>
      <c r="S4316">
        <v>1.22</v>
      </c>
      <c r="T4316">
        <v>98</v>
      </c>
      <c r="U4316">
        <v>13.91</v>
      </c>
      <c r="V4316">
        <v>16.100000000000001</v>
      </c>
      <c r="W4316" s="1">
        <v>42978</v>
      </c>
      <c r="X4316">
        <v>228</v>
      </c>
      <c r="Y4316" t="s">
        <v>48</v>
      </c>
      <c r="AC4316" s="1">
        <v>43056</v>
      </c>
      <c r="AD4316">
        <v>1</v>
      </c>
      <c r="AE4316">
        <v>142</v>
      </c>
      <c r="AF4316" s="1">
        <v>43337</v>
      </c>
      <c r="AG4316">
        <v>359</v>
      </c>
      <c r="AH4316">
        <v>112049</v>
      </c>
      <c r="AI4316">
        <v>0</v>
      </c>
      <c r="AJ4316" t="s">
        <v>1012</v>
      </c>
      <c r="AK4316" t="s">
        <v>45</v>
      </c>
      <c r="AL4316" s="1">
        <v>42978</v>
      </c>
    </row>
    <row r="4317" spans="1:38" x14ac:dyDescent="0.25">
      <c r="A4317" t="s">
        <v>78</v>
      </c>
      <c r="B4317" s="1">
        <v>43072</v>
      </c>
      <c r="C4317">
        <v>2</v>
      </c>
      <c r="D4317">
        <v>115</v>
      </c>
      <c r="E4317">
        <v>343</v>
      </c>
      <c r="F4317" t="s">
        <v>1426</v>
      </c>
      <c r="G4317" t="s">
        <v>69</v>
      </c>
      <c r="H4317" t="s">
        <v>70</v>
      </c>
      <c r="I4317">
        <v>4</v>
      </c>
      <c r="J4317" t="s">
        <v>42</v>
      </c>
      <c r="K4317">
        <v>94</v>
      </c>
      <c r="L4317">
        <v>15.8</v>
      </c>
      <c r="M4317">
        <v>5.01</v>
      </c>
      <c r="N4317">
        <v>0.79</v>
      </c>
      <c r="O4317">
        <v>3.78</v>
      </c>
      <c r="P4317">
        <v>0.6</v>
      </c>
      <c r="Q4317">
        <v>3.31</v>
      </c>
      <c r="R4317">
        <v>0.52</v>
      </c>
      <c r="S4317">
        <v>1.1200000000000001</v>
      </c>
      <c r="T4317">
        <v>248</v>
      </c>
      <c r="U4317">
        <v>16.399999999999999</v>
      </c>
      <c r="V4317">
        <v>15.63</v>
      </c>
      <c r="W4317" s="1">
        <v>42978</v>
      </c>
      <c r="X4317">
        <v>194</v>
      </c>
      <c r="Y4317" s="3">
        <v>44927</v>
      </c>
      <c r="AC4317" s="1">
        <v>43085</v>
      </c>
      <c r="AD4317">
        <v>1</v>
      </c>
      <c r="AE4317">
        <v>240</v>
      </c>
      <c r="AF4317" s="1">
        <v>43366</v>
      </c>
      <c r="AG4317">
        <v>354</v>
      </c>
      <c r="AH4317" t="s">
        <v>1089</v>
      </c>
      <c r="AI4317">
        <v>0</v>
      </c>
      <c r="AJ4317" t="s">
        <v>1090</v>
      </c>
      <c r="AK4317" t="s">
        <v>45</v>
      </c>
      <c r="AL4317" s="1">
        <v>43012</v>
      </c>
    </row>
    <row r="4318" spans="1:38" x14ac:dyDescent="0.25">
      <c r="A4318" t="s">
        <v>38</v>
      </c>
      <c r="B4318" s="1">
        <v>43200</v>
      </c>
      <c r="C4318">
        <v>4</v>
      </c>
      <c r="D4318">
        <v>31</v>
      </c>
      <c r="E4318">
        <v>343</v>
      </c>
      <c r="F4318" t="s">
        <v>1426</v>
      </c>
      <c r="G4318" t="s">
        <v>51</v>
      </c>
      <c r="H4318" t="s">
        <v>52</v>
      </c>
      <c r="I4318">
        <v>4</v>
      </c>
      <c r="J4318" t="s">
        <v>42</v>
      </c>
      <c r="K4318">
        <v>212</v>
      </c>
      <c r="L4318">
        <v>16.100000000000001</v>
      </c>
      <c r="M4318">
        <v>4.8899999999999997</v>
      </c>
      <c r="N4318">
        <v>0.79</v>
      </c>
      <c r="O4318">
        <v>5.33</v>
      </c>
      <c r="P4318">
        <v>0.86</v>
      </c>
      <c r="Q4318">
        <v>4.58</v>
      </c>
      <c r="R4318">
        <v>0.74</v>
      </c>
      <c r="S4318">
        <v>1.6</v>
      </c>
      <c r="T4318">
        <v>428</v>
      </c>
      <c r="U4318">
        <v>16.71</v>
      </c>
      <c r="V4318">
        <v>20.6</v>
      </c>
      <c r="W4318" s="1">
        <v>42988</v>
      </c>
      <c r="X4318">
        <v>225</v>
      </c>
      <c r="Y4318" s="3">
        <v>45017</v>
      </c>
      <c r="Z4318" t="s">
        <v>2329</v>
      </c>
      <c r="AA4318" t="s">
        <v>2330</v>
      </c>
      <c r="AC4318" s="1">
        <v>43101</v>
      </c>
      <c r="AD4318">
        <v>1</v>
      </c>
      <c r="AE4318">
        <v>9</v>
      </c>
      <c r="AF4318" s="1">
        <v>43383</v>
      </c>
      <c r="AG4318">
        <v>395</v>
      </c>
      <c r="AH4318">
        <v>108237</v>
      </c>
      <c r="AI4318">
        <v>29</v>
      </c>
      <c r="AJ4318" t="s">
        <v>103</v>
      </c>
      <c r="AK4318" t="s">
        <v>50</v>
      </c>
      <c r="AL4318" s="1">
        <v>43238</v>
      </c>
    </row>
    <row r="4319" spans="1:38" x14ac:dyDescent="0.25">
      <c r="A4319" t="s">
        <v>284</v>
      </c>
      <c r="B4319" s="1">
        <v>44111</v>
      </c>
      <c r="C4319">
        <v>1</v>
      </c>
      <c r="D4319">
        <v>330</v>
      </c>
      <c r="E4319">
        <v>343</v>
      </c>
      <c r="F4319" t="s">
        <v>1426</v>
      </c>
      <c r="G4319" t="s">
        <v>285</v>
      </c>
      <c r="H4319" t="s">
        <v>64</v>
      </c>
      <c r="I4319" t="s">
        <v>286</v>
      </c>
      <c r="J4319" t="s">
        <v>42</v>
      </c>
      <c r="K4319">
        <v>53</v>
      </c>
      <c r="L4319">
        <v>23.8</v>
      </c>
      <c r="M4319">
        <v>4.99</v>
      </c>
      <c r="N4319">
        <v>1.19</v>
      </c>
      <c r="O4319">
        <v>6.96</v>
      </c>
      <c r="P4319">
        <v>1.66</v>
      </c>
      <c r="Q4319">
        <v>3.65</v>
      </c>
      <c r="R4319">
        <v>0.87</v>
      </c>
      <c r="S4319">
        <v>2.5299999999999998</v>
      </c>
      <c r="T4319">
        <v>81</v>
      </c>
      <c r="U4319">
        <v>24.7</v>
      </c>
      <c r="V4319">
        <v>33.619999999999997</v>
      </c>
      <c r="W4319" s="1">
        <v>44058</v>
      </c>
    </row>
    <row r="4320" spans="1:38" x14ac:dyDescent="0.25">
      <c r="A4320" t="s">
        <v>284</v>
      </c>
      <c r="B4320" s="1">
        <v>44166</v>
      </c>
      <c r="C4320">
        <v>2</v>
      </c>
      <c r="D4320">
        <v>330</v>
      </c>
      <c r="E4320">
        <v>343</v>
      </c>
      <c r="F4320" t="s">
        <v>1426</v>
      </c>
      <c r="G4320" t="s">
        <v>285</v>
      </c>
      <c r="H4320" t="s">
        <v>64</v>
      </c>
      <c r="I4320" t="s">
        <v>286</v>
      </c>
      <c r="J4320" t="s">
        <v>42</v>
      </c>
      <c r="K4320">
        <v>108</v>
      </c>
      <c r="L4320">
        <v>21</v>
      </c>
      <c r="M4320">
        <v>4.96</v>
      </c>
      <c r="N4320">
        <v>1.04</v>
      </c>
      <c r="O4320">
        <v>5.9</v>
      </c>
      <c r="P4320">
        <v>1.2</v>
      </c>
      <c r="Q4320">
        <v>3.9</v>
      </c>
      <c r="R4320">
        <v>0.8</v>
      </c>
      <c r="S4320">
        <v>2.1</v>
      </c>
      <c r="T4320">
        <v>102</v>
      </c>
      <c r="U4320">
        <v>21.8</v>
      </c>
      <c r="V4320">
        <v>26.63</v>
      </c>
      <c r="W4320" s="1">
        <v>44058</v>
      </c>
      <c r="Z4320">
        <v>173</v>
      </c>
      <c r="AA4320">
        <v>46</v>
      </c>
    </row>
    <row r="4321" spans="1:38" x14ac:dyDescent="0.25">
      <c r="A4321" t="s">
        <v>284</v>
      </c>
      <c r="B4321" s="1">
        <v>44230</v>
      </c>
      <c r="C4321">
        <v>3</v>
      </c>
      <c r="D4321">
        <v>330</v>
      </c>
      <c r="E4321">
        <v>343</v>
      </c>
      <c r="F4321" t="s">
        <v>1426</v>
      </c>
      <c r="G4321" t="s">
        <v>285</v>
      </c>
      <c r="H4321" t="s">
        <v>64</v>
      </c>
      <c r="I4321" t="s">
        <v>286</v>
      </c>
      <c r="J4321" t="s">
        <v>42</v>
      </c>
      <c r="K4321">
        <v>172</v>
      </c>
      <c r="L4321">
        <v>18</v>
      </c>
      <c r="M4321">
        <v>4.84</v>
      </c>
      <c r="N4321">
        <v>0.87</v>
      </c>
      <c r="O4321">
        <v>7.08</v>
      </c>
      <c r="P4321">
        <v>1.27</v>
      </c>
      <c r="Q4321">
        <v>4.0599999999999996</v>
      </c>
      <c r="R4321">
        <v>0.73</v>
      </c>
      <c r="S4321">
        <v>2.0099999999999998</v>
      </c>
      <c r="T4321">
        <v>253</v>
      </c>
      <c r="U4321">
        <v>18.68</v>
      </c>
      <c r="V4321">
        <v>26.24</v>
      </c>
      <c r="W4321" s="1">
        <v>44058</v>
      </c>
    </row>
    <row r="4322" spans="1:38" x14ac:dyDescent="0.25">
      <c r="A4322" t="s">
        <v>68</v>
      </c>
      <c r="B4322" s="1">
        <v>43018</v>
      </c>
      <c r="C4322">
        <v>1</v>
      </c>
      <c r="D4322">
        <v>153</v>
      </c>
      <c r="E4322">
        <v>344</v>
      </c>
      <c r="F4322" t="s">
        <v>1426</v>
      </c>
      <c r="G4322" t="s">
        <v>69</v>
      </c>
      <c r="H4322" t="s">
        <v>70</v>
      </c>
      <c r="I4322">
        <v>3</v>
      </c>
      <c r="J4322">
        <v>2</v>
      </c>
      <c r="K4322">
        <v>15</v>
      </c>
      <c r="L4322">
        <v>24.2</v>
      </c>
      <c r="M4322">
        <v>4.54</v>
      </c>
      <c r="N4322">
        <v>1.1000000000000001</v>
      </c>
      <c r="O4322">
        <v>4.1100000000000003</v>
      </c>
      <c r="P4322">
        <v>0.99</v>
      </c>
      <c r="Q4322">
        <v>3.23</v>
      </c>
      <c r="R4322">
        <v>0.78</v>
      </c>
      <c r="S4322">
        <v>1.78</v>
      </c>
      <c r="T4322">
        <v>49</v>
      </c>
      <c r="U4322">
        <v>25.12</v>
      </c>
      <c r="V4322">
        <v>24.71</v>
      </c>
      <c r="W4322" s="1">
        <v>43003</v>
      </c>
      <c r="X4322">
        <v>229</v>
      </c>
      <c r="Y4322" t="s">
        <v>43</v>
      </c>
      <c r="AC4322" t="s">
        <v>49</v>
      </c>
      <c r="AH4322">
        <v>313508</v>
      </c>
      <c r="AI4322" t="s">
        <v>1105</v>
      </c>
      <c r="AJ4322" t="s">
        <v>2331</v>
      </c>
      <c r="AK4322" t="s">
        <v>45</v>
      </c>
      <c r="AL4322" s="1">
        <v>43003</v>
      </c>
    </row>
    <row r="4323" spans="1:38" x14ac:dyDescent="0.25">
      <c r="A4323" t="s">
        <v>68</v>
      </c>
      <c r="B4323" s="1">
        <v>43073</v>
      </c>
      <c r="C4323">
        <v>2</v>
      </c>
      <c r="D4323">
        <v>153</v>
      </c>
      <c r="E4323">
        <v>344</v>
      </c>
      <c r="F4323" t="s">
        <v>1426</v>
      </c>
      <c r="G4323" t="s">
        <v>69</v>
      </c>
      <c r="H4323" t="s">
        <v>70</v>
      </c>
      <c r="I4323">
        <v>3</v>
      </c>
      <c r="J4323">
        <v>2</v>
      </c>
      <c r="K4323">
        <v>70</v>
      </c>
      <c r="L4323">
        <v>19</v>
      </c>
      <c r="M4323">
        <v>4.8499999999999996</v>
      </c>
      <c r="N4323">
        <v>0.92</v>
      </c>
      <c r="O4323">
        <v>4.08</v>
      </c>
      <c r="P4323">
        <v>0.78</v>
      </c>
      <c r="Q4323">
        <v>3.22</v>
      </c>
      <c r="R4323">
        <v>0.61</v>
      </c>
      <c r="S4323">
        <v>1.39</v>
      </c>
      <c r="T4323">
        <v>75</v>
      </c>
      <c r="U4323">
        <v>19.72</v>
      </c>
      <c r="V4323">
        <v>19.41</v>
      </c>
      <c r="W4323" s="1">
        <v>43003</v>
      </c>
      <c r="X4323">
        <v>229</v>
      </c>
      <c r="Y4323" t="s">
        <v>46</v>
      </c>
      <c r="AC4323" t="s">
        <v>49</v>
      </c>
      <c r="AH4323">
        <v>313508</v>
      </c>
      <c r="AI4323" t="s">
        <v>1105</v>
      </c>
      <c r="AJ4323" t="s">
        <v>2331</v>
      </c>
      <c r="AK4323" t="s">
        <v>45</v>
      </c>
      <c r="AL4323" s="1">
        <v>43003</v>
      </c>
    </row>
    <row r="4324" spans="1:38" x14ac:dyDescent="0.25">
      <c r="A4324" t="s">
        <v>68</v>
      </c>
      <c r="B4324" s="1">
        <v>43144</v>
      </c>
      <c r="C4324">
        <v>3</v>
      </c>
      <c r="D4324">
        <v>153</v>
      </c>
      <c r="E4324">
        <v>344</v>
      </c>
      <c r="F4324" t="s">
        <v>1426</v>
      </c>
      <c r="G4324" t="s">
        <v>69</v>
      </c>
      <c r="H4324" t="s">
        <v>70</v>
      </c>
      <c r="I4324">
        <v>3</v>
      </c>
      <c r="J4324">
        <v>2</v>
      </c>
      <c r="K4324">
        <v>141</v>
      </c>
      <c r="L4324">
        <v>15</v>
      </c>
      <c r="M4324">
        <v>4.92</v>
      </c>
      <c r="N4324">
        <v>0.74</v>
      </c>
      <c r="O4324">
        <v>5.0599999999999996</v>
      </c>
      <c r="P4324">
        <v>0.76</v>
      </c>
      <c r="Q4324">
        <v>3.67</v>
      </c>
      <c r="R4324">
        <v>0.55000000000000004</v>
      </c>
      <c r="S4324">
        <v>1.31</v>
      </c>
      <c r="T4324">
        <v>85</v>
      </c>
      <c r="U4324">
        <v>15.57</v>
      </c>
      <c r="V4324">
        <v>17.64</v>
      </c>
      <c r="W4324" s="1">
        <v>43003</v>
      </c>
      <c r="X4324">
        <v>229</v>
      </c>
      <c r="Y4324" t="s">
        <v>47</v>
      </c>
      <c r="AC4324" t="s">
        <v>49</v>
      </c>
      <c r="AH4324">
        <v>313508</v>
      </c>
      <c r="AI4324" t="s">
        <v>1105</v>
      </c>
      <c r="AJ4324" t="s">
        <v>2331</v>
      </c>
      <c r="AK4324" t="s">
        <v>45</v>
      </c>
      <c r="AL4324" s="1">
        <v>43003</v>
      </c>
    </row>
    <row r="4325" spans="1:38" x14ac:dyDescent="0.25">
      <c r="A4325" t="s">
        <v>68</v>
      </c>
      <c r="B4325" s="1">
        <v>43219</v>
      </c>
      <c r="C4325">
        <v>4</v>
      </c>
      <c r="D4325">
        <v>153</v>
      </c>
      <c r="E4325">
        <v>344</v>
      </c>
      <c r="F4325" t="s">
        <v>1426</v>
      </c>
      <c r="G4325" t="s">
        <v>69</v>
      </c>
      <c r="H4325" t="s">
        <v>70</v>
      </c>
      <c r="I4325">
        <v>3</v>
      </c>
      <c r="J4325">
        <v>2</v>
      </c>
      <c r="K4325">
        <v>216</v>
      </c>
      <c r="L4325">
        <v>10.5</v>
      </c>
      <c r="M4325">
        <v>4.7</v>
      </c>
      <c r="N4325">
        <v>0.49</v>
      </c>
      <c r="O4325">
        <v>6.76</v>
      </c>
      <c r="P4325">
        <v>0.71</v>
      </c>
      <c r="Q4325">
        <v>4.74</v>
      </c>
      <c r="R4325">
        <v>0.5</v>
      </c>
      <c r="S4325">
        <v>1.21</v>
      </c>
      <c r="T4325">
        <v>220</v>
      </c>
      <c r="U4325">
        <v>10.9</v>
      </c>
      <c r="V4325">
        <v>15.43</v>
      </c>
      <c r="W4325" s="1">
        <v>43003</v>
      </c>
      <c r="X4325">
        <v>229</v>
      </c>
      <c r="Y4325" s="3">
        <v>45017</v>
      </c>
      <c r="AC4325" s="1">
        <v>43415</v>
      </c>
      <c r="AD4325">
        <v>1</v>
      </c>
      <c r="AE4325">
        <v>250</v>
      </c>
      <c r="AF4325" s="1">
        <v>43697</v>
      </c>
      <c r="AG4325">
        <v>694</v>
      </c>
      <c r="AH4325">
        <v>313508</v>
      </c>
      <c r="AI4325" t="s">
        <v>1105</v>
      </c>
      <c r="AJ4325" t="s">
        <v>2331</v>
      </c>
      <c r="AK4325" t="s">
        <v>50</v>
      </c>
      <c r="AL4325" s="1">
        <v>43250</v>
      </c>
    </row>
    <row r="4326" spans="1:38" x14ac:dyDescent="0.25">
      <c r="A4326" t="s">
        <v>594</v>
      </c>
      <c r="B4326" s="1">
        <v>43059</v>
      </c>
      <c r="C4326">
        <v>2</v>
      </c>
      <c r="D4326">
        <v>419</v>
      </c>
      <c r="E4326">
        <v>344</v>
      </c>
      <c r="F4326" t="s">
        <v>1426</v>
      </c>
      <c r="G4326" t="s">
        <v>51</v>
      </c>
      <c r="H4326" t="s">
        <v>52</v>
      </c>
      <c r="I4326">
        <v>4</v>
      </c>
      <c r="J4326" t="s">
        <v>42</v>
      </c>
      <c r="K4326">
        <v>64</v>
      </c>
      <c r="L4326">
        <v>25.2</v>
      </c>
      <c r="M4326">
        <v>5.01</v>
      </c>
      <c r="N4326">
        <v>1.26</v>
      </c>
      <c r="O4326">
        <v>4.43</v>
      </c>
      <c r="P4326">
        <v>1.1200000000000001</v>
      </c>
      <c r="Q4326">
        <v>3.46</v>
      </c>
      <c r="R4326">
        <v>0.87</v>
      </c>
      <c r="S4326">
        <v>1.99</v>
      </c>
      <c r="T4326">
        <v>56</v>
      </c>
      <c r="U4326">
        <v>26.16</v>
      </c>
      <c r="V4326">
        <v>27.27</v>
      </c>
      <c r="W4326" s="1">
        <v>42995</v>
      </c>
      <c r="X4326">
        <v>202</v>
      </c>
      <c r="Y4326" t="s">
        <v>43</v>
      </c>
      <c r="AC4326" s="1">
        <v>43062</v>
      </c>
      <c r="AD4326">
        <v>1</v>
      </c>
      <c r="AE4326">
        <v>232</v>
      </c>
      <c r="AF4326" s="1">
        <v>43341</v>
      </c>
      <c r="AG4326">
        <v>346</v>
      </c>
      <c r="AH4326" t="s">
        <v>2332</v>
      </c>
      <c r="AI4326">
        <v>0</v>
      </c>
      <c r="AJ4326" t="s">
        <v>2333</v>
      </c>
      <c r="AK4326" t="s">
        <v>45</v>
      </c>
      <c r="AL4326" s="1">
        <v>42995</v>
      </c>
    </row>
    <row r="4327" spans="1:38" x14ac:dyDescent="0.25">
      <c r="A4327" t="s">
        <v>594</v>
      </c>
      <c r="B4327" s="1">
        <v>43186</v>
      </c>
      <c r="C4327">
        <v>4</v>
      </c>
      <c r="D4327">
        <v>419</v>
      </c>
      <c r="E4327">
        <v>344</v>
      </c>
      <c r="F4327" t="s">
        <v>1426</v>
      </c>
      <c r="G4327" t="s">
        <v>51</v>
      </c>
      <c r="H4327" t="s">
        <v>52</v>
      </c>
      <c r="I4327">
        <v>4</v>
      </c>
      <c r="J4327" t="s">
        <v>42</v>
      </c>
      <c r="K4327">
        <v>191</v>
      </c>
      <c r="L4327">
        <v>20.7</v>
      </c>
      <c r="M4327">
        <v>4.83</v>
      </c>
      <c r="N4327">
        <v>1</v>
      </c>
      <c r="O4327">
        <v>5.28</v>
      </c>
      <c r="P4327">
        <v>1.0900000000000001</v>
      </c>
      <c r="Q4327">
        <v>3.89</v>
      </c>
      <c r="R4327">
        <v>0.81</v>
      </c>
      <c r="S4327">
        <v>1.9</v>
      </c>
      <c r="T4327">
        <v>46</v>
      </c>
      <c r="U4327">
        <v>21.49</v>
      </c>
      <c r="V4327">
        <v>25.24</v>
      </c>
      <c r="W4327" s="1">
        <v>42995</v>
      </c>
      <c r="X4327">
        <v>202</v>
      </c>
      <c r="Y4327" t="s">
        <v>47</v>
      </c>
      <c r="Z4327" t="s">
        <v>2334</v>
      </c>
      <c r="AA4327" t="s">
        <v>2335</v>
      </c>
      <c r="AC4327" t="s">
        <v>49</v>
      </c>
      <c r="AH4327" t="s">
        <v>2332</v>
      </c>
      <c r="AI4327">
        <v>0</v>
      </c>
      <c r="AJ4327" t="s">
        <v>2333</v>
      </c>
      <c r="AK4327" t="s">
        <v>50</v>
      </c>
      <c r="AL4327" s="1">
        <v>43245</v>
      </c>
    </row>
    <row r="4328" spans="1:38" x14ac:dyDescent="0.25">
      <c r="A4328" t="s">
        <v>594</v>
      </c>
      <c r="B4328" s="1">
        <v>43122</v>
      </c>
      <c r="C4328">
        <v>3</v>
      </c>
      <c r="D4328">
        <v>419</v>
      </c>
      <c r="E4328">
        <v>344</v>
      </c>
      <c r="F4328" t="s">
        <v>1426</v>
      </c>
      <c r="G4328" t="s">
        <v>51</v>
      </c>
      <c r="H4328" t="s">
        <v>52</v>
      </c>
      <c r="I4328">
        <v>4</v>
      </c>
      <c r="J4328" t="s">
        <v>42</v>
      </c>
      <c r="K4328">
        <v>127</v>
      </c>
      <c r="L4328">
        <v>19.7</v>
      </c>
      <c r="M4328">
        <v>4.79</v>
      </c>
      <c r="N4328">
        <v>0.94</v>
      </c>
      <c r="O4328">
        <v>4.87</v>
      </c>
      <c r="P4328">
        <v>0.96</v>
      </c>
      <c r="Q4328">
        <v>3.42</v>
      </c>
      <c r="R4328">
        <v>0.67</v>
      </c>
      <c r="S4328">
        <v>1.63</v>
      </c>
      <c r="T4328">
        <v>125</v>
      </c>
      <c r="U4328">
        <v>20.45</v>
      </c>
      <c r="V4328">
        <v>22.31</v>
      </c>
      <c r="W4328" s="1">
        <v>42995</v>
      </c>
      <c r="X4328">
        <v>202</v>
      </c>
      <c r="Y4328" t="s">
        <v>46</v>
      </c>
      <c r="Z4328" t="s">
        <v>2334</v>
      </c>
      <c r="AA4328" t="s">
        <v>2335</v>
      </c>
      <c r="AC4328" s="1">
        <v>43103</v>
      </c>
      <c r="AD4328">
        <v>1</v>
      </c>
      <c r="AE4328">
        <v>217</v>
      </c>
      <c r="AF4328" s="1">
        <v>43383</v>
      </c>
      <c r="AG4328">
        <v>388</v>
      </c>
      <c r="AH4328" t="s">
        <v>2332</v>
      </c>
      <c r="AI4328">
        <v>0</v>
      </c>
      <c r="AJ4328" t="s">
        <v>2333</v>
      </c>
      <c r="AK4328" t="s">
        <v>45</v>
      </c>
      <c r="AL4328" s="1">
        <v>42995</v>
      </c>
    </row>
    <row r="4329" spans="1:38" x14ac:dyDescent="0.25">
      <c r="A4329" t="s">
        <v>1153</v>
      </c>
      <c r="B4329" s="1">
        <v>43073</v>
      </c>
      <c r="C4329">
        <v>2</v>
      </c>
      <c r="D4329">
        <v>28</v>
      </c>
      <c r="E4329">
        <v>344</v>
      </c>
      <c r="F4329" t="s">
        <v>1426</v>
      </c>
      <c r="G4329" t="s">
        <v>40</v>
      </c>
      <c r="H4329" t="s">
        <v>41</v>
      </c>
      <c r="I4329">
        <v>2</v>
      </c>
      <c r="J4329">
        <v>1</v>
      </c>
      <c r="K4329">
        <v>120</v>
      </c>
      <c r="L4329">
        <v>10.1</v>
      </c>
      <c r="M4329">
        <v>4.93</v>
      </c>
      <c r="N4329">
        <v>0.5</v>
      </c>
      <c r="O4329">
        <v>5.95</v>
      </c>
      <c r="P4329">
        <v>0.6</v>
      </c>
      <c r="Q4329">
        <v>4.49</v>
      </c>
      <c r="R4329">
        <v>0.45</v>
      </c>
      <c r="S4329">
        <v>1.05</v>
      </c>
      <c r="T4329">
        <v>65</v>
      </c>
      <c r="U4329">
        <v>10.48</v>
      </c>
      <c r="V4329">
        <v>13.58</v>
      </c>
      <c r="W4329" s="1">
        <v>42953</v>
      </c>
      <c r="X4329">
        <v>267</v>
      </c>
      <c r="Y4329" s="3">
        <v>44958</v>
      </c>
      <c r="Z4329" t="s">
        <v>2336</v>
      </c>
      <c r="AA4329" t="s">
        <v>2337</v>
      </c>
      <c r="AC4329" s="1">
        <v>43057</v>
      </c>
      <c r="AD4329">
        <v>1</v>
      </c>
      <c r="AE4329">
        <v>255</v>
      </c>
      <c r="AF4329" s="1">
        <v>43330</v>
      </c>
      <c r="AG4329">
        <v>377</v>
      </c>
      <c r="AH4329">
        <v>311016</v>
      </c>
      <c r="AI4329">
        <v>114</v>
      </c>
      <c r="AJ4329" s="2">
        <v>44896</v>
      </c>
      <c r="AK4329" t="s">
        <v>45</v>
      </c>
      <c r="AL4329" s="1">
        <v>42953</v>
      </c>
    </row>
    <row r="4330" spans="1:38" x14ac:dyDescent="0.25">
      <c r="A4330" t="s">
        <v>1153</v>
      </c>
      <c r="B4330" s="1">
        <v>43009</v>
      </c>
      <c r="C4330">
        <v>1</v>
      </c>
      <c r="D4330">
        <v>28</v>
      </c>
      <c r="E4330">
        <v>344</v>
      </c>
      <c r="F4330" t="s">
        <v>1426</v>
      </c>
      <c r="G4330" t="s">
        <v>40</v>
      </c>
      <c r="H4330" t="s">
        <v>41</v>
      </c>
      <c r="I4330">
        <v>2</v>
      </c>
      <c r="J4330">
        <v>1</v>
      </c>
      <c r="K4330">
        <v>56</v>
      </c>
      <c r="L4330">
        <v>7.6</v>
      </c>
      <c r="M4330">
        <v>4.96</v>
      </c>
      <c r="N4330">
        <v>0.38</v>
      </c>
      <c r="O4330">
        <v>5.38</v>
      </c>
      <c r="P4330">
        <v>0.41</v>
      </c>
      <c r="Q4330">
        <v>4.13</v>
      </c>
      <c r="R4330">
        <v>0.31</v>
      </c>
      <c r="S4330">
        <v>0.72</v>
      </c>
      <c r="T4330">
        <v>139</v>
      </c>
      <c r="U4330">
        <v>7.89</v>
      </c>
      <c r="V4330">
        <v>9.48</v>
      </c>
      <c r="W4330" s="1">
        <v>42953</v>
      </c>
      <c r="X4330">
        <v>267</v>
      </c>
      <c r="Y4330" s="3">
        <v>44927</v>
      </c>
      <c r="Z4330" t="s">
        <v>2336</v>
      </c>
      <c r="AA4330" t="s">
        <v>2337</v>
      </c>
      <c r="AC4330" s="1">
        <v>43057</v>
      </c>
      <c r="AD4330">
        <v>1</v>
      </c>
      <c r="AE4330">
        <v>260</v>
      </c>
      <c r="AF4330" s="1">
        <v>43330</v>
      </c>
      <c r="AG4330">
        <v>377</v>
      </c>
      <c r="AH4330">
        <v>311016</v>
      </c>
      <c r="AI4330">
        <v>114</v>
      </c>
      <c r="AJ4330" s="2">
        <v>44896</v>
      </c>
      <c r="AK4330" t="s">
        <v>45</v>
      </c>
      <c r="AL4330" s="1">
        <v>42953</v>
      </c>
    </row>
    <row r="4331" spans="1:38" x14ac:dyDescent="0.25">
      <c r="A4331" t="s">
        <v>1153</v>
      </c>
      <c r="B4331" s="1">
        <v>43144</v>
      </c>
      <c r="C4331">
        <v>3</v>
      </c>
      <c r="D4331">
        <v>28</v>
      </c>
      <c r="E4331">
        <v>344</v>
      </c>
      <c r="F4331" t="s">
        <v>1426</v>
      </c>
      <c r="G4331" t="s">
        <v>40</v>
      </c>
      <c r="H4331" t="s">
        <v>41</v>
      </c>
      <c r="I4331">
        <v>2</v>
      </c>
      <c r="J4331">
        <v>1</v>
      </c>
      <c r="K4331">
        <v>191</v>
      </c>
      <c r="L4331">
        <v>5.4</v>
      </c>
      <c r="M4331">
        <v>5.03</v>
      </c>
      <c r="N4331">
        <v>0.27</v>
      </c>
      <c r="O4331">
        <v>6.32</v>
      </c>
      <c r="P4331">
        <v>0.34</v>
      </c>
      <c r="Q4331">
        <v>4.59</v>
      </c>
      <c r="R4331">
        <v>0.25</v>
      </c>
      <c r="S4331">
        <v>0.59</v>
      </c>
      <c r="T4331">
        <v>62</v>
      </c>
      <c r="U4331">
        <v>5.61</v>
      </c>
      <c r="V4331">
        <v>7.57</v>
      </c>
      <c r="W4331" s="1">
        <v>42953</v>
      </c>
      <c r="X4331">
        <v>267</v>
      </c>
      <c r="Y4331" s="3">
        <v>44986</v>
      </c>
      <c r="Z4331" t="s">
        <v>2336</v>
      </c>
      <c r="AA4331" t="s">
        <v>2337</v>
      </c>
      <c r="AC4331" s="1">
        <v>43057</v>
      </c>
      <c r="AD4331">
        <v>1</v>
      </c>
      <c r="AE4331">
        <v>116</v>
      </c>
      <c r="AF4331" s="1">
        <v>43330</v>
      </c>
      <c r="AG4331">
        <v>377</v>
      </c>
      <c r="AH4331">
        <v>311016</v>
      </c>
      <c r="AI4331">
        <v>114</v>
      </c>
      <c r="AJ4331" s="2">
        <v>44896</v>
      </c>
      <c r="AK4331" t="s">
        <v>45</v>
      </c>
      <c r="AL4331" s="1">
        <v>42953</v>
      </c>
    </row>
    <row r="4332" spans="1:38" x14ac:dyDescent="0.25">
      <c r="A4332" t="s">
        <v>1153</v>
      </c>
      <c r="B4332" s="1">
        <v>43214</v>
      </c>
      <c r="C4332">
        <v>4</v>
      </c>
      <c r="D4332">
        <v>28</v>
      </c>
      <c r="E4332">
        <v>344</v>
      </c>
      <c r="F4332" t="s">
        <v>1426</v>
      </c>
      <c r="G4332" t="s">
        <v>40</v>
      </c>
      <c r="H4332" t="s">
        <v>41</v>
      </c>
      <c r="I4332">
        <v>2</v>
      </c>
      <c r="J4332">
        <v>1</v>
      </c>
      <c r="K4332">
        <v>261</v>
      </c>
      <c r="L4332">
        <v>2.7</v>
      </c>
      <c r="M4332">
        <v>4.12</v>
      </c>
      <c r="N4332">
        <v>0.11</v>
      </c>
      <c r="O4332">
        <v>9.01</v>
      </c>
      <c r="P4332">
        <v>0.24</v>
      </c>
      <c r="Q4332">
        <v>6.01</v>
      </c>
      <c r="R4332">
        <v>0.16</v>
      </c>
      <c r="S4332">
        <v>0.41</v>
      </c>
      <c r="T4332">
        <v>258</v>
      </c>
      <c r="U4332">
        <v>2.8</v>
      </c>
      <c r="V4332">
        <v>4.92</v>
      </c>
      <c r="W4332" s="1">
        <v>42953</v>
      </c>
      <c r="X4332">
        <v>267</v>
      </c>
      <c r="Y4332" s="3">
        <v>45018</v>
      </c>
      <c r="Z4332" t="s">
        <v>2336</v>
      </c>
      <c r="AA4332" t="s">
        <v>2337</v>
      </c>
      <c r="AC4332" t="s">
        <v>49</v>
      </c>
      <c r="AH4332">
        <v>311016</v>
      </c>
      <c r="AI4332">
        <v>114</v>
      </c>
      <c r="AJ4332" s="2">
        <v>44896</v>
      </c>
      <c r="AK4332" t="s">
        <v>50</v>
      </c>
      <c r="AL4332" s="1">
        <v>43222</v>
      </c>
    </row>
    <row r="4333" spans="1:38" x14ac:dyDescent="0.25">
      <c r="A4333" t="s">
        <v>284</v>
      </c>
      <c r="B4333" s="1">
        <v>44298</v>
      </c>
      <c r="C4333">
        <v>4</v>
      </c>
      <c r="D4333">
        <v>330</v>
      </c>
      <c r="E4333">
        <v>344</v>
      </c>
      <c r="F4333" t="s">
        <v>1426</v>
      </c>
      <c r="G4333" t="s">
        <v>285</v>
      </c>
      <c r="H4333" t="s">
        <v>64</v>
      </c>
      <c r="I4333" t="s">
        <v>286</v>
      </c>
      <c r="J4333" t="s">
        <v>42</v>
      </c>
      <c r="K4333">
        <v>240</v>
      </c>
      <c r="L4333">
        <v>18</v>
      </c>
      <c r="M4333">
        <v>4.84</v>
      </c>
      <c r="N4333">
        <v>0.87</v>
      </c>
      <c r="O4333">
        <v>7.08</v>
      </c>
      <c r="P4333">
        <v>1.27</v>
      </c>
      <c r="Q4333">
        <v>4.0599999999999996</v>
      </c>
      <c r="R4333">
        <v>0.73</v>
      </c>
      <c r="S4333">
        <v>2.0099999999999998</v>
      </c>
      <c r="T4333">
        <v>253</v>
      </c>
      <c r="U4333">
        <v>18.68</v>
      </c>
      <c r="V4333">
        <v>26.24</v>
      </c>
      <c r="W4333" s="1">
        <v>44058</v>
      </c>
    </row>
    <row r="4334" spans="1:38" x14ac:dyDescent="0.25">
      <c r="A4334" t="s">
        <v>284</v>
      </c>
      <c r="B4334" s="1">
        <v>44111</v>
      </c>
      <c r="C4334">
        <v>1</v>
      </c>
      <c r="D4334">
        <v>264</v>
      </c>
      <c r="E4334">
        <v>344</v>
      </c>
      <c r="F4334" t="s">
        <v>1426</v>
      </c>
      <c r="G4334" t="s">
        <v>64</v>
      </c>
      <c r="H4334" t="s">
        <v>64</v>
      </c>
      <c r="I4334" t="s">
        <v>286</v>
      </c>
      <c r="J4334" t="s">
        <v>42</v>
      </c>
      <c r="K4334">
        <v>57</v>
      </c>
      <c r="L4334">
        <v>24</v>
      </c>
      <c r="M4334">
        <v>4.92</v>
      </c>
      <c r="N4334">
        <v>1.18</v>
      </c>
      <c r="O4334">
        <v>4.3099999999999996</v>
      </c>
      <c r="P4334">
        <v>1.03</v>
      </c>
      <c r="Q4334">
        <v>3.44</v>
      </c>
      <c r="R4334">
        <v>0.83</v>
      </c>
      <c r="S4334">
        <v>1.86</v>
      </c>
      <c r="T4334">
        <v>47</v>
      </c>
      <c r="U4334">
        <v>24.91</v>
      </c>
      <c r="V4334">
        <v>25.55</v>
      </c>
      <c r="W4334" s="1">
        <v>44054</v>
      </c>
    </row>
    <row r="4335" spans="1:38" x14ac:dyDescent="0.25">
      <c r="A4335" t="s">
        <v>284</v>
      </c>
      <c r="B4335" s="1">
        <v>44166</v>
      </c>
      <c r="C4335">
        <v>2</v>
      </c>
      <c r="D4335">
        <v>264</v>
      </c>
      <c r="E4335">
        <v>344</v>
      </c>
      <c r="F4335" t="s">
        <v>1426</v>
      </c>
      <c r="G4335" t="s">
        <v>64</v>
      </c>
      <c r="H4335" t="s">
        <v>64</v>
      </c>
      <c r="I4335" t="s">
        <v>286</v>
      </c>
      <c r="J4335" t="s">
        <v>42</v>
      </c>
      <c r="K4335">
        <v>113</v>
      </c>
      <c r="L4335">
        <v>21</v>
      </c>
      <c r="M4335">
        <v>4.78</v>
      </c>
      <c r="N4335">
        <v>1</v>
      </c>
      <c r="O4335">
        <v>4.5</v>
      </c>
      <c r="P4335">
        <v>1</v>
      </c>
      <c r="Q4335">
        <v>3.9</v>
      </c>
      <c r="R4335">
        <v>0.8</v>
      </c>
      <c r="S4335">
        <v>1.8</v>
      </c>
      <c r="T4335">
        <v>65</v>
      </c>
      <c r="U4335">
        <v>21.8</v>
      </c>
      <c r="V4335">
        <v>24.12</v>
      </c>
      <c r="W4335" s="1">
        <v>44053</v>
      </c>
      <c r="Z4335">
        <v>-86</v>
      </c>
      <c r="AA4335">
        <v>26</v>
      </c>
    </row>
    <row r="4336" spans="1:38" x14ac:dyDescent="0.25">
      <c r="A4336" t="s">
        <v>284</v>
      </c>
      <c r="B4336" s="1">
        <v>44230</v>
      </c>
      <c r="C4336">
        <v>3</v>
      </c>
      <c r="D4336">
        <v>264</v>
      </c>
      <c r="E4336">
        <v>344</v>
      </c>
      <c r="F4336" t="s">
        <v>1426</v>
      </c>
      <c r="G4336" t="s">
        <v>64</v>
      </c>
      <c r="H4336" t="s">
        <v>64</v>
      </c>
      <c r="I4336" t="s">
        <v>286</v>
      </c>
      <c r="J4336" t="s">
        <v>42</v>
      </c>
      <c r="K4336">
        <v>178</v>
      </c>
      <c r="L4336">
        <v>15.8</v>
      </c>
      <c r="M4336">
        <v>4.41</v>
      </c>
      <c r="N4336">
        <v>0.7</v>
      </c>
      <c r="O4336">
        <v>5.16</v>
      </c>
      <c r="P4336">
        <v>0.82</v>
      </c>
      <c r="Q4336">
        <v>3.96</v>
      </c>
      <c r="R4336">
        <v>0.63</v>
      </c>
      <c r="S4336">
        <v>1.44</v>
      </c>
      <c r="T4336">
        <v>321</v>
      </c>
      <c r="U4336">
        <v>16.399999999999999</v>
      </c>
      <c r="V4336">
        <v>19.11</v>
      </c>
      <c r="W4336" s="1">
        <v>44052</v>
      </c>
    </row>
    <row r="4337" spans="1:38" x14ac:dyDescent="0.25">
      <c r="A4337" t="s">
        <v>129</v>
      </c>
      <c r="B4337" s="1">
        <v>43060</v>
      </c>
      <c r="C4337">
        <v>2</v>
      </c>
      <c r="D4337">
        <v>216</v>
      </c>
      <c r="E4337">
        <v>344</v>
      </c>
      <c r="F4337" t="s">
        <v>1426</v>
      </c>
      <c r="G4337" t="s">
        <v>104</v>
      </c>
      <c r="H4337" t="s">
        <v>105</v>
      </c>
      <c r="I4337">
        <v>3</v>
      </c>
      <c r="J4337">
        <v>2</v>
      </c>
      <c r="K4337">
        <v>104</v>
      </c>
      <c r="L4337">
        <v>16.899999999999999</v>
      </c>
      <c r="M4337">
        <v>4.83</v>
      </c>
      <c r="N4337">
        <v>0.82</v>
      </c>
      <c r="O4337">
        <v>4.8899999999999997</v>
      </c>
      <c r="P4337">
        <v>0.83</v>
      </c>
      <c r="Q4337">
        <v>4.3600000000000003</v>
      </c>
      <c r="R4337">
        <v>0.74</v>
      </c>
      <c r="S4337">
        <v>1.56</v>
      </c>
      <c r="T4337">
        <v>50</v>
      </c>
      <c r="U4337">
        <v>17.54</v>
      </c>
      <c r="V4337">
        <v>20.440000000000001</v>
      </c>
      <c r="W4337" s="1">
        <v>42956</v>
      </c>
      <c r="X4337">
        <v>286</v>
      </c>
      <c r="Y4337" t="s">
        <v>46</v>
      </c>
      <c r="Z4337" t="s">
        <v>2338</v>
      </c>
      <c r="AA4337" t="s">
        <v>2339</v>
      </c>
      <c r="AC4337" s="1">
        <v>43072</v>
      </c>
      <c r="AD4337">
        <v>3</v>
      </c>
      <c r="AE4337">
        <v>203</v>
      </c>
      <c r="AF4337" s="1">
        <v>43350</v>
      </c>
      <c r="AG4337">
        <v>394</v>
      </c>
      <c r="AI4337">
        <v>201</v>
      </c>
      <c r="AJ4337" s="2">
        <v>11628</v>
      </c>
      <c r="AK4337" t="s">
        <v>45</v>
      </c>
      <c r="AL4337" s="1">
        <v>42956</v>
      </c>
    </row>
    <row r="4338" spans="1:38" x14ac:dyDescent="0.25">
      <c r="A4338" t="s">
        <v>129</v>
      </c>
      <c r="B4338" s="1">
        <v>42997</v>
      </c>
      <c r="C4338">
        <v>1</v>
      </c>
      <c r="D4338">
        <v>216</v>
      </c>
      <c r="E4338">
        <v>344</v>
      </c>
      <c r="F4338" t="s">
        <v>1426</v>
      </c>
      <c r="G4338" t="s">
        <v>104</v>
      </c>
      <c r="H4338" t="s">
        <v>105</v>
      </c>
      <c r="I4338">
        <v>3</v>
      </c>
      <c r="J4338">
        <v>2</v>
      </c>
      <c r="K4338">
        <v>41</v>
      </c>
      <c r="L4338">
        <v>16.3</v>
      </c>
      <c r="M4338">
        <v>5.13</v>
      </c>
      <c r="N4338">
        <v>0.84</v>
      </c>
      <c r="O4338">
        <v>5.39</v>
      </c>
      <c r="P4338">
        <v>0.88</v>
      </c>
      <c r="Q4338">
        <v>3.77</v>
      </c>
      <c r="R4338">
        <v>0.61</v>
      </c>
      <c r="S4338">
        <v>1.49</v>
      </c>
      <c r="T4338">
        <v>41</v>
      </c>
      <c r="U4338">
        <v>16.920000000000002</v>
      </c>
      <c r="V4338">
        <v>19.940000000000001</v>
      </c>
      <c r="W4338" s="1">
        <v>42956</v>
      </c>
      <c r="X4338">
        <v>286</v>
      </c>
      <c r="Y4338" t="s">
        <v>43</v>
      </c>
      <c r="Z4338" t="s">
        <v>2338</v>
      </c>
      <c r="AA4338" t="s">
        <v>2339</v>
      </c>
      <c r="AC4338" s="1">
        <v>43039</v>
      </c>
      <c r="AD4338">
        <v>1</v>
      </c>
      <c r="AE4338">
        <v>270</v>
      </c>
      <c r="AF4338" s="1">
        <v>43318</v>
      </c>
      <c r="AG4338">
        <v>362</v>
      </c>
      <c r="AI4338">
        <v>201</v>
      </c>
      <c r="AJ4338" s="2">
        <v>11628</v>
      </c>
      <c r="AK4338" t="s">
        <v>45</v>
      </c>
      <c r="AL4338" s="1">
        <v>42956</v>
      </c>
    </row>
    <row r="4339" spans="1:38" x14ac:dyDescent="0.25">
      <c r="A4339" t="s">
        <v>129</v>
      </c>
      <c r="B4339" s="1">
        <v>43156</v>
      </c>
      <c r="C4339">
        <v>3</v>
      </c>
      <c r="D4339">
        <v>216</v>
      </c>
      <c r="E4339">
        <v>344</v>
      </c>
      <c r="F4339" t="s">
        <v>1426</v>
      </c>
      <c r="G4339" t="s">
        <v>104</v>
      </c>
      <c r="H4339" t="s">
        <v>105</v>
      </c>
      <c r="I4339">
        <v>3</v>
      </c>
      <c r="J4339">
        <v>2</v>
      </c>
      <c r="K4339">
        <v>200</v>
      </c>
      <c r="L4339">
        <v>13.6</v>
      </c>
      <c r="M4339">
        <v>4.8600000000000003</v>
      </c>
      <c r="N4339">
        <v>0.66</v>
      </c>
      <c r="O4339">
        <v>5.88</v>
      </c>
      <c r="P4339">
        <v>0.8</v>
      </c>
      <c r="Q4339">
        <v>4.72</v>
      </c>
      <c r="R4339">
        <v>0.64</v>
      </c>
      <c r="S4339">
        <v>1.44</v>
      </c>
      <c r="U4339">
        <v>14.12</v>
      </c>
      <c r="V4339">
        <v>18.43</v>
      </c>
      <c r="W4339" s="1">
        <v>42956</v>
      </c>
      <c r="X4339">
        <v>286</v>
      </c>
      <c r="Z4339" t="s">
        <v>2338</v>
      </c>
      <c r="AA4339" t="s">
        <v>2339</v>
      </c>
      <c r="AI4339">
        <v>0</v>
      </c>
    </row>
    <row r="4340" spans="1:38" x14ac:dyDescent="0.25">
      <c r="A4340" t="s">
        <v>129</v>
      </c>
      <c r="B4340" s="1">
        <v>43229</v>
      </c>
      <c r="C4340">
        <v>4</v>
      </c>
      <c r="D4340">
        <v>216</v>
      </c>
      <c r="E4340">
        <v>344</v>
      </c>
      <c r="F4340" t="s">
        <v>1426</v>
      </c>
      <c r="G4340" t="s">
        <v>104</v>
      </c>
      <c r="H4340" t="s">
        <v>105</v>
      </c>
      <c r="I4340">
        <v>3</v>
      </c>
      <c r="J4340">
        <v>2</v>
      </c>
      <c r="K4340">
        <v>273</v>
      </c>
      <c r="L4340">
        <v>9</v>
      </c>
      <c r="M4340">
        <v>4.53</v>
      </c>
      <c r="N4340">
        <v>0.41</v>
      </c>
      <c r="O4340">
        <v>7.66</v>
      </c>
      <c r="P4340">
        <v>0.69</v>
      </c>
      <c r="Q4340">
        <v>5.69</v>
      </c>
      <c r="R4340">
        <v>0.51</v>
      </c>
      <c r="S4340">
        <v>1.2</v>
      </c>
      <c r="T4340">
        <v>34</v>
      </c>
      <c r="U4340">
        <v>9.34</v>
      </c>
      <c r="V4340">
        <v>14.85</v>
      </c>
      <c r="W4340" s="1">
        <v>42956</v>
      </c>
      <c r="X4340">
        <v>286</v>
      </c>
      <c r="Y4340" t="s">
        <v>48</v>
      </c>
      <c r="Z4340" t="s">
        <v>2338</v>
      </c>
      <c r="AA4340" t="s">
        <v>2339</v>
      </c>
      <c r="AC4340" t="s">
        <v>49</v>
      </c>
      <c r="AI4340" t="s">
        <v>2340</v>
      </c>
      <c r="AJ4340">
        <v>11628</v>
      </c>
      <c r="AK4340" t="s">
        <v>50</v>
      </c>
      <c r="AL4340" s="1">
        <v>43251</v>
      </c>
    </row>
    <row r="4341" spans="1:38" x14ac:dyDescent="0.25">
      <c r="A4341" t="s">
        <v>40</v>
      </c>
      <c r="B4341" s="1">
        <v>44117</v>
      </c>
      <c r="C4341">
        <v>1</v>
      </c>
      <c r="D4341">
        <v>424</v>
      </c>
      <c r="E4341">
        <v>345</v>
      </c>
      <c r="F4341" t="s">
        <v>1426</v>
      </c>
      <c r="G4341" t="s">
        <v>51</v>
      </c>
      <c r="H4341" t="s">
        <v>52</v>
      </c>
      <c r="I4341">
        <v>3</v>
      </c>
      <c r="J4341">
        <v>2</v>
      </c>
      <c r="K4341">
        <v>26</v>
      </c>
      <c r="L4341">
        <v>28.1</v>
      </c>
      <c r="M4341">
        <v>5.07</v>
      </c>
      <c r="N4341">
        <v>1.42</v>
      </c>
      <c r="O4341">
        <v>5.67</v>
      </c>
      <c r="P4341">
        <v>1.59</v>
      </c>
      <c r="Q4341">
        <v>4.13</v>
      </c>
      <c r="R4341">
        <v>1.1599999999999999</v>
      </c>
      <c r="S4341">
        <v>2.75</v>
      </c>
      <c r="T4341">
        <v>24</v>
      </c>
      <c r="U4341">
        <v>29.17</v>
      </c>
      <c r="V4341">
        <v>36.1</v>
      </c>
      <c r="W4341" s="1">
        <v>44091</v>
      </c>
      <c r="Y4341" t="s">
        <v>43</v>
      </c>
      <c r="Z4341" t="s">
        <v>2341</v>
      </c>
      <c r="AA4341" t="s">
        <v>2342</v>
      </c>
      <c r="AB4341">
        <v>410</v>
      </c>
      <c r="AC4341" t="s">
        <v>49</v>
      </c>
      <c r="AH4341">
        <v>112054</v>
      </c>
      <c r="AI4341" t="s">
        <v>605</v>
      </c>
      <c r="AJ4341" t="s">
        <v>2343</v>
      </c>
      <c r="AK4341" t="s">
        <v>45</v>
      </c>
      <c r="AL4341" s="1">
        <v>44091</v>
      </c>
    </row>
    <row r="4342" spans="1:38" x14ac:dyDescent="0.25">
      <c r="A4342" t="s">
        <v>40</v>
      </c>
      <c r="B4342" s="1">
        <v>44280</v>
      </c>
      <c r="C4342">
        <v>3</v>
      </c>
      <c r="D4342">
        <v>424</v>
      </c>
      <c r="E4342">
        <v>345</v>
      </c>
      <c r="F4342" t="s">
        <v>1426</v>
      </c>
      <c r="G4342" t="s">
        <v>51</v>
      </c>
      <c r="H4342" t="s">
        <v>52</v>
      </c>
      <c r="I4342">
        <v>3</v>
      </c>
      <c r="J4342">
        <v>2</v>
      </c>
      <c r="K4342">
        <v>189</v>
      </c>
      <c r="L4342">
        <v>16.5</v>
      </c>
      <c r="M4342">
        <v>4.7300000000000004</v>
      </c>
      <c r="N4342">
        <v>0.78</v>
      </c>
      <c r="O4342">
        <v>6.46</v>
      </c>
      <c r="P4342">
        <v>1.07</v>
      </c>
      <c r="Q4342">
        <v>4.67</v>
      </c>
      <c r="R4342">
        <v>0.77</v>
      </c>
      <c r="S4342">
        <v>1.84</v>
      </c>
      <c r="T4342">
        <v>19</v>
      </c>
      <c r="U4342">
        <v>17.13</v>
      </c>
      <c r="V4342">
        <v>23.56</v>
      </c>
      <c r="W4342" s="1">
        <v>44091</v>
      </c>
      <c r="Y4342" t="s">
        <v>47</v>
      </c>
      <c r="Z4342" t="s">
        <v>2341</v>
      </c>
      <c r="AA4342" t="s">
        <v>2342</v>
      </c>
      <c r="AB4342">
        <v>410</v>
      </c>
      <c r="AC4342" s="1">
        <v>44167</v>
      </c>
      <c r="AD4342">
        <v>0</v>
      </c>
      <c r="AE4342">
        <v>167</v>
      </c>
      <c r="AF4342" s="1">
        <v>44448</v>
      </c>
      <c r="AG4342">
        <v>357</v>
      </c>
      <c r="AH4342">
        <v>112054</v>
      </c>
      <c r="AI4342" t="s">
        <v>605</v>
      </c>
      <c r="AJ4342" t="s">
        <v>2343</v>
      </c>
      <c r="AK4342" t="s">
        <v>45</v>
      </c>
      <c r="AL4342" s="1">
        <v>44091</v>
      </c>
    </row>
    <row r="4343" spans="1:38" x14ac:dyDescent="0.25">
      <c r="A4343" t="s">
        <v>40</v>
      </c>
      <c r="B4343" s="1">
        <v>44222</v>
      </c>
      <c r="C4343">
        <v>2</v>
      </c>
      <c r="D4343">
        <v>424</v>
      </c>
      <c r="E4343">
        <v>345</v>
      </c>
      <c r="F4343" t="s">
        <v>1426</v>
      </c>
      <c r="G4343" t="s">
        <v>51</v>
      </c>
      <c r="H4343" t="s">
        <v>52</v>
      </c>
      <c r="I4343">
        <v>3</v>
      </c>
      <c r="J4343">
        <v>2</v>
      </c>
      <c r="K4343">
        <v>131</v>
      </c>
      <c r="L4343">
        <v>17.2</v>
      </c>
      <c r="M4343">
        <v>4.8499999999999996</v>
      </c>
      <c r="N4343">
        <v>0.83</v>
      </c>
      <c r="O4343">
        <v>5.68</v>
      </c>
      <c r="P4343">
        <v>0.98</v>
      </c>
      <c r="Q4343">
        <v>4.16</v>
      </c>
      <c r="R4343">
        <v>0.72</v>
      </c>
      <c r="S4343">
        <v>1.69</v>
      </c>
      <c r="T4343">
        <v>15</v>
      </c>
      <c r="U4343">
        <v>17.850000000000001</v>
      </c>
      <c r="V4343">
        <v>22.25</v>
      </c>
      <c r="W4343" s="1">
        <v>44091</v>
      </c>
      <c r="Y4343" t="s">
        <v>46</v>
      </c>
      <c r="Z4343" t="s">
        <v>2341</v>
      </c>
      <c r="AA4343" t="s">
        <v>2342</v>
      </c>
      <c r="AB4343">
        <v>410</v>
      </c>
      <c r="AC4343" s="1">
        <v>44167</v>
      </c>
      <c r="AD4343">
        <v>0</v>
      </c>
      <c r="AE4343">
        <v>189</v>
      </c>
      <c r="AF4343" s="1">
        <v>44448</v>
      </c>
      <c r="AG4343">
        <v>357</v>
      </c>
      <c r="AH4343">
        <v>112054</v>
      </c>
      <c r="AI4343" t="s">
        <v>605</v>
      </c>
      <c r="AJ4343" t="s">
        <v>2343</v>
      </c>
      <c r="AK4343" t="s">
        <v>45</v>
      </c>
      <c r="AL4343" s="1">
        <v>44091</v>
      </c>
    </row>
    <row r="4344" spans="1:38" x14ac:dyDescent="0.25">
      <c r="A4344" t="s">
        <v>68</v>
      </c>
      <c r="B4344" s="1">
        <v>43018</v>
      </c>
      <c r="C4344">
        <v>1</v>
      </c>
      <c r="D4344">
        <v>185</v>
      </c>
      <c r="E4344">
        <v>345</v>
      </c>
      <c r="F4344" t="s">
        <v>1426</v>
      </c>
      <c r="G4344" t="s">
        <v>40</v>
      </c>
      <c r="H4344" t="s">
        <v>41</v>
      </c>
      <c r="I4344">
        <v>3</v>
      </c>
      <c r="J4344">
        <v>2</v>
      </c>
      <c r="K4344">
        <v>34</v>
      </c>
      <c r="L4344">
        <v>22.7</v>
      </c>
      <c r="M4344">
        <v>5.0599999999999996</v>
      </c>
      <c r="N4344">
        <v>1.1499999999999999</v>
      </c>
      <c r="O4344">
        <v>4.9400000000000004</v>
      </c>
      <c r="P4344">
        <v>1.1200000000000001</v>
      </c>
      <c r="Q4344">
        <v>3.56</v>
      </c>
      <c r="R4344">
        <v>0.81</v>
      </c>
      <c r="S4344">
        <v>1.93</v>
      </c>
      <c r="T4344">
        <v>58</v>
      </c>
      <c r="U4344">
        <v>23.56</v>
      </c>
      <c r="V4344">
        <v>26.16</v>
      </c>
      <c r="W4344" s="1">
        <v>42984</v>
      </c>
      <c r="X4344">
        <v>248</v>
      </c>
      <c r="Y4344" t="s">
        <v>43</v>
      </c>
      <c r="AC4344" s="1">
        <v>43053</v>
      </c>
      <c r="AD4344">
        <v>2</v>
      </c>
      <c r="AE4344">
        <v>266</v>
      </c>
      <c r="AF4344" s="1">
        <v>43333</v>
      </c>
      <c r="AG4344">
        <v>349</v>
      </c>
      <c r="AH4344">
        <v>313504</v>
      </c>
      <c r="AI4344">
        <v>139</v>
      </c>
      <c r="AJ4344" t="s">
        <v>2344</v>
      </c>
      <c r="AK4344" t="s">
        <v>45</v>
      </c>
      <c r="AL4344" s="1">
        <v>42984</v>
      </c>
    </row>
    <row r="4345" spans="1:38" x14ac:dyDescent="0.25">
      <c r="A4345" t="s">
        <v>68</v>
      </c>
      <c r="B4345" s="1">
        <v>43073</v>
      </c>
      <c r="C4345">
        <v>2</v>
      </c>
      <c r="D4345">
        <v>185</v>
      </c>
      <c r="E4345">
        <v>345</v>
      </c>
      <c r="F4345" t="s">
        <v>1426</v>
      </c>
      <c r="G4345" t="s">
        <v>40</v>
      </c>
      <c r="H4345" t="s">
        <v>41</v>
      </c>
      <c r="I4345">
        <v>3</v>
      </c>
      <c r="J4345">
        <v>2</v>
      </c>
      <c r="K4345">
        <v>89</v>
      </c>
      <c r="L4345">
        <v>22.6</v>
      </c>
      <c r="M4345">
        <v>4.47</v>
      </c>
      <c r="N4345">
        <v>1.01</v>
      </c>
      <c r="O4345">
        <v>4.21</v>
      </c>
      <c r="P4345">
        <v>0.95</v>
      </c>
      <c r="Q4345">
        <v>2.81</v>
      </c>
      <c r="R4345">
        <v>0.64</v>
      </c>
      <c r="S4345">
        <v>1.59</v>
      </c>
      <c r="T4345">
        <v>12</v>
      </c>
      <c r="U4345">
        <v>23.46</v>
      </c>
      <c r="V4345">
        <v>22.74</v>
      </c>
      <c r="W4345" s="1">
        <v>42984</v>
      </c>
      <c r="X4345">
        <v>248</v>
      </c>
      <c r="Y4345" t="s">
        <v>46</v>
      </c>
      <c r="AC4345" s="1">
        <v>43053</v>
      </c>
      <c r="AD4345">
        <v>2</v>
      </c>
      <c r="AE4345">
        <v>258</v>
      </c>
      <c r="AF4345" s="1">
        <v>43333</v>
      </c>
      <c r="AG4345">
        <v>349</v>
      </c>
      <c r="AH4345">
        <v>313504</v>
      </c>
      <c r="AI4345">
        <v>139</v>
      </c>
      <c r="AJ4345" t="s">
        <v>2344</v>
      </c>
      <c r="AK4345" t="s">
        <v>45</v>
      </c>
      <c r="AL4345" s="1">
        <v>42984</v>
      </c>
    </row>
    <row r="4346" spans="1:38" x14ac:dyDescent="0.25">
      <c r="A4346" t="s">
        <v>68</v>
      </c>
      <c r="B4346" s="1">
        <v>43144</v>
      </c>
      <c r="C4346">
        <v>3</v>
      </c>
      <c r="D4346">
        <v>185</v>
      </c>
      <c r="E4346">
        <v>345</v>
      </c>
      <c r="F4346" t="s">
        <v>1426</v>
      </c>
      <c r="G4346" t="s">
        <v>40</v>
      </c>
      <c r="H4346" t="s">
        <v>41</v>
      </c>
      <c r="I4346">
        <v>3</v>
      </c>
      <c r="J4346">
        <v>2</v>
      </c>
      <c r="K4346">
        <v>160</v>
      </c>
      <c r="L4346">
        <v>13.7</v>
      </c>
      <c r="M4346">
        <v>4.8899999999999997</v>
      </c>
      <c r="N4346">
        <v>0.67</v>
      </c>
      <c r="O4346">
        <v>5.92</v>
      </c>
      <c r="P4346">
        <v>0.81</v>
      </c>
      <c r="Q4346">
        <v>3.57</v>
      </c>
      <c r="R4346">
        <v>0.49</v>
      </c>
      <c r="S4346">
        <v>1.3</v>
      </c>
      <c r="T4346">
        <v>57</v>
      </c>
      <c r="U4346">
        <v>14.22</v>
      </c>
      <c r="V4346">
        <v>17.48</v>
      </c>
      <c r="W4346" s="1">
        <v>42984</v>
      </c>
      <c r="X4346">
        <v>248</v>
      </c>
      <c r="Y4346" t="s">
        <v>47</v>
      </c>
      <c r="AC4346" s="1">
        <v>43053</v>
      </c>
      <c r="AD4346">
        <v>2</v>
      </c>
      <c r="AE4346">
        <v>187</v>
      </c>
      <c r="AF4346" s="1">
        <v>43333</v>
      </c>
      <c r="AG4346">
        <v>349</v>
      </c>
      <c r="AH4346">
        <v>313504</v>
      </c>
      <c r="AI4346">
        <v>139</v>
      </c>
      <c r="AJ4346" t="s">
        <v>2344</v>
      </c>
      <c r="AK4346" t="s">
        <v>45</v>
      </c>
      <c r="AL4346" s="1">
        <v>42984</v>
      </c>
    </row>
    <row r="4347" spans="1:38" x14ac:dyDescent="0.25">
      <c r="A4347" t="s">
        <v>68</v>
      </c>
      <c r="B4347" s="1">
        <v>43219</v>
      </c>
      <c r="C4347">
        <v>4</v>
      </c>
      <c r="D4347">
        <v>185</v>
      </c>
      <c r="E4347">
        <v>345</v>
      </c>
      <c r="F4347" t="s">
        <v>1426</v>
      </c>
      <c r="G4347" t="s">
        <v>40</v>
      </c>
      <c r="H4347" t="s">
        <v>41</v>
      </c>
      <c r="I4347">
        <v>3</v>
      </c>
      <c r="J4347">
        <v>2</v>
      </c>
      <c r="K4347">
        <v>235</v>
      </c>
      <c r="L4347">
        <v>6.4</v>
      </c>
      <c r="M4347">
        <v>4.1500000000000004</v>
      </c>
      <c r="N4347">
        <v>0.27</v>
      </c>
      <c r="O4347">
        <v>8.84</v>
      </c>
      <c r="P4347">
        <v>0.56999999999999995</v>
      </c>
      <c r="Q4347">
        <v>5.3</v>
      </c>
      <c r="R4347">
        <v>0.34</v>
      </c>
      <c r="S4347">
        <v>0.9</v>
      </c>
      <c r="T4347">
        <v>110</v>
      </c>
      <c r="U4347">
        <v>6.64</v>
      </c>
      <c r="V4347">
        <v>11.39</v>
      </c>
      <c r="W4347" s="1">
        <v>42984</v>
      </c>
      <c r="X4347">
        <v>248</v>
      </c>
      <c r="Y4347" t="s">
        <v>48</v>
      </c>
      <c r="AC4347" s="1">
        <v>43404</v>
      </c>
      <c r="AD4347">
        <v>3</v>
      </c>
      <c r="AE4347">
        <v>239</v>
      </c>
      <c r="AF4347" s="1">
        <v>43686</v>
      </c>
      <c r="AG4347">
        <v>702</v>
      </c>
      <c r="AH4347">
        <v>313504</v>
      </c>
      <c r="AI4347">
        <v>139</v>
      </c>
      <c r="AJ4347" t="s">
        <v>2344</v>
      </c>
      <c r="AK4347" t="s">
        <v>50</v>
      </c>
      <c r="AL4347" s="1">
        <v>43250</v>
      </c>
    </row>
    <row r="4348" spans="1:38" x14ac:dyDescent="0.25">
      <c r="A4348" t="s">
        <v>1153</v>
      </c>
      <c r="B4348" s="1">
        <v>43009</v>
      </c>
      <c r="C4348">
        <v>1</v>
      </c>
      <c r="D4348">
        <v>202</v>
      </c>
      <c r="E4348">
        <v>345</v>
      </c>
      <c r="F4348" t="s">
        <v>1426</v>
      </c>
      <c r="G4348" t="s">
        <v>69</v>
      </c>
      <c r="H4348" t="s">
        <v>70</v>
      </c>
      <c r="I4348">
        <v>5</v>
      </c>
      <c r="J4348" t="s">
        <v>42</v>
      </c>
      <c r="K4348">
        <v>52</v>
      </c>
      <c r="L4348">
        <v>22.8</v>
      </c>
      <c r="M4348">
        <v>4.9000000000000004</v>
      </c>
      <c r="N4348">
        <v>1.1200000000000001</v>
      </c>
      <c r="O4348">
        <v>4.6399999999999997</v>
      </c>
      <c r="P4348">
        <v>1.06</v>
      </c>
      <c r="Q4348">
        <v>3.5</v>
      </c>
      <c r="R4348">
        <v>0.8</v>
      </c>
      <c r="S4348">
        <v>1.86</v>
      </c>
      <c r="T4348">
        <v>11</v>
      </c>
      <c r="U4348">
        <v>23.67</v>
      </c>
      <c r="V4348">
        <v>25.36</v>
      </c>
      <c r="W4348" s="1">
        <v>42957</v>
      </c>
      <c r="X4348">
        <v>270</v>
      </c>
      <c r="Y4348" t="s">
        <v>43</v>
      </c>
      <c r="Z4348" t="s">
        <v>2345</v>
      </c>
      <c r="AA4348" t="s">
        <v>2012</v>
      </c>
      <c r="AC4348" s="1">
        <v>43065</v>
      </c>
      <c r="AD4348">
        <v>1</v>
      </c>
      <c r="AE4348">
        <v>275</v>
      </c>
      <c r="AF4348" s="1">
        <v>43345</v>
      </c>
      <c r="AG4348">
        <v>388</v>
      </c>
      <c r="AH4348" t="s">
        <v>1592</v>
      </c>
      <c r="AI4348">
        <v>48</v>
      </c>
      <c r="AJ4348" s="3">
        <v>45177</v>
      </c>
      <c r="AK4348" t="s">
        <v>45</v>
      </c>
      <c r="AL4348" s="1">
        <v>42957</v>
      </c>
    </row>
    <row r="4349" spans="1:38" x14ac:dyDescent="0.25">
      <c r="A4349" t="s">
        <v>1153</v>
      </c>
      <c r="B4349" s="1">
        <v>43073</v>
      </c>
      <c r="C4349">
        <v>2</v>
      </c>
      <c r="D4349">
        <v>202</v>
      </c>
      <c r="E4349">
        <v>345</v>
      </c>
      <c r="F4349" t="s">
        <v>1426</v>
      </c>
      <c r="G4349" t="s">
        <v>69</v>
      </c>
      <c r="H4349" t="s">
        <v>70</v>
      </c>
      <c r="I4349">
        <v>5</v>
      </c>
      <c r="J4349" t="s">
        <v>42</v>
      </c>
      <c r="K4349">
        <v>116</v>
      </c>
      <c r="L4349">
        <v>15.8</v>
      </c>
      <c r="M4349">
        <v>4.84</v>
      </c>
      <c r="N4349">
        <v>0.76</v>
      </c>
      <c r="O4349">
        <v>4.88</v>
      </c>
      <c r="P4349">
        <v>0.77</v>
      </c>
      <c r="Q4349">
        <v>4</v>
      </c>
      <c r="R4349">
        <v>0.63</v>
      </c>
      <c r="S4349">
        <v>1.4</v>
      </c>
      <c r="T4349">
        <v>20</v>
      </c>
      <c r="U4349">
        <v>16.399999999999999</v>
      </c>
      <c r="V4349">
        <v>18.579999999999998</v>
      </c>
      <c r="W4349" s="1">
        <v>42957</v>
      </c>
      <c r="X4349">
        <v>270</v>
      </c>
      <c r="Y4349" t="s">
        <v>46</v>
      </c>
      <c r="Z4349" t="s">
        <v>2345</v>
      </c>
      <c r="AA4349" t="s">
        <v>2012</v>
      </c>
      <c r="AC4349" s="1">
        <v>43065</v>
      </c>
      <c r="AD4349">
        <v>1</v>
      </c>
      <c r="AE4349">
        <v>270</v>
      </c>
      <c r="AF4349" s="1">
        <v>43345</v>
      </c>
      <c r="AG4349">
        <v>388</v>
      </c>
      <c r="AH4349" t="s">
        <v>1592</v>
      </c>
      <c r="AI4349">
        <v>48</v>
      </c>
      <c r="AJ4349" s="3">
        <v>45177</v>
      </c>
      <c r="AK4349" t="s">
        <v>45</v>
      </c>
      <c r="AL4349" s="1">
        <v>42957</v>
      </c>
    </row>
    <row r="4350" spans="1:38" x14ac:dyDescent="0.25">
      <c r="A4350" t="s">
        <v>1153</v>
      </c>
      <c r="B4350" s="1">
        <v>43144</v>
      </c>
      <c r="C4350">
        <v>3</v>
      </c>
      <c r="D4350">
        <v>202</v>
      </c>
      <c r="E4350">
        <v>345</v>
      </c>
      <c r="F4350" t="s">
        <v>1426</v>
      </c>
      <c r="G4350" t="s">
        <v>69</v>
      </c>
      <c r="H4350" t="s">
        <v>70</v>
      </c>
      <c r="I4350">
        <v>5</v>
      </c>
      <c r="J4350" t="s">
        <v>42</v>
      </c>
      <c r="K4350">
        <v>187</v>
      </c>
      <c r="L4350">
        <v>11</v>
      </c>
      <c r="M4350">
        <v>4.8600000000000003</v>
      </c>
      <c r="N4350">
        <v>0.53</v>
      </c>
      <c r="O4350">
        <v>7.33</v>
      </c>
      <c r="P4350">
        <v>0.81</v>
      </c>
      <c r="Q4350">
        <v>4.2</v>
      </c>
      <c r="R4350">
        <v>0.46</v>
      </c>
      <c r="S4350">
        <v>1.27</v>
      </c>
      <c r="T4350">
        <v>55</v>
      </c>
      <c r="U4350">
        <v>11.42</v>
      </c>
      <c r="V4350">
        <v>16.53</v>
      </c>
      <c r="W4350" s="1">
        <v>42957</v>
      </c>
      <c r="X4350">
        <v>270</v>
      </c>
      <c r="Y4350" t="s">
        <v>47</v>
      </c>
      <c r="Z4350" t="s">
        <v>2345</v>
      </c>
      <c r="AA4350" t="s">
        <v>2012</v>
      </c>
      <c r="AC4350" s="1">
        <v>43065</v>
      </c>
      <c r="AD4350">
        <v>1</v>
      </c>
      <c r="AE4350">
        <v>131</v>
      </c>
      <c r="AF4350" s="1">
        <v>43345</v>
      </c>
      <c r="AG4350">
        <v>388</v>
      </c>
      <c r="AH4350" t="s">
        <v>1592</v>
      </c>
      <c r="AI4350">
        <v>48</v>
      </c>
      <c r="AJ4350" s="3">
        <v>45177</v>
      </c>
      <c r="AK4350" t="s">
        <v>45</v>
      </c>
      <c r="AL4350" s="1">
        <v>42957</v>
      </c>
    </row>
    <row r="4351" spans="1:38" x14ac:dyDescent="0.25">
      <c r="A4351" t="s">
        <v>1153</v>
      </c>
      <c r="B4351" s="1">
        <v>43214</v>
      </c>
      <c r="C4351">
        <v>4</v>
      </c>
      <c r="D4351">
        <v>202</v>
      </c>
      <c r="E4351">
        <v>345</v>
      </c>
      <c r="F4351" t="s">
        <v>1426</v>
      </c>
      <c r="G4351" t="s">
        <v>69</v>
      </c>
      <c r="H4351" t="s">
        <v>70</v>
      </c>
      <c r="I4351">
        <v>5</v>
      </c>
      <c r="J4351" t="s">
        <v>42</v>
      </c>
      <c r="K4351">
        <v>257</v>
      </c>
      <c r="L4351">
        <v>8</v>
      </c>
      <c r="M4351">
        <v>4.3899999999999997</v>
      </c>
      <c r="N4351">
        <v>0.35</v>
      </c>
      <c r="O4351">
        <v>8.25</v>
      </c>
      <c r="P4351">
        <v>0.66</v>
      </c>
      <c r="Q4351">
        <v>5.73</v>
      </c>
      <c r="R4351">
        <v>0.46</v>
      </c>
      <c r="S4351">
        <v>1.1200000000000001</v>
      </c>
      <c r="T4351">
        <v>164</v>
      </c>
      <c r="U4351">
        <v>8.3000000000000007</v>
      </c>
      <c r="V4351">
        <v>13.84</v>
      </c>
      <c r="W4351" s="1">
        <v>42957</v>
      </c>
      <c r="X4351">
        <v>270</v>
      </c>
      <c r="Y4351" s="3">
        <v>45017</v>
      </c>
      <c r="Z4351" t="s">
        <v>2345</v>
      </c>
      <c r="AA4351" t="s">
        <v>2012</v>
      </c>
      <c r="AC4351" t="s">
        <v>49</v>
      </c>
      <c r="AH4351" t="s">
        <v>1592</v>
      </c>
      <c r="AI4351" t="s">
        <v>1284</v>
      </c>
      <c r="AJ4351" s="3">
        <v>45177</v>
      </c>
      <c r="AK4351" t="s">
        <v>50</v>
      </c>
      <c r="AL4351" s="1">
        <v>43237</v>
      </c>
    </row>
    <row r="4352" spans="1:38" x14ac:dyDescent="0.25">
      <c r="A4352" t="s">
        <v>1153</v>
      </c>
      <c r="B4352" s="1">
        <v>43073</v>
      </c>
      <c r="C4352">
        <v>2</v>
      </c>
      <c r="D4352">
        <v>49</v>
      </c>
      <c r="E4352">
        <v>345</v>
      </c>
      <c r="F4352" t="s">
        <v>1426</v>
      </c>
      <c r="G4352" t="s">
        <v>104</v>
      </c>
      <c r="H4352" t="s">
        <v>105</v>
      </c>
      <c r="I4352">
        <v>2</v>
      </c>
      <c r="J4352">
        <v>1</v>
      </c>
      <c r="K4352">
        <v>112</v>
      </c>
      <c r="L4352">
        <v>8.3000000000000007</v>
      </c>
      <c r="M4352">
        <v>4.83</v>
      </c>
      <c r="N4352">
        <v>0.4</v>
      </c>
      <c r="O4352">
        <v>6.86</v>
      </c>
      <c r="P4352">
        <v>0.56999999999999995</v>
      </c>
      <c r="Q4352">
        <v>4.63</v>
      </c>
      <c r="R4352">
        <v>0.38</v>
      </c>
      <c r="S4352">
        <v>0.95</v>
      </c>
      <c r="T4352">
        <v>120</v>
      </c>
      <c r="U4352">
        <v>8.6199999999999992</v>
      </c>
      <c r="V4352">
        <v>12.2</v>
      </c>
      <c r="W4352" s="1">
        <v>42961</v>
      </c>
      <c r="X4352">
        <v>259</v>
      </c>
      <c r="Y4352" t="s">
        <v>46</v>
      </c>
      <c r="Z4352" t="s">
        <v>2192</v>
      </c>
      <c r="AA4352" t="s">
        <v>2346</v>
      </c>
      <c r="AC4352" s="1">
        <v>43055</v>
      </c>
      <c r="AD4352">
        <v>1</v>
      </c>
      <c r="AE4352">
        <v>262</v>
      </c>
      <c r="AF4352" s="1">
        <v>43337</v>
      </c>
      <c r="AG4352">
        <v>376</v>
      </c>
      <c r="AH4352">
        <v>309012</v>
      </c>
      <c r="AI4352">
        <v>153</v>
      </c>
      <c r="AJ4352" s="2">
        <v>43282</v>
      </c>
      <c r="AK4352" t="s">
        <v>45</v>
      </c>
      <c r="AL4352" s="1">
        <v>42961</v>
      </c>
    </row>
    <row r="4353" spans="1:38" x14ac:dyDescent="0.25">
      <c r="A4353" t="s">
        <v>1153</v>
      </c>
      <c r="B4353" s="1">
        <v>43009</v>
      </c>
      <c r="C4353">
        <v>1</v>
      </c>
      <c r="D4353">
        <v>49</v>
      </c>
      <c r="E4353">
        <v>345</v>
      </c>
      <c r="F4353" t="s">
        <v>1426</v>
      </c>
      <c r="G4353" t="s">
        <v>104</v>
      </c>
      <c r="H4353" t="s">
        <v>105</v>
      </c>
      <c r="I4353">
        <v>2</v>
      </c>
      <c r="J4353">
        <v>1</v>
      </c>
      <c r="K4353">
        <v>48</v>
      </c>
      <c r="L4353">
        <v>8.1999999999999993</v>
      </c>
      <c r="M4353">
        <v>5.04</v>
      </c>
      <c r="N4353">
        <v>0.41</v>
      </c>
      <c r="O4353">
        <v>5.95</v>
      </c>
      <c r="P4353">
        <v>0.49</v>
      </c>
      <c r="Q4353">
        <v>4.08</v>
      </c>
      <c r="R4353">
        <v>0.33</v>
      </c>
      <c r="S4353">
        <v>0.82</v>
      </c>
      <c r="T4353">
        <v>42</v>
      </c>
      <c r="U4353">
        <v>8.51</v>
      </c>
      <c r="V4353">
        <v>10.8</v>
      </c>
      <c r="W4353" s="1">
        <v>42961</v>
      </c>
      <c r="X4353">
        <v>259</v>
      </c>
      <c r="Y4353" t="s">
        <v>43</v>
      </c>
      <c r="Z4353" t="s">
        <v>2192</v>
      </c>
      <c r="AA4353" t="s">
        <v>2346</v>
      </c>
      <c r="AC4353" s="1">
        <v>43055</v>
      </c>
      <c r="AD4353">
        <v>1</v>
      </c>
      <c r="AE4353">
        <v>267</v>
      </c>
      <c r="AF4353" s="1">
        <v>43337</v>
      </c>
      <c r="AG4353">
        <v>376</v>
      </c>
      <c r="AH4353">
        <v>309012</v>
      </c>
      <c r="AI4353">
        <v>153</v>
      </c>
      <c r="AJ4353" s="2">
        <v>43282</v>
      </c>
      <c r="AK4353" t="s">
        <v>45</v>
      </c>
      <c r="AL4353" s="1">
        <v>42961</v>
      </c>
    </row>
    <row r="4354" spans="1:38" x14ac:dyDescent="0.25">
      <c r="A4354" t="s">
        <v>1153</v>
      </c>
      <c r="B4354" s="1">
        <v>43144</v>
      </c>
      <c r="C4354">
        <v>3</v>
      </c>
      <c r="D4354">
        <v>49</v>
      </c>
      <c r="E4354">
        <v>345</v>
      </c>
      <c r="F4354" t="s">
        <v>1426</v>
      </c>
      <c r="G4354" t="s">
        <v>104</v>
      </c>
      <c r="H4354" t="s">
        <v>105</v>
      </c>
      <c r="I4354">
        <v>2</v>
      </c>
      <c r="J4354">
        <v>1</v>
      </c>
      <c r="K4354">
        <v>183</v>
      </c>
      <c r="L4354">
        <v>4.7</v>
      </c>
      <c r="M4354">
        <v>5.08</v>
      </c>
      <c r="N4354">
        <v>0.24</v>
      </c>
      <c r="O4354">
        <v>7.47</v>
      </c>
      <c r="P4354">
        <v>0.35</v>
      </c>
      <c r="Q4354">
        <v>4.43</v>
      </c>
      <c r="R4354">
        <v>0.21</v>
      </c>
      <c r="S4354">
        <v>0.56000000000000005</v>
      </c>
      <c r="T4354">
        <v>45</v>
      </c>
      <c r="U4354">
        <v>4.88</v>
      </c>
      <c r="V4354">
        <v>7.21</v>
      </c>
      <c r="W4354" s="1">
        <v>42961</v>
      </c>
      <c r="X4354">
        <v>259</v>
      </c>
      <c r="Y4354" t="s">
        <v>47</v>
      </c>
      <c r="Z4354" t="s">
        <v>2192</v>
      </c>
      <c r="AA4354" t="s">
        <v>2346</v>
      </c>
      <c r="AC4354" s="1">
        <v>43055</v>
      </c>
      <c r="AD4354">
        <v>1</v>
      </c>
      <c r="AE4354">
        <v>123</v>
      </c>
      <c r="AF4354" s="1">
        <v>43337</v>
      </c>
      <c r="AG4354">
        <v>376</v>
      </c>
      <c r="AH4354">
        <v>309012</v>
      </c>
      <c r="AI4354">
        <v>153</v>
      </c>
      <c r="AJ4354" s="2">
        <v>43282</v>
      </c>
      <c r="AK4354" t="s">
        <v>45</v>
      </c>
      <c r="AL4354" s="1">
        <v>42961</v>
      </c>
    </row>
    <row r="4355" spans="1:38" x14ac:dyDescent="0.25">
      <c r="A4355" t="s">
        <v>1153</v>
      </c>
      <c r="B4355" s="1">
        <v>43214</v>
      </c>
      <c r="C4355">
        <v>4</v>
      </c>
      <c r="D4355">
        <v>49</v>
      </c>
      <c r="E4355">
        <v>345</v>
      </c>
      <c r="F4355" t="s">
        <v>1426</v>
      </c>
      <c r="G4355" t="s">
        <v>104</v>
      </c>
      <c r="H4355" t="s">
        <v>105</v>
      </c>
      <c r="I4355">
        <v>2</v>
      </c>
      <c r="J4355">
        <v>1</v>
      </c>
      <c r="K4355">
        <v>253</v>
      </c>
      <c r="L4355">
        <v>2.8</v>
      </c>
      <c r="M4355">
        <v>4.2</v>
      </c>
      <c r="N4355">
        <v>0.12</v>
      </c>
      <c r="O4355">
        <v>8.41</v>
      </c>
      <c r="P4355">
        <v>0.24</v>
      </c>
      <c r="Q4355">
        <v>5.54</v>
      </c>
      <c r="R4355">
        <v>0.16</v>
      </c>
      <c r="S4355">
        <v>0.39</v>
      </c>
      <c r="T4355">
        <v>126</v>
      </c>
      <c r="U4355">
        <v>2.91</v>
      </c>
      <c r="V4355">
        <v>4.95</v>
      </c>
      <c r="W4355" s="1">
        <v>42961</v>
      </c>
      <c r="X4355">
        <v>259</v>
      </c>
      <c r="Y4355" s="3">
        <v>45017</v>
      </c>
      <c r="Z4355" t="s">
        <v>2192</v>
      </c>
      <c r="AA4355" t="s">
        <v>2346</v>
      </c>
      <c r="AC4355" t="s">
        <v>49</v>
      </c>
      <c r="AH4355">
        <v>309012</v>
      </c>
      <c r="AI4355">
        <v>153</v>
      </c>
      <c r="AJ4355" s="2">
        <v>43282</v>
      </c>
      <c r="AK4355" t="s">
        <v>50</v>
      </c>
      <c r="AL4355" s="1">
        <v>43222</v>
      </c>
    </row>
    <row r="4356" spans="1:38" x14ac:dyDescent="0.25">
      <c r="A4356" t="s">
        <v>594</v>
      </c>
      <c r="B4356" s="1">
        <v>42995</v>
      </c>
      <c r="C4356">
        <v>1</v>
      </c>
      <c r="D4356">
        <v>460</v>
      </c>
      <c r="E4356">
        <v>345</v>
      </c>
      <c r="F4356" t="s">
        <v>1426</v>
      </c>
      <c r="G4356" t="s">
        <v>104</v>
      </c>
      <c r="H4356" t="s">
        <v>105</v>
      </c>
      <c r="I4356">
        <v>6</v>
      </c>
      <c r="J4356" t="s">
        <v>42</v>
      </c>
      <c r="K4356">
        <v>26</v>
      </c>
      <c r="L4356">
        <v>30.5</v>
      </c>
      <c r="M4356">
        <v>4.93</v>
      </c>
      <c r="N4356">
        <v>1.5</v>
      </c>
      <c r="O4356">
        <v>4.6100000000000003</v>
      </c>
      <c r="P4356">
        <v>1.41</v>
      </c>
      <c r="Q4356">
        <v>3.48</v>
      </c>
      <c r="R4356">
        <v>1.06</v>
      </c>
      <c r="S4356">
        <v>2.4700000000000002</v>
      </c>
      <c r="T4356">
        <v>71</v>
      </c>
      <c r="U4356">
        <v>31.66</v>
      </c>
      <c r="V4356">
        <v>33.74</v>
      </c>
      <c r="W4356" s="1">
        <v>42969</v>
      </c>
      <c r="X4356">
        <v>230</v>
      </c>
      <c r="Y4356" t="s">
        <v>43</v>
      </c>
      <c r="Z4356" t="s">
        <v>2347</v>
      </c>
      <c r="AA4356" t="s">
        <v>2348</v>
      </c>
      <c r="AC4356" t="s">
        <v>49</v>
      </c>
      <c r="AH4356">
        <v>506102</v>
      </c>
      <c r="AI4356">
        <v>0</v>
      </c>
      <c r="AJ4356" t="s">
        <v>2349</v>
      </c>
      <c r="AK4356" t="s">
        <v>45</v>
      </c>
      <c r="AL4356" s="1">
        <v>42969</v>
      </c>
    </row>
    <row r="4357" spans="1:38" x14ac:dyDescent="0.25">
      <c r="A4357" t="s">
        <v>594</v>
      </c>
      <c r="B4357" s="1">
        <v>43059</v>
      </c>
      <c r="C4357">
        <v>2</v>
      </c>
      <c r="D4357">
        <v>460</v>
      </c>
      <c r="E4357">
        <v>345</v>
      </c>
      <c r="F4357" t="s">
        <v>1426</v>
      </c>
      <c r="G4357" t="s">
        <v>104</v>
      </c>
      <c r="H4357" t="s">
        <v>105</v>
      </c>
      <c r="I4357">
        <v>6</v>
      </c>
      <c r="J4357" t="s">
        <v>42</v>
      </c>
      <c r="K4357">
        <v>90</v>
      </c>
      <c r="L4357">
        <v>21.6</v>
      </c>
      <c r="M4357">
        <v>4.99</v>
      </c>
      <c r="N4357">
        <v>1.08</v>
      </c>
      <c r="O4357">
        <v>5.22</v>
      </c>
      <c r="P4357">
        <v>1.1299999999999999</v>
      </c>
      <c r="Q4357">
        <v>3.9</v>
      </c>
      <c r="R4357">
        <v>0.84</v>
      </c>
      <c r="S4357">
        <v>1.97</v>
      </c>
      <c r="T4357">
        <v>44</v>
      </c>
      <c r="U4357">
        <v>22.42</v>
      </c>
      <c r="V4357">
        <v>26.21</v>
      </c>
      <c r="W4357" s="1">
        <v>42969</v>
      </c>
      <c r="X4357">
        <v>230</v>
      </c>
      <c r="Y4357" t="s">
        <v>46</v>
      </c>
      <c r="Z4357" t="s">
        <v>2350</v>
      </c>
      <c r="AA4357" t="s">
        <v>2351</v>
      </c>
      <c r="AC4357" s="1">
        <v>43051</v>
      </c>
      <c r="AD4357">
        <v>1</v>
      </c>
      <c r="AE4357">
        <v>221</v>
      </c>
      <c r="AF4357" s="1">
        <v>43330</v>
      </c>
      <c r="AG4357">
        <v>361</v>
      </c>
      <c r="AH4357">
        <v>506102</v>
      </c>
      <c r="AI4357">
        <v>0</v>
      </c>
      <c r="AJ4357" t="s">
        <v>2349</v>
      </c>
      <c r="AK4357" t="s">
        <v>45</v>
      </c>
      <c r="AL4357" s="1">
        <v>42969</v>
      </c>
    </row>
    <row r="4358" spans="1:38" x14ac:dyDescent="0.25">
      <c r="A4358" t="s">
        <v>594</v>
      </c>
      <c r="B4358" s="1">
        <v>43122</v>
      </c>
      <c r="C4358">
        <v>3</v>
      </c>
      <c r="D4358">
        <v>460</v>
      </c>
      <c r="E4358">
        <v>345</v>
      </c>
      <c r="F4358" t="s">
        <v>1426</v>
      </c>
      <c r="G4358" t="s">
        <v>104</v>
      </c>
      <c r="H4358" t="s">
        <v>105</v>
      </c>
      <c r="I4358">
        <v>6</v>
      </c>
      <c r="J4358" t="s">
        <v>42</v>
      </c>
      <c r="K4358">
        <v>153</v>
      </c>
      <c r="L4358">
        <v>16.399999999999999</v>
      </c>
      <c r="M4358">
        <v>4.83</v>
      </c>
      <c r="N4358">
        <v>0.79</v>
      </c>
      <c r="O4358">
        <v>5.38</v>
      </c>
      <c r="P4358">
        <v>0.88</v>
      </c>
      <c r="Q4358">
        <v>3.86</v>
      </c>
      <c r="R4358">
        <v>0.63</v>
      </c>
      <c r="S4358">
        <v>1.52</v>
      </c>
      <c r="T4358">
        <v>80</v>
      </c>
      <c r="U4358">
        <v>17.02</v>
      </c>
      <c r="V4358">
        <v>20.12</v>
      </c>
      <c r="W4358" s="1">
        <v>42969</v>
      </c>
      <c r="X4358">
        <v>230</v>
      </c>
      <c r="Y4358" t="s">
        <v>47</v>
      </c>
      <c r="Z4358" t="s">
        <v>2347</v>
      </c>
      <c r="AA4358" t="s">
        <v>2348</v>
      </c>
      <c r="AC4358" s="1">
        <v>43051</v>
      </c>
      <c r="AD4358">
        <v>1</v>
      </c>
      <c r="AE4358">
        <v>164</v>
      </c>
      <c r="AF4358" s="1">
        <v>43330</v>
      </c>
      <c r="AG4358">
        <v>361</v>
      </c>
      <c r="AH4358">
        <v>506102</v>
      </c>
      <c r="AI4358">
        <v>0</v>
      </c>
      <c r="AJ4358" t="s">
        <v>2349</v>
      </c>
      <c r="AK4358" t="s">
        <v>45</v>
      </c>
      <c r="AL4358" s="1">
        <v>42969</v>
      </c>
    </row>
    <row r="4359" spans="1:38" x14ac:dyDescent="0.25">
      <c r="A4359" t="s">
        <v>594</v>
      </c>
      <c r="B4359" s="1">
        <v>43186</v>
      </c>
      <c r="C4359">
        <v>4</v>
      </c>
      <c r="D4359">
        <v>460</v>
      </c>
      <c r="E4359">
        <v>345</v>
      </c>
      <c r="F4359" t="s">
        <v>1426</v>
      </c>
      <c r="G4359" t="s">
        <v>104</v>
      </c>
      <c r="H4359" t="s">
        <v>105</v>
      </c>
      <c r="I4359">
        <v>6</v>
      </c>
      <c r="J4359" t="s">
        <v>42</v>
      </c>
      <c r="K4359">
        <v>217</v>
      </c>
      <c r="L4359">
        <v>14.2</v>
      </c>
      <c r="M4359">
        <v>5</v>
      </c>
      <c r="N4359">
        <v>0.71</v>
      </c>
      <c r="O4359">
        <v>6.04</v>
      </c>
      <c r="P4359">
        <v>0.86</v>
      </c>
      <c r="Q4359">
        <v>4.37</v>
      </c>
      <c r="R4359">
        <v>0.62</v>
      </c>
      <c r="S4359">
        <v>1.48</v>
      </c>
      <c r="T4359">
        <v>92</v>
      </c>
      <c r="U4359">
        <v>14.74</v>
      </c>
      <c r="V4359">
        <v>19.2</v>
      </c>
      <c r="W4359" s="1">
        <v>42969</v>
      </c>
      <c r="X4359">
        <v>230</v>
      </c>
      <c r="Y4359" t="s">
        <v>48</v>
      </c>
      <c r="Z4359" t="s">
        <v>2347</v>
      </c>
      <c r="AA4359" t="s">
        <v>2348</v>
      </c>
      <c r="AC4359" t="s">
        <v>49</v>
      </c>
      <c r="AH4359">
        <v>506102</v>
      </c>
      <c r="AI4359">
        <v>0</v>
      </c>
      <c r="AJ4359" t="s">
        <v>2349</v>
      </c>
      <c r="AK4359" t="s">
        <v>50</v>
      </c>
      <c r="AL4359" s="1">
        <v>43245</v>
      </c>
    </row>
    <row r="4360" spans="1:38" x14ac:dyDescent="0.25">
      <c r="A4360" t="s">
        <v>594</v>
      </c>
      <c r="B4360" s="1">
        <v>42995</v>
      </c>
      <c r="C4360">
        <v>1</v>
      </c>
      <c r="D4360">
        <v>330</v>
      </c>
      <c r="E4360">
        <v>346</v>
      </c>
      <c r="F4360" t="s">
        <v>1426</v>
      </c>
      <c r="G4360" t="s">
        <v>69</v>
      </c>
      <c r="H4360" t="s">
        <v>70</v>
      </c>
      <c r="I4360">
        <v>2</v>
      </c>
      <c r="J4360">
        <v>1</v>
      </c>
      <c r="K4360">
        <v>35</v>
      </c>
      <c r="L4360">
        <v>18.5</v>
      </c>
      <c r="M4360">
        <v>5.27</v>
      </c>
      <c r="N4360">
        <v>0.97</v>
      </c>
      <c r="O4360">
        <v>5.07</v>
      </c>
      <c r="P4360">
        <v>0.94</v>
      </c>
      <c r="Q4360">
        <v>3.37</v>
      </c>
      <c r="R4360">
        <v>0.62</v>
      </c>
      <c r="S4360">
        <v>1.56</v>
      </c>
      <c r="T4360">
        <v>31</v>
      </c>
      <c r="U4360">
        <v>19.2</v>
      </c>
      <c r="V4360">
        <v>21.36</v>
      </c>
      <c r="W4360" s="1">
        <v>42960</v>
      </c>
      <c r="X4360">
        <v>239</v>
      </c>
      <c r="Y4360" t="s">
        <v>43</v>
      </c>
      <c r="Z4360" t="s">
        <v>1603</v>
      </c>
      <c r="AA4360" t="s">
        <v>2352</v>
      </c>
      <c r="AC4360" t="s">
        <v>49</v>
      </c>
      <c r="AH4360">
        <v>511015</v>
      </c>
      <c r="AI4360">
        <v>248</v>
      </c>
      <c r="AJ4360" t="s">
        <v>2353</v>
      </c>
      <c r="AK4360" t="s">
        <v>45</v>
      </c>
      <c r="AL4360" s="1">
        <v>42960</v>
      </c>
    </row>
    <row r="4361" spans="1:38" x14ac:dyDescent="0.25">
      <c r="A4361" t="s">
        <v>594</v>
      </c>
      <c r="B4361" s="1">
        <v>43059</v>
      </c>
      <c r="C4361">
        <v>2</v>
      </c>
      <c r="D4361">
        <v>330</v>
      </c>
      <c r="E4361">
        <v>346</v>
      </c>
      <c r="F4361" t="s">
        <v>1426</v>
      </c>
      <c r="G4361" t="s">
        <v>69</v>
      </c>
      <c r="H4361" t="s">
        <v>70</v>
      </c>
      <c r="I4361">
        <v>2</v>
      </c>
      <c r="J4361">
        <v>1</v>
      </c>
      <c r="K4361">
        <v>99</v>
      </c>
      <c r="L4361">
        <v>15.2</v>
      </c>
      <c r="M4361">
        <v>5.26</v>
      </c>
      <c r="N4361">
        <v>0.8</v>
      </c>
      <c r="O4361">
        <v>4.49</v>
      </c>
      <c r="P4361">
        <v>0.68</v>
      </c>
      <c r="Q4361">
        <v>3.56</v>
      </c>
      <c r="R4361">
        <v>0.54</v>
      </c>
      <c r="S4361">
        <v>1.22</v>
      </c>
      <c r="T4361">
        <v>57</v>
      </c>
      <c r="U4361">
        <v>15.78</v>
      </c>
      <c r="V4361">
        <v>16.62</v>
      </c>
      <c r="W4361" s="1">
        <v>42960</v>
      </c>
      <c r="X4361">
        <v>239</v>
      </c>
      <c r="Y4361" t="s">
        <v>46</v>
      </c>
      <c r="AC4361" s="1">
        <v>43043</v>
      </c>
      <c r="AD4361">
        <v>1</v>
      </c>
      <c r="AE4361">
        <v>215</v>
      </c>
      <c r="AF4361" s="1">
        <v>43324</v>
      </c>
      <c r="AG4361">
        <v>364</v>
      </c>
      <c r="AH4361">
        <v>511015</v>
      </c>
      <c r="AI4361">
        <v>248</v>
      </c>
      <c r="AJ4361" t="s">
        <v>2353</v>
      </c>
      <c r="AK4361" t="s">
        <v>45</v>
      </c>
      <c r="AL4361" s="1">
        <v>42960</v>
      </c>
    </row>
    <row r="4362" spans="1:38" x14ac:dyDescent="0.25">
      <c r="A4362" t="s">
        <v>594</v>
      </c>
      <c r="B4362" s="1">
        <v>43122</v>
      </c>
      <c r="C4362">
        <v>3</v>
      </c>
      <c r="D4362">
        <v>330</v>
      </c>
      <c r="E4362">
        <v>346</v>
      </c>
      <c r="F4362" t="s">
        <v>1426</v>
      </c>
      <c r="G4362" t="s">
        <v>69</v>
      </c>
      <c r="H4362" t="s">
        <v>70</v>
      </c>
      <c r="I4362">
        <v>2</v>
      </c>
      <c r="J4362">
        <v>1</v>
      </c>
      <c r="K4362">
        <v>162</v>
      </c>
      <c r="L4362">
        <v>10.8</v>
      </c>
      <c r="M4362">
        <v>4.99</v>
      </c>
      <c r="N4362">
        <v>0.54</v>
      </c>
      <c r="O4362">
        <v>4.57</v>
      </c>
      <c r="P4362">
        <v>0.49</v>
      </c>
      <c r="Q4362">
        <v>3.58</v>
      </c>
      <c r="R4362">
        <v>0.39</v>
      </c>
      <c r="S4362">
        <v>0.88</v>
      </c>
      <c r="T4362">
        <v>70</v>
      </c>
      <c r="U4362">
        <v>11.21</v>
      </c>
      <c r="V4362">
        <v>11.94</v>
      </c>
      <c r="W4362" s="1">
        <v>42960</v>
      </c>
      <c r="X4362">
        <v>239</v>
      </c>
      <c r="Y4362" t="s">
        <v>47</v>
      </c>
      <c r="Z4362" t="s">
        <v>1603</v>
      </c>
      <c r="AA4362" t="s">
        <v>2352</v>
      </c>
      <c r="AC4362" s="1">
        <v>43043</v>
      </c>
      <c r="AD4362">
        <v>1</v>
      </c>
      <c r="AE4362">
        <v>158</v>
      </c>
      <c r="AF4362" s="1">
        <v>43324</v>
      </c>
      <c r="AG4362">
        <v>364</v>
      </c>
      <c r="AH4362">
        <v>511015</v>
      </c>
      <c r="AI4362">
        <v>248</v>
      </c>
      <c r="AJ4362" t="s">
        <v>2353</v>
      </c>
      <c r="AK4362" t="s">
        <v>45</v>
      </c>
      <c r="AL4362" s="1">
        <v>42960</v>
      </c>
    </row>
    <row r="4363" spans="1:38" x14ac:dyDescent="0.25">
      <c r="A4363" t="s">
        <v>594</v>
      </c>
      <c r="B4363" s="1">
        <v>43186</v>
      </c>
      <c r="C4363">
        <v>4</v>
      </c>
      <c r="D4363">
        <v>330</v>
      </c>
      <c r="E4363">
        <v>346</v>
      </c>
      <c r="F4363" t="s">
        <v>1426</v>
      </c>
      <c r="G4363" t="s">
        <v>69</v>
      </c>
      <c r="H4363" t="s">
        <v>70</v>
      </c>
      <c r="I4363">
        <v>2</v>
      </c>
      <c r="J4363">
        <v>1</v>
      </c>
      <c r="K4363">
        <v>226</v>
      </c>
      <c r="L4363">
        <v>8.8000000000000007</v>
      </c>
      <c r="M4363">
        <v>4.9000000000000004</v>
      </c>
      <c r="N4363">
        <v>0.43</v>
      </c>
      <c r="O4363">
        <v>5.18</v>
      </c>
      <c r="P4363">
        <v>0.46</v>
      </c>
      <c r="Q4363">
        <v>4.07</v>
      </c>
      <c r="R4363">
        <v>0.36</v>
      </c>
      <c r="S4363">
        <v>0.81</v>
      </c>
      <c r="T4363">
        <v>460</v>
      </c>
      <c r="U4363">
        <v>9.1300000000000008</v>
      </c>
      <c r="V4363">
        <v>10.8</v>
      </c>
      <c r="W4363" s="1">
        <v>42960</v>
      </c>
      <c r="X4363">
        <v>239</v>
      </c>
      <c r="Y4363" s="3">
        <v>45017</v>
      </c>
      <c r="Z4363" t="s">
        <v>1603</v>
      </c>
      <c r="AA4363" t="s">
        <v>2352</v>
      </c>
      <c r="AC4363" t="s">
        <v>49</v>
      </c>
      <c r="AH4363">
        <v>511015</v>
      </c>
      <c r="AI4363">
        <v>248</v>
      </c>
      <c r="AJ4363" t="s">
        <v>2353</v>
      </c>
      <c r="AK4363" t="s">
        <v>50</v>
      </c>
      <c r="AL4363" s="1">
        <v>43245</v>
      </c>
    </row>
    <row r="4364" spans="1:38" x14ac:dyDescent="0.25">
      <c r="A4364" t="s">
        <v>51</v>
      </c>
      <c r="B4364" s="1">
        <v>43109</v>
      </c>
      <c r="C4364">
        <v>3</v>
      </c>
      <c r="D4364">
        <v>68</v>
      </c>
      <c r="E4364">
        <v>346</v>
      </c>
      <c r="F4364" t="s">
        <v>1426</v>
      </c>
      <c r="G4364" t="s">
        <v>56</v>
      </c>
      <c r="H4364" t="s">
        <v>41</v>
      </c>
      <c r="I4364">
        <v>3</v>
      </c>
      <c r="J4364">
        <v>2</v>
      </c>
      <c r="K4364">
        <v>118</v>
      </c>
      <c r="L4364">
        <v>15.6</v>
      </c>
      <c r="M4364">
        <v>4.93</v>
      </c>
      <c r="N4364">
        <v>0.77</v>
      </c>
      <c r="O4364">
        <v>6.02</v>
      </c>
      <c r="P4364">
        <v>0.94</v>
      </c>
      <c r="Q4364">
        <v>4.24</v>
      </c>
      <c r="R4364">
        <v>0.66</v>
      </c>
      <c r="S4364">
        <v>1.6</v>
      </c>
      <c r="T4364">
        <v>27</v>
      </c>
      <c r="U4364">
        <v>16.190000000000001</v>
      </c>
      <c r="V4364">
        <v>20.88</v>
      </c>
      <c r="W4364" s="1">
        <v>42991</v>
      </c>
      <c r="X4364">
        <v>231</v>
      </c>
      <c r="Y4364" t="s">
        <v>46</v>
      </c>
      <c r="AC4364" s="1">
        <v>43054</v>
      </c>
      <c r="AD4364">
        <v>1</v>
      </c>
      <c r="AE4364">
        <v>181</v>
      </c>
      <c r="AF4364" s="1">
        <v>43333</v>
      </c>
      <c r="AG4364">
        <v>342</v>
      </c>
      <c r="AH4364" t="s">
        <v>2354</v>
      </c>
      <c r="AI4364">
        <v>130</v>
      </c>
      <c r="AJ4364" s="2">
        <v>14215</v>
      </c>
      <c r="AK4364" t="s">
        <v>45</v>
      </c>
      <c r="AL4364" s="1">
        <v>42991</v>
      </c>
    </row>
    <row r="4365" spans="1:38" x14ac:dyDescent="0.25">
      <c r="A4365" t="s">
        <v>51</v>
      </c>
      <c r="B4365" s="1">
        <v>43048</v>
      </c>
      <c r="C4365">
        <v>2</v>
      </c>
      <c r="D4365">
        <v>68</v>
      </c>
      <c r="E4365">
        <v>346</v>
      </c>
      <c r="F4365" t="s">
        <v>1426</v>
      </c>
      <c r="G4365" t="s">
        <v>56</v>
      </c>
      <c r="H4365" t="s">
        <v>41</v>
      </c>
      <c r="I4365">
        <v>3</v>
      </c>
      <c r="J4365">
        <v>2</v>
      </c>
      <c r="K4365">
        <v>57</v>
      </c>
      <c r="L4365">
        <v>15.1</v>
      </c>
      <c r="M4365">
        <v>4.88</v>
      </c>
      <c r="N4365">
        <v>0.74</v>
      </c>
      <c r="O4365">
        <v>5.4</v>
      </c>
      <c r="P4365">
        <v>0.82</v>
      </c>
      <c r="Q4365">
        <v>4.4400000000000004</v>
      </c>
      <c r="R4365">
        <v>0.67</v>
      </c>
      <c r="S4365">
        <v>1.49</v>
      </c>
      <c r="T4365">
        <v>48</v>
      </c>
      <c r="U4365">
        <v>15.67</v>
      </c>
      <c r="V4365">
        <v>19.309999999999999</v>
      </c>
      <c r="W4365" s="1">
        <v>42991</v>
      </c>
      <c r="X4365">
        <v>231</v>
      </c>
      <c r="Y4365" t="s">
        <v>43</v>
      </c>
      <c r="AC4365" t="s">
        <v>49</v>
      </c>
      <c r="AH4365" t="s">
        <v>2354</v>
      </c>
      <c r="AI4365">
        <v>130</v>
      </c>
      <c r="AJ4365" s="2">
        <v>14215</v>
      </c>
      <c r="AK4365" t="s">
        <v>45</v>
      </c>
      <c r="AL4365" s="1">
        <v>42991</v>
      </c>
    </row>
    <row r="4366" spans="1:38" x14ac:dyDescent="0.25">
      <c r="A4366" t="s">
        <v>51</v>
      </c>
      <c r="B4366" s="1">
        <v>43157</v>
      </c>
      <c r="C4366">
        <v>4</v>
      </c>
      <c r="D4366">
        <v>68</v>
      </c>
      <c r="E4366">
        <v>346</v>
      </c>
      <c r="F4366" t="s">
        <v>1426</v>
      </c>
      <c r="G4366" t="s">
        <v>56</v>
      </c>
      <c r="H4366" t="s">
        <v>41</v>
      </c>
      <c r="I4366">
        <v>3</v>
      </c>
      <c r="J4366">
        <v>2</v>
      </c>
      <c r="K4366">
        <v>166</v>
      </c>
      <c r="L4366">
        <v>11.1</v>
      </c>
      <c r="M4366">
        <v>4.83</v>
      </c>
      <c r="N4366">
        <v>0.54</v>
      </c>
      <c r="O4366">
        <v>6.84</v>
      </c>
      <c r="P4366">
        <v>0.76</v>
      </c>
      <c r="Q4366">
        <v>4.62</v>
      </c>
      <c r="R4366">
        <v>0.51</v>
      </c>
      <c r="S4366">
        <v>1.27</v>
      </c>
      <c r="T4366">
        <v>35</v>
      </c>
      <c r="U4366">
        <v>11.52</v>
      </c>
      <c r="V4366">
        <v>16.3</v>
      </c>
      <c r="W4366" s="1">
        <v>42991</v>
      </c>
      <c r="X4366">
        <v>231</v>
      </c>
      <c r="Y4366" t="s">
        <v>47</v>
      </c>
      <c r="AC4366" s="1">
        <v>43054</v>
      </c>
      <c r="AD4366">
        <v>1</v>
      </c>
      <c r="AE4366">
        <v>175</v>
      </c>
      <c r="AF4366" s="1">
        <v>43333</v>
      </c>
      <c r="AG4366">
        <v>342</v>
      </c>
      <c r="AH4366" t="s">
        <v>2354</v>
      </c>
      <c r="AI4366">
        <v>130</v>
      </c>
      <c r="AJ4366" s="2">
        <v>14215</v>
      </c>
      <c r="AK4366" t="s">
        <v>45</v>
      </c>
      <c r="AL4366" s="1">
        <v>42991</v>
      </c>
    </row>
    <row r="4367" spans="1:38" x14ac:dyDescent="0.25">
      <c r="A4367" t="s">
        <v>51</v>
      </c>
      <c r="B4367" s="1">
        <v>43209</v>
      </c>
      <c r="C4367">
        <v>5</v>
      </c>
      <c r="D4367">
        <v>68</v>
      </c>
      <c r="E4367">
        <v>346</v>
      </c>
      <c r="F4367" t="s">
        <v>1426</v>
      </c>
      <c r="G4367" t="s">
        <v>56</v>
      </c>
      <c r="H4367" t="s">
        <v>41</v>
      </c>
      <c r="I4367">
        <v>3</v>
      </c>
      <c r="J4367">
        <v>2</v>
      </c>
      <c r="K4367">
        <v>218</v>
      </c>
      <c r="L4367">
        <v>8</v>
      </c>
      <c r="M4367">
        <v>4.74</v>
      </c>
      <c r="N4367">
        <v>0.38</v>
      </c>
      <c r="O4367">
        <v>7.87</v>
      </c>
      <c r="P4367">
        <v>0.63</v>
      </c>
      <c r="Q4367">
        <v>5.46</v>
      </c>
      <c r="R4367">
        <v>0.44</v>
      </c>
      <c r="S4367">
        <v>1.07</v>
      </c>
      <c r="T4367">
        <v>82</v>
      </c>
      <c r="U4367">
        <v>8.3000000000000007</v>
      </c>
      <c r="V4367">
        <v>13.31</v>
      </c>
      <c r="W4367" s="1">
        <v>42991</v>
      </c>
      <c r="X4367">
        <v>231</v>
      </c>
      <c r="Y4367" t="s">
        <v>48</v>
      </c>
      <c r="AC4367" t="s">
        <v>49</v>
      </c>
      <c r="AH4367" t="s">
        <v>2354</v>
      </c>
      <c r="AI4367">
        <v>130</v>
      </c>
      <c r="AJ4367" s="2">
        <v>14215</v>
      </c>
      <c r="AK4367" t="s">
        <v>45</v>
      </c>
      <c r="AL4367" s="1">
        <v>42991</v>
      </c>
    </row>
    <row r="4368" spans="1:38" x14ac:dyDescent="0.25">
      <c r="A4368" t="s">
        <v>40</v>
      </c>
      <c r="B4368" s="1">
        <v>44117</v>
      </c>
      <c r="C4368">
        <v>1</v>
      </c>
      <c r="D4368">
        <v>426</v>
      </c>
      <c r="E4368">
        <v>347</v>
      </c>
      <c r="F4368" t="s">
        <v>1426</v>
      </c>
      <c r="G4368" t="s">
        <v>69</v>
      </c>
      <c r="H4368" t="s">
        <v>70</v>
      </c>
      <c r="I4368">
        <v>2</v>
      </c>
      <c r="J4368">
        <v>1</v>
      </c>
      <c r="K4368">
        <v>72</v>
      </c>
      <c r="L4368">
        <v>18.899999999999999</v>
      </c>
      <c r="M4368">
        <v>5.32</v>
      </c>
      <c r="N4368">
        <v>1.01</v>
      </c>
      <c r="O4368">
        <v>4.82</v>
      </c>
      <c r="P4368">
        <v>0.91</v>
      </c>
      <c r="Q4368">
        <v>4.0999999999999996</v>
      </c>
      <c r="R4368">
        <v>0.77</v>
      </c>
      <c r="S4368">
        <v>1.69</v>
      </c>
      <c r="T4368">
        <v>37</v>
      </c>
      <c r="U4368">
        <v>19.62</v>
      </c>
      <c r="V4368">
        <v>22.2</v>
      </c>
      <c r="W4368" s="1">
        <v>44045</v>
      </c>
      <c r="Y4368" t="s">
        <v>43</v>
      </c>
      <c r="Z4368" t="s">
        <v>2355</v>
      </c>
      <c r="AA4368" t="s">
        <v>559</v>
      </c>
      <c r="AB4368">
        <v>103</v>
      </c>
      <c r="AC4368" s="1">
        <v>44137</v>
      </c>
      <c r="AD4368">
        <v>1</v>
      </c>
      <c r="AE4368">
        <v>213</v>
      </c>
      <c r="AF4368" s="1">
        <v>44417</v>
      </c>
      <c r="AG4368">
        <v>372</v>
      </c>
      <c r="AH4368">
        <v>516043</v>
      </c>
      <c r="AI4368">
        <v>77</v>
      </c>
      <c r="AJ4368" t="s">
        <v>2356</v>
      </c>
      <c r="AK4368" t="s">
        <v>45</v>
      </c>
      <c r="AL4368" s="1">
        <v>44045</v>
      </c>
    </row>
    <row r="4369" spans="1:38" x14ac:dyDescent="0.25">
      <c r="A4369" t="s">
        <v>40</v>
      </c>
      <c r="B4369" s="1">
        <v>44280</v>
      </c>
      <c r="C4369">
        <v>3</v>
      </c>
      <c r="D4369">
        <v>426</v>
      </c>
      <c r="E4369">
        <v>347</v>
      </c>
      <c r="F4369" t="s">
        <v>1426</v>
      </c>
      <c r="G4369" t="s">
        <v>69</v>
      </c>
      <c r="H4369" t="s">
        <v>70</v>
      </c>
      <c r="I4369">
        <v>2</v>
      </c>
      <c r="J4369">
        <v>1</v>
      </c>
      <c r="K4369">
        <v>235</v>
      </c>
      <c r="L4369">
        <v>11.7</v>
      </c>
      <c r="M4369">
        <v>5.09</v>
      </c>
      <c r="N4369">
        <v>0.6</v>
      </c>
      <c r="O4369">
        <v>5.4</v>
      </c>
      <c r="P4369">
        <v>0.63</v>
      </c>
      <c r="Q4369">
        <v>4.5999999999999996</v>
      </c>
      <c r="R4369">
        <v>0.54</v>
      </c>
      <c r="S4369">
        <v>1.17</v>
      </c>
      <c r="T4369">
        <v>61</v>
      </c>
      <c r="U4369">
        <v>12.14</v>
      </c>
      <c r="V4369">
        <v>15.05</v>
      </c>
      <c r="W4369" s="1">
        <v>44045</v>
      </c>
      <c r="Y4369" t="s">
        <v>47</v>
      </c>
      <c r="Z4369" t="s">
        <v>2355</v>
      </c>
      <c r="AA4369" t="s">
        <v>559</v>
      </c>
      <c r="AB4369">
        <v>103</v>
      </c>
      <c r="AC4369" s="1">
        <v>44137</v>
      </c>
      <c r="AD4369">
        <v>1</v>
      </c>
      <c r="AE4369">
        <v>136</v>
      </c>
      <c r="AF4369" s="1">
        <v>44417</v>
      </c>
      <c r="AG4369">
        <v>372</v>
      </c>
      <c r="AH4369">
        <v>516043</v>
      </c>
      <c r="AI4369">
        <v>77</v>
      </c>
      <c r="AJ4369" t="s">
        <v>2356</v>
      </c>
      <c r="AK4369" t="s">
        <v>45</v>
      </c>
      <c r="AL4369" s="1">
        <v>44045</v>
      </c>
    </row>
    <row r="4370" spans="1:38" x14ac:dyDescent="0.25">
      <c r="A4370" t="s">
        <v>40</v>
      </c>
      <c r="B4370" s="1">
        <v>44222</v>
      </c>
      <c r="C4370">
        <v>2</v>
      </c>
      <c r="D4370">
        <v>426</v>
      </c>
      <c r="E4370">
        <v>347</v>
      </c>
      <c r="F4370" t="s">
        <v>1426</v>
      </c>
      <c r="G4370" t="s">
        <v>69</v>
      </c>
      <c r="H4370" t="s">
        <v>70</v>
      </c>
      <c r="I4370">
        <v>2</v>
      </c>
      <c r="J4370">
        <v>1</v>
      </c>
      <c r="K4370">
        <v>177</v>
      </c>
      <c r="L4370">
        <v>13.8</v>
      </c>
      <c r="M4370">
        <v>4.7</v>
      </c>
      <c r="N4370">
        <v>0.65</v>
      </c>
      <c r="O4370">
        <v>4.21</v>
      </c>
      <c r="P4370">
        <v>0.57999999999999996</v>
      </c>
      <c r="Q4370">
        <v>3.85</v>
      </c>
      <c r="R4370">
        <v>0.53</v>
      </c>
      <c r="S4370">
        <v>1.1100000000000001</v>
      </c>
      <c r="T4370">
        <v>34</v>
      </c>
      <c r="U4370">
        <v>14.32</v>
      </c>
      <c r="V4370">
        <v>14.91</v>
      </c>
      <c r="W4370" s="1">
        <v>44045</v>
      </c>
      <c r="Y4370" t="s">
        <v>46</v>
      </c>
      <c r="Z4370" t="s">
        <v>2355</v>
      </c>
      <c r="AA4370" t="s">
        <v>559</v>
      </c>
      <c r="AB4370">
        <v>103</v>
      </c>
      <c r="AC4370" s="1">
        <v>44137</v>
      </c>
      <c r="AD4370">
        <v>1</v>
      </c>
      <c r="AE4370">
        <v>158</v>
      </c>
      <c r="AF4370" s="1">
        <v>44417</v>
      </c>
      <c r="AG4370">
        <v>372</v>
      </c>
      <c r="AH4370">
        <v>516043</v>
      </c>
      <c r="AI4370">
        <v>77</v>
      </c>
      <c r="AJ4370" t="s">
        <v>2356</v>
      </c>
      <c r="AK4370" t="s">
        <v>45</v>
      </c>
      <c r="AL4370" s="1">
        <v>44045</v>
      </c>
    </row>
    <row r="4371" spans="1:38" x14ac:dyDescent="0.25">
      <c r="A4371" t="s">
        <v>594</v>
      </c>
      <c r="B4371" s="1">
        <v>42995</v>
      </c>
      <c r="C4371">
        <v>1</v>
      </c>
      <c r="D4371">
        <v>347</v>
      </c>
      <c r="E4371">
        <v>347</v>
      </c>
      <c r="F4371" t="s">
        <v>1426</v>
      </c>
      <c r="G4371" t="s">
        <v>69</v>
      </c>
      <c r="H4371" t="s">
        <v>70</v>
      </c>
      <c r="I4371">
        <v>4</v>
      </c>
      <c r="J4371" t="s">
        <v>42</v>
      </c>
      <c r="K4371">
        <v>18</v>
      </c>
      <c r="L4371">
        <v>24.7</v>
      </c>
      <c r="M4371">
        <v>5.21</v>
      </c>
      <c r="N4371">
        <v>1.29</v>
      </c>
      <c r="O4371">
        <v>4.6100000000000003</v>
      </c>
      <c r="P4371">
        <v>1.1399999999999999</v>
      </c>
      <c r="Q4371">
        <v>3.88</v>
      </c>
      <c r="R4371">
        <v>0.96</v>
      </c>
      <c r="S4371">
        <v>2.1</v>
      </c>
      <c r="T4371">
        <v>24</v>
      </c>
      <c r="U4371">
        <v>25.64</v>
      </c>
      <c r="V4371">
        <v>28.05</v>
      </c>
      <c r="W4371" s="1">
        <v>42977</v>
      </c>
      <c r="X4371">
        <v>222</v>
      </c>
      <c r="Y4371" t="s">
        <v>43</v>
      </c>
      <c r="Z4371" t="s">
        <v>2357</v>
      </c>
      <c r="AA4371" t="s">
        <v>2358</v>
      </c>
      <c r="AC4371" t="s">
        <v>49</v>
      </c>
      <c r="AH4371">
        <v>105038</v>
      </c>
      <c r="AI4371">
        <v>397</v>
      </c>
      <c r="AJ4371" t="s">
        <v>2359</v>
      </c>
      <c r="AK4371" t="s">
        <v>45</v>
      </c>
      <c r="AL4371" s="1">
        <v>42977</v>
      </c>
    </row>
    <row r="4372" spans="1:38" x14ac:dyDescent="0.25">
      <c r="A4372" t="s">
        <v>594</v>
      </c>
      <c r="B4372" s="1">
        <v>43059</v>
      </c>
      <c r="C4372">
        <v>2</v>
      </c>
      <c r="D4372">
        <v>347</v>
      </c>
      <c r="E4372">
        <v>347</v>
      </c>
      <c r="F4372" t="s">
        <v>1426</v>
      </c>
      <c r="G4372" t="s">
        <v>69</v>
      </c>
      <c r="H4372" t="s">
        <v>70</v>
      </c>
      <c r="I4372">
        <v>4</v>
      </c>
      <c r="J4372" t="s">
        <v>42</v>
      </c>
      <c r="K4372">
        <v>82</v>
      </c>
      <c r="L4372">
        <v>21.4</v>
      </c>
      <c r="M4372">
        <v>5.26</v>
      </c>
      <c r="N4372">
        <v>1.1299999999999999</v>
      </c>
      <c r="O4372">
        <v>4.53</v>
      </c>
      <c r="P4372">
        <v>0.97</v>
      </c>
      <c r="Q4372">
        <v>3.85</v>
      </c>
      <c r="R4372">
        <v>0.82</v>
      </c>
      <c r="S4372">
        <v>1.79</v>
      </c>
      <c r="T4372">
        <v>24</v>
      </c>
      <c r="U4372">
        <v>22.21</v>
      </c>
      <c r="V4372">
        <v>24</v>
      </c>
      <c r="W4372" s="1">
        <v>42977</v>
      </c>
      <c r="X4372">
        <v>222</v>
      </c>
      <c r="Y4372" t="s">
        <v>46</v>
      </c>
      <c r="Z4372" t="s">
        <v>2360</v>
      </c>
      <c r="AA4372" t="s">
        <v>569</v>
      </c>
      <c r="AC4372" s="1">
        <v>43057</v>
      </c>
      <c r="AD4372">
        <v>1</v>
      </c>
      <c r="AE4372">
        <v>227</v>
      </c>
      <c r="AF4372" s="1">
        <v>43336</v>
      </c>
      <c r="AG4372">
        <v>359</v>
      </c>
      <c r="AH4372">
        <v>105038</v>
      </c>
      <c r="AI4372">
        <v>397</v>
      </c>
      <c r="AJ4372" t="s">
        <v>2359</v>
      </c>
      <c r="AK4372" t="s">
        <v>45</v>
      </c>
      <c r="AL4372" s="1">
        <v>42977</v>
      </c>
    </row>
    <row r="4373" spans="1:38" x14ac:dyDescent="0.25">
      <c r="A4373" t="s">
        <v>594</v>
      </c>
      <c r="B4373" s="1">
        <v>43122</v>
      </c>
      <c r="C4373">
        <v>3</v>
      </c>
      <c r="D4373">
        <v>347</v>
      </c>
      <c r="E4373">
        <v>347</v>
      </c>
      <c r="F4373" t="s">
        <v>1426</v>
      </c>
      <c r="G4373" t="s">
        <v>69</v>
      </c>
      <c r="H4373" t="s">
        <v>70</v>
      </c>
      <c r="I4373">
        <v>4</v>
      </c>
      <c r="J4373" t="s">
        <v>42</v>
      </c>
      <c r="K4373">
        <v>145</v>
      </c>
      <c r="L4373">
        <v>18.8</v>
      </c>
      <c r="M4373">
        <v>4.9400000000000004</v>
      </c>
      <c r="N4373">
        <v>0.93</v>
      </c>
      <c r="O4373">
        <v>4.7300000000000004</v>
      </c>
      <c r="P4373">
        <v>0.89</v>
      </c>
      <c r="Q4373">
        <v>3.7</v>
      </c>
      <c r="R4373">
        <v>0.7</v>
      </c>
      <c r="S4373">
        <v>1.58</v>
      </c>
      <c r="T4373">
        <v>20</v>
      </c>
      <c r="U4373">
        <v>19.510000000000002</v>
      </c>
      <c r="V4373">
        <v>21.41</v>
      </c>
      <c r="W4373" s="1">
        <v>42977</v>
      </c>
      <c r="X4373">
        <v>222</v>
      </c>
      <c r="Y4373" t="s">
        <v>47</v>
      </c>
      <c r="Z4373" t="s">
        <v>2357</v>
      </c>
      <c r="AA4373" t="s">
        <v>2358</v>
      </c>
      <c r="AC4373" s="1">
        <v>43057</v>
      </c>
      <c r="AD4373">
        <v>1</v>
      </c>
      <c r="AE4373">
        <v>170</v>
      </c>
      <c r="AF4373" s="1">
        <v>43336</v>
      </c>
      <c r="AG4373">
        <v>359</v>
      </c>
      <c r="AH4373">
        <v>105038</v>
      </c>
      <c r="AI4373">
        <v>397</v>
      </c>
      <c r="AJ4373" t="s">
        <v>2359</v>
      </c>
      <c r="AK4373" t="s">
        <v>45</v>
      </c>
      <c r="AL4373" s="1">
        <v>42977</v>
      </c>
    </row>
    <row r="4374" spans="1:38" x14ac:dyDescent="0.25">
      <c r="A4374" t="s">
        <v>594</v>
      </c>
      <c r="B4374" s="1">
        <v>43186</v>
      </c>
      <c r="C4374">
        <v>4</v>
      </c>
      <c r="D4374">
        <v>347</v>
      </c>
      <c r="E4374">
        <v>347</v>
      </c>
      <c r="F4374" t="s">
        <v>1426</v>
      </c>
      <c r="G4374" t="s">
        <v>69</v>
      </c>
      <c r="H4374" t="s">
        <v>70</v>
      </c>
      <c r="I4374">
        <v>4</v>
      </c>
      <c r="J4374" t="s">
        <v>42</v>
      </c>
      <c r="K4374">
        <v>209</v>
      </c>
      <c r="L4374">
        <v>15.6</v>
      </c>
      <c r="M4374">
        <v>5.17</v>
      </c>
      <c r="N4374">
        <v>0.81</v>
      </c>
      <c r="O4374">
        <v>5.4</v>
      </c>
      <c r="P4374">
        <v>0.84</v>
      </c>
      <c r="Q4374">
        <v>4</v>
      </c>
      <c r="R4374">
        <v>0.62</v>
      </c>
      <c r="S4374">
        <v>1.47</v>
      </c>
      <c r="T4374">
        <v>16</v>
      </c>
      <c r="U4374">
        <v>16.190000000000001</v>
      </c>
      <c r="V4374">
        <v>19.329999999999998</v>
      </c>
      <c r="W4374" s="1">
        <v>42977</v>
      </c>
      <c r="X4374">
        <v>222</v>
      </c>
      <c r="Y4374" t="s">
        <v>48</v>
      </c>
      <c r="Z4374" t="s">
        <v>2357</v>
      </c>
      <c r="AA4374" t="s">
        <v>2358</v>
      </c>
      <c r="AC4374" t="s">
        <v>49</v>
      </c>
      <c r="AH4374">
        <v>105038</v>
      </c>
      <c r="AI4374">
        <v>397</v>
      </c>
      <c r="AJ4374" t="s">
        <v>2359</v>
      </c>
      <c r="AK4374" t="s">
        <v>50</v>
      </c>
      <c r="AL4374" s="1">
        <v>43245</v>
      </c>
    </row>
    <row r="4375" spans="1:38" x14ac:dyDescent="0.25">
      <c r="A4375" t="s">
        <v>40</v>
      </c>
      <c r="B4375" s="1">
        <v>44117</v>
      </c>
      <c r="C4375">
        <v>1</v>
      </c>
      <c r="D4375">
        <v>490</v>
      </c>
      <c r="E4375">
        <v>347</v>
      </c>
      <c r="F4375" t="s">
        <v>1426</v>
      </c>
      <c r="G4375" t="s">
        <v>69</v>
      </c>
      <c r="H4375" t="s">
        <v>70</v>
      </c>
      <c r="I4375">
        <v>3</v>
      </c>
      <c r="J4375">
        <v>2</v>
      </c>
      <c r="K4375">
        <v>12</v>
      </c>
      <c r="L4375">
        <v>31.1</v>
      </c>
      <c r="M4375">
        <v>5.13</v>
      </c>
      <c r="N4375">
        <v>1.6</v>
      </c>
      <c r="O4375">
        <v>5.19</v>
      </c>
      <c r="P4375">
        <v>1.61</v>
      </c>
      <c r="Q4375">
        <v>4.0599999999999996</v>
      </c>
      <c r="R4375">
        <v>1.26</v>
      </c>
      <c r="S4375">
        <v>2.88</v>
      </c>
      <c r="T4375">
        <v>6</v>
      </c>
      <c r="U4375">
        <v>32.28</v>
      </c>
      <c r="V4375">
        <v>37.89</v>
      </c>
      <c r="W4375" s="1">
        <v>44105</v>
      </c>
      <c r="Y4375" t="s">
        <v>43</v>
      </c>
      <c r="Z4375" t="s">
        <v>2361</v>
      </c>
      <c r="AA4375" t="s">
        <v>2362</v>
      </c>
      <c r="AB4375">
        <v>245</v>
      </c>
      <c r="AC4375" s="1">
        <v>44160</v>
      </c>
      <c r="AD4375">
        <v>2</v>
      </c>
      <c r="AE4375">
        <v>232</v>
      </c>
      <c r="AF4375" s="1">
        <v>44436</v>
      </c>
      <c r="AG4375">
        <v>331</v>
      </c>
      <c r="AH4375">
        <v>110080</v>
      </c>
      <c r="AI4375" t="s">
        <v>534</v>
      </c>
      <c r="AJ4375" t="s">
        <v>2363</v>
      </c>
      <c r="AK4375" t="s">
        <v>45</v>
      </c>
      <c r="AL4375" s="1">
        <v>44105</v>
      </c>
    </row>
    <row r="4376" spans="1:38" x14ac:dyDescent="0.25">
      <c r="A4376" t="s">
        <v>40</v>
      </c>
      <c r="B4376" s="1">
        <v>44222</v>
      </c>
      <c r="C4376">
        <v>2</v>
      </c>
      <c r="D4376">
        <v>490</v>
      </c>
      <c r="E4376">
        <v>347</v>
      </c>
      <c r="F4376" t="s">
        <v>1426</v>
      </c>
      <c r="G4376" t="s">
        <v>69</v>
      </c>
      <c r="H4376" t="s">
        <v>70</v>
      </c>
      <c r="I4376">
        <v>3</v>
      </c>
      <c r="J4376">
        <v>2</v>
      </c>
      <c r="K4376">
        <v>117</v>
      </c>
      <c r="L4376">
        <v>18.399999999999999</v>
      </c>
      <c r="M4376">
        <v>5.0599999999999996</v>
      </c>
      <c r="N4376">
        <v>0.93</v>
      </c>
      <c r="O4376">
        <v>5.15</v>
      </c>
      <c r="P4376">
        <v>0.95</v>
      </c>
      <c r="Q4376">
        <v>4.09</v>
      </c>
      <c r="R4376">
        <v>0.75</v>
      </c>
      <c r="S4376">
        <v>1.7</v>
      </c>
      <c r="T4376">
        <v>37</v>
      </c>
      <c r="U4376">
        <v>19.100000000000001</v>
      </c>
      <c r="V4376">
        <v>22.42</v>
      </c>
      <c r="W4376" s="1">
        <v>44105</v>
      </c>
      <c r="Y4376" t="s">
        <v>46</v>
      </c>
      <c r="Z4376" t="s">
        <v>2361</v>
      </c>
      <c r="AA4376" t="s">
        <v>2362</v>
      </c>
      <c r="AB4376">
        <v>245</v>
      </c>
      <c r="AC4376" s="1">
        <v>44160</v>
      </c>
      <c r="AD4376">
        <v>2</v>
      </c>
      <c r="AE4376">
        <v>177</v>
      </c>
      <c r="AF4376" s="1">
        <v>44436</v>
      </c>
      <c r="AG4376">
        <v>331</v>
      </c>
      <c r="AH4376">
        <v>110080</v>
      </c>
      <c r="AI4376" t="s">
        <v>534</v>
      </c>
      <c r="AJ4376" t="s">
        <v>2363</v>
      </c>
      <c r="AK4376" t="s">
        <v>45</v>
      </c>
      <c r="AL4376" s="1">
        <v>44105</v>
      </c>
    </row>
    <row r="4377" spans="1:38" x14ac:dyDescent="0.25">
      <c r="A4377" t="s">
        <v>40</v>
      </c>
      <c r="B4377" s="1">
        <v>44280</v>
      </c>
      <c r="C4377">
        <v>3</v>
      </c>
      <c r="D4377">
        <v>490</v>
      </c>
      <c r="E4377">
        <v>347</v>
      </c>
      <c r="F4377" t="s">
        <v>1426</v>
      </c>
      <c r="G4377" t="s">
        <v>69</v>
      </c>
      <c r="H4377" t="s">
        <v>70</v>
      </c>
      <c r="I4377">
        <v>3</v>
      </c>
      <c r="J4377">
        <v>2</v>
      </c>
      <c r="K4377">
        <v>175</v>
      </c>
      <c r="L4377">
        <v>13.6</v>
      </c>
      <c r="M4377">
        <v>4.78</v>
      </c>
      <c r="N4377">
        <v>0.65</v>
      </c>
      <c r="O4377">
        <v>5.85</v>
      </c>
      <c r="P4377">
        <v>0.8</v>
      </c>
      <c r="Q4377">
        <v>4.96</v>
      </c>
      <c r="R4377">
        <v>0.67</v>
      </c>
      <c r="S4377">
        <v>1.47</v>
      </c>
      <c r="T4377">
        <v>50</v>
      </c>
      <c r="U4377">
        <v>14.12</v>
      </c>
      <c r="V4377">
        <v>18.649999999999999</v>
      </c>
      <c r="W4377" s="1">
        <v>44105</v>
      </c>
      <c r="Y4377" t="s">
        <v>47</v>
      </c>
      <c r="Z4377" t="s">
        <v>2361</v>
      </c>
      <c r="AA4377" t="s">
        <v>2362</v>
      </c>
      <c r="AB4377">
        <v>245</v>
      </c>
      <c r="AC4377" s="1">
        <v>44160</v>
      </c>
      <c r="AD4377">
        <v>2</v>
      </c>
      <c r="AE4377">
        <v>155</v>
      </c>
      <c r="AF4377" s="1">
        <v>44436</v>
      </c>
      <c r="AG4377">
        <v>331</v>
      </c>
      <c r="AH4377">
        <v>110080</v>
      </c>
      <c r="AI4377" t="s">
        <v>534</v>
      </c>
      <c r="AJ4377" t="s">
        <v>2363</v>
      </c>
      <c r="AK4377" t="s">
        <v>45</v>
      </c>
      <c r="AL4377" s="1">
        <v>44105</v>
      </c>
    </row>
    <row r="4378" spans="1:38" x14ac:dyDescent="0.25">
      <c r="A4378" t="s">
        <v>123</v>
      </c>
      <c r="B4378" s="1">
        <v>43005</v>
      </c>
      <c r="C4378">
        <v>1</v>
      </c>
      <c r="D4378">
        <v>111</v>
      </c>
      <c r="E4378">
        <v>347</v>
      </c>
      <c r="F4378" t="s">
        <v>1426</v>
      </c>
      <c r="G4378" t="s">
        <v>69</v>
      </c>
      <c r="H4378" t="s">
        <v>70</v>
      </c>
      <c r="I4378">
        <v>2</v>
      </c>
      <c r="J4378">
        <v>1</v>
      </c>
      <c r="K4378">
        <v>23</v>
      </c>
      <c r="L4378">
        <v>18.2</v>
      </c>
      <c r="M4378">
        <v>5.26</v>
      </c>
      <c r="N4378">
        <v>0.96</v>
      </c>
      <c r="O4378">
        <v>4.54</v>
      </c>
      <c r="P4378">
        <v>0.83</v>
      </c>
      <c r="Q4378">
        <v>3.92</v>
      </c>
      <c r="R4378">
        <v>0.71</v>
      </c>
      <c r="S4378">
        <v>1.54</v>
      </c>
      <c r="T4378">
        <v>43</v>
      </c>
      <c r="U4378">
        <v>18.89</v>
      </c>
      <c r="V4378">
        <v>20.57</v>
      </c>
      <c r="W4378" s="1">
        <v>42982</v>
      </c>
      <c r="X4378">
        <v>229</v>
      </c>
      <c r="Y4378" t="s">
        <v>43</v>
      </c>
      <c r="Z4378" t="s">
        <v>2364</v>
      </c>
      <c r="AA4378" t="s">
        <v>2291</v>
      </c>
      <c r="AC4378" s="1">
        <v>43050</v>
      </c>
      <c r="AD4378">
        <v>1</v>
      </c>
      <c r="AE4378">
        <v>265</v>
      </c>
      <c r="AF4378" s="1">
        <v>43332</v>
      </c>
      <c r="AG4378">
        <v>350</v>
      </c>
      <c r="AH4378" t="s">
        <v>1255</v>
      </c>
      <c r="AI4378">
        <v>154</v>
      </c>
      <c r="AJ4378" t="s">
        <v>2365</v>
      </c>
      <c r="AK4378" t="s">
        <v>45</v>
      </c>
      <c r="AL4378" s="1">
        <v>42982</v>
      </c>
    </row>
    <row r="4379" spans="1:38" x14ac:dyDescent="0.25">
      <c r="A4379" t="s">
        <v>123</v>
      </c>
      <c r="B4379" s="1">
        <v>43074</v>
      </c>
      <c r="C4379">
        <v>2</v>
      </c>
      <c r="D4379">
        <v>111</v>
      </c>
      <c r="E4379">
        <v>347</v>
      </c>
      <c r="F4379" t="s">
        <v>1426</v>
      </c>
      <c r="G4379" t="s">
        <v>69</v>
      </c>
      <c r="H4379" t="s">
        <v>70</v>
      </c>
      <c r="I4379">
        <v>2</v>
      </c>
      <c r="J4379">
        <v>1</v>
      </c>
      <c r="K4379">
        <v>92</v>
      </c>
      <c r="L4379">
        <v>14.6</v>
      </c>
      <c r="M4379">
        <v>5.3</v>
      </c>
      <c r="N4379">
        <v>0.77</v>
      </c>
      <c r="O4379">
        <v>4.32</v>
      </c>
      <c r="P4379">
        <v>0.63</v>
      </c>
      <c r="Q4379">
        <v>3.86</v>
      </c>
      <c r="R4379">
        <v>0.56000000000000005</v>
      </c>
      <c r="S4379">
        <v>1.19</v>
      </c>
      <c r="T4379">
        <v>42</v>
      </c>
      <c r="U4379">
        <v>15.15</v>
      </c>
      <c r="V4379">
        <v>15.98</v>
      </c>
      <c r="W4379" s="1">
        <v>42982</v>
      </c>
      <c r="X4379">
        <v>229</v>
      </c>
      <c r="Y4379" t="s">
        <v>46</v>
      </c>
      <c r="Z4379" t="s">
        <v>2364</v>
      </c>
      <c r="AA4379" t="s">
        <v>2291</v>
      </c>
      <c r="AC4379" s="1">
        <v>43050</v>
      </c>
      <c r="AD4379">
        <v>1</v>
      </c>
      <c r="AE4379">
        <v>256</v>
      </c>
      <c r="AF4379" s="1">
        <v>43332</v>
      </c>
      <c r="AG4379">
        <v>350</v>
      </c>
      <c r="AH4379" t="s">
        <v>1255</v>
      </c>
      <c r="AI4379">
        <v>154</v>
      </c>
      <c r="AJ4379" t="s">
        <v>2365</v>
      </c>
      <c r="AK4379" t="s">
        <v>45</v>
      </c>
      <c r="AL4379" s="1">
        <v>42982</v>
      </c>
    </row>
    <row r="4380" spans="1:38" x14ac:dyDescent="0.25">
      <c r="A4380" t="s">
        <v>123</v>
      </c>
      <c r="B4380" s="1">
        <v>43136</v>
      </c>
      <c r="C4380">
        <v>3</v>
      </c>
      <c r="D4380">
        <v>111</v>
      </c>
      <c r="E4380">
        <v>347</v>
      </c>
      <c r="F4380" t="s">
        <v>1426</v>
      </c>
      <c r="G4380" t="s">
        <v>69</v>
      </c>
      <c r="H4380" t="s">
        <v>70</v>
      </c>
      <c r="I4380">
        <v>2</v>
      </c>
      <c r="J4380">
        <v>1</v>
      </c>
      <c r="K4380">
        <v>154</v>
      </c>
      <c r="L4380">
        <v>10.8</v>
      </c>
      <c r="M4380">
        <v>4.13</v>
      </c>
      <c r="N4380">
        <v>0.45</v>
      </c>
      <c r="O4380">
        <v>5.09</v>
      </c>
      <c r="P4380">
        <v>0.55000000000000004</v>
      </c>
      <c r="Q4380">
        <v>3.98</v>
      </c>
      <c r="R4380">
        <v>0.43</v>
      </c>
      <c r="S4380">
        <v>0.98</v>
      </c>
      <c r="T4380">
        <v>491</v>
      </c>
      <c r="U4380">
        <v>11.21</v>
      </c>
      <c r="V4380">
        <v>12.99</v>
      </c>
      <c r="W4380" s="1">
        <v>42982</v>
      </c>
      <c r="X4380">
        <v>229</v>
      </c>
      <c r="Y4380" s="3">
        <v>44986</v>
      </c>
      <c r="Z4380" t="s">
        <v>2364</v>
      </c>
      <c r="AA4380" t="s">
        <v>2291</v>
      </c>
      <c r="AC4380" s="1">
        <v>43050</v>
      </c>
      <c r="AD4380">
        <v>1</v>
      </c>
      <c r="AE4380">
        <v>194</v>
      </c>
      <c r="AF4380" s="1">
        <v>43332</v>
      </c>
      <c r="AG4380">
        <v>350</v>
      </c>
      <c r="AH4380" t="s">
        <v>1255</v>
      </c>
      <c r="AI4380">
        <v>154</v>
      </c>
      <c r="AJ4380" t="s">
        <v>2365</v>
      </c>
      <c r="AK4380" t="s">
        <v>45</v>
      </c>
      <c r="AL4380" s="1">
        <v>42982</v>
      </c>
    </row>
    <row r="4381" spans="1:38" x14ac:dyDescent="0.25">
      <c r="A4381" t="s">
        <v>123</v>
      </c>
      <c r="B4381" s="1">
        <v>43198</v>
      </c>
      <c r="C4381">
        <v>4</v>
      </c>
      <c r="D4381">
        <v>111</v>
      </c>
      <c r="E4381">
        <v>347</v>
      </c>
      <c r="F4381" t="s">
        <v>1426</v>
      </c>
      <c r="G4381" t="s">
        <v>69</v>
      </c>
      <c r="H4381" t="s">
        <v>70</v>
      </c>
      <c r="I4381">
        <v>2</v>
      </c>
      <c r="J4381">
        <v>1</v>
      </c>
      <c r="K4381">
        <v>216</v>
      </c>
      <c r="L4381">
        <v>9.1999999999999993</v>
      </c>
      <c r="M4381">
        <v>4.8</v>
      </c>
      <c r="N4381">
        <v>0.44</v>
      </c>
      <c r="O4381">
        <v>5.99</v>
      </c>
      <c r="P4381">
        <v>0.55000000000000004</v>
      </c>
      <c r="Q4381">
        <v>4.78</v>
      </c>
      <c r="R4381">
        <v>0.44</v>
      </c>
      <c r="S4381">
        <v>0.99</v>
      </c>
      <c r="T4381">
        <v>105</v>
      </c>
      <c r="U4381">
        <v>9.5500000000000007</v>
      </c>
      <c r="V4381">
        <v>12.63</v>
      </c>
      <c r="W4381" s="1">
        <v>42982</v>
      </c>
      <c r="X4381">
        <v>229</v>
      </c>
      <c r="Y4381" s="3">
        <v>45017</v>
      </c>
      <c r="Z4381" t="s">
        <v>2364</v>
      </c>
      <c r="AA4381" t="s">
        <v>2291</v>
      </c>
      <c r="AC4381" t="s">
        <v>49</v>
      </c>
      <c r="AH4381" t="s">
        <v>1255</v>
      </c>
      <c r="AI4381" t="s">
        <v>2366</v>
      </c>
      <c r="AJ4381" t="s">
        <v>2365</v>
      </c>
      <c r="AK4381" t="s">
        <v>50</v>
      </c>
      <c r="AL4381" s="1">
        <v>43237</v>
      </c>
    </row>
    <row r="4382" spans="1:38" x14ac:dyDescent="0.25">
      <c r="A4382" t="s">
        <v>68</v>
      </c>
      <c r="B4382" s="1">
        <v>43018</v>
      </c>
      <c r="C4382">
        <v>1</v>
      </c>
      <c r="D4382">
        <v>453</v>
      </c>
      <c r="E4382">
        <v>347</v>
      </c>
      <c r="F4382" t="s">
        <v>1426</v>
      </c>
      <c r="G4382" t="s">
        <v>69</v>
      </c>
      <c r="H4382" t="s">
        <v>70</v>
      </c>
      <c r="I4382">
        <v>2</v>
      </c>
      <c r="J4382">
        <v>1</v>
      </c>
      <c r="K4382">
        <v>54</v>
      </c>
      <c r="L4382">
        <v>25.6</v>
      </c>
      <c r="M4382">
        <v>4.6399999999999997</v>
      </c>
      <c r="N4382">
        <v>1.19</v>
      </c>
      <c r="O4382">
        <v>4.5</v>
      </c>
      <c r="P4382">
        <v>1.1499999999999999</v>
      </c>
      <c r="Q4382">
        <v>3.15</v>
      </c>
      <c r="R4382">
        <v>0.81</v>
      </c>
      <c r="S4382">
        <v>1.96</v>
      </c>
      <c r="T4382">
        <v>73</v>
      </c>
      <c r="U4382">
        <v>26.57</v>
      </c>
      <c r="V4382">
        <v>27.31</v>
      </c>
      <c r="W4382" s="1">
        <v>42964</v>
      </c>
      <c r="X4382">
        <v>268</v>
      </c>
      <c r="Y4382" t="s">
        <v>43</v>
      </c>
      <c r="AC4382" s="1">
        <v>43057</v>
      </c>
      <c r="AD4382">
        <v>3</v>
      </c>
      <c r="AE4382">
        <v>270</v>
      </c>
      <c r="AF4382" s="1">
        <v>43337</v>
      </c>
      <c r="AG4382">
        <v>373</v>
      </c>
      <c r="AH4382">
        <v>113549</v>
      </c>
      <c r="AI4382">
        <v>490</v>
      </c>
      <c r="AJ4382" s="2">
        <v>15281</v>
      </c>
      <c r="AK4382" t="s">
        <v>45</v>
      </c>
      <c r="AL4382" s="1">
        <v>42964</v>
      </c>
    </row>
    <row r="4383" spans="1:38" x14ac:dyDescent="0.25">
      <c r="A4383" t="s">
        <v>68</v>
      </c>
      <c r="B4383" s="1">
        <v>43073</v>
      </c>
      <c r="C4383">
        <v>2</v>
      </c>
      <c r="D4383">
        <v>453</v>
      </c>
      <c r="E4383">
        <v>347</v>
      </c>
      <c r="F4383" t="s">
        <v>1426</v>
      </c>
      <c r="G4383" t="s">
        <v>69</v>
      </c>
      <c r="H4383" t="s">
        <v>70</v>
      </c>
      <c r="I4383">
        <v>2</v>
      </c>
      <c r="J4383">
        <v>1</v>
      </c>
      <c r="K4383">
        <v>109</v>
      </c>
      <c r="L4383">
        <v>21.2</v>
      </c>
      <c r="M4383">
        <v>4.71</v>
      </c>
      <c r="N4383">
        <v>1</v>
      </c>
      <c r="O4383">
        <v>2.54</v>
      </c>
      <c r="P4383">
        <v>0.54</v>
      </c>
      <c r="Q4383">
        <v>3.15</v>
      </c>
      <c r="R4383">
        <v>0.67</v>
      </c>
      <c r="S4383">
        <v>1.21</v>
      </c>
      <c r="T4383">
        <v>25</v>
      </c>
      <c r="U4383">
        <v>22.01</v>
      </c>
      <c r="V4383">
        <v>17.440000000000001</v>
      </c>
      <c r="W4383" s="1">
        <v>42964</v>
      </c>
      <c r="X4383">
        <v>268</v>
      </c>
      <c r="Y4383" t="s">
        <v>46</v>
      </c>
      <c r="AC4383" s="1">
        <v>43057</v>
      </c>
      <c r="AD4383">
        <v>3</v>
      </c>
      <c r="AE4383">
        <v>262</v>
      </c>
      <c r="AF4383" s="1">
        <v>43337</v>
      </c>
      <c r="AG4383">
        <v>373</v>
      </c>
      <c r="AH4383">
        <v>113549</v>
      </c>
      <c r="AI4383">
        <v>490</v>
      </c>
      <c r="AJ4383" s="2">
        <v>15281</v>
      </c>
      <c r="AK4383" t="s">
        <v>45</v>
      </c>
      <c r="AL4383" s="1">
        <v>42964</v>
      </c>
    </row>
    <row r="4384" spans="1:38" x14ac:dyDescent="0.25">
      <c r="A4384" t="s">
        <v>68</v>
      </c>
      <c r="B4384" s="1">
        <v>43144</v>
      </c>
      <c r="C4384">
        <v>3</v>
      </c>
      <c r="D4384">
        <v>453</v>
      </c>
      <c r="E4384">
        <v>347</v>
      </c>
      <c r="F4384" t="s">
        <v>1426</v>
      </c>
      <c r="G4384" t="s">
        <v>69</v>
      </c>
      <c r="H4384" t="s">
        <v>70</v>
      </c>
      <c r="I4384">
        <v>2</v>
      </c>
      <c r="J4384">
        <v>1</v>
      </c>
      <c r="K4384">
        <v>180</v>
      </c>
      <c r="L4384">
        <v>10.6</v>
      </c>
      <c r="M4384">
        <v>4.24</v>
      </c>
      <c r="N4384">
        <v>0.45</v>
      </c>
      <c r="O4384">
        <v>4.82</v>
      </c>
      <c r="P4384">
        <v>0.51</v>
      </c>
      <c r="Q4384">
        <v>3.45</v>
      </c>
      <c r="R4384">
        <v>0.37</v>
      </c>
      <c r="S4384">
        <v>0.88</v>
      </c>
      <c r="T4384">
        <v>23</v>
      </c>
      <c r="U4384">
        <v>11</v>
      </c>
      <c r="V4384">
        <v>11.99</v>
      </c>
      <c r="W4384" s="1">
        <v>42964</v>
      </c>
      <c r="X4384">
        <v>268</v>
      </c>
      <c r="Y4384" t="s">
        <v>47</v>
      </c>
      <c r="AC4384" s="1">
        <v>43057</v>
      </c>
      <c r="AD4384">
        <v>3</v>
      </c>
      <c r="AE4384">
        <v>191</v>
      </c>
      <c r="AF4384" s="1">
        <v>43337</v>
      </c>
      <c r="AG4384">
        <v>373</v>
      </c>
      <c r="AH4384">
        <v>113549</v>
      </c>
      <c r="AI4384">
        <v>490</v>
      </c>
      <c r="AJ4384" s="2">
        <v>15281</v>
      </c>
      <c r="AK4384" t="s">
        <v>45</v>
      </c>
      <c r="AL4384" s="1">
        <v>42964</v>
      </c>
    </row>
    <row r="4385" spans="1:38" x14ac:dyDescent="0.25">
      <c r="A4385" t="s">
        <v>68</v>
      </c>
      <c r="B4385" s="1">
        <v>43219</v>
      </c>
      <c r="C4385">
        <v>4</v>
      </c>
      <c r="D4385">
        <v>453</v>
      </c>
      <c r="E4385">
        <v>347</v>
      </c>
      <c r="F4385" t="s">
        <v>1426</v>
      </c>
      <c r="G4385" t="s">
        <v>69</v>
      </c>
      <c r="H4385" t="s">
        <v>70</v>
      </c>
      <c r="I4385">
        <v>2</v>
      </c>
      <c r="J4385">
        <v>1</v>
      </c>
      <c r="K4385">
        <v>255</v>
      </c>
      <c r="L4385">
        <v>7.2</v>
      </c>
      <c r="M4385">
        <v>4.4400000000000004</v>
      </c>
      <c r="N4385">
        <v>0.32</v>
      </c>
      <c r="O4385">
        <v>7.98</v>
      </c>
      <c r="P4385">
        <v>0.56999999999999995</v>
      </c>
      <c r="Q4385">
        <v>5.14</v>
      </c>
      <c r="R4385">
        <v>0.37</v>
      </c>
      <c r="S4385">
        <v>0.94</v>
      </c>
      <c r="T4385">
        <v>98</v>
      </c>
      <c r="U4385">
        <v>7.47</v>
      </c>
      <c r="V4385">
        <v>11.83</v>
      </c>
      <c r="W4385" s="1">
        <v>42964</v>
      </c>
      <c r="X4385">
        <v>268</v>
      </c>
      <c r="Y4385" t="s">
        <v>48</v>
      </c>
      <c r="AC4385" t="s">
        <v>49</v>
      </c>
      <c r="AH4385">
        <v>113549</v>
      </c>
      <c r="AI4385">
        <v>490</v>
      </c>
      <c r="AJ4385" s="2">
        <v>15281</v>
      </c>
      <c r="AK4385" t="s">
        <v>50</v>
      </c>
      <c r="AL4385" s="1">
        <v>43250</v>
      </c>
    </row>
    <row r="4386" spans="1:38" x14ac:dyDescent="0.25">
      <c r="A4386" t="s">
        <v>284</v>
      </c>
      <c r="B4386" s="1">
        <v>44298</v>
      </c>
      <c r="C4386">
        <v>4</v>
      </c>
      <c r="D4386">
        <v>264</v>
      </c>
      <c r="E4386">
        <v>348</v>
      </c>
      <c r="F4386" t="s">
        <v>1426</v>
      </c>
      <c r="G4386" t="s">
        <v>64</v>
      </c>
      <c r="H4386" t="s">
        <v>64</v>
      </c>
      <c r="I4386" t="s">
        <v>286</v>
      </c>
      <c r="J4386" t="s">
        <v>42</v>
      </c>
      <c r="K4386">
        <v>247</v>
      </c>
      <c r="L4386">
        <v>15.8</v>
      </c>
      <c r="M4386">
        <v>4.41</v>
      </c>
      <c r="N4386">
        <v>0.7</v>
      </c>
      <c r="O4386">
        <v>5.16</v>
      </c>
      <c r="P4386">
        <v>0.82</v>
      </c>
      <c r="Q4386">
        <v>3.96</v>
      </c>
      <c r="R4386">
        <v>0.63</v>
      </c>
      <c r="S4386">
        <v>1.44</v>
      </c>
      <c r="T4386">
        <v>321</v>
      </c>
      <c r="U4386">
        <v>16.399999999999999</v>
      </c>
      <c r="V4386">
        <v>19.11</v>
      </c>
      <c r="W4386" s="1">
        <v>44051</v>
      </c>
    </row>
    <row r="4387" spans="1:38" x14ac:dyDescent="0.25">
      <c r="A4387" t="s">
        <v>284</v>
      </c>
      <c r="B4387" s="1">
        <v>44111</v>
      </c>
      <c r="C4387">
        <v>1</v>
      </c>
      <c r="D4387">
        <v>398</v>
      </c>
      <c r="E4387">
        <v>348</v>
      </c>
      <c r="F4387" t="s">
        <v>1426</v>
      </c>
      <c r="G4387" t="s">
        <v>64</v>
      </c>
      <c r="H4387" t="s">
        <v>64</v>
      </c>
      <c r="I4387" t="s">
        <v>304</v>
      </c>
      <c r="J4387" t="s">
        <v>42</v>
      </c>
      <c r="K4387">
        <v>45</v>
      </c>
      <c r="L4387">
        <v>19.399999999999999</v>
      </c>
      <c r="M4387">
        <v>5.17</v>
      </c>
      <c r="N4387">
        <v>1</v>
      </c>
      <c r="O4387">
        <v>4.8899999999999997</v>
      </c>
      <c r="P4387">
        <v>0.95</v>
      </c>
      <c r="Q4387">
        <v>4.28</v>
      </c>
      <c r="R4387">
        <v>0.83</v>
      </c>
      <c r="S4387">
        <v>1.78</v>
      </c>
      <c r="T4387">
        <v>53</v>
      </c>
      <c r="U4387">
        <v>20.14</v>
      </c>
      <c r="V4387">
        <v>23.27</v>
      </c>
      <c r="W4387" s="1">
        <v>44066</v>
      </c>
    </row>
    <row r="4388" spans="1:38" x14ac:dyDescent="0.25">
      <c r="A4388" t="s">
        <v>284</v>
      </c>
      <c r="B4388" s="1">
        <v>44230</v>
      </c>
      <c r="C4388">
        <v>3</v>
      </c>
      <c r="D4388">
        <v>398</v>
      </c>
      <c r="E4388">
        <v>348</v>
      </c>
      <c r="F4388" t="s">
        <v>1426</v>
      </c>
      <c r="G4388" t="s">
        <v>64</v>
      </c>
      <c r="H4388" t="s">
        <v>64</v>
      </c>
      <c r="I4388" t="s">
        <v>304</v>
      </c>
      <c r="J4388" t="s">
        <v>42</v>
      </c>
      <c r="K4388">
        <v>164</v>
      </c>
      <c r="L4388">
        <v>16</v>
      </c>
      <c r="M4388">
        <v>4.83</v>
      </c>
      <c r="N4388">
        <v>0.77</v>
      </c>
      <c r="O4388">
        <v>5.57</v>
      </c>
      <c r="P4388">
        <v>0.89</v>
      </c>
      <c r="Q4388">
        <v>4.71</v>
      </c>
      <c r="R4388">
        <v>0.75</v>
      </c>
      <c r="S4388">
        <v>1.64</v>
      </c>
      <c r="T4388">
        <v>217</v>
      </c>
      <c r="U4388">
        <v>16.61</v>
      </c>
      <c r="V4388">
        <v>21.06</v>
      </c>
      <c r="W4388" s="1">
        <v>44066</v>
      </c>
    </row>
    <row r="4389" spans="1:38" x14ac:dyDescent="0.25">
      <c r="A4389" t="s">
        <v>284</v>
      </c>
      <c r="B4389" s="1">
        <v>44166</v>
      </c>
      <c r="C4389">
        <v>2</v>
      </c>
      <c r="D4389">
        <v>398</v>
      </c>
      <c r="E4389">
        <v>348</v>
      </c>
      <c r="F4389" t="s">
        <v>1426</v>
      </c>
      <c r="G4389" t="s">
        <v>64</v>
      </c>
      <c r="H4389" t="s">
        <v>64</v>
      </c>
      <c r="I4389" t="s">
        <v>304</v>
      </c>
      <c r="J4389" t="s">
        <v>42</v>
      </c>
      <c r="K4389">
        <v>100</v>
      </c>
      <c r="L4389">
        <v>15.4</v>
      </c>
      <c r="M4389">
        <v>4.8899999999999997</v>
      </c>
      <c r="N4389">
        <v>0.75</v>
      </c>
      <c r="O4389">
        <v>4.8</v>
      </c>
      <c r="P4389">
        <v>0.7</v>
      </c>
      <c r="Q4389">
        <v>4.5</v>
      </c>
      <c r="R4389">
        <v>0.7</v>
      </c>
      <c r="S4389">
        <v>1.4</v>
      </c>
      <c r="T4389">
        <v>137</v>
      </c>
      <c r="U4389">
        <v>15.99</v>
      </c>
      <c r="V4389">
        <v>18.11</v>
      </c>
      <c r="W4389" s="1">
        <v>44066</v>
      </c>
      <c r="Z4389">
        <v>91</v>
      </c>
      <c r="AA4389">
        <v>94</v>
      </c>
    </row>
    <row r="4390" spans="1:38" x14ac:dyDescent="0.25">
      <c r="A4390" t="s">
        <v>68</v>
      </c>
      <c r="B4390" s="1">
        <v>43018</v>
      </c>
      <c r="C4390">
        <v>1</v>
      </c>
      <c r="D4390">
        <v>326</v>
      </c>
      <c r="E4390">
        <v>348</v>
      </c>
      <c r="F4390" t="s">
        <v>1426</v>
      </c>
      <c r="G4390" t="s">
        <v>69</v>
      </c>
      <c r="H4390" t="s">
        <v>70</v>
      </c>
      <c r="I4390">
        <v>3</v>
      </c>
      <c r="J4390">
        <v>2</v>
      </c>
      <c r="K4390">
        <v>44</v>
      </c>
      <c r="L4390">
        <v>22.7</v>
      </c>
      <c r="M4390">
        <v>4.8499999999999996</v>
      </c>
      <c r="N4390">
        <v>1.1000000000000001</v>
      </c>
      <c r="O4390">
        <v>4.66</v>
      </c>
      <c r="P4390">
        <v>1.06</v>
      </c>
      <c r="Q4390">
        <v>3.6</v>
      </c>
      <c r="R4390">
        <v>0.82</v>
      </c>
      <c r="S4390">
        <v>1.88</v>
      </c>
      <c r="T4390">
        <v>8</v>
      </c>
      <c r="U4390">
        <v>23.56</v>
      </c>
      <c r="V4390">
        <v>25.48</v>
      </c>
      <c r="W4390" s="1">
        <v>42974</v>
      </c>
      <c r="X4390">
        <v>258</v>
      </c>
      <c r="Y4390" t="s">
        <v>43</v>
      </c>
      <c r="Z4390" t="s">
        <v>2367</v>
      </c>
      <c r="AA4390" t="s">
        <v>2368</v>
      </c>
      <c r="AC4390" s="1">
        <v>43035</v>
      </c>
      <c r="AD4390">
        <v>1</v>
      </c>
      <c r="AE4390">
        <v>248</v>
      </c>
      <c r="AF4390" s="1">
        <v>43315</v>
      </c>
      <c r="AG4390">
        <v>341</v>
      </c>
      <c r="AH4390">
        <v>113591</v>
      </c>
      <c r="AI4390">
        <v>293</v>
      </c>
      <c r="AJ4390" t="s">
        <v>674</v>
      </c>
      <c r="AK4390" t="s">
        <v>45</v>
      </c>
      <c r="AL4390" s="1">
        <v>42974</v>
      </c>
    </row>
    <row r="4391" spans="1:38" x14ac:dyDescent="0.25">
      <c r="A4391" t="s">
        <v>68</v>
      </c>
      <c r="B4391" s="1">
        <v>43073</v>
      </c>
      <c r="C4391">
        <v>2</v>
      </c>
      <c r="D4391">
        <v>326</v>
      </c>
      <c r="E4391">
        <v>348</v>
      </c>
      <c r="F4391" t="s">
        <v>1426</v>
      </c>
      <c r="G4391" t="s">
        <v>69</v>
      </c>
      <c r="H4391" t="s">
        <v>70</v>
      </c>
      <c r="I4391">
        <v>3</v>
      </c>
      <c r="J4391">
        <v>2</v>
      </c>
      <c r="K4391">
        <v>99</v>
      </c>
      <c r="L4391">
        <v>20.7</v>
      </c>
      <c r="M4391">
        <v>3.71</v>
      </c>
      <c r="N4391">
        <v>0.77</v>
      </c>
      <c r="O4391">
        <v>3.39</v>
      </c>
      <c r="P4391">
        <v>0.7</v>
      </c>
      <c r="Q4391">
        <v>2.65</v>
      </c>
      <c r="R4391">
        <v>0.55000000000000004</v>
      </c>
      <c r="S4391">
        <v>1.25</v>
      </c>
      <c r="T4391">
        <v>13</v>
      </c>
      <c r="U4391">
        <v>21.49</v>
      </c>
      <c r="V4391">
        <v>18.43</v>
      </c>
      <c r="W4391" s="1">
        <v>42974</v>
      </c>
      <c r="X4391">
        <v>258</v>
      </c>
      <c r="Y4391" t="s">
        <v>46</v>
      </c>
      <c r="Z4391" t="s">
        <v>2367</v>
      </c>
      <c r="AA4391" t="s">
        <v>2368</v>
      </c>
      <c r="AC4391" s="1">
        <v>43035</v>
      </c>
      <c r="AD4391">
        <v>1</v>
      </c>
      <c r="AE4391">
        <v>240</v>
      </c>
      <c r="AF4391" s="1">
        <v>43315</v>
      </c>
      <c r="AG4391">
        <v>341</v>
      </c>
      <c r="AH4391">
        <v>113591</v>
      </c>
      <c r="AI4391">
        <v>293</v>
      </c>
      <c r="AJ4391" t="s">
        <v>674</v>
      </c>
      <c r="AK4391" t="s">
        <v>45</v>
      </c>
      <c r="AL4391" s="1">
        <v>42974</v>
      </c>
    </row>
    <row r="4392" spans="1:38" x14ac:dyDescent="0.25">
      <c r="A4392" t="s">
        <v>68</v>
      </c>
      <c r="B4392" s="1">
        <v>43144</v>
      </c>
      <c r="C4392">
        <v>3</v>
      </c>
      <c r="D4392">
        <v>326</v>
      </c>
      <c r="E4392">
        <v>348</v>
      </c>
      <c r="F4392" t="s">
        <v>1426</v>
      </c>
      <c r="G4392" t="s">
        <v>69</v>
      </c>
      <c r="H4392" t="s">
        <v>70</v>
      </c>
      <c r="I4392">
        <v>3</v>
      </c>
      <c r="J4392">
        <v>2</v>
      </c>
      <c r="K4392">
        <v>170</v>
      </c>
      <c r="L4392">
        <v>13.6</v>
      </c>
      <c r="M4392">
        <v>4.51</v>
      </c>
      <c r="N4392">
        <v>0.61</v>
      </c>
      <c r="O4392">
        <v>5.67</v>
      </c>
      <c r="P4392">
        <v>0.77</v>
      </c>
      <c r="Q4392">
        <v>3.52</v>
      </c>
      <c r="R4392">
        <v>0.48</v>
      </c>
      <c r="S4392">
        <v>1.25</v>
      </c>
      <c r="T4392">
        <v>21</v>
      </c>
      <c r="U4392">
        <v>14.12</v>
      </c>
      <c r="V4392">
        <v>16.87</v>
      </c>
      <c r="W4392" s="1">
        <v>42974</v>
      </c>
      <c r="X4392">
        <v>258</v>
      </c>
      <c r="Y4392" t="s">
        <v>47</v>
      </c>
      <c r="Z4392" t="s">
        <v>2367</v>
      </c>
      <c r="AA4392" t="s">
        <v>2368</v>
      </c>
      <c r="AC4392" s="1">
        <v>43035</v>
      </c>
      <c r="AD4392">
        <v>1</v>
      </c>
      <c r="AE4392">
        <v>169</v>
      </c>
      <c r="AF4392" s="1">
        <v>43315</v>
      </c>
      <c r="AG4392">
        <v>341</v>
      </c>
      <c r="AH4392">
        <v>113591</v>
      </c>
      <c r="AI4392">
        <v>293</v>
      </c>
      <c r="AJ4392" t="s">
        <v>674</v>
      </c>
      <c r="AK4392" t="s">
        <v>45</v>
      </c>
      <c r="AL4392" s="1">
        <v>42974</v>
      </c>
    </row>
    <row r="4393" spans="1:38" x14ac:dyDescent="0.25">
      <c r="A4393" t="s">
        <v>68</v>
      </c>
      <c r="B4393" s="1">
        <v>43219</v>
      </c>
      <c r="C4393">
        <v>4</v>
      </c>
      <c r="D4393">
        <v>326</v>
      </c>
      <c r="E4393">
        <v>348</v>
      </c>
      <c r="F4393" t="s">
        <v>1426</v>
      </c>
      <c r="G4393" t="s">
        <v>69</v>
      </c>
      <c r="H4393" t="s">
        <v>70</v>
      </c>
      <c r="I4393">
        <v>3</v>
      </c>
      <c r="J4393">
        <v>2</v>
      </c>
      <c r="K4393">
        <v>245</v>
      </c>
      <c r="L4393">
        <v>6.8</v>
      </c>
      <c r="M4393">
        <v>4.25</v>
      </c>
      <c r="N4393">
        <v>0.28999999999999998</v>
      </c>
      <c r="O4393">
        <v>8.76</v>
      </c>
      <c r="P4393">
        <v>0.6</v>
      </c>
      <c r="Q4393">
        <v>5.47</v>
      </c>
      <c r="R4393">
        <v>0.37</v>
      </c>
      <c r="S4393">
        <v>0.97</v>
      </c>
      <c r="T4393">
        <v>78</v>
      </c>
      <c r="U4393">
        <v>7.06</v>
      </c>
      <c r="V4393">
        <v>12.1</v>
      </c>
      <c r="W4393" s="1">
        <v>42974</v>
      </c>
      <c r="X4393">
        <v>258</v>
      </c>
      <c r="Y4393" t="s">
        <v>48</v>
      </c>
      <c r="Z4393" t="s">
        <v>2369</v>
      </c>
      <c r="AA4393" t="s">
        <v>2368</v>
      </c>
      <c r="AC4393" s="1">
        <v>43412</v>
      </c>
      <c r="AD4393">
        <v>2</v>
      </c>
      <c r="AE4393">
        <v>245</v>
      </c>
      <c r="AF4393" s="1">
        <v>43692</v>
      </c>
      <c r="AG4393">
        <v>718</v>
      </c>
      <c r="AH4393">
        <v>113591</v>
      </c>
      <c r="AI4393" t="s">
        <v>2370</v>
      </c>
      <c r="AJ4393" t="s">
        <v>674</v>
      </c>
      <c r="AK4393" t="s">
        <v>50</v>
      </c>
      <c r="AL4393" s="1">
        <v>43250</v>
      </c>
    </row>
    <row r="4394" spans="1:38" x14ac:dyDescent="0.25">
      <c r="A4394" t="s">
        <v>594</v>
      </c>
      <c r="B4394" s="1">
        <v>42995</v>
      </c>
      <c r="C4394">
        <v>1</v>
      </c>
      <c r="D4394">
        <v>360</v>
      </c>
      <c r="E4394">
        <v>349</v>
      </c>
      <c r="F4394" t="s">
        <v>1426</v>
      </c>
      <c r="G4394" t="s">
        <v>69</v>
      </c>
      <c r="H4394" t="s">
        <v>70</v>
      </c>
      <c r="I4394">
        <v>3</v>
      </c>
      <c r="J4394">
        <v>2</v>
      </c>
      <c r="K4394">
        <v>31</v>
      </c>
      <c r="L4394">
        <v>29.4</v>
      </c>
      <c r="M4394">
        <v>5.03</v>
      </c>
      <c r="N4394">
        <v>1.48</v>
      </c>
      <c r="O4394">
        <v>5.07</v>
      </c>
      <c r="P4394">
        <v>1.49</v>
      </c>
      <c r="Q4394">
        <v>3.81</v>
      </c>
      <c r="R4394">
        <v>1.1200000000000001</v>
      </c>
      <c r="S4394">
        <v>2.61</v>
      </c>
      <c r="T4394">
        <v>19</v>
      </c>
      <c r="U4394">
        <v>30.52</v>
      </c>
      <c r="V4394">
        <v>34.9</v>
      </c>
      <c r="W4394" s="1">
        <v>42964</v>
      </c>
      <c r="X4394">
        <v>235</v>
      </c>
      <c r="Y4394" t="s">
        <v>43</v>
      </c>
      <c r="Z4394" t="s">
        <v>2371</v>
      </c>
      <c r="AA4394" t="s">
        <v>2372</v>
      </c>
      <c r="AC4394" t="s">
        <v>49</v>
      </c>
      <c r="AH4394">
        <v>506063</v>
      </c>
      <c r="AI4394" t="s">
        <v>2373</v>
      </c>
      <c r="AJ4394" t="s">
        <v>2374</v>
      </c>
      <c r="AK4394" t="s">
        <v>45</v>
      </c>
      <c r="AL4394" s="1">
        <v>42964</v>
      </c>
    </row>
    <row r="4395" spans="1:38" x14ac:dyDescent="0.25">
      <c r="A4395" t="s">
        <v>594</v>
      </c>
      <c r="B4395" s="1">
        <v>43059</v>
      </c>
      <c r="C4395">
        <v>2</v>
      </c>
      <c r="D4395">
        <v>360</v>
      </c>
      <c r="E4395">
        <v>349</v>
      </c>
      <c r="F4395" t="s">
        <v>1426</v>
      </c>
      <c r="G4395" t="s">
        <v>69</v>
      </c>
      <c r="H4395" t="s">
        <v>70</v>
      </c>
      <c r="I4395">
        <v>3</v>
      </c>
      <c r="J4395">
        <v>2</v>
      </c>
      <c r="K4395">
        <v>95</v>
      </c>
      <c r="L4395">
        <v>22.8</v>
      </c>
      <c r="M4395">
        <v>5.1100000000000003</v>
      </c>
      <c r="N4395">
        <v>1.17</v>
      </c>
      <c r="O4395">
        <v>4.84</v>
      </c>
      <c r="P4395">
        <v>1.1000000000000001</v>
      </c>
      <c r="Q4395">
        <v>4.1100000000000003</v>
      </c>
      <c r="R4395">
        <v>0.94</v>
      </c>
      <c r="S4395">
        <v>2.04</v>
      </c>
      <c r="T4395">
        <v>32</v>
      </c>
      <c r="U4395">
        <v>23.67</v>
      </c>
      <c r="V4395">
        <v>26.89</v>
      </c>
      <c r="W4395" s="1">
        <v>42964</v>
      </c>
      <c r="X4395">
        <v>235</v>
      </c>
      <c r="Y4395" t="s">
        <v>46</v>
      </c>
      <c r="Z4395" t="s">
        <v>234</v>
      </c>
      <c r="AA4395" t="s">
        <v>1607</v>
      </c>
      <c r="AC4395" s="1">
        <v>43043</v>
      </c>
      <c r="AD4395">
        <v>1</v>
      </c>
      <c r="AE4395">
        <v>217</v>
      </c>
      <c r="AF4395" s="1">
        <v>43326</v>
      </c>
      <c r="AG4395">
        <v>362</v>
      </c>
      <c r="AH4395">
        <v>506063</v>
      </c>
      <c r="AI4395" t="s">
        <v>2373</v>
      </c>
      <c r="AJ4395" t="s">
        <v>2374</v>
      </c>
      <c r="AK4395" t="s">
        <v>45</v>
      </c>
      <c r="AL4395" s="1">
        <v>42964</v>
      </c>
    </row>
    <row r="4396" spans="1:38" x14ac:dyDescent="0.25">
      <c r="A4396" t="s">
        <v>594</v>
      </c>
      <c r="B4396" s="1">
        <v>43122</v>
      </c>
      <c r="C4396">
        <v>3</v>
      </c>
      <c r="D4396">
        <v>360</v>
      </c>
      <c r="E4396">
        <v>349</v>
      </c>
      <c r="F4396" t="s">
        <v>1426</v>
      </c>
      <c r="G4396" t="s">
        <v>69</v>
      </c>
      <c r="H4396" t="s">
        <v>70</v>
      </c>
      <c r="I4396">
        <v>3</v>
      </c>
      <c r="J4396">
        <v>2</v>
      </c>
      <c r="K4396">
        <v>158</v>
      </c>
      <c r="L4396">
        <v>15.6</v>
      </c>
      <c r="M4396">
        <v>4.91</v>
      </c>
      <c r="N4396">
        <v>0.77</v>
      </c>
      <c r="O4396">
        <v>5.45</v>
      </c>
      <c r="P4396">
        <v>0.85</v>
      </c>
      <c r="Q4396">
        <v>4.2300000000000004</v>
      </c>
      <c r="R4396">
        <v>0.66</v>
      </c>
      <c r="S4396">
        <v>1.51</v>
      </c>
      <c r="T4396">
        <v>30</v>
      </c>
      <c r="U4396">
        <v>16.190000000000001</v>
      </c>
      <c r="V4396">
        <v>19.75</v>
      </c>
      <c r="W4396" s="1">
        <v>42964</v>
      </c>
      <c r="X4396" t="s">
        <v>2375</v>
      </c>
      <c r="Y4396" t="s">
        <v>47</v>
      </c>
      <c r="Z4396" t="s">
        <v>2371</v>
      </c>
      <c r="AA4396" t="s">
        <v>2372</v>
      </c>
      <c r="AC4396" s="1">
        <v>43043</v>
      </c>
      <c r="AD4396">
        <v>1</v>
      </c>
      <c r="AE4396">
        <v>160</v>
      </c>
      <c r="AF4396" s="1">
        <v>43326</v>
      </c>
      <c r="AG4396">
        <v>362</v>
      </c>
      <c r="AH4396">
        <v>506063</v>
      </c>
      <c r="AI4396" t="s">
        <v>2373</v>
      </c>
      <c r="AJ4396" t="s">
        <v>2374</v>
      </c>
      <c r="AK4396" t="s">
        <v>45</v>
      </c>
      <c r="AL4396" s="1">
        <v>42964</v>
      </c>
    </row>
    <row r="4397" spans="1:38" x14ac:dyDescent="0.25">
      <c r="A4397" t="s">
        <v>594</v>
      </c>
      <c r="B4397" s="1">
        <v>43186</v>
      </c>
      <c r="C4397">
        <v>4</v>
      </c>
      <c r="D4397">
        <v>360</v>
      </c>
      <c r="E4397">
        <v>349</v>
      </c>
      <c r="F4397" t="s">
        <v>1426</v>
      </c>
      <c r="G4397" t="s">
        <v>69</v>
      </c>
      <c r="H4397" t="s">
        <v>70</v>
      </c>
      <c r="I4397">
        <v>3</v>
      </c>
      <c r="J4397">
        <v>2</v>
      </c>
      <c r="K4397">
        <v>222</v>
      </c>
      <c r="L4397">
        <v>12.2</v>
      </c>
      <c r="M4397">
        <v>4.68</v>
      </c>
      <c r="N4397">
        <v>0.56999999999999995</v>
      </c>
      <c r="O4397">
        <v>6.43</v>
      </c>
      <c r="P4397">
        <v>0.78</v>
      </c>
      <c r="Q4397">
        <v>5.14</v>
      </c>
      <c r="R4397">
        <v>0.63</v>
      </c>
      <c r="S4397">
        <v>1.41</v>
      </c>
      <c r="T4397">
        <v>850</v>
      </c>
      <c r="U4397">
        <v>12.66</v>
      </c>
      <c r="V4397">
        <v>17.73</v>
      </c>
      <c r="W4397" s="1">
        <v>42964</v>
      </c>
      <c r="X4397" t="s">
        <v>2375</v>
      </c>
      <c r="Y4397" s="3">
        <v>45017</v>
      </c>
      <c r="Z4397" t="s">
        <v>2371</v>
      </c>
      <c r="AA4397" t="s">
        <v>2372</v>
      </c>
      <c r="AC4397" t="s">
        <v>49</v>
      </c>
      <c r="AH4397">
        <v>506063</v>
      </c>
      <c r="AI4397" t="s">
        <v>2373</v>
      </c>
      <c r="AJ4397" t="s">
        <v>2374</v>
      </c>
      <c r="AK4397" t="s">
        <v>50</v>
      </c>
      <c r="AL4397" s="1">
        <v>43245</v>
      </c>
    </row>
    <row r="4398" spans="1:38" x14ac:dyDescent="0.25">
      <c r="A4398" t="s">
        <v>284</v>
      </c>
      <c r="B4398" s="1">
        <v>44298</v>
      </c>
      <c r="C4398">
        <v>4</v>
      </c>
      <c r="D4398">
        <v>398</v>
      </c>
      <c r="E4398">
        <v>349</v>
      </c>
      <c r="F4398" t="s">
        <v>1426</v>
      </c>
      <c r="G4398" t="s">
        <v>64</v>
      </c>
      <c r="H4398" t="s">
        <v>64</v>
      </c>
      <c r="I4398" t="s">
        <v>304</v>
      </c>
      <c r="J4398" t="s">
        <v>42</v>
      </c>
      <c r="K4398">
        <v>232</v>
      </c>
      <c r="L4398">
        <v>11</v>
      </c>
      <c r="M4398">
        <v>4.71</v>
      </c>
      <c r="N4398">
        <v>0.52</v>
      </c>
      <c r="O4398">
        <v>5.0599999999999996</v>
      </c>
      <c r="P4398">
        <v>0.56000000000000005</v>
      </c>
      <c r="Q4398">
        <v>5.35</v>
      </c>
      <c r="R4398">
        <v>0.59</v>
      </c>
      <c r="S4398">
        <v>1.1499999999999999</v>
      </c>
      <c r="T4398">
        <v>226</v>
      </c>
      <c r="U4398">
        <v>11.42</v>
      </c>
      <c r="V4398">
        <v>14.3</v>
      </c>
      <c r="W4398" s="1">
        <v>44066</v>
      </c>
    </row>
    <row r="4399" spans="1:38" x14ac:dyDescent="0.25">
      <c r="A4399" t="s">
        <v>51</v>
      </c>
      <c r="B4399" s="1">
        <v>42990</v>
      </c>
      <c r="C4399">
        <v>1</v>
      </c>
      <c r="D4399">
        <v>34</v>
      </c>
      <c r="E4399">
        <v>349</v>
      </c>
      <c r="F4399" t="s">
        <v>1426</v>
      </c>
      <c r="G4399" t="s">
        <v>63</v>
      </c>
      <c r="H4399" t="s">
        <v>64</v>
      </c>
      <c r="I4399">
        <v>6</v>
      </c>
      <c r="J4399" t="s">
        <v>42</v>
      </c>
      <c r="K4399">
        <v>10</v>
      </c>
      <c r="L4399">
        <v>24.7</v>
      </c>
      <c r="M4399">
        <v>5.07</v>
      </c>
      <c r="N4399">
        <v>1.25</v>
      </c>
      <c r="O4399">
        <v>4.75</v>
      </c>
      <c r="P4399">
        <v>1.17</v>
      </c>
      <c r="Q4399">
        <v>4.1900000000000004</v>
      </c>
      <c r="R4399">
        <v>1.03</v>
      </c>
      <c r="S4399">
        <v>2.21</v>
      </c>
      <c r="T4399">
        <v>14</v>
      </c>
      <c r="U4399">
        <v>25.64</v>
      </c>
      <c r="V4399">
        <v>28.95</v>
      </c>
      <c r="W4399" s="1">
        <v>42980</v>
      </c>
      <c r="X4399">
        <v>242</v>
      </c>
      <c r="Y4399" t="s">
        <v>43</v>
      </c>
      <c r="AC4399" t="s">
        <v>49</v>
      </c>
      <c r="AH4399" t="s">
        <v>1591</v>
      </c>
      <c r="AI4399">
        <v>140</v>
      </c>
      <c r="AJ4399" s="2">
        <v>18142</v>
      </c>
      <c r="AK4399" t="s">
        <v>45</v>
      </c>
      <c r="AL4399" s="1">
        <v>42980</v>
      </c>
    </row>
    <row r="4400" spans="1:38" x14ac:dyDescent="0.25">
      <c r="A4400" t="s">
        <v>51</v>
      </c>
      <c r="B4400" s="1">
        <v>43048</v>
      </c>
      <c r="C4400">
        <v>2</v>
      </c>
      <c r="D4400">
        <v>34</v>
      </c>
      <c r="E4400">
        <v>349</v>
      </c>
      <c r="F4400" t="s">
        <v>1426</v>
      </c>
      <c r="G4400" t="s">
        <v>63</v>
      </c>
      <c r="H4400" t="s">
        <v>64</v>
      </c>
      <c r="I4400">
        <v>6</v>
      </c>
      <c r="J4400" t="s">
        <v>42</v>
      </c>
      <c r="K4400">
        <v>68</v>
      </c>
      <c r="L4400">
        <v>21.7</v>
      </c>
      <c r="M4400">
        <v>5.22</v>
      </c>
      <c r="N4400">
        <v>1.1299999999999999</v>
      </c>
      <c r="O4400">
        <v>5.74</v>
      </c>
      <c r="P4400">
        <v>1.25</v>
      </c>
      <c r="Q4400">
        <v>4.2</v>
      </c>
      <c r="R4400">
        <v>0.91</v>
      </c>
      <c r="S4400">
        <v>2.16</v>
      </c>
      <c r="T4400">
        <v>38</v>
      </c>
      <c r="U4400">
        <v>22.52</v>
      </c>
      <c r="V4400">
        <v>28.26</v>
      </c>
      <c r="W4400" s="1">
        <v>42980</v>
      </c>
      <c r="X4400">
        <v>242</v>
      </c>
      <c r="Y4400" t="s">
        <v>46</v>
      </c>
      <c r="AC4400" t="s">
        <v>49</v>
      </c>
      <c r="AH4400" t="s">
        <v>1591</v>
      </c>
      <c r="AI4400">
        <v>140</v>
      </c>
      <c r="AJ4400" s="2">
        <v>18142</v>
      </c>
      <c r="AK4400" t="s">
        <v>45</v>
      </c>
      <c r="AL4400" s="1">
        <v>42980</v>
      </c>
    </row>
    <row r="4401" spans="1:38" x14ac:dyDescent="0.25">
      <c r="A4401" t="s">
        <v>51</v>
      </c>
      <c r="B4401" s="1">
        <v>43109</v>
      </c>
      <c r="C4401">
        <v>3</v>
      </c>
      <c r="D4401">
        <v>34</v>
      </c>
      <c r="E4401">
        <v>349</v>
      </c>
      <c r="F4401" t="s">
        <v>1426</v>
      </c>
      <c r="G4401" t="s">
        <v>63</v>
      </c>
      <c r="H4401" t="s">
        <v>64</v>
      </c>
      <c r="I4401">
        <v>6</v>
      </c>
      <c r="J4401" t="s">
        <v>42</v>
      </c>
      <c r="K4401">
        <v>129</v>
      </c>
      <c r="L4401">
        <v>19.100000000000001</v>
      </c>
      <c r="M4401">
        <v>5.0999999999999996</v>
      </c>
      <c r="N4401">
        <v>0.97</v>
      </c>
      <c r="O4401">
        <v>5.63</v>
      </c>
      <c r="P4401">
        <v>1.08</v>
      </c>
      <c r="Q4401">
        <v>4.12</v>
      </c>
      <c r="R4401">
        <v>0.79</v>
      </c>
      <c r="S4401">
        <v>1.86</v>
      </c>
      <c r="T4401">
        <v>26</v>
      </c>
      <c r="U4401">
        <v>19.829999999999998</v>
      </c>
      <c r="V4401">
        <v>24.54</v>
      </c>
      <c r="W4401" s="1">
        <v>42980</v>
      </c>
      <c r="X4401">
        <v>242</v>
      </c>
      <c r="Y4401" t="s">
        <v>47</v>
      </c>
      <c r="AC4401" s="1">
        <v>43069</v>
      </c>
      <c r="AD4401">
        <v>1</v>
      </c>
      <c r="AE4401">
        <v>197</v>
      </c>
      <c r="AF4401" s="1">
        <v>43349</v>
      </c>
      <c r="AG4401">
        <v>369</v>
      </c>
      <c r="AH4401" t="s">
        <v>1591</v>
      </c>
      <c r="AI4401">
        <v>140</v>
      </c>
      <c r="AJ4401" s="2">
        <v>18142</v>
      </c>
      <c r="AK4401" t="s">
        <v>45</v>
      </c>
      <c r="AL4401" s="1">
        <v>42980</v>
      </c>
    </row>
    <row r="4402" spans="1:38" x14ac:dyDescent="0.25">
      <c r="A4402" t="s">
        <v>1153</v>
      </c>
      <c r="B4402" s="1">
        <v>43009</v>
      </c>
      <c r="C4402">
        <v>1</v>
      </c>
      <c r="D4402">
        <v>50</v>
      </c>
      <c r="E4402">
        <v>349</v>
      </c>
      <c r="F4402" t="s">
        <v>1426</v>
      </c>
      <c r="G4402" t="s">
        <v>104</v>
      </c>
      <c r="H4402" t="s">
        <v>105</v>
      </c>
      <c r="I4402">
        <v>3</v>
      </c>
      <c r="J4402">
        <v>2</v>
      </c>
      <c r="K4402">
        <v>42</v>
      </c>
      <c r="L4402">
        <v>16</v>
      </c>
      <c r="M4402">
        <v>5.0199999999999996</v>
      </c>
      <c r="N4402">
        <v>0.8</v>
      </c>
      <c r="O4402">
        <v>4.38</v>
      </c>
      <c r="P4402">
        <v>0.7</v>
      </c>
      <c r="Q4402">
        <v>3.77</v>
      </c>
      <c r="R4402">
        <v>0.6</v>
      </c>
      <c r="S4402">
        <v>1.3</v>
      </c>
      <c r="T4402">
        <v>34</v>
      </c>
      <c r="U4402">
        <v>16.61</v>
      </c>
      <c r="V4402">
        <v>17.53</v>
      </c>
      <c r="W4402" s="1">
        <v>42967</v>
      </c>
      <c r="X4402">
        <v>254</v>
      </c>
      <c r="Y4402" t="s">
        <v>43</v>
      </c>
      <c r="AC4402" s="1">
        <v>43057</v>
      </c>
      <c r="AD4402">
        <v>1</v>
      </c>
      <c r="AE4402">
        <v>260</v>
      </c>
      <c r="AF4402" s="1">
        <v>43330</v>
      </c>
      <c r="AG4402">
        <v>363</v>
      </c>
      <c r="AH4402">
        <v>508077</v>
      </c>
      <c r="AI4402">
        <v>110</v>
      </c>
      <c r="AJ4402" s="2">
        <v>15615</v>
      </c>
      <c r="AK4402" t="s">
        <v>45</v>
      </c>
      <c r="AL4402" s="1">
        <v>42967</v>
      </c>
    </row>
    <row r="4403" spans="1:38" x14ac:dyDescent="0.25">
      <c r="A4403" t="s">
        <v>1153</v>
      </c>
      <c r="B4403" s="1">
        <v>43073</v>
      </c>
      <c r="C4403">
        <v>2</v>
      </c>
      <c r="D4403">
        <v>50</v>
      </c>
      <c r="E4403">
        <v>349</v>
      </c>
      <c r="F4403" t="s">
        <v>1426</v>
      </c>
      <c r="G4403" t="s">
        <v>104</v>
      </c>
      <c r="H4403" t="s">
        <v>105</v>
      </c>
      <c r="I4403">
        <v>3</v>
      </c>
      <c r="J4403">
        <v>2</v>
      </c>
      <c r="K4403">
        <v>106</v>
      </c>
      <c r="L4403">
        <v>13.1</v>
      </c>
      <c r="M4403">
        <v>4.92</v>
      </c>
      <c r="N4403">
        <v>0.64</v>
      </c>
      <c r="O4403">
        <v>6</v>
      </c>
      <c r="P4403">
        <v>0.79</v>
      </c>
      <c r="Q4403">
        <v>4.2300000000000004</v>
      </c>
      <c r="R4403">
        <v>0.55000000000000004</v>
      </c>
      <c r="S4403">
        <v>1.34</v>
      </c>
      <c r="T4403">
        <v>325</v>
      </c>
      <c r="U4403">
        <v>13.6</v>
      </c>
      <c r="V4403">
        <v>17.510000000000002</v>
      </c>
      <c r="W4403" s="1">
        <v>42967</v>
      </c>
      <c r="X4403">
        <v>254</v>
      </c>
      <c r="Y4403" s="3">
        <v>44958</v>
      </c>
      <c r="AC4403" s="1">
        <v>43057</v>
      </c>
      <c r="AD4403">
        <v>1</v>
      </c>
      <c r="AE4403">
        <v>255</v>
      </c>
      <c r="AF4403" s="1">
        <v>43330</v>
      </c>
      <c r="AG4403">
        <v>363</v>
      </c>
      <c r="AH4403">
        <v>508077</v>
      </c>
      <c r="AI4403">
        <v>110</v>
      </c>
      <c r="AJ4403" s="2">
        <v>15615</v>
      </c>
      <c r="AK4403" t="s">
        <v>45</v>
      </c>
      <c r="AL4403" s="1">
        <v>42967</v>
      </c>
    </row>
    <row r="4404" spans="1:38" x14ac:dyDescent="0.25">
      <c r="A4404" t="s">
        <v>1153</v>
      </c>
      <c r="B4404" s="1">
        <v>43073</v>
      </c>
      <c r="C4404">
        <v>2</v>
      </c>
      <c r="D4404">
        <v>62</v>
      </c>
      <c r="E4404">
        <v>349</v>
      </c>
      <c r="F4404" t="s">
        <v>1426</v>
      </c>
      <c r="G4404" t="s">
        <v>40</v>
      </c>
      <c r="H4404" t="s">
        <v>41</v>
      </c>
      <c r="I4404">
        <v>2</v>
      </c>
      <c r="J4404">
        <v>1</v>
      </c>
      <c r="K4404">
        <v>107</v>
      </c>
      <c r="L4404">
        <v>12.5</v>
      </c>
      <c r="M4404">
        <v>4.9400000000000004</v>
      </c>
      <c r="N4404">
        <v>0.62</v>
      </c>
      <c r="O4404">
        <v>5.08</v>
      </c>
      <c r="P4404">
        <v>0.64</v>
      </c>
      <c r="Q4404">
        <v>4.01</v>
      </c>
      <c r="R4404">
        <v>0.5</v>
      </c>
      <c r="S4404">
        <v>1.1399999999999999</v>
      </c>
      <c r="T4404">
        <v>140</v>
      </c>
      <c r="U4404">
        <v>12.98</v>
      </c>
      <c r="V4404">
        <v>15.09</v>
      </c>
      <c r="W4404" s="1">
        <v>42966</v>
      </c>
      <c r="X4404">
        <v>261</v>
      </c>
      <c r="Y4404" s="3">
        <v>44958</v>
      </c>
      <c r="Z4404" t="s">
        <v>2376</v>
      </c>
      <c r="AA4404" t="s">
        <v>2377</v>
      </c>
      <c r="AC4404" s="1">
        <v>43056</v>
      </c>
      <c r="AD4404">
        <v>1</v>
      </c>
      <c r="AE4404">
        <v>262</v>
      </c>
      <c r="AF4404" s="1">
        <v>43337</v>
      </c>
      <c r="AG4404">
        <v>371</v>
      </c>
      <c r="AH4404">
        <v>313047</v>
      </c>
      <c r="AI4404">
        <v>201</v>
      </c>
      <c r="AJ4404" s="2">
        <v>42339</v>
      </c>
      <c r="AK4404" t="s">
        <v>45</v>
      </c>
      <c r="AL4404" s="1">
        <v>42966</v>
      </c>
    </row>
    <row r="4405" spans="1:38" x14ac:dyDescent="0.25">
      <c r="A4405" t="s">
        <v>1153</v>
      </c>
      <c r="B4405" s="1">
        <v>43009</v>
      </c>
      <c r="C4405">
        <v>1</v>
      </c>
      <c r="D4405">
        <v>62</v>
      </c>
      <c r="E4405">
        <v>349</v>
      </c>
      <c r="F4405" t="s">
        <v>1426</v>
      </c>
      <c r="G4405" t="s">
        <v>40</v>
      </c>
      <c r="H4405" t="s">
        <v>41</v>
      </c>
      <c r="I4405">
        <v>2</v>
      </c>
      <c r="J4405">
        <v>1</v>
      </c>
      <c r="K4405">
        <v>43</v>
      </c>
      <c r="L4405">
        <v>12.8</v>
      </c>
      <c r="M4405">
        <v>4.97</v>
      </c>
      <c r="N4405">
        <v>0.64</v>
      </c>
      <c r="O4405">
        <v>4.92</v>
      </c>
      <c r="P4405">
        <v>0.63</v>
      </c>
      <c r="Q4405">
        <v>3.82</v>
      </c>
      <c r="R4405">
        <v>0.49</v>
      </c>
      <c r="S4405">
        <v>1.1200000000000001</v>
      </c>
      <c r="T4405">
        <v>57</v>
      </c>
      <c r="U4405">
        <v>13.29</v>
      </c>
      <c r="V4405">
        <v>14.98</v>
      </c>
      <c r="W4405" s="1">
        <v>42966</v>
      </c>
      <c r="X4405">
        <v>261</v>
      </c>
      <c r="Y4405" t="s">
        <v>43</v>
      </c>
      <c r="Z4405" t="s">
        <v>2376</v>
      </c>
      <c r="AA4405" t="s">
        <v>2377</v>
      </c>
      <c r="AC4405" s="1">
        <v>43056</v>
      </c>
      <c r="AD4405">
        <v>1</v>
      </c>
      <c r="AE4405">
        <v>267</v>
      </c>
      <c r="AF4405" s="1">
        <v>43337</v>
      </c>
      <c r="AG4405">
        <v>371</v>
      </c>
      <c r="AH4405">
        <v>313047</v>
      </c>
      <c r="AI4405">
        <v>201</v>
      </c>
      <c r="AJ4405" s="2">
        <v>42339</v>
      </c>
      <c r="AK4405" t="s">
        <v>45</v>
      </c>
      <c r="AL4405" s="1">
        <v>42966</v>
      </c>
    </row>
    <row r="4406" spans="1:38" x14ac:dyDescent="0.25">
      <c r="A4406" t="s">
        <v>1153</v>
      </c>
      <c r="B4406" s="1">
        <v>43144</v>
      </c>
      <c r="C4406">
        <v>3</v>
      </c>
      <c r="D4406">
        <v>62</v>
      </c>
      <c r="E4406">
        <v>349</v>
      </c>
      <c r="F4406" t="s">
        <v>1426</v>
      </c>
      <c r="G4406" t="s">
        <v>40</v>
      </c>
      <c r="H4406" t="s">
        <v>41</v>
      </c>
      <c r="I4406">
        <v>2</v>
      </c>
      <c r="J4406">
        <v>1</v>
      </c>
      <c r="K4406">
        <v>178</v>
      </c>
      <c r="L4406">
        <v>8.8000000000000007</v>
      </c>
      <c r="M4406">
        <v>4.7699999999999996</v>
      </c>
      <c r="N4406">
        <v>0.42</v>
      </c>
      <c r="O4406">
        <v>6.93</v>
      </c>
      <c r="P4406">
        <v>0.61</v>
      </c>
      <c r="Q4406">
        <v>4.3</v>
      </c>
      <c r="R4406">
        <v>0.38</v>
      </c>
      <c r="S4406">
        <v>0.99</v>
      </c>
      <c r="T4406">
        <v>109</v>
      </c>
      <c r="U4406">
        <v>9.1300000000000008</v>
      </c>
      <c r="V4406">
        <v>12.83</v>
      </c>
      <c r="W4406" s="1">
        <v>42966</v>
      </c>
      <c r="X4406">
        <v>261</v>
      </c>
      <c r="Y4406" s="3">
        <v>44986</v>
      </c>
      <c r="Z4406" t="s">
        <v>2376</v>
      </c>
      <c r="AA4406" t="s">
        <v>2377</v>
      </c>
      <c r="AC4406" s="1">
        <v>43076</v>
      </c>
      <c r="AD4406">
        <v>2</v>
      </c>
      <c r="AE4406">
        <v>143</v>
      </c>
      <c r="AF4406" s="1">
        <v>43357</v>
      </c>
      <c r="AG4406">
        <v>391</v>
      </c>
      <c r="AH4406">
        <v>313047</v>
      </c>
      <c r="AI4406">
        <v>201</v>
      </c>
      <c r="AJ4406" s="2">
        <v>42339</v>
      </c>
      <c r="AK4406" t="s">
        <v>45</v>
      </c>
      <c r="AL4406" s="1">
        <v>42966</v>
      </c>
    </row>
    <row r="4407" spans="1:38" x14ac:dyDescent="0.25">
      <c r="A4407" t="s">
        <v>1153</v>
      </c>
      <c r="B4407" s="1">
        <v>43144</v>
      </c>
      <c r="C4407">
        <v>3</v>
      </c>
      <c r="D4407">
        <v>50</v>
      </c>
      <c r="E4407">
        <v>349</v>
      </c>
      <c r="F4407" t="s">
        <v>1426</v>
      </c>
      <c r="G4407" t="s">
        <v>104</v>
      </c>
      <c r="H4407" t="s">
        <v>105</v>
      </c>
      <c r="I4407">
        <v>3</v>
      </c>
      <c r="J4407">
        <v>2</v>
      </c>
      <c r="K4407">
        <v>177</v>
      </c>
      <c r="L4407">
        <v>8.9</v>
      </c>
      <c r="M4407">
        <v>5.08</v>
      </c>
      <c r="N4407">
        <v>0.45</v>
      </c>
      <c r="O4407">
        <v>6.08</v>
      </c>
      <c r="P4407">
        <v>0.54</v>
      </c>
      <c r="Q4407">
        <v>4.71</v>
      </c>
      <c r="R4407">
        <v>0.42</v>
      </c>
      <c r="S4407">
        <v>0.96</v>
      </c>
      <c r="T4407">
        <v>360</v>
      </c>
      <c r="U4407">
        <v>9.24</v>
      </c>
      <c r="V4407">
        <v>12.28</v>
      </c>
      <c r="W4407" s="1">
        <v>42967</v>
      </c>
      <c r="X4407">
        <v>254</v>
      </c>
      <c r="Y4407" s="3">
        <v>44987</v>
      </c>
      <c r="AC4407" s="1">
        <v>43057</v>
      </c>
      <c r="AD4407">
        <v>1</v>
      </c>
      <c r="AE4407">
        <v>116</v>
      </c>
      <c r="AF4407" s="1">
        <v>43330</v>
      </c>
      <c r="AG4407">
        <v>363</v>
      </c>
      <c r="AH4407">
        <v>508077</v>
      </c>
      <c r="AI4407">
        <v>110</v>
      </c>
      <c r="AJ4407" s="2">
        <v>15615</v>
      </c>
      <c r="AK4407" t="s">
        <v>45</v>
      </c>
      <c r="AL4407" s="1">
        <v>42967</v>
      </c>
    </row>
    <row r="4408" spans="1:38" x14ac:dyDescent="0.25">
      <c r="A4408" t="s">
        <v>1153</v>
      </c>
      <c r="B4408" s="1">
        <v>43214</v>
      </c>
      <c r="C4408">
        <v>4</v>
      </c>
      <c r="D4408">
        <v>62</v>
      </c>
      <c r="E4408">
        <v>349</v>
      </c>
      <c r="F4408" t="s">
        <v>1426</v>
      </c>
      <c r="G4408" t="s">
        <v>40</v>
      </c>
      <c r="H4408" t="s">
        <v>41</v>
      </c>
      <c r="I4408">
        <v>2</v>
      </c>
      <c r="J4408">
        <v>1</v>
      </c>
      <c r="K4408">
        <v>248</v>
      </c>
      <c r="L4408">
        <v>5.7</v>
      </c>
      <c r="M4408">
        <v>4.08</v>
      </c>
      <c r="N4408">
        <v>0.23</v>
      </c>
      <c r="O4408">
        <v>9.1</v>
      </c>
      <c r="P4408">
        <v>0.52</v>
      </c>
      <c r="Q4408">
        <v>5.68</v>
      </c>
      <c r="R4408">
        <v>0.32</v>
      </c>
      <c r="S4408">
        <v>0.84</v>
      </c>
      <c r="T4408">
        <v>206</v>
      </c>
      <c r="U4408">
        <v>5.92</v>
      </c>
      <c r="V4408">
        <v>10.43</v>
      </c>
      <c r="W4408" s="1">
        <v>42966</v>
      </c>
      <c r="X4408">
        <v>261</v>
      </c>
      <c r="Y4408" s="3">
        <v>45018</v>
      </c>
      <c r="Z4408" t="s">
        <v>2376</v>
      </c>
      <c r="AA4408" t="s">
        <v>2377</v>
      </c>
      <c r="AC4408" t="s">
        <v>49</v>
      </c>
      <c r="AH4408">
        <v>313047</v>
      </c>
      <c r="AI4408">
        <v>201</v>
      </c>
      <c r="AJ4408" s="2">
        <v>42339</v>
      </c>
      <c r="AK4408" t="s">
        <v>50</v>
      </c>
      <c r="AL4408" s="1">
        <v>43237</v>
      </c>
    </row>
    <row r="4409" spans="1:38" x14ac:dyDescent="0.25">
      <c r="A4409" t="s">
        <v>1153</v>
      </c>
      <c r="B4409" s="1">
        <v>43214</v>
      </c>
      <c r="C4409">
        <v>4</v>
      </c>
      <c r="D4409">
        <v>50</v>
      </c>
      <c r="E4409">
        <v>349</v>
      </c>
      <c r="F4409" t="s">
        <v>1426</v>
      </c>
      <c r="G4409" t="s">
        <v>104</v>
      </c>
      <c r="H4409" t="s">
        <v>105</v>
      </c>
      <c r="I4409">
        <v>3</v>
      </c>
      <c r="J4409">
        <v>2</v>
      </c>
      <c r="K4409">
        <v>247</v>
      </c>
      <c r="L4409">
        <v>4.4000000000000004</v>
      </c>
      <c r="M4409">
        <v>4.34</v>
      </c>
      <c r="N4409">
        <v>0.19</v>
      </c>
      <c r="O4409">
        <v>7.58</v>
      </c>
      <c r="P4409">
        <v>0.33</v>
      </c>
      <c r="Q4409">
        <v>5.9</v>
      </c>
      <c r="R4409">
        <v>0.26</v>
      </c>
      <c r="S4409">
        <v>0.59</v>
      </c>
      <c r="T4409">
        <v>616</v>
      </c>
      <c r="U4409">
        <v>4.57</v>
      </c>
      <c r="V4409">
        <v>7.25</v>
      </c>
      <c r="W4409" s="1">
        <v>42967</v>
      </c>
      <c r="X4409">
        <v>254</v>
      </c>
      <c r="Y4409" s="3">
        <v>45019</v>
      </c>
      <c r="AC4409" s="1">
        <v>43057</v>
      </c>
      <c r="AD4409">
        <v>1</v>
      </c>
      <c r="AF4409" s="1">
        <v>43329</v>
      </c>
      <c r="AH4409">
        <v>508077</v>
      </c>
      <c r="AI4409">
        <v>110</v>
      </c>
      <c r="AJ4409" s="2">
        <v>15615</v>
      </c>
      <c r="AK4409" t="s">
        <v>143</v>
      </c>
      <c r="AL4409" s="1">
        <v>43236</v>
      </c>
    </row>
    <row r="4410" spans="1:38" x14ac:dyDescent="0.25">
      <c r="A4410" t="s">
        <v>40</v>
      </c>
      <c r="B4410" s="1">
        <v>44117</v>
      </c>
      <c r="C4410">
        <v>1</v>
      </c>
      <c r="D4410">
        <v>209</v>
      </c>
      <c r="E4410">
        <v>349</v>
      </c>
      <c r="F4410" t="s">
        <v>1426</v>
      </c>
      <c r="G4410" t="s">
        <v>69</v>
      </c>
      <c r="H4410" t="s">
        <v>70</v>
      </c>
      <c r="I4410">
        <v>3</v>
      </c>
      <c r="J4410">
        <v>2</v>
      </c>
      <c r="K4410">
        <v>47</v>
      </c>
      <c r="L4410">
        <v>22</v>
      </c>
      <c r="M4410">
        <v>5.14</v>
      </c>
      <c r="N4410">
        <v>1.1299999999999999</v>
      </c>
      <c r="O4410">
        <v>4.87</v>
      </c>
      <c r="P4410">
        <v>1.07</v>
      </c>
      <c r="Q4410">
        <v>3.88</v>
      </c>
      <c r="R4410">
        <v>0.85</v>
      </c>
      <c r="S4410">
        <v>1.92</v>
      </c>
      <c r="T4410">
        <v>13</v>
      </c>
      <c r="U4410">
        <v>22.84</v>
      </c>
      <c r="V4410">
        <v>25.64</v>
      </c>
      <c r="W4410" s="1">
        <v>44070</v>
      </c>
      <c r="Y4410" t="s">
        <v>43</v>
      </c>
      <c r="Z4410" t="s">
        <v>2378</v>
      </c>
      <c r="AA4410" t="s">
        <v>2379</v>
      </c>
      <c r="AB4410">
        <v>25</v>
      </c>
      <c r="AC4410" t="s">
        <v>49</v>
      </c>
      <c r="AI4410" t="s">
        <v>818</v>
      </c>
      <c r="AJ4410" t="s">
        <v>2380</v>
      </c>
      <c r="AK4410" t="s">
        <v>45</v>
      </c>
      <c r="AL4410" s="1">
        <v>44070</v>
      </c>
    </row>
    <row r="4411" spans="1:38" x14ac:dyDescent="0.25">
      <c r="A4411" t="s">
        <v>40</v>
      </c>
      <c r="B4411" s="1">
        <v>44222</v>
      </c>
      <c r="C4411">
        <v>2</v>
      </c>
      <c r="D4411">
        <v>209</v>
      </c>
      <c r="E4411">
        <v>349</v>
      </c>
      <c r="F4411" t="s">
        <v>1426</v>
      </c>
      <c r="G4411" t="s">
        <v>69</v>
      </c>
      <c r="H4411" t="s">
        <v>70</v>
      </c>
      <c r="I4411">
        <v>3</v>
      </c>
      <c r="J4411">
        <v>2</v>
      </c>
      <c r="K4411">
        <v>152</v>
      </c>
      <c r="L4411">
        <v>15.9</v>
      </c>
      <c r="M4411">
        <v>4.96</v>
      </c>
      <c r="N4411">
        <v>0.79</v>
      </c>
      <c r="O4411">
        <v>4.7</v>
      </c>
      <c r="P4411">
        <v>0.75</v>
      </c>
      <c r="Q4411">
        <v>3.87</v>
      </c>
      <c r="R4411">
        <v>0.62</v>
      </c>
      <c r="S4411">
        <v>1.36</v>
      </c>
      <c r="T4411">
        <v>11</v>
      </c>
      <c r="U4411">
        <v>16.5</v>
      </c>
      <c r="V4411">
        <v>18.28</v>
      </c>
      <c r="W4411" s="1">
        <v>44070</v>
      </c>
      <c r="Y4411" t="s">
        <v>46</v>
      </c>
      <c r="Z4411" t="s">
        <v>2378</v>
      </c>
      <c r="AA4411" t="s">
        <v>2379</v>
      </c>
      <c r="AB4411">
        <v>25</v>
      </c>
      <c r="AC4411" s="1">
        <v>44204</v>
      </c>
      <c r="AD4411">
        <v>0</v>
      </c>
      <c r="AE4411">
        <v>227</v>
      </c>
      <c r="AF4411" s="1">
        <v>44486</v>
      </c>
      <c r="AG4411">
        <v>416</v>
      </c>
      <c r="AI4411" t="s">
        <v>818</v>
      </c>
      <c r="AJ4411" t="s">
        <v>2380</v>
      </c>
      <c r="AK4411" t="s">
        <v>45</v>
      </c>
      <c r="AL4411" s="1">
        <v>44070</v>
      </c>
    </row>
    <row r="4412" spans="1:38" x14ac:dyDescent="0.25">
      <c r="A4412" t="s">
        <v>40</v>
      </c>
      <c r="B4412" s="1">
        <v>44280</v>
      </c>
      <c r="C4412">
        <v>3</v>
      </c>
      <c r="D4412">
        <v>209</v>
      </c>
      <c r="E4412">
        <v>349</v>
      </c>
      <c r="F4412" t="s">
        <v>1426</v>
      </c>
      <c r="G4412" t="s">
        <v>69</v>
      </c>
      <c r="H4412" t="s">
        <v>70</v>
      </c>
      <c r="I4412">
        <v>3</v>
      </c>
      <c r="J4412">
        <v>2</v>
      </c>
      <c r="K4412">
        <v>210</v>
      </c>
      <c r="L4412">
        <v>14.4</v>
      </c>
      <c r="M4412">
        <v>4.9000000000000004</v>
      </c>
      <c r="N4412">
        <v>0.71</v>
      </c>
      <c r="O4412">
        <v>5.04</v>
      </c>
      <c r="P4412">
        <v>0.73</v>
      </c>
      <c r="Q4412">
        <v>4.46</v>
      </c>
      <c r="R4412">
        <v>0.64</v>
      </c>
      <c r="S4412">
        <v>1.37</v>
      </c>
      <c r="T4412">
        <v>53</v>
      </c>
      <c r="U4412">
        <v>14.95</v>
      </c>
      <c r="V4412">
        <v>17.77</v>
      </c>
      <c r="W4412" s="1">
        <v>44070</v>
      </c>
      <c r="Y4412" t="s">
        <v>47</v>
      </c>
      <c r="Z4412" t="s">
        <v>2378</v>
      </c>
      <c r="AA4412" t="s">
        <v>2379</v>
      </c>
      <c r="AB4412">
        <v>25</v>
      </c>
      <c r="AC4412" s="1">
        <v>44204</v>
      </c>
      <c r="AD4412">
        <v>0</v>
      </c>
      <c r="AE4412">
        <v>205</v>
      </c>
      <c r="AF4412" s="1">
        <v>44486</v>
      </c>
      <c r="AG4412">
        <v>416</v>
      </c>
      <c r="AI4412" t="s">
        <v>818</v>
      </c>
      <c r="AJ4412" t="s">
        <v>2380</v>
      </c>
      <c r="AK4412" t="s">
        <v>45</v>
      </c>
      <c r="AL4412" s="1">
        <v>44070</v>
      </c>
    </row>
    <row r="4413" spans="1:38" x14ac:dyDescent="0.25">
      <c r="A4413" t="s">
        <v>68</v>
      </c>
      <c r="B4413" s="1">
        <v>43018</v>
      </c>
      <c r="C4413">
        <v>1</v>
      </c>
      <c r="D4413">
        <v>339</v>
      </c>
      <c r="E4413">
        <v>349</v>
      </c>
      <c r="F4413" t="s">
        <v>1426</v>
      </c>
      <c r="G4413" t="s">
        <v>40</v>
      </c>
      <c r="H4413" t="s">
        <v>41</v>
      </c>
      <c r="I4413">
        <v>2</v>
      </c>
      <c r="J4413">
        <v>1</v>
      </c>
      <c r="K4413">
        <v>59</v>
      </c>
      <c r="L4413">
        <v>19.399999999999999</v>
      </c>
      <c r="M4413">
        <v>4.93</v>
      </c>
      <c r="N4413">
        <v>0.96</v>
      </c>
      <c r="O4413">
        <v>5.59</v>
      </c>
      <c r="P4413">
        <v>1.08</v>
      </c>
      <c r="Q4413">
        <v>3.52</v>
      </c>
      <c r="R4413">
        <v>0.68</v>
      </c>
      <c r="S4413">
        <v>1.77</v>
      </c>
      <c r="T4413">
        <v>64</v>
      </c>
      <c r="U4413">
        <v>20.14</v>
      </c>
      <c r="V4413">
        <v>23.8</v>
      </c>
      <c r="W4413" s="1">
        <v>42959</v>
      </c>
      <c r="X4413">
        <v>273</v>
      </c>
      <c r="Y4413" t="s">
        <v>43</v>
      </c>
      <c r="AC4413" s="1">
        <v>43043</v>
      </c>
      <c r="AD4413">
        <v>2</v>
      </c>
      <c r="AE4413">
        <v>258</v>
      </c>
      <c r="AF4413" s="1">
        <v>43325</v>
      </c>
      <c r="AG4413">
        <v>366</v>
      </c>
      <c r="AH4413">
        <v>313500</v>
      </c>
      <c r="AI4413">
        <v>571</v>
      </c>
      <c r="AJ4413" t="s">
        <v>2117</v>
      </c>
      <c r="AK4413" t="s">
        <v>45</v>
      </c>
      <c r="AL4413" s="1">
        <v>42959</v>
      </c>
    </row>
    <row r="4414" spans="1:38" x14ac:dyDescent="0.25">
      <c r="A4414" t="s">
        <v>68</v>
      </c>
      <c r="B4414" s="1">
        <v>43073</v>
      </c>
      <c r="C4414">
        <v>2</v>
      </c>
      <c r="D4414">
        <v>339</v>
      </c>
      <c r="E4414">
        <v>349</v>
      </c>
      <c r="F4414" t="s">
        <v>1426</v>
      </c>
      <c r="G4414" t="s">
        <v>40</v>
      </c>
      <c r="H4414" t="s">
        <v>41</v>
      </c>
      <c r="I4414">
        <v>2</v>
      </c>
      <c r="J4414">
        <v>1</v>
      </c>
      <c r="K4414">
        <v>114</v>
      </c>
      <c r="L4414">
        <v>14.3</v>
      </c>
      <c r="M4414">
        <v>4.8099999999999996</v>
      </c>
      <c r="N4414">
        <v>0.69</v>
      </c>
      <c r="O4414">
        <v>3.95</v>
      </c>
      <c r="P4414">
        <v>0.56000000000000005</v>
      </c>
      <c r="Q4414">
        <v>3.33</v>
      </c>
      <c r="R4414">
        <v>0.48</v>
      </c>
      <c r="S4414">
        <v>1.04</v>
      </c>
      <c r="T4414">
        <v>117</v>
      </c>
      <c r="U4414">
        <v>14.84</v>
      </c>
      <c r="V4414">
        <v>14.43</v>
      </c>
      <c r="W4414" s="1">
        <v>42959</v>
      </c>
      <c r="X4414">
        <v>273</v>
      </c>
      <c r="Y4414" t="s">
        <v>46</v>
      </c>
      <c r="AC4414" s="1">
        <v>43043</v>
      </c>
      <c r="AD4414">
        <v>2</v>
      </c>
      <c r="AE4414">
        <v>250</v>
      </c>
      <c r="AF4414" s="1">
        <v>43325</v>
      </c>
      <c r="AG4414">
        <v>366</v>
      </c>
      <c r="AH4414">
        <v>313500</v>
      </c>
      <c r="AI4414">
        <v>571</v>
      </c>
      <c r="AJ4414" t="s">
        <v>2117</v>
      </c>
      <c r="AK4414" t="s">
        <v>45</v>
      </c>
      <c r="AL4414" s="1">
        <v>42959</v>
      </c>
    </row>
    <row r="4415" spans="1:38" x14ac:dyDescent="0.25">
      <c r="A4415" t="s">
        <v>68</v>
      </c>
      <c r="B4415" s="1">
        <v>43144</v>
      </c>
      <c r="C4415">
        <v>3</v>
      </c>
      <c r="D4415">
        <v>339</v>
      </c>
      <c r="E4415">
        <v>349</v>
      </c>
      <c r="F4415" t="s">
        <v>1426</v>
      </c>
      <c r="G4415" t="s">
        <v>40</v>
      </c>
      <c r="H4415" t="s">
        <v>41</v>
      </c>
      <c r="I4415">
        <v>2</v>
      </c>
      <c r="J4415">
        <v>1</v>
      </c>
      <c r="K4415">
        <v>185</v>
      </c>
      <c r="L4415">
        <v>12.7</v>
      </c>
      <c r="M4415">
        <v>4.5999999999999996</v>
      </c>
      <c r="N4415">
        <v>0.57999999999999996</v>
      </c>
      <c r="O4415">
        <v>4.7699999999999996</v>
      </c>
      <c r="P4415">
        <v>0.61</v>
      </c>
      <c r="Q4415">
        <v>3.4</v>
      </c>
      <c r="R4415">
        <v>0.43</v>
      </c>
      <c r="S4415">
        <v>1.04</v>
      </c>
      <c r="T4415">
        <v>90</v>
      </c>
      <c r="U4415">
        <v>13.18</v>
      </c>
      <c r="V4415">
        <v>14.25</v>
      </c>
      <c r="W4415" s="1">
        <v>42959</v>
      </c>
      <c r="X4415">
        <v>273</v>
      </c>
      <c r="Y4415" t="s">
        <v>47</v>
      </c>
      <c r="AC4415" s="1">
        <v>43043</v>
      </c>
      <c r="AD4415">
        <v>2</v>
      </c>
      <c r="AE4415">
        <v>179</v>
      </c>
      <c r="AF4415" s="1">
        <v>43325</v>
      </c>
      <c r="AG4415">
        <v>366</v>
      </c>
      <c r="AH4415">
        <v>313500</v>
      </c>
      <c r="AI4415">
        <v>571</v>
      </c>
      <c r="AJ4415" t="s">
        <v>2117</v>
      </c>
      <c r="AK4415" t="s">
        <v>45</v>
      </c>
      <c r="AL4415" s="1">
        <v>42959</v>
      </c>
    </row>
    <row r="4416" spans="1:38" x14ac:dyDescent="0.25">
      <c r="A4416" t="s">
        <v>68</v>
      </c>
      <c r="B4416" s="1">
        <v>43219</v>
      </c>
      <c r="C4416">
        <v>4</v>
      </c>
      <c r="D4416">
        <v>339</v>
      </c>
      <c r="E4416">
        <v>349</v>
      </c>
      <c r="F4416" t="s">
        <v>1426</v>
      </c>
      <c r="G4416" t="s">
        <v>40</v>
      </c>
      <c r="H4416" t="s">
        <v>41</v>
      </c>
      <c r="I4416">
        <v>2</v>
      </c>
      <c r="J4416">
        <v>1</v>
      </c>
      <c r="K4416">
        <v>260</v>
      </c>
      <c r="L4416">
        <v>7.2</v>
      </c>
      <c r="M4416">
        <v>4.2699999999999996</v>
      </c>
      <c r="N4416">
        <v>0.31</v>
      </c>
      <c r="O4416">
        <v>7.66</v>
      </c>
      <c r="P4416">
        <v>0.55000000000000004</v>
      </c>
      <c r="Q4416">
        <v>4.6399999999999997</v>
      </c>
      <c r="R4416">
        <v>0.33</v>
      </c>
      <c r="S4416">
        <v>0.89</v>
      </c>
      <c r="T4416">
        <v>190</v>
      </c>
      <c r="U4416">
        <v>7.47</v>
      </c>
      <c r="V4416">
        <v>11.28</v>
      </c>
      <c r="W4416" s="1">
        <v>42959</v>
      </c>
      <c r="X4416">
        <v>273</v>
      </c>
      <c r="Y4416" s="3">
        <v>45017</v>
      </c>
      <c r="AC4416" s="1">
        <v>43414</v>
      </c>
      <c r="AD4416">
        <v>3</v>
      </c>
      <c r="AE4416">
        <v>245</v>
      </c>
      <c r="AF4416" s="1">
        <v>43692</v>
      </c>
      <c r="AG4416">
        <v>733</v>
      </c>
      <c r="AH4416">
        <v>313500</v>
      </c>
      <c r="AI4416">
        <v>571</v>
      </c>
      <c r="AJ4416" t="s">
        <v>2117</v>
      </c>
      <c r="AK4416" t="s">
        <v>50</v>
      </c>
      <c r="AL4416" s="1">
        <v>43250</v>
      </c>
    </row>
    <row r="4417" spans="1:38" x14ac:dyDescent="0.25">
      <c r="A4417" t="s">
        <v>123</v>
      </c>
      <c r="B4417" s="1">
        <v>43074</v>
      </c>
      <c r="C4417">
        <v>2</v>
      </c>
      <c r="D4417">
        <v>721</v>
      </c>
      <c r="E4417">
        <v>349</v>
      </c>
      <c r="F4417" t="s">
        <v>1426</v>
      </c>
      <c r="G4417" t="s">
        <v>69</v>
      </c>
      <c r="H4417" t="s">
        <v>70</v>
      </c>
      <c r="I4417">
        <v>3</v>
      </c>
      <c r="J4417">
        <v>2</v>
      </c>
      <c r="K4417">
        <v>85</v>
      </c>
      <c r="L4417">
        <v>24.9</v>
      </c>
      <c r="M4417">
        <v>4.96</v>
      </c>
      <c r="N4417">
        <v>1.24</v>
      </c>
      <c r="O4417">
        <v>2.89</v>
      </c>
      <c r="P4417">
        <v>0.72</v>
      </c>
      <c r="Q4417">
        <v>3.4</v>
      </c>
      <c r="R4417">
        <v>0.85</v>
      </c>
      <c r="S4417">
        <v>1.57</v>
      </c>
      <c r="T4417">
        <v>8</v>
      </c>
      <c r="U4417">
        <v>25.85</v>
      </c>
      <c r="V4417">
        <v>22.02</v>
      </c>
      <c r="W4417" s="1">
        <v>42989</v>
      </c>
      <c r="X4417">
        <v>222</v>
      </c>
      <c r="Y4417" t="s">
        <v>46</v>
      </c>
      <c r="AC4417" s="1">
        <v>43057</v>
      </c>
      <c r="AD4417">
        <v>1</v>
      </c>
      <c r="AE4417">
        <v>263</v>
      </c>
      <c r="AF4417" s="1">
        <v>43339</v>
      </c>
      <c r="AG4417">
        <v>350</v>
      </c>
      <c r="AI4417">
        <v>0</v>
      </c>
      <c r="AJ4417" t="s">
        <v>1021</v>
      </c>
      <c r="AK4417" t="s">
        <v>45</v>
      </c>
      <c r="AL4417" s="1">
        <v>42989</v>
      </c>
    </row>
    <row r="4418" spans="1:38" x14ac:dyDescent="0.25">
      <c r="A4418" t="s">
        <v>123</v>
      </c>
      <c r="B4418" s="1">
        <v>43005</v>
      </c>
      <c r="C4418">
        <v>1</v>
      </c>
      <c r="D4418">
        <v>721</v>
      </c>
      <c r="E4418">
        <v>349</v>
      </c>
      <c r="F4418" t="s">
        <v>1426</v>
      </c>
      <c r="G4418" t="s">
        <v>69</v>
      </c>
      <c r="H4418" t="s">
        <v>70</v>
      </c>
      <c r="I4418">
        <v>3</v>
      </c>
      <c r="J4418">
        <v>2</v>
      </c>
      <c r="K4418">
        <v>16</v>
      </c>
      <c r="L4418">
        <v>22.3</v>
      </c>
      <c r="M4418">
        <v>5.08</v>
      </c>
      <c r="N4418">
        <v>1.1299999999999999</v>
      </c>
      <c r="O4418">
        <v>3.5</v>
      </c>
      <c r="P4418">
        <v>0.78</v>
      </c>
      <c r="Q4418">
        <v>3.53</v>
      </c>
      <c r="R4418">
        <v>0.79</v>
      </c>
      <c r="S4418">
        <v>1.57</v>
      </c>
      <c r="T4418">
        <v>24</v>
      </c>
      <c r="U4418">
        <v>23.15</v>
      </c>
      <c r="V4418">
        <v>21.63</v>
      </c>
      <c r="W4418" s="1">
        <v>42989</v>
      </c>
      <c r="X4418">
        <v>222</v>
      </c>
      <c r="Y4418" t="s">
        <v>43</v>
      </c>
      <c r="AC4418" s="1">
        <v>43057</v>
      </c>
      <c r="AD4418">
        <v>1</v>
      </c>
      <c r="AE4418">
        <v>272</v>
      </c>
      <c r="AF4418" s="1">
        <v>43339</v>
      </c>
      <c r="AG4418">
        <v>350</v>
      </c>
      <c r="AI4418">
        <v>0</v>
      </c>
      <c r="AJ4418" t="s">
        <v>1021</v>
      </c>
      <c r="AK4418" t="s">
        <v>45</v>
      </c>
      <c r="AL4418" s="1">
        <v>42989</v>
      </c>
    </row>
    <row r="4419" spans="1:38" x14ac:dyDescent="0.25">
      <c r="A4419" t="s">
        <v>123</v>
      </c>
      <c r="B4419" s="1">
        <v>43198</v>
      </c>
      <c r="C4419">
        <v>4</v>
      </c>
      <c r="D4419">
        <v>679</v>
      </c>
      <c r="E4419">
        <v>349</v>
      </c>
      <c r="F4419" t="s">
        <v>1426</v>
      </c>
      <c r="G4419" t="s">
        <v>104</v>
      </c>
      <c r="H4419" t="s">
        <v>105</v>
      </c>
      <c r="I4419">
        <v>3</v>
      </c>
      <c r="J4419">
        <v>2</v>
      </c>
      <c r="K4419">
        <v>186</v>
      </c>
      <c r="L4419">
        <v>13.6</v>
      </c>
      <c r="M4419">
        <v>4.99</v>
      </c>
      <c r="N4419">
        <v>0.68</v>
      </c>
      <c r="O4419">
        <v>5.0599999999999996</v>
      </c>
      <c r="P4419">
        <v>0.69</v>
      </c>
      <c r="Q4419">
        <v>4.3499999999999996</v>
      </c>
      <c r="R4419">
        <v>0.59</v>
      </c>
      <c r="S4419">
        <v>1.28</v>
      </c>
      <c r="T4419">
        <v>75</v>
      </c>
      <c r="U4419">
        <v>14.12</v>
      </c>
      <c r="V4419">
        <v>16.68</v>
      </c>
      <c r="W4419" s="1">
        <v>43012</v>
      </c>
      <c r="X4419" t="s">
        <v>973</v>
      </c>
      <c r="Y4419" t="s">
        <v>47</v>
      </c>
      <c r="Z4419" t="s">
        <v>856</v>
      </c>
      <c r="AA4419" t="s">
        <v>857</v>
      </c>
      <c r="AC4419" t="s">
        <v>49</v>
      </c>
      <c r="AH4419" t="s">
        <v>858</v>
      </c>
      <c r="AI4419" t="s">
        <v>859</v>
      </c>
      <c r="AJ4419" t="s">
        <v>860</v>
      </c>
      <c r="AK4419" t="s">
        <v>50</v>
      </c>
      <c r="AL4419" s="1">
        <v>43242</v>
      </c>
    </row>
    <row r="4420" spans="1:38" x14ac:dyDescent="0.25">
      <c r="A4420" t="s">
        <v>123</v>
      </c>
      <c r="B4420" s="1">
        <v>43136</v>
      </c>
      <c r="C4420">
        <v>3</v>
      </c>
      <c r="D4420">
        <v>721</v>
      </c>
      <c r="E4420">
        <v>349</v>
      </c>
      <c r="F4420" t="s">
        <v>1426</v>
      </c>
      <c r="G4420" t="s">
        <v>104</v>
      </c>
      <c r="H4420" t="s">
        <v>105</v>
      </c>
      <c r="I4420">
        <v>3</v>
      </c>
      <c r="J4420">
        <v>2</v>
      </c>
      <c r="K4420">
        <v>124</v>
      </c>
      <c r="L4420">
        <v>10.5</v>
      </c>
      <c r="M4420">
        <v>5.19</v>
      </c>
      <c r="N4420">
        <v>0.54</v>
      </c>
      <c r="O4420">
        <v>4.41</v>
      </c>
      <c r="P4420">
        <v>0.46</v>
      </c>
      <c r="Q4420">
        <v>3.69</v>
      </c>
      <c r="R4420">
        <v>0.39</v>
      </c>
      <c r="S4420">
        <v>0.85</v>
      </c>
      <c r="T4420">
        <v>36</v>
      </c>
      <c r="U4420">
        <v>10.9</v>
      </c>
      <c r="V4420">
        <v>11.48</v>
      </c>
      <c r="W4420" s="1">
        <v>43012</v>
      </c>
      <c r="X4420">
        <v>199</v>
      </c>
      <c r="Y4420" t="s">
        <v>46</v>
      </c>
      <c r="Z4420" t="s">
        <v>856</v>
      </c>
      <c r="AA4420" t="s">
        <v>857</v>
      </c>
      <c r="AC4420" s="1">
        <v>43043</v>
      </c>
      <c r="AD4420">
        <v>1</v>
      </c>
      <c r="AE4420">
        <v>183</v>
      </c>
      <c r="AF4420" s="1">
        <v>43321</v>
      </c>
      <c r="AG4420">
        <v>309</v>
      </c>
      <c r="AH4420" t="s">
        <v>858</v>
      </c>
      <c r="AI4420" t="s">
        <v>859</v>
      </c>
      <c r="AJ4420" t="s">
        <v>860</v>
      </c>
      <c r="AK4420" t="s">
        <v>45</v>
      </c>
      <c r="AL4420" s="1">
        <v>43012</v>
      </c>
    </row>
    <row r="4421" spans="1:38" x14ac:dyDescent="0.25">
      <c r="A4421" t="s">
        <v>1153</v>
      </c>
      <c r="B4421" s="1">
        <v>43073</v>
      </c>
      <c r="C4421">
        <v>2</v>
      </c>
      <c r="D4421">
        <v>8</v>
      </c>
      <c r="E4421">
        <v>350</v>
      </c>
      <c r="F4421" t="s">
        <v>1426</v>
      </c>
      <c r="G4421" t="s">
        <v>104</v>
      </c>
      <c r="H4421" t="s">
        <v>105</v>
      </c>
      <c r="I4421">
        <v>2</v>
      </c>
      <c r="J4421">
        <v>1</v>
      </c>
      <c r="K4421">
        <v>115</v>
      </c>
      <c r="L4421">
        <v>9.6</v>
      </c>
      <c r="M4421">
        <v>4.6399999999999997</v>
      </c>
      <c r="N4421">
        <v>0.45</v>
      </c>
      <c r="O4421">
        <v>5.75</v>
      </c>
      <c r="P4421">
        <v>0.55000000000000004</v>
      </c>
      <c r="Q4421">
        <v>4.49</v>
      </c>
      <c r="R4421">
        <v>0.43</v>
      </c>
      <c r="S4421">
        <v>0.98</v>
      </c>
      <c r="T4421">
        <v>99</v>
      </c>
      <c r="U4421">
        <v>9.9600000000000009</v>
      </c>
      <c r="V4421">
        <v>12.67</v>
      </c>
      <c r="W4421" s="1">
        <v>42958</v>
      </c>
      <c r="X4421">
        <v>269</v>
      </c>
      <c r="Y4421" t="s">
        <v>46</v>
      </c>
      <c r="Z4421" t="s">
        <v>2381</v>
      </c>
      <c r="AA4421" t="s">
        <v>2382</v>
      </c>
      <c r="AB4421">
        <v>202</v>
      </c>
      <c r="AC4421" s="1">
        <v>43062</v>
      </c>
      <c r="AD4421">
        <v>1</v>
      </c>
      <c r="AE4421">
        <v>268</v>
      </c>
      <c r="AF4421" s="1">
        <v>43343</v>
      </c>
      <c r="AG4421">
        <v>385</v>
      </c>
      <c r="AH4421">
        <v>310034</v>
      </c>
      <c r="AI4421" t="s">
        <v>1866</v>
      </c>
      <c r="AJ4421" s="2">
        <v>42705</v>
      </c>
      <c r="AK4421" t="s">
        <v>45</v>
      </c>
      <c r="AL4421" s="1">
        <v>42958</v>
      </c>
    </row>
    <row r="4422" spans="1:38" x14ac:dyDescent="0.25">
      <c r="A4422" t="s">
        <v>1153</v>
      </c>
      <c r="B4422" s="1">
        <v>43009</v>
      </c>
      <c r="C4422">
        <v>1</v>
      </c>
      <c r="D4422">
        <v>8</v>
      </c>
      <c r="E4422">
        <v>350</v>
      </c>
      <c r="F4422" t="s">
        <v>1426</v>
      </c>
      <c r="G4422" t="s">
        <v>104</v>
      </c>
      <c r="H4422" t="s">
        <v>105</v>
      </c>
      <c r="I4422">
        <v>2</v>
      </c>
      <c r="J4422">
        <v>1</v>
      </c>
      <c r="K4422">
        <v>51</v>
      </c>
      <c r="L4422">
        <v>8.6999999999999993</v>
      </c>
      <c r="M4422">
        <v>4.91</v>
      </c>
      <c r="N4422">
        <v>0.43</v>
      </c>
      <c r="O4422">
        <v>5.34</v>
      </c>
      <c r="P4422">
        <v>0.46</v>
      </c>
      <c r="Q4422">
        <v>4.1500000000000004</v>
      </c>
      <c r="R4422">
        <v>0.36</v>
      </c>
      <c r="S4422">
        <v>0.83</v>
      </c>
      <c r="T4422">
        <v>82</v>
      </c>
      <c r="U4422">
        <v>9.0299999999999994</v>
      </c>
      <c r="V4422">
        <v>10.78</v>
      </c>
      <c r="W4422" s="1">
        <v>42958</v>
      </c>
      <c r="X4422">
        <v>269</v>
      </c>
      <c r="Y4422" t="s">
        <v>43</v>
      </c>
      <c r="Z4422" t="s">
        <v>2381</v>
      </c>
      <c r="AA4422" t="s">
        <v>2382</v>
      </c>
      <c r="AB4422">
        <v>202</v>
      </c>
      <c r="AC4422" s="1">
        <v>43062</v>
      </c>
      <c r="AD4422">
        <v>1</v>
      </c>
      <c r="AE4422">
        <v>273</v>
      </c>
      <c r="AF4422" s="1">
        <v>43343</v>
      </c>
      <c r="AG4422">
        <v>385</v>
      </c>
      <c r="AH4422">
        <v>310034</v>
      </c>
      <c r="AI4422" t="s">
        <v>1866</v>
      </c>
      <c r="AJ4422" s="2">
        <v>42705</v>
      </c>
      <c r="AK4422" t="s">
        <v>45</v>
      </c>
      <c r="AL4422" s="1">
        <v>42958</v>
      </c>
    </row>
    <row r="4423" spans="1:38" x14ac:dyDescent="0.25">
      <c r="A4423" t="s">
        <v>1153</v>
      </c>
      <c r="B4423" s="1">
        <v>43144</v>
      </c>
      <c r="C4423">
        <v>3</v>
      </c>
      <c r="D4423">
        <v>8</v>
      </c>
      <c r="E4423">
        <v>350</v>
      </c>
      <c r="F4423" t="s">
        <v>1426</v>
      </c>
      <c r="G4423" t="s">
        <v>104</v>
      </c>
      <c r="H4423" t="s">
        <v>105</v>
      </c>
      <c r="I4423">
        <v>2</v>
      </c>
      <c r="J4423">
        <v>1</v>
      </c>
      <c r="K4423">
        <v>186</v>
      </c>
      <c r="L4423">
        <v>6.1</v>
      </c>
      <c r="M4423">
        <v>4.78</v>
      </c>
      <c r="N4423">
        <v>0.28999999999999998</v>
      </c>
      <c r="O4423">
        <v>7.56</v>
      </c>
      <c r="P4423">
        <v>0.46</v>
      </c>
      <c r="Q4423">
        <v>5</v>
      </c>
      <c r="R4423">
        <v>0.3</v>
      </c>
      <c r="S4423">
        <v>0.77</v>
      </c>
      <c r="T4423">
        <v>153</v>
      </c>
      <c r="U4423">
        <v>6.33</v>
      </c>
      <c r="V4423">
        <v>9.6300000000000008</v>
      </c>
      <c r="W4423" s="1">
        <v>42958</v>
      </c>
      <c r="X4423">
        <v>269</v>
      </c>
      <c r="Y4423" s="3">
        <v>44986</v>
      </c>
      <c r="Z4423" t="s">
        <v>2381</v>
      </c>
      <c r="AA4423" t="s">
        <v>2382</v>
      </c>
      <c r="AB4423">
        <v>202</v>
      </c>
      <c r="AC4423" s="1">
        <v>43104</v>
      </c>
      <c r="AD4423">
        <v>3</v>
      </c>
      <c r="AE4423">
        <v>171</v>
      </c>
      <c r="AF4423" s="1">
        <v>43385</v>
      </c>
      <c r="AG4423">
        <v>427</v>
      </c>
      <c r="AH4423">
        <v>310034</v>
      </c>
      <c r="AI4423" t="s">
        <v>1866</v>
      </c>
      <c r="AJ4423" s="2">
        <v>42705</v>
      </c>
      <c r="AK4423" t="s">
        <v>45</v>
      </c>
      <c r="AL4423" s="1">
        <v>42958</v>
      </c>
    </row>
    <row r="4424" spans="1:38" x14ac:dyDescent="0.25">
      <c r="A4424" t="s">
        <v>1153</v>
      </c>
      <c r="B4424" s="1">
        <v>43214</v>
      </c>
      <c r="C4424">
        <v>4</v>
      </c>
      <c r="D4424">
        <v>8</v>
      </c>
      <c r="E4424">
        <v>350</v>
      </c>
      <c r="F4424" t="s">
        <v>1426</v>
      </c>
      <c r="G4424" t="s">
        <v>104</v>
      </c>
      <c r="H4424" t="s">
        <v>105</v>
      </c>
      <c r="I4424">
        <v>2</v>
      </c>
      <c r="J4424">
        <v>1</v>
      </c>
      <c r="K4424">
        <v>256</v>
      </c>
      <c r="L4424">
        <v>4.7</v>
      </c>
      <c r="M4424">
        <v>4</v>
      </c>
      <c r="N4424">
        <v>0.19</v>
      </c>
      <c r="O4424">
        <v>7.7</v>
      </c>
      <c r="P4424">
        <v>0.36</v>
      </c>
      <c r="Q4424">
        <v>6.16</v>
      </c>
      <c r="R4424">
        <v>0.28999999999999998</v>
      </c>
      <c r="S4424">
        <v>0.65</v>
      </c>
      <c r="T4424">
        <v>227</v>
      </c>
      <c r="U4424">
        <v>4.88</v>
      </c>
      <c r="V4424">
        <v>7.93</v>
      </c>
      <c r="W4424" s="1">
        <v>42958</v>
      </c>
      <c r="X4424">
        <v>269</v>
      </c>
      <c r="Y4424" s="3">
        <v>45018</v>
      </c>
      <c r="Z4424" t="s">
        <v>2381</v>
      </c>
      <c r="AA4424" t="s">
        <v>2382</v>
      </c>
      <c r="AB4424">
        <v>202</v>
      </c>
      <c r="AC4424" s="1">
        <v>43104</v>
      </c>
      <c r="AD4424">
        <v>3</v>
      </c>
      <c r="AE4424">
        <v>18</v>
      </c>
      <c r="AF4424" s="1">
        <v>43385</v>
      </c>
      <c r="AG4424">
        <v>427</v>
      </c>
      <c r="AH4424">
        <v>310034</v>
      </c>
      <c r="AI4424" t="s">
        <v>1866</v>
      </c>
      <c r="AJ4424" s="2">
        <v>42705</v>
      </c>
      <c r="AK4424" t="s">
        <v>50</v>
      </c>
      <c r="AL4424" s="1">
        <v>43237</v>
      </c>
    </row>
    <row r="4425" spans="1:38" x14ac:dyDescent="0.25">
      <c r="A4425" t="s">
        <v>51</v>
      </c>
      <c r="B4425" s="1">
        <v>42990</v>
      </c>
      <c r="C4425">
        <v>1</v>
      </c>
      <c r="D4425">
        <v>153</v>
      </c>
      <c r="E4425">
        <v>350</v>
      </c>
      <c r="F4425" t="s">
        <v>1426</v>
      </c>
      <c r="G4425" t="s">
        <v>56</v>
      </c>
      <c r="H4425" t="s">
        <v>41</v>
      </c>
      <c r="I4425">
        <v>2</v>
      </c>
      <c r="J4425">
        <v>1</v>
      </c>
      <c r="K4425">
        <v>15</v>
      </c>
      <c r="L4425">
        <v>18.899999999999999</v>
      </c>
      <c r="M4425">
        <v>5.12</v>
      </c>
      <c r="N4425">
        <v>0.97</v>
      </c>
      <c r="O4425">
        <v>5.28</v>
      </c>
      <c r="P4425">
        <v>1</v>
      </c>
      <c r="Q4425">
        <v>4.55</v>
      </c>
      <c r="R4425">
        <v>0.86</v>
      </c>
      <c r="S4425">
        <v>1.86</v>
      </c>
      <c r="T4425">
        <v>30</v>
      </c>
      <c r="U4425">
        <v>19.62</v>
      </c>
      <c r="V4425">
        <v>24</v>
      </c>
      <c r="W4425" s="1">
        <v>42975</v>
      </c>
      <c r="X4425">
        <v>247</v>
      </c>
      <c r="Y4425" t="s">
        <v>43</v>
      </c>
      <c r="Z4425" t="s">
        <v>462</v>
      </c>
      <c r="AA4425" t="s">
        <v>2383</v>
      </c>
      <c r="AC4425" t="s">
        <v>49</v>
      </c>
      <c r="AH4425" t="s">
        <v>440</v>
      </c>
      <c r="AI4425" t="s">
        <v>680</v>
      </c>
      <c r="AJ4425" s="3">
        <v>44968</v>
      </c>
      <c r="AK4425" t="s">
        <v>45</v>
      </c>
      <c r="AL4425" s="1">
        <v>42975</v>
      </c>
    </row>
    <row r="4426" spans="1:38" x14ac:dyDescent="0.25">
      <c r="A4426" t="s">
        <v>51</v>
      </c>
      <c r="B4426" s="1">
        <v>43048</v>
      </c>
      <c r="C4426">
        <v>2</v>
      </c>
      <c r="D4426">
        <v>153</v>
      </c>
      <c r="E4426">
        <v>350</v>
      </c>
      <c r="F4426" t="s">
        <v>1426</v>
      </c>
      <c r="G4426" t="s">
        <v>56</v>
      </c>
      <c r="H4426" t="s">
        <v>41</v>
      </c>
      <c r="I4426">
        <v>3</v>
      </c>
      <c r="J4426">
        <v>2</v>
      </c>
      <c r="K4426">
        <v>73</v>
      </c>
      <c r="L4426">
        <v>17.2</v>
      </c>
      <c r="M4426">
        <v>5.03</v>
      </c>
      <c r="N4426">
        <v>0.87</v>
      </c>
      <c r="O4426">
        <v>5.64</v>
      </c>
      <c r="P4426">
        <v>0.97</v>
      </c>
      <c r="Q4426">
        <v>4.46</v>
      </c>
      <c r="R4426">
        <v>0.77</v>
      </c>
      <c r="S4426">
        <v>1.74</v>
      </c>
      <c r="T4426">
        <v>35</v>
      </c>
      <c r="U4426">
        <v>17.850000000000001</v>
      </c>
      <c r="V4426">
        <v>22.5</v>
      </c>
      <c r="W4426" s="1">
        <v>42975</v>
      </c>
      <c r="X4426">
        <v>247</v>
      </c>
      <c r="Y4426" t="s">
        <v>46</v>
      </c>
      <c r="Z4426" t="s">
        <v>462</v>
      </c>
      <c r="AA4426" t="s">
        <v>2383</v>
      </c>
      <c r="AC4426" t="s">
        <v>49</v>
      </c>
      <c r="AH4426" t="s">
        <v>440</v>
      </c>
      <c r="AI4426" t="s">
        <v>680</v>
      </c>
      <c r="AJ4426" s="3">
        <v>44968</v>
      </c>
      <c r="AK4426" t="s">
        <v>45</v>
      </c>
      <c r="AL4426" s="1">
        <v>42975</v>
      </c>
    </row>
    <row r="4427" spans="1:38" x14ac:dyDescent="0.25">
      <c r="A4427" t="s">
        <v>51</v>
      </c>
      <c r="B4427" s="1">
        <v>43109</v>
      </c>
      <c r="C4427">
        <v>3</v>
      </c>
      <c r="D4427">
        <v>153</v>
      </c>
      <c r="E4427">
        <v>350</v>
      </c>
      <c r="F4427" t="s">
        <v>1426</v>
      </c>
      <c r="G4427" t="s">
        <v>56</v>
      </c>
      <c r="H4427" t="s">
        <v>41</v>
      </c>
      <c r="I4427">
        <v>3</v>
      </c>
      <c r="J4427">
        <v>2</v>
      </c>
      <c r="K4427">
        <v>134</v>
      </c>
      <c r="L4427">
        <v>13.3</v>
      </c>
      <c r="M4427">
        <v>4.96</v>
      </c>
      <c r="N4427">
        <v>0.66</v>
      </c>
      <c r="O4427">
        <v>6.02</v>
      </c>
      <c r="P4427">
        <v>0.8</v>
      </c>
      <c r="Q4427">
        <v>4.32</v>
      </c>
      <c r="R4427">
        <v>0.56999999999999995</v>
      </c>
      <c r="S4427">
        <v>1.38</v>
      </c>
      <c r="T4427">
        <v>22</v>
      </c>
      <c r="U4427">
        <v>13.81</v>
      </c>
      <c r="V4427">
        <v>17.829999999999998</v>
      </c>
      <c r="W4427" s="1">
        <v>42975</v>
      </c>
      <c r="X4427">
        <v>247</v>
      </c>
      <c r="Y4427" t="s">
        <v>47</v>
      </c>
      <c r="Z4427" t="s">
        <v>462</v>
      </c>
      <c r="AA4427" t="s">
        <v>2383</v>
      </c>
      <c r="AC4427" s="1">
        <v>43060</v>
      </c>
      <c r="AD4427">
        <v>1</v>
      </c>
      <c r="AE4427">
        <v>190</v>
      </c>
      <c r="AF4427" s="1">
        <v>43342</v>
      </c>
      <c r="AG4427">
        <v>367</v>
      </c>
      <c r="AH4427" t="s">
        <v>440</v>
      </c>
      <c r="AI4427" t="s">
        <v>680</v>
      </c>
      <c r="AJ4427" s="3">
        <v>44968</v>
      </c>
      <c r="AK4427" t="s">
        <v>45</v>
      </c>
      <c r="AL4427" s="1">
        <v>42975</v>
      </c>
    </row>
    <row r="4428" spans="1:38" x14ac:dyDescent="0.25">
      <c r="A4428" t="s">
        <v>51</v>
      </c>
      <c r="B4428" s="1">
        <v>43157</v>
      </c>
      <c r="C4428">
        <v>4</v>
      </c>
      <c r="D4428">
        <v>153</v>
      </c>
      <c r="E4428">
        <v>350</v>
      </c>
      <c r="F4428" t="s">
        <v>1426</v>
      </c>
      <c r="G4428" t="s">
        <v>56</v>
      </c>
      <c r="H4428" t="s">
        <v>41</v>
      </c>
      <c r="I4428">
        <v>3</v>
      </c>
      <c r="J4428">
        <v>2</v>
      </c>
      <c r="K4428">
        <v>182</v>
      </c>
      <c r="L4428">
        <v>12.8</v>
      </c>
      <c r="M4428">
        <v>4.9400000000000004</v>
      </c>
      <c r="N4428">
        <v>0.63</v>
      </c>
      <c r="O4428">
        <v>5.88</v>
      </c>
      <c r="P4428">
        <v>0.75</v>
      </c>
      <c r="Q4428">
        <v>4.74</v>
      </c>
      <c r="R4428">
        <v>0.61</v>
      </c>
      <c r="S4428">
        <v>1.36</v>
      </c>
      <c r="T4428">
        <v>29</v>
      </c>
      <c r="U4428">
        <v>13.29</v>
      </c>
      <c r="V4428">
        <v>17.37</v>
      </c>
      <c r="W4428" s="1">
        <v>42975</v>
      </c>
      <c r="X4428">
        <v>247</v>
      </c>
      <c r="Y4428" t="s">
        <v>48</v>
      </c>
      <c r="Z4428" t="s">
        <v>462</v>
      </c>
      <c r="AA4428" t="s">
        <v>2383</v>
      </c>
      <c r="AC4428" s="1">
        <v>43060</v>
      </c>
      <c r="AD4428">
        <v>1</v>
      </c>
      <c r="AE4428">
        <v>184</v>
      </c>
      <c r="AF4428" s="1">
        <v>43342</v>
      </c>
      <c r="AG4428">
        <v>367</v>
      </c>
      <c r="AH4428" t="s">
        <v>440</v>
      </c>
      <c r="AI4428" t="s">
        <v>680</v>
      </c>
      <c r="AJ4428" s="3">
        <v>44968</v>
      </c>
      <c r="AK4428" t="s">
        <v>45</v>
      </c>
      <c r="AL4428" s="1">
        <v>42975</v>
      </c>
    </row>
    <row r="4429" spans="1:38" x14ac:dyDescent="0.25">
      <c r="A4429" t="s">
        <v>51</v>
      </c>
      <c r="B4429" s="1">
        <v>43209</v>
      </c>
      <c r="C4429">
        <v>5</v>
      </c>
      <c r="D4429">
        <v>153</v>
      </c>
      <c r="E4429">
        <v>350</v>
      </c>
      <c r="F4429" t="s">
        <v>1426</v>
      </c>
      <c r="G4429" t="s">
        <v>56</v>
      </c>
      <c r="H4429" t="s">
        <v>41</v>
      </c>
      <c r="I4429">
        <v>3</v>
      </c>
      <c r="J4429">
        <v>2</v>
      </c>
      <c r="K4429">
        <v>234</v>
      </c>
      <c r="L4429">
        <v>10.6</v>
      </c>
      <c r="M4429">
        <v>4.9000000000000004</v>
      </c>
      <c r="N4429">
        <v>0.52</v>
      </c>
      <c r="O4429">
        <v>6.07</v>
      </c>
      <c r="P4429">
        <v>0.64</v>
      </c>
      <c r="Q4429">
        <v>4.88</v>
      </c>
      <c r="R4429">
        <v>0.52</v>
      </c>
      <c r="S4429">
        <v>1.1599999999999999</v>
      </c>
      <c r="T4429">
        <v>82</v>
      </c>
      <c r="U4429">
        <v>11</v>
      </c>
      <c r="V4429">
        <v>14.73</v>
      </c>
      <c r="W4429" s="1">
        <v>42975</v>
      </c>
      <c r="X4429">
        <v>247</v>
      </c>
      <c r="Y4429" t="s">
        <v>77</v>
      </c>
      <c r="Z4429" t="s">
        <v>462</v>
      </c>
      <c r="AA4429" t="s">
        <v>2383</v>
      </c>
      <c r="AC4429" t="s">
        <v>49</v>
      </c>
      <c r="AH4429" t="s">
        <v>440</v>
      </c>
      <c r="AI4429" t="s">
        <v>680</v>
      </c>
      <c r="AJ4429" s="3">
        <v>44968</v>
      </c>
      <c r="AK4429" t="s">
        <v>45</v>
      </c>
      <c r="AL4429" s="1">
        <v>42975</v>
      </c>
    </row>
    <row r="4430" spans="1:38" x14ac:dyDescent="0.25">
      <c r="A4430" t="s">
        <v>68</v>
      </c>
      <c r="B4430" s="1">
        <v>43018</v>
      </c>
      <c r="C4430">
        <v>1</v>
      </c>
      <c r="D4430">
        <v>332</v>
      </c>
      <c r="E4430">
        <v>350</v>
      </c>
      <c r="F4430" t="s">
        <v>1426</v>
      </c>
      <c r="G4430" t="s">
        <v>104</v>
      </c>
      <c r="H4430" t="s">
        <v>105</v>
      </c>
      <c r="I4430">
        <v>2</v>
      </c>
      <c r="J4430">
        <v>1</v>
      </c>
      <c r="K4430">
        <v>54</v>
      </c>
      <c r="L4430">
        <v>17.100000000000001</v>
      </c>
      <c r="M4430">
        <v>5.26</v>
      </c>
      <c r="N4430">
        <v>0.9</v>
      </c>
      <c r="O4430">
        <v>3.99</v>
      </c>
      <c r="P4430">
        <v>0.68</v>
      </c>
      <c r="Q4430">
        <v>3.75</v>
      </c>
      <c r="R4430">
        <v>0.64</v>
      </c>
      <c r="S4430">
        <v>1.32</v>
      </c>
      <c r="T4430">
        <v>18</v>
      </c>
      <c r="U4430">
        <v>17.75</v>
      </c>
      <c r="V4430">
        <v>17.87</v>
      </c>
      <c r="W4430" s="1">
        <v>42964</v>
      </c>
      <c r="X4430">
        <v>268</v>
      </c>
      <c r="Y4430" t="s">
        <v>43</v>
      </c>
      <c r="Z4430" t="s">
        <v>2384</v>
      </c>
      <c r="AA4430" t="s">
        <v>157</v>
      </c>
      <c r="AB4430">
        <v>217</v>
      </c>
      <c r="AC4430" s="1">
        <v>43050</v>
      </c>
      <c r="AD4430">
        <v>2</v>
      </c>
      <c r="AE4430">
        <v>262</v>
      </c>
      <c r="AF4430" s="1">
        <v>43329</v>
      </c>
      <c r="AG4430">
        <v>365</v>
      </c>
      <c r="AH4430">
        <v>313522</v>
      </c>
      <c r="AI4430">
        <v>344</v>
      </c>
      <c r="AJ4430" s="2">
        <v>16742</v>
      </c>
      <c r="AK4430" t="s">
        <v>45</v>
      </c>
      <c r="AL4430" s="1">
        <v>42964</v>
      </c>
    </row>
    <row r="4431" spans="1:38" x14ac:dyDescent="0.25">
      <c r="A4431" t="s">
        <v>68</v>
      </c>
      <c r="B4431" s="1">
        <v>43144</v>
      </c>
      <c r="C4431">
        <v>3</v>
      </c>
      <c r="D4431">
        <v>332</v>
      </c>
      <c r="E4431">
        <v>350</v>
      </c>
      <c r="F4431" t="s">
        <v>1426</v>
      </c>
      <c r="G4431" t="s">
        <v>104</v>
      </c>
      <c r="H4431" t="s">
        <v>105</v>
      </c>
      <c r="I4431">
        <v>2</v>
      </c>
      <c r="J4431">
        <v>1</v>
      </c>
      <c r="K4431">
        <v>180</v>
      </c>
      <c r="L4431">
        <v>11.7</v>
      </c>
      <c r="M4431">
        <v>4.82</v>
      </c>
      <c r="N4431">
        <v>0.56000000000000005</v>
      </c>
      <c r="O4431">
        <v>7.37</v>
      </c>
      <c r="P4431">
        <v>0.86</v>
      </c>
      <c r="Q4431">
        <v>3.83</v>
      </c>
      <c r="R4431">
        <v>0.45</v>
      </c>
      <c r="S4431">
        <v>1.31</v>
      </c>
      <c r="T4431">
        <v>81</v>
      </c>
      <c r="U4431">
        <v>12.14</v>
      </c>
      <c r="V4431">
        <v>17.27</v>
      </c>
      <c r="W4431" s="1">
        <v>42964</v>
      </c>
      <c r="X4431">
        <v>268</v>
      </c>
      <c r="Y4431" t="s">
        <v>47</v>
      </c>
      <c r="Z4431" t="s">
        <v>2384</v>
      </c>
      <c r="AA4431" t="s">
        <v>157</v>
      </c>
      <c r="AB4431">
        <v>217</v>
      </c>
      <c r="AC4431" s="1">
        <v>43050</v>
      </c>
      <c r="AD4431">
        <v>2</v>
      </c>
      <c r="AE4431">
        <v>183</v>
      </c>
      <c r="AF4431" s="1">
        <v>43329</v>
      </c>
      <c r="AG4431">
        <v>365</v>
      </c>
      <c r="AH4431">
        <v>313522</v>
      </c>
      <c r="AI4431">
        <v>344</v>
      </c>
      <c r="AJ4431" s="2">
        <v>16742</v>
      </c>
      <c r="AK4431" t="s">
        <v>45</v>
      </c>
      <c r="AL4431" s="1">
        <v>42964</v>
      </c>
    </row>
    <row r="4432" spans="1:38" x14ac:dyDescent="0.25">
      <c r="A4432" t="s">
        <v>68</v>
      </c>
      <c r="B4432" s="1">
        <v>43073</v>
      </c>
      <c r="C4432">
        <v>2</v>
      </c>
      <c r="D4432">
        <v>332</v>
      </c>
      <c r="E4432">
        <v>350</v>
      </c>
      <c r="F4432" t="s">
        <v>1426</v>
      </c>
      <c r="G4432" t="s">
        <v>104</v>
      </c>
      <c r="H4432" t="s">
        <v>105</v>
      </c>
      <c r="I4432">
        <v>2</v>
      </c>
      <c r="J4432">
        <v>1</v>
      </c>
      <c r="K4432">
        <v>109</v>
      </c>
      <c r="L4432">
        <v>17.899999999999999</v>
      </c>
      <c r="M4432">
        <v>3.35</v>
      </c>
      <c r="N4432">
        <v>0.6</v>
      </c>
      <c r="O4432">
        <v>3.5</v>
      </c>
      <c r="P4432">
        <v>0.63</v>
      </c>
      <c r="Q4432">
        <v>2.4900000000000002</v>
      </c>
      <c r="R4432">
        <v>0.45</v>
      </c>
      <c r="S4432">
        <v>1.07</v>
      </c>
      <c r="T4432">
        <v>29</v>
      </c>
      <c r="U4432">
        <v>18.579999999999998</v>
      </c>
      <c r="V4432">
        <v>16.05</v>
      </c>
      <c r="W4432" s="1">
        <v>42964</v>
      </c>
      <c r="X4432">
        <v>268</v>
      </c>
      <c r="Y4432" t="s">
        <v>46</v>
      </c>
      <c r="Z4432" t="s">
        <v>2384</v>
      </c>
      <c r="AA4432" t="s">
        <v>157</v>
      </c>
      <c r="AB4432">
        <v>217</v>
      </c>
      <c r="AC4432" s="1">
        <v>43050</v>
      </c>
      <c r="AD4432">
        <v>2</v>
      </c>
      <c r="AE4432">
        <v>254</v>
      </c>
      <c r="AF4432" s="1">
        <v>43329</v>
      </c>
      <c r="AG4432">
        <v>365</v>
      </c>
      <c r="AH4432">
        <v>313522</v>
      </c>
      <c r="AI4432">
        <v>344</v>
      </c>
      <c r="AJ4432" s="2">
        <v>16742</v>
      </c>
      <c r="AK4432" t="s">
        <v>45</v>
      </c>
      <c r="AL4432" s="1">
        <v>42964</v>
      </c>
    </row>
    <row r="4433" spans="1:38" x14ac:dyDescent="0.25">
      <c r="A4433" t="s">
        <v>68</v>
      </c>
      <c r="B4433" s="1">
        <v>43219</v>
      </c>
      <c r="C4433">
        <v>4</v>
      </c>
      <c r="D4433">
        <v>332</v>
      </c>
      <c r="E4433">
        <v>350</v>
      </c>
      <c r="F4433" t="s">
        <v>1426</v>
      </c>
      <c r="G4433" t="s">
        <v>104</v>
      </c>
      <c r="H4433" t="s">
        <v>105</v>
      </c>
      <c r="I4433">
        <v>2</v>
      </c>
      <c r="J4433">
        <v>1</v>
      </c>
      <c r="K4433">
        <v>255</v>
      </c>
      <c r="L4433">
        <v>6.6</v>
      </c>
      <c r="M4433">
        <v>4.28</v>
      </c>
      <c r="N4433">
        <v>0.28000000000000003</v>
      </c>
      <c r="O4433">
        <v>8.7200000000000006</v>
      </c>
      <c r="P4433">
        <v>0.57999999999999996</v>
      </c>
      <c r="Q4433">
        <v>5.29</v>
      </c>
      <c r="R4433">
        <v>0.35</v>
      </c>
      <c r="S4433">
        <v>0.92</v>
      </c>
      <c r="T4433">
        <v>99</v>
      </c>
      <c r="U4433">
        <v>6.85</v>
      </c>
      <c r="V4433">
        <v>11.64</v>
      </c>
      <c r="W4433" s="1">
        <v>42964</v>
      </c>
      <c r="X4433">
        <v>268</v>
      </c>
      <c r="Y4433" t="s">
        <v>48</v>
      </c>
      <c r="Z4433" t="s">
        <v>2385</v>
      </c>
      <c r="AA4433" t="s">
        <v>2386</v>
      </c>
      <c r="AB4433">
        <v>220</v>
      </c>
      <c r="AC4433" s="1">
        <v>43409</v>
      </c>
      <c r="AD4433">
        <v>3</v>
      </c>
      <c r="AE4433">
        <v>240</v>
      </c>
      <c r="AF4433" s="1">
        <v>43687</v>
      </c>
      <c r="AG4433">
        <v>723</v>
      </c>
      <c r="AH4433">
        <v>313522</v>
      </c>
      <c r="AI4433">
        <v>344</v>
      </c>
      <c r="AJ4433" s="2">
        <v>16742</v>
      </c>
      <c r="AK4433" t="s">
        <v>50</v>
      </c>
      <c r="AL4433" s="1">
        <v>43250</v>
      </c>
    </row>
    <row r="4434" spans="1:38" x14ac:dyDescent="0.25">
      <c r="A4434" t="s">
        <v>78</v>
      </c>
      <c r="B4434" s="1">
        <v>43193</v>
      </c>
      <c r="C4434">
        <v>4</v>
      </c>
      <c r="D4434">
        <v>208</v>
      </c>
      <c r="E4434">
        <v>350</v>
      </c>
      <c r="F4434" t="s">
        <v>1426</v>
      </c>
      <c r="G4434" t="s">
        <v>40</v>
      </c>
      <c r="H4434" t="s">
        <v>41</v>
      </c>
      <c r="I4434">
        <v>8</v>
      </c>
      <c r="J4434" t="s">
        <v>42</v>
      </c>
      <c r="K4434">
        <v>151</v>
      </c>
      <c r="L4434">
        <v>15.9</v>
      </c>
      <c r="M4434">
        <v>4.51</v>
      </c>
      <c r="N4434">
        <v>0.72</v>
      </c>
      <c r="O4434">
        <v>6.08</v>
      </c>
      <c r="P4434">
        <v>0.97</v>
      </c>
      <c r="Q4434">
        <v>4.45</v>
      </c>
      <c r="R4434">
        <v>0.71</v>
      </c>
      <c r="S4434">
        <v>1.67</v>
      </c>
      <c r="T4434">
        <v>978</v>
      </c>
      <c r="U4434">
        <v>16.5</v>
      </c>
      <c r="V4434">
        <v>21.7</v>
      </c>
      <c r="W4434" s="1">
        <v>43042</v>
      </c>
      <c r="X4434">
        <v>164</v>
      </c>
      <c r="Y4434" s="3">
        <v>44988</v>
      </c>
      <c r="AC4434" s="1">
        <v>43079</v>
      </c>
      <c r="AD4434">
        <v>2</v>
      </c>
      <c r="AE4434">
        <v>166</v>
      </c>
      <c r="AF4434" s="1">
        <v>43361</v>
      </c>
      <c r="AG4434">
        <v>319</v>
      </c>
      <c r="AH4434">
        <v>301048</v>
      </c>
      <c r="AI4434">
        <v>0</v>
      </c>
      <c r="AK4434" t="s">
        <v>45</v>
      </c>
      <c r="AL4434" s="1">
        <v>43042</v>
      </c>
    </row>
    <row r="4435" spans="1:38" x14ac:dyDescent="0.25">
      <c r="A4435" t="s">
        <v>78</v>
      </c>
      <c r="B4435" s="1">
        <v>43129</v>
      </c>
      <c r="C4435">
        <v>3</v>
      </c>
      <c r="D4435">
        <v>208</v>
      </c>
      <c r="E4435">
        <v>350</v>
      </c>
      <c r="F4435" t="s">
        <v>1426</v>
      </c>
      <c r="G4435" t="s">
        <v>40</v>
      </c>
      <c r="H4435" t="s">
        <v>41</v>
      </c>
      <c r="I4435">
        <v>8</v>
      </c>
      <c r="J4435" t="s">
        <v>42</v>
      </c>
      <c r="K4435">
        <v>87</v>
      </c>
      <c r="L4435">
        <v>20.6</v>
      </c>
      <c r="M4435">
        <v>5</v>
      </c>
      <c r="N4435">
        <v>1.03</v>
      </c>
      <c r="O4435">
        <v>3.9</v>
      </c>
      <c r="P4435">
        <v>0.8</v>
      </c>
      <c r="Q4435">
        <v>3.59</v>
      </c>
      <c r="R4435">
        <v>0.74</v>
      </c>
      <c r="S4435">
        <v>1.54</v>
      </c>
      <c r="T4435">
        <v>463</v>
      </c>
      <c r="U4435">
        <v>21.38</v>
      </c>
      <c r="V4435">
        <v>21.06</v>
      </c>
      <c r="W4435" s="1">
        <v>43042</v>
      </c>
      <c r="X4435">
        <v>164</v>
      </c>
      <c r="Y4435" s="3">
        <v>44959</v>
      </c>
      <c r="AC4435" s="1">
        <v>43079</v>
      </c>
      <c r="AD4435">
        <v>2</v>
      </c>
      <c r="AE4435">
        <v>230</v>
      </c>
      <c r="AF4435" s="1">
        <v>43361</v>
      </c>
      <c r="AG4435">
        <v>319</v>
      </c>
      <c r="AH4435">
        <v>301048</v>
      </c>
      <c r="AI4435">
        <v>0</v>
      </c>
      <c r="AK4435" t="s">
        <v>45</v>
      </c>
      <c r="AL4435" s="1">
        <v>43042</v>
      </c>
    </row>
    <row r="4436" spans="1:38" x14ac:dyDescent="0.25">
      <c r="A4436" t="s">
        <v>78</v>
      </c>
      <c r="B4436" s="1">
        <v>43072</v>
      </c>
      <c r="C4436">
        <v>2</v>
      </c>
      <c r="D4436">
        <v>208</v>
      </c>
      <c r="E4436">
        <v>350</v>
      </c>
      <c r="F4436" t="s">
        <v>1426</v>
      </c>
      <c r="G4436" t="s">
        <v>40</v>
      </c>
      <c r="H4436" t="s">
        <v>41</v>
      </c>
      <c r="I4436">
        <v>6</v>
      </c>
      <c r="J4436" t="s">
        <v>42</v>
      </c>
      <c r="K4436">
        <v>30</v>
      </c>
      <c r="L4436">
        <v>18.100000000000001</v>
      </c>
      <c r="M4436">
        <v>5.34</v>
      </c>
      <c r="N4436">
        <v>0.97</v>
      </c>
      <c r="O4436">
        <v>4.8</v>
      </c>
      <c r="P4436">
        <v>0.87</v>
      </c>
      <c r="Q4436">
        <v>3.62</v>
      </c>
      <c r="R4436">
        <v>0.66</v>
      </c>
      <c r="S4436">
        <v>1.52</v>
      </c>
      <c r="T4436">
        <v>18</v>
      </c>
      <c r="U4436">
        <v>18.79</v>
      </c>
      <c r="V4436">
        <v>20.67</v>
      </c>
      <c r="W4436" s="1">
        <v>43042</v>
      </c>
      <c r="X4436" t="s">
        <v>1110</v>
      </c>
      <c r="Y4436" t="s">
        <v>77</v>
      </c>
      <c r="Z4436" t="s">
        <v>2387</v>
      </c>
      <c r="AA4436" s="2">
        <v>23651</v>
      </c>
      <c r="AB4436">
        <v>31</v>
      </c>
      <c r="AC4436" s="1">
        <v>43065</v>
      </c>
      <c r="AD4436">
        <v>2</v>
      </c>
      <c r="AE4436">
        <v>221</v>
      </c>
      <c r="AF4436" s="1">
        <v>43347</v>
      </c>
      <c r="AG4436">
        <v>746</v>
      </c>
      <c r="AI4436">
        <v>0</v>
      </c>
      <c r="AK4436" t="s">
        <v>45</v>
      </c>
      <c r="AL4436" s="1">
        <v>42601</v>
      </c>
    </row>
    <row r="4437" spans="1:38" x14ac:dyDescent="0.25">
      <c r="A4437" t="s">
        <v>594</v>
      </c>
      <c r="B4437" s="1">
        <v>42995</v>
      </c>
      <c r="C4437">
        <v>1</v>
      </c>
      <c r="D4437">
        <v>352</v>
      </c>
      <c r="E4437">
        <v>351</v>
      </c>
      <c r="F4437" t="s">
        <v>1426</v>
      </c>
      <c r="G4437" t="s">
        <v>69</v>
      </c>
      <c r="H4437" t="s">
        <v>70</v>
      </c>
      <c r="I4437">
        <v>3</v>
      </c>
      <c r="J4437">
        <v>2</v>
      </c>
      <c r="K4437">
        <v>38</v>
      </c>
      <c r="L4437">
        <v>32.200000000000003</v>
      </c>
      <c r="M4437">
        <v>5.0999999999999996</v>
      </c>
      <c r="N4437">
        <v>1.64</v>
      </c>
      <c r="O4437">
        <v>4.49</v>
      </c>
      <c r="P4437">
        <v>1.45</v>
      </c>
      <c r="Q4437">
        <v>3.81</v>
      </c>
      <c r="R4437">
        <v>1.23</v>
      </c>
      <c r="S4437">
        <v>2.67</v>
      </c>
      <c r="T4437">
        <v>29</v>
      </c>
      <c r="U4437">
        <v>33.42</v>
      </c>
      <c r="V4437">
        <v>35.96</v>
      </c>
      <c r="W4437" s="1">
        <v>42957</v>
      </c>
      <c r="X4437">
        <v>242</v>
      </c>
      <c r="Y4437" t="s">
        <v>43</v>
      </c>
      <c r="AC4437" t="s">
        <v>49</v>
      </c>
      <c r="AH4437">
        <v>109052</v>
      </c>
      <c r="AI4437" t="s">
        <v>994</v>
      </c>
      <c r="AJ4437" s="2">
        <v>22190</v>
      </c>
      <c r="AK4437" t="s">
        <v>45</v>
      </c>
      <c r="AL4437" s="1">
        <v>42957</v>
      </c>
    </row>
    <row r="4438" spans="1:38" x14ac:dyDescent="0.25">
      <c r="A4438" t="s">
        <v>594</v>
      </c>
      <c r="B4438" s="1">
        <v>43059</v>
      </c>
      <c r="C4438">
        <v>2</v>
      </c>
      <c r="D4438">
        <v>352</v>
      </c>
      <c r="E4438">
        <v>351</v>
      </c>
      <c r="F4438" t="s">
        <v>1426</v>
      </c>
      <c r="G4438" t="s">
        <v>69</v>
      </c>
      <c r="H4438" t="s">
        <v>70</v>
      </c>
      <c r="I4438">
        <v>3</v>
      </c>
      <c r="J4438">
        <v>2</v>
      </c>
      <c r="K4438">
        <v>102</v>
      </c>
      <c r="L4438">
        <v>12.6</v>
      </c>
      <c r="M4438">
        <v>5.21</v>
      </c>
      <c r="N4438">
        <v>0.66</v>
      </c>
      <c r="O4438">
        <v>5.65</v>
      </c>
      <c r="P4438">
        <v>0.71</v>
      </c>
      <c r="Q4438">
        <v>3.7</v>
      </c>
      <c r="R4438">
        <v>0.47</v>
      </c>
      <c r="S4438">
        <v>1.18</v>
      </c>
      <c r="T4438">
        <v>86</v>
      </c>
      <c r="U4438">
        <v>13.08</v>
      </c>
      <c r="V4438">
        <v>15.78</v>
      </c>
      <c r="W4438" s="1">
        <v>42957</v>
      </c>
      <c r="X4438">
        <v>242</v>
      </c>
      <c r="Y4438" t="s">
        <v>46</v>
      </c>
      <c r="AC4438" s="1">
        <v>43070</v>
      </c>
      <c r="AD4438">
        <v>2</v>
      </c>
      <c r="AE4438">
        <v>241</v>
      </c>
      <c r="AF4438" s="1">
        <v>43350</v>
      </c>
      <c r="AG4438">
        <v>393</v>
      </c>
      <c r="AH4438">
        <v>109052</v>
      </c>
      <c r="AI4438" t="s">
        <v>994</v>
      </c>
      <c r="AJ4438" s="2">
        <v>22190</v>
      </c>
      <c r="AK4438" t="s">
        <v>45</v>
      </c>
      <c r="AL4438" s="1">
        <v>42957</v>
      </c>
    </row>
    <row r="4439" spans="1:38" x14ac:dyDescent="0.25">
      <c r="A4439" t="s">
        <v>594</v>
      </c>
      <c r="B4439" s="1">
        <v>43122</v>
      </c>
      <c r="C4439">
        <v>3</v>
      </c>
      <c r="D4439">
        <v>352</v>
      </c>
      <c r="E4439">
        <v>351</v>
      </c>
      <c r="F4439" t="s">
        <v>1426</v>
      </c>
      <c r="G4439" t="s">
        <v>69</v>
      </c>
      <c r="H4439" t="s">
        <v>70</v>
      </c>
      <c r="I4439">
        <v>3</v>
      </c>
      <c r="J4439">
        <v>2</v>
      </c>
      <c r="K4439">
        <v>165</v>
      </c>
      <c r="L4439">
        <v>9.8000000000000007</v>
      </c>
      <c r="M4439">
        <v>4.87</v>
      </c>
      <c r="N4439">
        <v>0.48</v>
      </c>
      <c r="O4439">
        <v>5.59</v>
      </c>
      <c r="P4439">
        <v>0.55000000000000004</v>
      </c>
      <c r="Q4439">
        <v>3.77</v>
      </c>
      <c r="R4439">
        <v>0.37</v>
      </c>
      <c r="S4439">
        <v>0.92</v>
      </c>
      <c r="T4439">
        <v>79</v>
      </c>
      <c r="U4439">
        <v>10.17</v>
      </c>
      <c r="V4439">
        <v>12.28</v>
      </c>
      <c r="W4439" s="1">
        <v>42957</v>
      </c>
      <c r="X4439">
        <v>242</v>
      </c>
      <c r="Y4439" t="s">
        <v>47</v>
      </c>
      <c r="AC4439" s="1">
        <v>43093</v>
      </c>
      <c r="AD4439">
        <v>2</v>
      </c>
      <c r="AE4439">
        <v>210</v>
      </c>
      <c r="AF4439" s="1">
        <v>43376</v>
      </c>
      <c r="AG4439">
        <v>419</v>
      </c>
      <c r="AH4439">
        <v>109052</v>
      </c>
      <c r="AI4439" t="s">
        <v>994</v>
      </c>
      <c r="AJ4439" s="2">
        <v>22190</v>
      </c>
      <c r="AK4439" t="s">
        <v>45</v>
      </c>
      <c r="AL4439" s="1">
        <v>42957</v>
      </c>
    </row>
    <row r="4440" spans="1:38" x14ac:dyDescent="0.25">
      <c r="A4440" t="s">
        <v>594</v>
      </c>
      <c r="B4440" s="1">
        <v>43186</v>
      </c>
      <c r="C4440">
        <v>4</v>
      </c>
      <c r="D4440">
        <v>352</v>
      </c>
      <c r="E4440">
        <v>351</v>
      </c>
      <c r="F4440" t="s">
        <v>1426</v>
      </c>
      <c r="G4440" t="s">
        <v>69</v>
      </c>
      <c r="H4440" t="s">
        <v>70</v>
      </c>
      <c r="I4440">
        <v>3</v>
      </c>
      <c r="J4440">
        <v>2</v>
      </c>
      <c r="K4440">
        <v>229</v>
      </c>
      <c r="L4440">
        <v>8.1</v>
      </c>
      <c r="M4440">
        <v>4.79</v>
      </c>
      <c r="N4440">
        <v>0.39</v>
      </c>
      <c r="O4440">
        <v>6.46</v>
      </c>
      <c r="P4440">
        <v>0.52</v>
      </c>
      <c r="Q4440">
        <v>4.3600000000000003</v>
      </c>
      <c r="R4440">
        <v>0.35</v>
      </c>
      <c r="S4440">
        <v>0.88</v>
      </c>
      <c r="T4440">
        <v>69</v>
      </c>
      <c r="U4440">
        <v>8.41</v>
      </c>
      <c r="V4440">
        <v>11.29</v>
      </c>
      <c r="W4440" s="1">
        <v>42957</v>
      </c>
      <c r="X4440">
        <v>242</v>
      </c>
      <c r="Y4440" t="s">
        <v>48</v>
      </c>
      <c r="AC4440" s="1">
        <v>43093</v>
      </c>
      <c r="AD4440">
        <v>2</v>
      </c>
      <c r="AE4440">
        <v>7</v>
      </c>
      <c r="AF4440" s="1">
        <v>43376</v>
      </c>
      <c r="AH4440">
        <v>109052</v>
      </c>
      <c r="AI4440" t="s">
        <v>994</v>
      </c>
      <c r="AJ4440" s="2">
        <v>22190</v>
      </c>
      <c r="AK4440" t="s">
        <v>143</v>
      </c>
      <c r="AL4440" s="1">
        <v>43359</v>
      </c>
    </row>
    <row r="4441" spans="1:38" x14ac:dyDescent="0.25">
      <c r="A4441" t="s">
        <v>1153</v>
      </c>
      <c r="B4441" s="1">
        <v>43073</v>
      </c>
      <c r="C4441">
        <v>2</v>
      </c>
      <c r="D4441">
        <v>52</v>
      </c>
      <c r="E4441">
        <v>351</v>
      </c>
      <c r="F4441" t="s">
        <v>1426</v>
      </c>
      <c r="G4441" t="s">
        <v>104</v>
      </c>
      <c r="H4441" t="s">
        <v>105</v>
      </c>
      <c r="I4441">
        <v>7</v>
      </c>
      <c r="J4441" t="s">
        <v>42</v>
      </c>
      <c r="K4441">
        <v>117</v>
      </c>
      <c r="L4441">
        <v>19.100000000000001</v>
      </c>
      <c r="M4441">
        <v>4.8499999999999996</v>
      </c>
      <c r="N4441">
        <v>0.93</v>
      </c>
      <c r="O4441">
        <v>5.46</v>
      </c>
      <c r="P4441">
        <v>1.04</v>
      </c>
      <c r="Q4441">
        <v>4.38</v>
      </c>
      <c r="R4441">
        <v>0.84</v>
      </c>
      <c r="S4441">
        <v>1.88</v>
      </c>
      <c r="T4441">
        <v>9</v>
      </c>
      <c r="U4441">
        <v>19.829999999999998</v>
      </c>
      <c r="V4441">
        <v>24.4</v>
      </c>
      <c r="W4441" s="1">
        <v>42956</v>
      </c>
      <c r="X4441">
        <v>271</v>
      </c>
      <c r="Y4441" t="s">
        <v>46</v>
      </c>
      <c r="AC4441" s="1">
        <v>43066</v>
      </c>
      <c r="AD4441">
        <v>1</v>
      </c>
      <c r="AE4441">
        <v>271</v>
      </c>
      <c r="AF4441" s="1">
        <v>43346</v>
      </c>
      <c r="AG4441">
        <v>390</v>
      </c>
      <c r="AH4441">
        <v>505016</v>
      </c>
      <c r="AI4441" t="s">
        <v>255</v>
      </c>
      <c r="AJ4441" t="s">
        <v>2388</v>
      </c>
      <c r="AK4441" t="s">
        <v>45</v>
      </c>
      <c r="AL4441" s="1">
        <v>42956</v>
      </c>
    </row>
    <row r="4442" spans="1:38" x14ac:dyDescent="0.25">
      <c r="A4442" t="s">
        <v>1153</v>
      </c>
      <c r="B4442" s="1">
        <v>43073</v>
      </c>
      <c r="C4442">
        <v>2</v>
      </c>
      <c r="D4442">
        <v>95</v>
      </c>
      <c r="E4442">
        <v>351</v>
      </c>
      <c r="F4442" t="s">
        <v>1426</v>
      </c>
      <c r="G4442" t="s">
        <v>40</v>
      </c>
      <c r="H4442" t="s">
        <v>41</v>
      </c>
      <c r="I4442">
        <v>5</v>
      </c>
      <c r="J4442" t="s">
        <v>42</v>
      </c>
      <c r="K4442">
        <v>71</v>
      </c>
      <c r="L4442">
        <v>15.3</v>
      </c>
      <c r="M4442">
        <v>5.26</v>
      </c>
      <c r="N4442">
        <v>0.8</v>
      </c>
      <c r="O4442">
        <v>5.31</v>
      </c>
      <c r="P4442">
        <v>0.81</v>
      </c>
      <c r="Q4442">
        <v>4.3</v>
      </c>
      <c r="R4442">
        <v>0.66</v>
      </c>
      <c r="S4442">
        <v>1.47</v>
      </c>
      <c r="T4442">
        <v>10</v>
      </c>
      <c r="U4442">
        <v>15.88</v>
      </c>
      <c r="V4442">
        <v>19.16</v>
      </c>
      <c r="W4442" s="1">
        <v>43002</v>
      </c>
      <c r="X4442">
        <v>225</v>
      </c>
      <c r="Y4442" t="s">
        <v>46</v>
      </c>
      <c r="Z4442" t="s">
        <v>2389</v>
      </c>
      <c r="AA4442" t="s">
        <v>2390</v>
      </c>
      <c r="AC4442" s="1">
        <v>43067</v>
      </c>
      <c r="AD4442">
        <v>2</v>
      </c>
      <c r="AE4442">
        <v>272</v>
      </c>
      <c r="AF4442" s="1">
        <v>43347</v>
      </c>
      <c r="AG4442">
        <v>345</v>
      </c>
      <c r="AH4442">
        <v>310058</v>
      </c>
      <c r="AI4442" t="s">
        <v>764</v>
      </c>
      <c r="AJ4442" s="2">
        <v>43678</v>
      </c>
      <c r="AK4442" t="s">
        <v>45</v>
      </c>
      <c r="AL4442" s="1">
        <v>43002</v>
      </c>
    </row>
    <row r="4443" spans="1:38" x14ac:dyDescent="0.25">
      <c r="A4443" t="s">
        <v>1153</v>
      </c>
      <c r="B4443" s="1">
        <v>43009</v>
      </c>
      <c r="C4443">
        <v>1</v>
      </c>
      <c r="D4443">
        <v>52</v>
      </c>
      <c r="E4443">
        <v>351</v>
      </c>
      <c r="F4443" t="s">
        <v>1426</v>
      </c>
      <c r="G4443" t="s">
        <v>104</v>
      </c>
      <c r="H4443" t="s">
        <v>105</v>
      </c>
      <c r="I4443">
        <v>7</v>
      </c>
      <c r="J4443" t="s">
        <v>42</v>
      </c>
      <c r="K4443">
        <v>53</v>
      </c>
      <c r="L4443">
        <v>15.7</v>
      </c>
      <c r="M4443">
        <v>4.99</v>
      </c>
      <c r="N4443">
        <v>0.78</v>
      </c>
      <c r="O4443">
        <v>4.54</v>
      </c>
      <c r="P4443">
        <v>0.71</v>
      </c>
      <c r="Q4443">
        <v>3.85</v>
      </c>
      <c r="R4443">
        <v>0.6</v>
      </c>
      <c r="S4443">
        <v>1.32</v>
      </c>
      <c r="T4443">
        <v>5</v>
      </c>
      <c r="U4443">
        <v>16.3</v>
      </c>
      <c r="V4443">
        <v>17.57</v>
      </c>
      <c r="W4443" s="1">
        <v>42956</v>
      </c>
      <c r="X4443">
        <v>271</v>
      </c>
      <c r="Y4443" t="s">
        <v>43</v>
      </c>
      <c r="AC4443" s="1">
        <v>43066</v>
      </c>
      <c r="AD4443">
        <v>1</v>
      </c>
      <c r="AE4443">
        <v>276</v>
      </c>
      <c r="AF4443" s="1">
        <v>43346</v>
      </c>
      <c r="AG4443">
        <v>390</v>
      </c>
      <c r="AH4443">
        <v>505016</v>
      </c>
      <c r="AI4443" t="s">
        <v>255</v>
      </c>
      <c r="AJ4443" t="s">
        <v>2388</v>
      </c>
      <c r="AK4443" t="s">
        <v>45</v>
      </c>
      <c r="AL4443" s="1">
        <v>42956</v>
      </c>
    </row>
    <row r="4444" spans="1:38" x14ac:dyDescent="0.25">
      <c r="A4444" t="s">
        <v>1153</v>
      </c>
      <c r="B4444" s="1">
        <v>43144</v>
      </c>
      <c r="C4444">
        <v>3</v>
      </c>
      <c r="D4444">
        <v>52</v>
      </c>
      <c r="E4444">
        <v>351</v>
      </c>
      <c r="F4444" t="s">
        <v>1426</v>
      </c>
      <c r="G4444" t="s">
        <v>104</v>
      </c>
      <c r="H4444" t="s">
        <v>105</v>
      </c>
      <c r="I4444">
        <v>7</v>
      </c>
      <c r="J4444" t="s">
        <v>42</v>
      </c>
      <c r="K4444">
        <v>188</v>
      </c>
      <c r="L4444">
        <v>11.7</v>
      </c>
      <c r="M4444">
        <v>4.8</v>
      </c>
      <c r="N4444">
        <v>0.56000000000000005</v>
      </c>
      <c r="O4444">
        <v>6.95</v>
      </c>
      <c r="P4444">
        <v>0.81</v>
      </c>
      <c r="Q4444">
        <v>4.55</v>
      </c>
      <c r="R4444">
        <v>0.53</v>
      </c>
      <c r="S4444">
        <v>1.35</v>
      </c>
      <c r="T4444">
        <v>34</v>
      </c>
      <c r="U4444">
        <v>12.14</v>
      </c>
      <c r="V4444">
        <v>17.23</v>
      </c>
      <c r="W4444" s="1">
        <v>42956</v>
      </c>
      <c r="X4444">
        <v>271</v>
      </c>
      <c r="Y4444" t="s">
        <v>47</v>
      </c>
      <c r="AC4444" s="1">
        <v>43066</v>
      </c>
      <c r="AD4444">
        <v>1</v>
      </c>
      <c r="AE4444">
        <v>132</v>
      </c>
      <c r="AF4444" s="1">
        <v>43346</v>
      </c>
      <c r="AG4444">
        <v>390</v>
      </c>
      <c r="AH4444">
        <v>505016</v>
      </c>
      <c r="AI4444" t="s">
        <v>255</v>
      </c>
      <c r="AJ4444" t="s">
        <v>2388</v>
      </c>
      <c r="AK4444" t="s">
        <v>45</v>
      </c>
      <c r="AL4444" s="1">
        <v>42956</v>
      </c>
    </row>
    <row r="4445" spans="1:38" x14ac:dyDescent="0.25">
      <c r="A4445" t="s">
        <v>1153</v>
      </c>
      <c r="B4445" s="1">
        <v>43009</v>
      </c>
      <c r="C4445">
        <v>1</v>
      </c>
      <c r="D4445">
        <v>95</v>
      </c>
      <c r="E4445">
        <v>351</v>
      </c>
      <c r="F4445" t="s">
        <v>1426</v>
      </c>
      <c r="G4445" t="s">
        <v>40</v>
      </c>
      <c r="H4445" t="s">
        <v>41</v>
      </c>
      <c r="I4445">
        <v>5</v>
      </c>
      <c r="J4445" t="s">
        <v>42</v>
      </c>
      <c r="K4445">
        <v>7</v>
      </c>
      <c r="L4445">
        <v>13.6</v>
      </c>
      <c r="M4445">
        <v>5.19</v>
      </c>
      <c r="N4445">
        <v>0.71</v>
      </c>
      <c r="O4445">
        <v>4.55</v>
      </c>
      <c r="P4445">
        <v>0.62</v>
      </c>
      <c r="Q4445">
        <v>4.57</v>
      </c>
      <c r="R4445">
        <v>0.62</v>
      </c>
      <c r="S4445">
        <v>1.24</v>
      </c>
      <c r="T4445">
        <v>143</v>
      </c>
      <c r="U4445">
        <v>14.12</v>
      </c>
      <c r="V4445">
        <v>16.03</v>
      </c>
      <c r="W4445" s="1">
        <v>43002</v>
      </c>
      <c r="X4445">
        <v>225</v>
      </c>
      <c r="Y4445" t="s">
        <v>43</v>
      </c>
      <c r="Z4445" t="s">
        <v>2389</v>
      </c>
      <c r="AA4445" t="s">
        <v>2390</v>
      </c>
      <c r="AC4445" s="1">
        <v>43067</v>
      </c>
      <c r="AD4445">
        <v>2</v>
      </c>
      <c r="AE4445">
        <v>277</v>
      </c>
      <c r="AF4445" s="1">
        <v>43347</v>
      </c>
      <c r="AG4445">
        <v>345</v>
      </c>
      <c r="AH4445">
        <v>310058</v>
      </c>
      <c r="AI4445" t="s">
        <v>764</v>
      </c>
      <c r="AJ4445" s="2">
        <v>43678</v>
      </c>
      <c r="AK4445" t="s">
        <v>45</v>
      </c>
      <c r="AL4445" s="1">
        <v>43002</v>
      </c>
    </row>
    <row r="4446" spans="1:38" x14ac:dyDescent="0.25">
      <c r="A4446" t="s">
        <v>1153</v>
      </c>
      <c r="B4446" s="1">
        <v>43144</v>
      </c>
      <c r="C4446">
        <v>3</v>
      </c>
      <c r="D4446">
        <v>95</v>
      </c>
      <c r="E4446">
        <v>351</v>
      </c>
      <c r="F4446" t="s">
        <v>1426</v>
      </c>
      <c r="G4446" t="s">
        <v>40</v>
      </c>
      <c r="H4446" t="s">
        <v>41</v>
      </c>
      <c r="I4446">
        <v>5</v>
      </c>
      <c r="J4446" t="s">
        <v>42</v>
      </c>
      <c r="K4446">
        <v>142</v>
      </c>
      <c r="L4446">
        <v>10</v>
      </c>
      <c r="M4446">
        <v>5.22</v>
      </c>
      <c r="N4446">
        <v>0.52</v>
      </c>
      <c r="O4446">
        <v>6.64</v>
      </c>
      <c r="P4446">
        <v>0.66</v>
      </c>
      <c r="Q4446">
        <v>4.3099999999999996</v>
      </c>
      <c r="R4446">
        <v>0.43</v>
      </c>
      <c r="S4446">
        <v>1.1000000000000001</v>
      </c>
      <c r="T4446">
        <v>115</v>
      </c>
      <c r="U4446">
        <v>10.38</v>
      </c>
      <c r="V4446">
        <v>14.15</v>
      </c>
      <c r="W4446" s="1">
        <v>43002</v>
      </c>
      <c r="X4446">
        <v>225</v>
      </c>
      <c r="Y4446" t="s">
        <v>47</v>
      </c>
      <c r="Z4446" t="s">
        <v>2389</v>
      </c>
      <c r="AA4446" t="s">
        <v>2390</v>
      </c>
      <c r="AC4446" s="1">
        <v>43067</v>
      </c>
      <c r="AD4446">
        <v>2</v>
      </c>
      <c r="AE4446">
        <v>133</v>
      </c>
      <c r="AF4446" s="1">
        <v>43347</v>
      </c>
      <c r="AG4446">
        <v>345</v>
      </c>
      <c r="AH4446">
        <v>310058</v>
      </c>
      <c r="AI4446" t="s">
        <v>764</v>
      </c>
      <c r="AJ4446" s="2">
        <v>43678</v>
      </c>
      <c r="AK4446" t="s">
        <v>45</v>
      </c>
      <c r="AL4446" s="1">
        <v>43002</v>
      </c>
    </row>
    <row r="4447" spans="1:38" x14ac:dyDescent="0.25">
      <c r="A4447" t="s">
        <v>1153</v>
      </c>
      <c r="B4447" s="1">
        <v>43214</v>
      </c>
      <c r="C4447">
        <v>4</v>
      </c>
      <c r="D4447">
        <v>52</v>
      </c>
      <c r="E4447">
        <v>351</v>
      </c>
      <c r="F4447" t="s">
        <v>1426</v>
      </c>
      <c r="G4447" t="s">
        <v>104</v>
      </c>
      <c r="H4447" t="s">
        <v>105</v>
      </c>
      <c r="I4447">
        <v>7</v>
      </c>
      <c r="J4447" t="s">
        <v>42</v>
      </c>
      <c r="K4447">
        <v>258</v>
      </c>
      <c r="L4447">
        <v>7</v>
      </c>
      <c r="M4447">
        <v>4.2699999999999996</v>
      </c>
      <c r="N4447">
        <v>0.3</v>
      </c>
      <c r="O4447">
        <v>8.4499999999999993</v>
      </c>
      <c r="P4447">
        <v>0.59</v>
      </c>
      <c r="Q4447">
        <v>5.56</v>
      </c>
      <c r="R4447">
        <v>0.39</v>
      </c>
      <c r="S4447">
        <v>0.98</v>
      </c>
      <c r="T4447">
        <v>149</v>
      </c>
      <c r="U4447">
        <v>7.27</v>
      </c>
      <c r="V4447">
        <v>12.17</v>
      </c>
      <c r="W4447" s="1">
        <v>42956</v>
      </c>
      <c r="X4447">
        <v>271</v>
      </c>
      <c r="Y4447" t="s">
        <v>48</v>
      </c>
      <c r="AC4447" t="s">
        <v>49</v>
      </c>
      <c r="AH4447">
        <v>505016</v>
      </c>
      <c r="AI4447" t="s">
        <v>255</v>
      </c>
      <c r="AJ4447" t="s">
        <v>2388</v>
      </c>
      <c r="AK4447" t="s">
        <v>50</v>
      </c>
      <c r="AL4447" s="1">
        <v>43237</v>
      </c>
    </row>
    <row r="4448" spans="1:38" x14ac:dyDescent="0.25">
      <c r="A4448" t="s">
        <v>1153</v>
      </c>
      <c r="B4448" s="1">
        <v>43214</v>
      </c>
      <c r="C4448">
        <v>4</v>
      </c>
      <c r="D4448">
        <v>95</v>
      </c>
      <c r="E4448">
        <v>351</v>
      </c>
      <c r="F4448" t="s">
        <v>1426</v>
      </c>
      <c r="G4448" t="s">
        <v>40</v>
      </c>
      <c r="H4448" t="s">
        <v>41</v>
      </c>
      <c r="I4448">
        <v>5</v>
      </c>
      <c r="J4448" t="s">
        <v>42</v>
      </c>
      <c r="K4448">
        <v>212</v>
      </c>
      <c r="L4448">
        <v>6.4</v>
      </c>
      <c r="M4448">
        <v>5.0199999999999996</v>
      </c>
      <c r="N4448">
        <v>0.32</v>
      </c>
      <c r="O4448">
        <v>7.65</v>
      </c>
      <c r="P4448">
        <v>0.49</v>
      </c>
      <c r="Q4448">
        <v>5.33</v>
      </c>
      <c r="R4448">
        <v>0.34</v>
      </c>
      <c r="S4448">
        <v>0.83</v>
      </c>
      <c r="T4448">
        <v>55</v>
      </c>
      <c r="U4448">
        <v>6.64</v>
      </c>
      <c r="V4448">
        <v>10.39</v>
      </c>
      <c r="W4448" s="1">
        <v>43002</v>
      </c>
      <c r="X4448">
        <v>225</v>
      </c>
      <c r="Y4448" t="s">
        <v>48</v>
      </c>
      <c r="Z4448" t="s">
        <v>2389</v>
      </c>
      <c r="AA4448" t="s">
        <v>2390</v>
      </c>
      <c r="AC4448" t="s">
        <v>49</v>
      </c>
      <c r="AH4448">
        <v>310058</v>
      </c>
      <c r="AI4448" t="s">
        <v>764</v>
      </c>
      <c r="AJ4448" s="2">
        <v>43678</v>
      </c>
      <c r="AK4448" t="s">
        <v>50</v>
      </c>
      <c r="AL4448" s="1">
        <v>43237</v>
      </c>
    </row>
    <row r="4449" spans="1:38" x14ac:dyDescent="0.25">
      <c r="A4449" t="s">
        <v>129</v>
      </c>
      <c r="B4449" s="1">
        <v>43156</v>
      </c>
      <c r="C4449">
        <v>3</v>
      </c>
      <c r="D4449">
        <v>145</v>
      </c>
      <c r="E4449">
        <v>351</v>
      </c>
      <c r="F4449" t="s">
        <v>1426</v>
      </c>
      <c r="G4449" t="s">
        <v>104</v>
      </c>
      <c r="H4449" t="s">
        <v>105</v>
      </c>
      <c r="I4449">
        <v>8</v>
      </c>
      <c r="J4449" t="s">
        <v>42</v>
      </c>
      <c r="K4449">
        <v>158</v>
      </c>
      <c r="L4449">
        <v>19.3</v>
      </c>
      <c r="M4449">
        <v>4.95</v>
      </c>
      <c r="N4449">
        <v>0.96</v>
      </c>
      <c r="O4449">
        <v>4.13</v>
      </c>
      <c r="P4449">
        <v>0.8</v>
      </c>
      <c r="Q4449">
        <v>3.87</v>
      </c>
      <c r="R4449">
        <v>0.75</v>
      </c>
      <c r="S4449">
        <v>1.54</v>
      </c>
      <c r="U4449">
        <v>20.03</v>
      </c>
      <c r="V4449">
        <v>20.78</v>
      </c>
      <c r="W4449" s="1">
        <v>42998</v>
      </c>
      <c r="X4449">
        <v>244</v>
      </c>
      <c r="Z4449" t="s">
        <v>2391</v>
      </c>
      <c r="AA4449" t="s">
        <v>2392</v>
      </c>
      <c r="AI4449">
        <v>0</v>
      </c>
    </row>
    <row r="4450" spans="1:38" x14ac:dyDescent="0.25">
      <c r="A4450" t="s">
        <v>129</v>
      </c>
      <c r="B4450" s="1">
        <v>43060</v>
      </c>
      <c r="C4450">
        <v>2</v>
      </c>
      <c r="D4450">
        <v>145</v>
      </c>
      <c r="E4450">
        <v>351</v>
      </c>
      <c r="F4450" t="s">
        <v>1426</v>
      </c>
      <c r="G4450" t="s">
        <v>104</v>
      </c>
      <c r="H4450" t="s">
        <v>105</v>
      </c>
      <c r="I4450">
        <v>8</v>
      </c>
      <c r="J4450" t="s">
        <v>42</v>
      </c>
      <c r="K4450">
        <v>62</v>
      </c>
      <c r="L4450">
        <v>18.2</v>
      </c>
      <c r="M4450">
        <v>5.22</v>
      </c>
      <c r="N4450">
        <v>0.95</v>
      </c>
      <c r="O4450">
        <v>4.17</v>
      </c>
      <c r="P4450">
        <v>0.76</v>
      </c>
      <c r="Q4450">
        <v>3.79</v>
      </c>
      <c r="R4450">
        <v>0.69</v>
      </c>
      <c r="S4450">
        <v>1.45</v>
      </c>
      <c r="T4450">
        <v>205</v>
      </c>
      <c r="U4450">
        <v>18.89</v>
      </c>
      <c r="V4450">
        <v>19.54</v>
      </c>
      <c r="W4450" s="1">
        <v>42998</v>
      </c>
      <c r="X4450">
        <v>244</v>
      </c>
      <c r="Y4450" s="3">
        <v>44927</v>
      </c>
      <c r="Z4450" t="s">
        <v>2391</v>
      </c>
      <c r="AA4450" t="s">
        <v>2392</v>
      </c>
      <c r="AC4450" s="1">
        <v>43065</v>
      </c>
      <c r="AD4450">
        <v>3</v>
      </c>
      <c r="AE4450">
        <v>195</v>
      </c>
      <c r="AF4450" s="1">
        <v>43342</v>
      </c>
      <c r="AG4450">
        <v>344</v>
      </c>
      <c r="AH4450">
        <v>501038</v>
      </c>
      <c r="AI4450">
        <v>0</v>
      </c>
      <c r="AJ4450" t="s">
        <v>2393</v>
      </c>
      <c r="AK4450" t="s">
        <v>45</v>
      </c>
      <c r="AL4450" s="1">
        <v>42998</v>
      </c>
    </row>
    <row r="4451" spans="1:38" x14ac:dyDescent="0.25">
      <c r="A4451" t="s">
        <v>129</v>
      </c>
      <c r="B4451" s="1">
        <v>43229</v>
      </c>
      <c r="C4451">
        <v>4</v>
      </c>
      <c r="D4451">
        <v>145</v>
      </c>
      <c r="E4451">
        <v>351</v>
      </c>
      <c r="F4451" t="s">
        <v>1426</v>
      </c>
      <c r="G4451" t="s">
        <v>104</v>
      </c>
      <c r="H4451" t="s">
        <v>105</v>
      </c>
      <c r="I4451">
        <v>8</v>
      </c>
      <c r="J4451" t="s">
        <v>42</v>
      </c>
      <c r="K4451">
        <v>231</v>
      </c>
      <c r="L4451">
        <v>12.3</v>
      </c>
      <c r="M4451">
        <v>4.76</v>
      </c>
      <c r="N4451">
        <v>0.59</v>
      </c>
      <c r="O4451">
        <v>5.34</v>
      </c>
      <c r="P4451">
        <v>0.66</v>
      </c>
      <c r="Q4451">
        <v>4.7300000000000004</v>
      </c>
      <c r="R4451">
        <v>0.57999999999999996</v>
      </c>
      <c r="S4451">
        <v>1.24</v>
      </c>
      <c r="T4451">
        <v>186</v>
      </c>
      <c r="U4451">
        <v>12.77</v>
      </c>
      <c r="V4451">
        <v>15.88</v>
      </c>
      <c r="W4451" s="1">
        <v>42998</v>
      </c>
      <c r="X4451">
        <v>244</v>
      </c>
      <c r="Y4451" s="3">
        <v>44988</v>
      </c>
      <c r="Z4451" t="s">
        <v>2391</v>
      </c>
      <c r="AA4451" t="s">
        <v>2392</v>
      </c>
      <c r="AC4451" t="s">
        <v>49</v>
      </c>
      <c r="AH4451">
        <v>501038</v>
      </c>
      <c r="AI4451">
        <v>0</v>
      </c>
      <c r="AJ4451" t="s">
        <v>2393</v>
      </c>
      <c r="AK4451" t="s">
        <v>50</v>
      </c>
      <c r="AL4451" s="1">
        <v>43251</v>
      </c>
    </row>
    <row r="4452" spans="1:38" x14ac:dyDescent="0.25">
      <c r="A4452" t="s">
        <v>78</v>
      </c>
      <c r="B4452" s="1">
        <v>43072</v>
      </c>
      <c r="C4452">
        <v>2</v>
      </c>
      <c r="D4452">
        <v>25</v>
      </c>
      <c r="E4452">
        <v>351</v>
      </c>
      <c r="F4452" t="s">
        <v>1426</v>
      </c>
      <c r="G4452" t="s">
        <v>40</v>
      </c>
      <c r="H4452" t="s">
        <v>41</v>
      </c>
      <c r="I4452">
        <v>2</v>
      </c>
      <c r="J4452">
        <v>1</v>
      </c>
      <c r="K4452">
        <v>73</v>
      </c>
      <c r="L4452">
        <v>14.1</v>
      </c>
      <c r="M4452">
        <v>5.36</v>
      </c>
      <c r="N4452">
        <v>0.76</v>
      </c>
      <c r="O4452">
        <v>5.73</v>
      </c>
      <c r="P4452">
        <v>0.81</v>
      </c>
      <c r="Q4452">
        <v>4.29</v>
      </c>
      <c r="R4452">
        <v>0.6</v>
      </c>
      <c r="S4452">
        <v>1.41</v>
      </c>
      <c r="T4452">
        <v>92</v>
      </c>
      <c r="U4452">
        <v>14.64</v>
      </c>
      <c r="V4452">
        <v>18.399999999999999</v>
      </c>
      <c r="W4452" s="1">
        <v>42999</v>
      </c>
      <c r="X4452">
        <v>207</v>
      </c>
      <c r="Y4452" t="s">
        <v>46</v>
      </c>
      <c r="Z4452" t="s">
        <v>1916</v>
      </c>
      <c r="AA4452" t="s">
        <v>2394</v>
      </c>
      <c r="AC4452" s="1">
        <v>43055</v>
      </c>
      <c r="AD4452">
        <v>1</v>
      </c>
      <c r="AE4452">
        <v>208</v>
      </c>
      <c r="AF4452" s="1">
        <v>43334</v>
      </c>
      <c r="AG4452">
        <v>335</v>
      </c>
      <c r="AH4452">
        <v>309030</v>
      </c>
      <c r="AI4452">
        <v>96</v>
      </c>
      <c r="AJ4452" s="2">
        <v>46661</v>
      </c>
      <c r="AK4452" t="s">
        <v>45</v>
      </c>
      <c r="AL4452" s="1">
        <v>42999</v>
      </c>
    </row>
    <row r="4453" spans="1:38" x14ac:dyDescent="0.25">
      <c r="A4453" t="s">
        <v>78</v>
      </c>
      <c r="B4453" s="1">
        <v>43129</v>
      </c>
      <c r="C4453">
        <v>3</v>
      </c>
      <c r="D4453">
        <v>25</v>
      </c>
      <c r="E4453">
        <v>351</v>
      </c>
      <c r="F4453" t="s">
        <v>1426</v>
      </c>
      <c r="G4453" t="s">
        <v>40</v>
      </c>
      <c r="H4453" t="s">
        <v>41</v>
      </c>
      <c r="I4453">
        <v>2</v>
      </c>
      <c r="J4453">
        <v>1</v>
      </c>
      <c r="K4453">
        <v>130</v>
      </c>
      <c r="L4453">
        <v>19.100000000000001</v>
      </c>
      <c r="M4453">
        <v>4.57</v>
      </c>
      <c r="N4453">
        <v>0.87</v>
      </c>
      <c r="O4453">
        <v>2.04</v>
      </c>
      <c r="P4453">
        <v>0.39</v>
      </c>
      <c r="Q4453">
        <v>5.08</v>
      </c>
      <c r="R4453">
        <v>0.97</v>
      </c>
      <c r="S4453">
        <v>1.36</v>
      </c>
      <c r="T4453">
        <v>1664</v>
      </c>
      <c r="U4453">
        <v>19.829999999999998</v>
      </c>
      <c r="V4453">
        <v>17.21</v>
      </c>
      <c r="W4453" s="1">
        <v>42999</v>
      </c>
      <c r="X4453">
        <v>207</v>
      </c>
      <c r="Y4453" s="3">
        <v>44986</v>
      </c>
      <c r="Z4453" t="s">
        <v>1916</v>
      </c>
      <c r="AA4453" t="s">
        <v>2394</v>
      </c>
      <c r="AC4453" s="1">
        <v>43055</v>
      </c>
      <c r="AD4453">
        <v>1</v>
      </c>
      <c r="AE4453">
        <v>203</v>
      </c>
      <c r="AF4453" s="1">
        <v>43334</v>
      </c>
      <c r="AG4453">
        <v>335</v>
      </c>
      <c r="AH4453">
        <v>309030</v>
      </c>
      <c r="AI4453">
        <v>96</v>
      </c>
      <c r="AJ4453" s="2">
        <v>46661</v>
      </c>
      <c r="AK4453" t="s">
        <v>45</v>
      </c>
      <c r="AL4453" s="1">
        <v>42999</v>
      </c>
    </row>
    <row r="4454" spans="1:38" x14ac:dyDescent="0.25">
      <c r="A4454" t="s">
        <v>78</v>
      </c>
      <c r="B4454" s="1">
        <v>43012</v>
      </c>
      <c r="C4454">
        <v>1</v>
      </c>
      <c r="D4454">
        <v>25</v>
      </c>
      <c r="E4454">
        <v>351</v>
      </c>
      <c r="F4454" t="s">
        <v>1426</v>
      </c>
      <c r="G4454" t="s">
        <v>40</v>
      </c>
      <c r="H4454" t="s">
        <v>41</v>
      </c>
      <c r="I4454">
        <v>2</v>
      </c>
      <c r="J4454">
        <v>1</v>
      </c>
      <c r="K4454">
        <v>13</v>
      </c>
      <c r="L4454">
        <v>14.6</v>
      </c>
      <c r="M4454">
        <v>5.4</v>
      </c>
      <c r="N4454">
        <v>0.79</v>
      </c>
      <c r="O4454">
        <v>4.49</v>
      </c>
      <c r="P4454">
        <v>0.66</v>
      </c>
      <c r="Q4454">
        <v>4.1900000000000004</v>
      </c>
      <c r="R4454">
        <v>0.61</v>
      </c>
      <c r="S4454">
        <v>1.27</v>
      </c>
      <c r="U4454">
        <v>15.15</v>
      </c>
      <c r="V4454">
        <v>16.72</v>
      </c>
      <c r="W4454" s="1">
        <v>42999</v>
      </c>
      <c r="X4454">
        <v>207</v>
      </c>
      <c r="Z4454" t="s">
        <v>1916</v>
      </c>
      <c r="AA4454" t="s">
        <v>2394</v>
      </c>
      <c r="AC4454" s="1">
        <v>43055</v>
      </c>
      <c r="AD4454">
        <v>1</v>
      </c>
      <c r="AE4454">
        <v>279</v>
      </c>
      <c r="AF4454" s="1">
        <v>43334</v>
      </c>
      <c r="AG4454">
        <v>335</v>
      </c>
      <c r="AH4454">
        <v>309030</v>
      </c>
      <c r="AI4454">
        <v>96</v>
      </c>
      <c r="AJ4454" s="2">
        <v>46661</v>
      </c>
      <c r="AK4454" t="s">
        <v>45</v>
      </c>
      <c r="AL4454" s="1">
        <v>42999</v>
      </c>
    </row>
    <row r="4455" spans="1:38" x14ac:dyDescent="0.25">
      <c r="A4455" t="s">
        <v>78</v>
      </c>
      <c r="B4455" s="1">
        <v>43193</v>
      </c>
      <c r="C4455">
        <v>4</v>
      </c>
      <c r="D4455">
        <v>25</v>
      </c>
      <c r="E4455">
        <v>351</v>
      </c>
      <c r="F4455" t="s">
        <v>1426</v>
      </c>
      <c r="G4455" t="s">
        <v>40</v>
      </c>
      <c r="H4455" t="s">
        <v>41</v>
      </c>
      <c r="I4455">
        <v>2</v>
      </c>
      <c r="J4455">
        <v>1</v>
      </c>
      <c r="K4455">
        <v>194</v>
      </c>
      <c r="L4455">
        <v>6.6</v>
      </c>
      <c r="M4455">
        <v>4.8</v>
      </c>
      <c r="N4455">
        <v>0.32</v>
      </c>
      <c r="O4455">
        <v>6.25</v>
      </c>
      <c r="P4455">
        <v>0.41</v>
      </c>
      <c r="Q4455">
        <v>5.12</v>
      </c>
      <c r="R4455">
        <v>0.34</v>
      </c>
      <c r="S4455">
        <v>0.75</v>
      </c>
      <c r="T4455">
        <v>327</v>
      </c>
      <c r="U4455">
        <v>6.85</v>
      </c>
      <c r="V4455">
        <v>9.44</v>
      </c>
      <c r="W4455" s="1">
        <v>42999</v>
      </c>
      <c r="X4455">
        <v>207</v>
      </c>
      <c r="Y4455" s="3">
        <v>45018</v>
      </c>
      <c r="Z4455" t="s">
        <v>1916</v>
      </c>
      <c r="AA4455" t="s">
        <v>2394</v>
      </c>
      <c r="AC4455" s="1">
        <v>43055</v>
      </c>
      <c r="AD4455">
        <v>1</v>
      </c>
      <c r="AE4455">
        <v>139</v>
      </c>
      <c r="AF4455" s="1">
        <v>43334</v>
      </c>
      <c r="AG4455">
        <v>335</v>
      </c>
      <c r="AH4455">
        <v>309030</v>
      </c>
      <c r="AI4455">
        <v>96</v>
      </c>
      <c r="AJ4455" s="2">
        <v>46661</v>
      </c>
      <c r="AK4455" t="s">
        <v>45</v>
      </c>
      <c r="AL4455" s="1">
        <v>42999</v>
      </c>
    </row>
    <row r="4456" spans="1:38" x14ac:dyDescent="0.25">
      <c r="A4456" t="s">
        <v>78</v>
      </c>
      <c r="B4456" s="1">
        <v>43012</v>
      </c>
      <c r="C4456">
        <v>1</v>
      </c>
      <c r="D4456">
        <v>18</v>
      </c>
      <c r="E4456">
        <v>351</v>
      </c>
      <c r="F4456" t="s">
        <v>1426</v>
      </c>
      <c r="G4456" t="s">
        <v>40</v>
      </c>
      <c r="H4456" t="s">
        <v>41</v>
      </c>
      <c r="I4456">
        <v>4</v>
      </c>
      <c r="J4456" t="s">
        <v>42</v>
      </c>
      <c r="K4456">
        <v>25</v>
      </c>
      <c r="L4456">
        <v>23.2</v>
      </c>
      <c r="M4456">
        <v>5.46</v>
      </c>
      <c r="N4456">
        <v>1.27</v>
      </c>
      <c r="O4456">
        <v>4.82</v>
      </c>
      <c r="P4456">
        <v>1.1200000000000001</v>
      </c>
      <c r="Q4456">
        <v>4</v>
      </c>
      <c r="R4456">
        <v>0.93</v>
      </c>
      <c r="S4456">
        <v>2.0499999999999998</v>
      </c>
      <c r="U4456">
        <v>24.08</v>
      </c>
      <c r="V4456">
        <v>27.18</v>
      </c>
      <c r="W4456" s="1">
        <v>42987</v>
      </c>
      <c r="X4456">
        <v>219</v>
      </c>
      <c r="Z4456" t="s">
        <v>2395</v>
      </c>
      <c r="AA4456" t="s">
        <v>2144</v>
      </c>
      <c r="AC4456" t="s">
        <v>49</v>
      </c>
      <c r="AH4456">
        <v>311027</v>
      </c>
      <c r="AI4456">
        <v>46</v>
      </c>
      <c r="AJ4456" s="2">
        <v>42614</v>
      </c>
      <c r="AK4456" t="s">
        <v>45</v>
      </c>
      <c r="AL4456" s="1">
        <v>42987</v>
      </c>
    </row>
    <row r="4457" spans="1:38" x14ac:dyDescent="0.25">
      <c r="A4457" t="s">
        <v>78</v>
      </c>
      <c r="B4457" s="1">
        <v>43072</v>
      </c>
      <c r="C4457">
        <v>2</v>
      </c>
      <c r="D4457">
        <v>18</v>
      </c>
      <c r="E4457">
        <v>351</v>
      </c>
      <c r="F4457" t="s">
        <v>1426</v>
      </c>
      <c r="G4457" t="s">
        <v>40</v>
      </c>
      <c r="H4457" t="s">
        <v>41</v>
      </c>
      <c r="I4457">
        <v>4</v>
      </c>
      <c r="J4457" t="s">
        <v>42</v>
      </c>
      <c r="K4457">
        <v>85</v>
      </c>
      <c r="L4457">
        <v>20.3</v>
      </c>
      <c r="M4457">
        <v>5.35</v>
      </c>
      <c r="N4457">
        <v>1.0900000000000001</v>
      </c>
      <c r="O4457">
        <v>5.15</v>
      </c>
      <c r="P4457">
        <v>1.05</v>
      </c>
      <c r="Q4457">
        <v>3.94</v>
      </c>
      <c r="R4457">
        <v>0.8</v>
      </c>
      <c r="S4457">
        <v>1.85</v>
      </c>
      <c r="T4457">
        <v>24</v>
      </c>
      <c r="U4457">
        <v>21.07</v>
      </c>
      <c r="V4457">
        <v>24.56</v>
      </c>
      <c r="W4457" s="1">
        <v>42987</v>
      </c>
      <c r="X4457">
        <v>219</v>
      </c>
      <c r="Y4457" t="s">
        <v>46</v>
      </c>
      <c r="Z4457" t="s">
        <v>2395</v>
      </c>
      <c r="AA4457" t="s">
        <v>2144</v>
      </c>
      <c r="AC4457" s="1">
        <v>43074</v>
      </c>
      <c r="AD4457">
        <v>1</v>
      </c>
      <c r="AE4457">
        <v>225</v>
      </c>
      <c r="AF4457" s="1">
        <v>43351</v>
      </c>
      <c r="AG4457">
        <v>364</v>
      </c>
      <c r="AH4457">
        <v>311027</v>
      </c>
      <c r="AI4457">
        <v>46</v>
      </c>
      <c r="AJ4457" s="2">
        <v>42614</v>
      </c>
      <c r="AK4457" t="s">
        <v>45</v>
      </c>
      <c r="AL4457" s="1">
        <v>42987</v>
      </c>
    </row>
    <row r="4458" spans="1:38" x14ac:dyDescent="0.25">
      <c r="A4458" t="s">
        <v>78</v>
      </c>
      <c r="B4458" s="1">
        <v>43193</v>
      </c>
      <c r="C4458">
        <v>4</v>
      </c>
      <c r="D4458">
        <v>18</v>
      </c>
      <c r="E4458">
        <v>351</v>
      </c>
      <c r="F4458" t="s">
        <v>1426</v>
      </c>
      <c r="G4458" t="s">
        <v>40</v>
      </c>
      <c r="H4458" t="s">
        <v>41</v>
      </c>
      <c r="I4458">
        <v>4</v>
      </c>
      <c r="J4458" t="s">
        <v>42</v>
      </c>
      <c r="K4458">
        <v>206</v>
      </c>
      <c r="L4458">
        <v>12.5</v>
      </c>
      <c r="M4458">
        <v>5.08</v>
      </c>
      <c r="N4458">
        <v>0.64</v>
      </c>
      <c r="O4458">
        <v>6.04</v>
      </c>
      <c r="P4458">
        <v>0.76</v>
      </c>
      <c r="Q4458">
        <v>4.7300000000000004</v>
      </c>
      <c r="R4458">
        <v>0.59</v>
      </c>
      <c r="S4458">
        <v>1.35</v>
      </c>
      <c r="T4458">
        <v>115</v>
      </c>
      <c r="U4458">
        <v>12.98</v>
      </c>
      <c r="V4458">
        <v>17.27</v>
      </c>
      <c r="W4458" s="1">
        <v>42987</v>
      </c>
      <c r="X4458">
        <v>219</v>
      </c>
      <c r="Y4458" t="s">
        <v>48</v>
      </c>
      <c r="Z4458" t="s">
        <v>2395</v>
      </c>
      <c r="AA4458" t="s">
        <v>2144</v>
      </c>
      <c r="AC4458" s="1">
        <v>43074</v>
      </c>
      <c r="AD4458">
        <v>1</v>
      </c>
      <c r="AE4458">
        <v>156</v>
      </c>
      <c r="AF4458" s="1">
        <v>43351</v>
      </c>
      <c r="AG4458">
        <v>364</v>
      </c>
      <c r="AH4458">
        <v>311027</v>
      </c>
      <c r="AI4458">
        <v>46</v>
      </c>
      <c r="AJ4458" s="2">
        <v>42614</v>
      </c>
      <c r="AK4458" t="s">
        <v>45</v>
      </c>
      <c r="AL4458" s="1">
        <v>42987</v>
      </c>
    </row>
    <row r="4459" spans="1:38" x14ac:dyDescent="0.25">
      <c r="A4459" t="s">
        <v>78</v>
      </c>
      <c r="B4459" s="1">
        <v>43129</v>
      </c>
      <c r="C4459">
        <v>3</v>
      </c>
      <c r="D4459">
        <v>18</v>
      </c>
      <c r="E4459">
        <v>351</v>
      </c>
      <c r="F4459" t="s">
        <v>1426</v>
      </c>
      <c r="G4459" t="s">
        <v>40</v>
      </c>
      <c r="H4459" t="s">
        <v>41</v>
      </c>
      <c r="I4459">
        <v>4</v>
      </c>
      <c r="J4459" t="s">
        <v>42</v>
      </c>
      <c r="K4459">
        <v>142</v>
      </c>
      <c r="L4459">
        <v>15.1</v>
      </c>
      <c r="M4459">
        <v>5.43</v>
      </c>
      <c r="N4459">
        <v>0.82</v>
      </c>
      <c r="O4459">
        <v>4.57</v>
      </c>
      <c r="P4459">
        <v>0.69</v>
      </c>
      <c r="Q4459">
        <v>3.92</v>
      </c>
      <c r="R4459">
        <v>0.59</v>
      </c>
      <c r="S4459">
        <v>1.28</v>
      </c>
      <c r="T4459">
        <v>63</v>
      </c>
      <c r="U4459">
        <v>15.67</v>
      </c>
      <c r="V4459">
        <v>17.09</v>
      </c>
      <c r="W4459" s="1">
        <v>42987</v>
      </c>
      <c r="X4459">
        <v>219</v>
      </c>
      <c r="Y4459" t="s">
        <v>47</v>
      </c>
      <c r="Z4459" t="s">
        <v>2395</v>
      </c>
      <c r="AA4459" t="s">
        <v>2144</v>
      </c>
      <c r="AC4459" s="1">
        <v>43074</v>
      </c>
      <c r="AD4459">
        <v>1</v>
      </c>
      <c r="AE4459">
        <v>220</v>
      </c>
      <c r="AF4459" s="1">
        <v>43351</v>
      </c>
      <c r="AG4459">
        <v>364</v>
      </c>
      <c r="AH4459">
        <v>311027</v>
      </c>
      <c r="AI4459">
        <v>46</v>
      </c>
      <c r="AJ4459" s="2">
        <v>42614</v>
      </c>
      <c r="AK4459" t="s">
        <v>45</v>
      </c>
      <c r="AL4459" s="1">
        <v>42987</v>
      </c>
    </row>
    <row r="4460" spans="1:38" x14ac:dyDescent="0.25">
      <c r="A4460" t="s">
        <v>40</v>
      </c>
      <c r="B4460" s="1">
        <v>44117</v>
      </c>
      <c r="C4460">
        <v>1</v>
      </c>
      <c r="D4460">
        <v>461</v>
      </c>
      <c r="E4460">
        <v>352</v>
      </c>
      <c r="F4460" t="s">
        <v>1426</v>
      </c>
      <c r="G4460" t="s">
        <v>69</v>
      </c>
      <c r="H4460" t="s">
        <v>70</v>
      </c>
      <c r="I4460">
        <v>3</v>
      </c>
      <c r="J4460">
        <v>2</v>
      </c>
      <c r="K4460">
        <v>52</v>
      </c>
      <c r="L4460">
        <v>20.100000000000001</v>
      </c>
      <c r="M4460">
        <v>5.1100000000000003</v>
      </c>
      <c r="N4460">
        <v>1.03</v>
      </c>
      <c r="O4460">
        <v>6.44</v>
      </c>
      <c r="P4460">
        <v>1.29</v>
      </c>
      <c r="Q4460">
        <v>4.59</v>
      </c>
      <c r="R4460">
        <v>0.92</v>
      </c>
      <c r="S4460">
        <v>2.2200000000000002</v>
      </c>
      <c r="T4460">
        <v>22</v>
      </c>
      <c r="U4460">
        <v>20.86</v>
      </c>
      <c r="V4460">
        <v>28.4</v>
      </c>
      <c r="W4460" s="1">
        <v>44065</v>
      </c>
      <c r="Y4460" t="s">
        <v>43</v>
      </c>
      <c r="Z4460" t="s">
        <v>2396</v>
      </c>
      <c r="AA4460" t="s">
        <v>2397</v>
      </c>
      <c r="AB4460">
        <v>265</v>
      </c>
      <c r="AC4460" t="s">
        <v>49</v>
      </c>
      <c r="AI4460">
        <v>174</v>
      </c>
      <c r="AJ4460" t="s">
        <v>2398</v>
      </c>
      <c r="AK4460" t="s">
        <v>45</v>
      </c>
      <c r="AL4460" s="1">
        <v>44065</v>
      </c>
    </row>
    <row r="4461" spans="1:38" x14ac:dyDescent="0.25">
      <c r="A4461" t="s">
        <v>40</v>
      </c>
      <c r="B4461" s="1">
        <v>44222</v>
      </c>
      <c r="C4461">
        <v>2</v>
      </c>
      <c r="D4461">
        <v>461</v>
      </c>
      <c r="E4461">
        <v>352</v>
      </c>
      <c r="F4461" t="s">
        <v>1426</v>
      </c>
      <c r="G4461" t="s">
        <v>69</v>
      </c>
      <c r="H4461" t="s">
        <v>70</v>
      </c>
      <c r="I4461">
        <v>3</v>
      </c>
      <c r="J4461">
        <v>2</v>
      </c>
      <c r="K4461">
        <v>157</v>
      </c>
      <c r="L4461">
        <v>15.5</v>
      </c>
      <c r="M4461">
        <v>4.8</v>
      </c>
      <c r="N4461">
        <v>0.74</v>
      </c>
      <c r="O4461">
        <v>6.15</v>
      </c>
      <c r="P4461">
        <v>0.95</v>
      </c>
      <c r="Q4461">
        <v>4.6100000000000003</v>
      </c>
      <c r="R4461">
        <v>0.71</v>
      </c>
      <c r="S4461">
        <v>1.67</v>
      </c>
      <c r="T4461">
        <v>35</v>
      </c>
      <c r="U4461">
        <v>16.09</v>
      </c>
      <c r="V4461">
        <v>21.34</v>
      </c>
      <c r="W4461" s="1">
        <v>44065</v>
      </c>
      <c r="Y4461" t="s">
        <v>46</v>
      </c>
      <c r="Z4461" t="s">
        <v>2396</v>
      </c>
      <c r="AA4461" t="s">
        <v>2397</v>
      </c>
      <c r="AB4461">
        <v>265</v>
      </c>
      <c r="AC4461" s="1">
        <v>44165</v>
      </c>
      <c r="AD4461">
        <v>0</v>
      </c>
      <c r="AE4461">
        <v>188</v>
      </c>
      <c r="AF4461" s="1">
        <v>44447</v>
      </c>
      <c r="AG4461">
        <v>382</v>
      </c>
      <c r="AI4461">
        <v>174</v>
      </c>
      <c r="AJ4461" t="s">
        <v>2398</v>
      </c>
      <c r="AK4461" t="s">
        <v>45</v>
      </c>
      <c r="AL4461" s="1">
        <v>44065</v>
      </c>
    </row>
    <row r="4462" spans="1:38" x14ac:dyDescent="0.25">
      <c r="A4462" t="s">
        <v>40</v>
      </c>
      <c r="B4462" s="1">
        <v>44280</v>
      </c>
      <c r="C4462">
        <v>3</v>
      </c>
      <c r="D4462">
        <v>461</v>
      </c>
      <c r="E4462">
        <v>352</v>
      </c>
      <c r="F4462" t="s">
        <v>1426</v>
      </c>
      <c r="G4462" t="s">
        <v>69</v>
      </c>
      <c r="H4462" t="s">
        <v>70</v>
      </c>
      <c r="I4462">
        <v>3</v>
      </c>
      <c r="J4462">
        <v>2</v>
      </c>
      <c r="K4462">
        <v>215</v>
      </c>
      <c r="L4462">
        <v>11.2</v>
      </c>
      <c r="M4462">
        <v>4.5599999999999996</v>
      </c>
      <c r="N4462">
        <v>0.51</v>
      </c>
      <c r="O4462">
        <v>6.58</v>
      </c>
      <c r="P4462">
        <v>0.74</v>
      </c>
      <c r="Q4462">
        <v>5.44</v>
      </c>
      <c r="R4462">
        <v>0.61</v>
      </c>
      <c r="S4462">
        <v>1.35</v>
      </c>
      <c r="T4462">
        <v>27</v>
      </c>
      <c r="U4462">
        <v>11.63</v>
      </c>
      <c r="V4462">
        <v>16.809999999999999</v>
      </c>
      <c r="W4462" s="1">
        <v>44065</v>
      </c>
      <c r="Y4462" t="s">
        <v>47</v>
      </c>
      <c r="Z4462" t="s">
        <v>2396</v>
      </c>
      <c r="AA4462" t="s">
        <v>2397</v>
      </c>
      <c r="AB4462">
        <v>265</v>
      </c>
      <c r="AC4462" s="1">
        <v>44165</v>
      </c>
      <c r="AD4462">
        <v>0</v>
      </c>
      <c r="AE4462">
        <v>166</v>
      </c>
      <c r="AF4462" s="1">
        <v>44447</v>
      </c>
      <c r="AG4462">
        <v>382</v>
      </c>
      <c r="AI4462">
        <v>174</v>
      </c>
      <c r="AJ4462" t="s">
        <v>2398</v>
      </c>
      <c r="AK4462" t="s">
        <v>45</v>
      </c>
      <c r="AL4462" s="1">
        <v>44065</v>
      </c>
    </row>
    <row r="4463" spans="1:38" x14ac:dyDescent="0.25">
      <c r="A4463" t="s">
        <v>594</v>
      </c>
      <c r="B4463" s="1">
        <v>42995</v>
      </c>
      <c r="C4463">
        <v>1</v>
      </c>
      <c r="D4463">
        <v>244</v>
      </c>
      <c r="E4463">
        <v>352</v>
      </c>
      <c r="F4463" t="s">
        <v>1426</v>
      </c>
      <c r="G4463" t="s">
        <v>69</v>
      </c>
      <c r="H4463" t="s">
        <v>70</v>
      </c>
      <c r="I4463">
        <v>5</v>
      </c>
      <c r="J4463" t="s">
        <v>42</v>
      </c>
      <c r="K4463">
        <v>41</v>
      </c>
      <c r="L4463">
        <v>21.1</v>
      </c>
      <c r="M4463">
        <v>4.9800000000000004</v>
      </c>
      <c r="N4463">
        <v>1.05</v>
      </c>
      <c r="O4463">
        <v>5.41</v>
      </c>
      <c r="P4463">
        <v>1.1399999999999999</v>
      </c>
      <c r="Q4463">
        <v>4.0999999999999996</v>
      </c>
      <c r="R4463">
        <v>0.87</v>
      </c>
      <c r="S4463">
        <v>2.0099999999999998</v>
      </c>
      <c r="T4463">
        <v>15</v>
      </c>
      <c r="U4463">
        <v>21.9</v>
      </c>
      <c r="V4463">
        <v>26.42</v>
      </c>
      <c r="W4463" s="1">
        <v>42954</v>
      </c>
      <c r="X4463">
        <v>245</v>
      </c>
      <c r="Y4463" t="s">
        <v>43</v>
      </c>
      <c r="AC4463" t="s">
        <v>49</v>
      </c>
      <c r="AI4463">
        <v>0</v>
      </c>
      <c r="AJ4463" s="2">
        <v>41852</v>
      </c>
      <c r="AK4463" t="s">
        <v>45</v>
      </c>
      <c r="AL4463" s="1">
        <v>42954</v>
      </c>
    </row>
    <row r="4464" spans="1:38" x14ac:dyDescent="0.25">
      <c r="A4464" t="s">
        <v>594</v>
      </c>
      <c r="B4464" s="1">
        <v>43059</v>
      </c>
      <c r="C4464">
        <v>2</v>
      </c>
      <c r="D4464">
        <v>244</v>
      </c>
      <c r="E4464">
        <v>352</v>
      </c>
      <c r="F4464" t="s">
        <v>1426</v>
      </c>
      <c r="G4464" t="s">
        <v>69</v>
      </c>
      <c r="H4464" t="s">
        <v>70</v>
      </c>
      <c r="I4464">
        <v>5</v>
      </c>
      <c r="J4464" t="s">
        <v>42</v>
      </c>
      <c r="K4464">
        <v>105</v>
      </c>
      <c r="L4464">
        <v>13.5</v>
      </c>
      <c r="M4464">
        <v>5.08</v>
      </c>
      <c r="N4464">
        <v>0.69</v>
      </c>
      <c r="O4464">
        <v>5.73</v>
      </c>
      <c r="P4464">
        <v>0.77</v>
      </c>
      <c r="Q4464">
        <v>4.16</v>
      </c>
      <c r="R4464">
        <v>0.56000000000000005</v>
      </c>
      <c r="S4464">
        <v>1.34</v>
      </c>
      <c r="T4464">
        <v>18</v>
      </c>
      <c r="U4464">
        <v>14.01</v>
      </c>
      <c r="V4464">
        <v>17.440000000000001</v>
      </c>
      <c r="W4464" s="1">
        <v>42954</v>
      </c>
      <c r="X4464">
        <v>245</v>
      </c>
      <c r="Y4464" t="s">
        <v>46</v>
      </c>
      <c r="AC4464" s="1">
        <v>43068</v>
      </c>
      <c r="AD4464">
        <v>2</v>
      </c>
      <c r="AE4464">
        <v>238</v>
      </c>
      <c r="AF4464" s="1">
        <v>43347</v>
      </c>
      <c r="AG4464">
        <v>393</v>
      </c>
      <c r="AI4464">
        <v>0</v>
      </c>
      <c r="AJ4464" s="2">
        <v>41852</v>
      </c>
      <c r="AK4464" t="s">
        <v>45</v>
      </c>
      <c r="AL4464" s="1">
        <v>42954</v>
      </c>
    </row>
    <row r="4465" spans="1:38" x14ac:dyDescent="0.25">
      <c r="A4465" t="s">
        <v>594</v>
      </c>
      <c r="B4465" s="1">
        <v>43186</v>
      </c>
      <c r="C4465">
        <v>4</v>
      </c>
      <c r="D4465">
        <v>244</v>
      </c>
      <c r="E4465">
        <v>352</v>
      </c>
      <c r="F4465" t="s">
        <v>1426</v>
      </c>
      <c r="G4465" t="s">
        <v>69</v>
      </c>
      <c r="H4465" t="s">
        <v>70</v>
      </c>
      <c r="I4465">
        <v>5</v>
      </c>
      <c r="J4465" t="s">
        <v>42</v>
      </c>
      <c r="K4465">
        <v>232</v>
      </c>
      <c r="L4465">
        <v>10.7</v>
      </c>
      <c r="M4465">
        <v>4.79</v>
      </c>
      <c r="N4465">
        <v>0.51</v>
      </c>
      <c r="O4465">
        <v>6.65</v>
      </c>
      <c r="P4465">
        <v>0.71</v>
      </c>
      <c r="Q4465">
        <v>4.43</v>
      </c>
      <c r="R4465">
        <v>0.47</v>
      </c>
      <c r="S4465">
        <v>1.19</v>
      </c>
      <c r="T4465">
        <v>14</v>
      </c>
      <c r="U4465">
        <v>11.11</v>
      </c>
      <c r="V4465">
        <v>15.27</v>
      </c>
      <c r="W4465" s="1">
        <v>42954</v>
      </c>
      <c r="X4465">
        <v>245</v>
      </c>
      <c r="Y4465" t="s">
        <v>48</v>
      </c>
      <c r="AC4465" t="s">
        <v>49</v>
      </c>
      <c r="AI4465">
        <v>0</v>
      </c>
      <c r="AJ4465" s="2">
        <v>41852</v>
      </c>
      <c r="AK4465" t="s">
        <v>50</v>
      </c>
      <c r="AL4465" s="1">
        <v>43245</v>
      </c>
    </row>
    <row r="4466" spans="1:38" x14ac:dyDescent="0.25">
      <c r="A4466" t="s">
        <v>594</v>
      </c>
      <c r="B4466" s="1">
        <v>43122</v>
      </c>
      <c r="C4466">
        <v>3</v>
      </c>
      <c r="D4466">
        <v>244</v>
      </c>
      <c r="E4466">
        <v>352</v>
      </c>
      <c r="F4466" t="s">
        <v>1426</v>
      </c>
      <c r="G4466" t="s">
        <v>69</v>
      </c>
      <c r="H4466" t="s">
        <v>70</v>
      </c>
      <c r="I4466">
        <v>5</v>
      </c>
      <c r="J4466" t="s">
        <v>42</v>
      </c>
      <c r="K4466">
        <v>168</v>
      </c>
      <c r="L4466">
        <v>10.3</v>
      </c>
      <c r="M4466">
        <v>4.78</v>
      </c>
      <c r="N4466">
        <v>0.49</v>
      </c>
      <c r="O4466">
        <v>5.27</v>
      </c>
      <c r="P4466">
        <v>0.54</v>
      </c>
      <c r="Q4466">
        <v>3.87</v>
      </c>
      <c r="R4466">
        <v>0.4</v>
      </c>
      <c r="S4466">
        <v>0.94</v>
      </c>
      <c r="T4466">
        <v>26</v>
      </c>
      <c r="U4466">
        <v>10.69</v>
      </c>
      <c r="V4466">
        <v>12.51</v>
      </c>
      <c r="W4466" s="1">
        <v>42954</v>
      </c>
      <c r="X4466">
        <v>245</v>
      </c>
      <c r="Y4466" t="s">
        <v>47</v>
      </c>
      <c r="AC4466" s="1">
        <v>43068</v>
      </c>
      <c r="AD4466">
        <v>2</v>
      </c>
      <c r="AE4466">
        <v>181</v>
      </c>
      <c r="AF4466" s="1">
        <v>43347</v>
      </c>
      <c r="AG4466">
        <v>393</v>
      </c>
      <c r="AI4466">
        <v>0</v>
      </c>
      <c r="AJ4466" s="2">
        <v>41852</v>
      </c>
      <c r="AK4466" t="s">
        <v>45</v>
      </c>
      <c r="AL4466" s="1">
        <v>42954</v>
      </c>
    </row>
    <row r="4467" spans="1:38" x14ac:dyDescent="0.25">
      <c r="A4467" t="s">
        <v>51</v>
      </c>
      <c r="B4467" s="1">
        <v>43157</v>
      </c>
      <c r="C4467">
        <v>4</v>
      </c>
      <c r="D4467">
        <v>34</v>
      </c>
      <c r="E4467">
        <v>352</v>
      </c>
      <c r="F4467" t="s">
        <v>1426</v>
      </c>
      <c r="G4467" t="s">
        <v>63</v>
      </c>
      <c r="H4467" t="s">
        <v>64</v>
      </c>
      <c r="I4467">
        <v>6</v>
      </c>
      <c r="J4467" t="s">
        <v>42</v>
      </c>
      <c r="K4467">
        <v>177</v>
      </c>
      <c r="L4467">
        <v>14.8</v>
      </c>
      <c r="M4467">
        <v>5.04</v>
      </c>
      <c r="N4467">
        <v>0.75</v>
      </c>
      <c r="O4467">
        <v>6.74</v>
      </c>
      <c r="P4467">
        <v>1</v>
      </c>
      <c r="Q4467">
        <v>4.79</v>
      </c>
      <c r="R4467">
        <v>0.71</v>
      </c>
      <c r="S4467">
        <v>1.71</v>
      </c>
      <c r="T4467">
        <v>81</v>
      </c>
      <c r="U4467">
        <v>15.36</v>
      </c>
      <c r="V4467">
        <v>21.78</v>
      </c>
      <c r="W4467" s="1">
        <v>42980</v>
      </c>
      <c r="X4467">
        <v>242</v>
      </c>
      <c r="Y4467" t="s">
        <v>48</v>
      </c>
      <c r="AC4467" s="1">
        <v>43069</v>
      </c>
      <c r="AD4467">
        <v>1</v>
      </c>
      <c r="AE4467">
        <v>191</v>
      </c>
      <c r="AF4467" s="1">
        <v>43349</v>
      </c>
      <c r="AG4467">
        <v>369</v>
      </c>
      <c r="AH4467" t="s">
        <v>1591</v>
      </c>
      <c r="AI4467">
        <v>140</v>
      </c>
      <c r="AJ4467" s="2">
        <v>18142</v>
      </c>
      <c r="AK4467" t="s">
        <v>45</v>
      </c>
      <c r="AL4467" s="1">
        <v>42980</v>
      </c>
    </row>
    <row r="4468" spans="1:38" x14ac:dyDescent="0.25">
      <c r="A4468" t="s">
        <v>51</v>
      </c>
      <c r="B4468" s="1">
        <v>43209</v>
      </c>
      <c r="C4468">
        <v>5</v>
      </c>
      <c r="D4468">
        <v>34</v>
      </c>
      <c r="E4468">
        <v>352</v>
      </c>
      <c r="F4468" t="s">
        <v>1426</v>
      </c>
      <c r="G4468" t="s">
        <v>63</v>
      </c>
      <c r="H4468" t="s">
        <v>64</v>
      </c>
      <c r="I4468">
        <v>6</v>
      </c>
      <c r="J4468" t="s">
        <v>42</v>
      </c>
      <c r="K4468">
        <v>229</v>
      </c>
      <c r="L4468">
        <v>9.3000000000000007</v>
      </c>
      <c r="M4468">
        <v>4.58</v>
      </c>
      <c r="N4468">
        <v>0.43</v>
      </c>
      <c r="O4468">
        <v>8.15</v>
      </c>
      <c r="P4468">
        <v>0.76</v>
      </c>
      <c r="Q4468">
        <v>6.4</v>
      </c>
      <c r="R4468">
        <v>0.6</v>
      </c>
      <c r="S4468">
        <v>1.35</v>
      </c>
      <c r="T4468">
        <v>123</v>
      </c>
      <c r="U4468">
        <v>9.65</v>
      </c>
      <c r="V4468">
        <v>16.48</v>
      </c>
      <c r="W4468" s="1">
        <v>42980</v>
      </c>
      <c r="X4468">
        <v>242</v>
      </c>
      <c r="Y4468" t="s">
        <v>77</v>
      </c>
      <c r="AC4468" t="s">
        <v>49</v>
      </c>
      <c r="AH4468" t="s">
        <v>1591</v>
      </c>
      <c r="AI4468">
        <v>140</v>
      </c>
      <c r="AJ4468" s="2">
        <v>18142</v>
      </c>
      <c r="AK4468" t="s">
        <v>45</v>
      </c>
      <c r="AL4468" s="1">
        <v>42980</v>
      </c>
    </row>
    <row r="4469" spans="1:38" x14ac:dyDescent="0.25">
      <c r="A4469" t="s">
        <v>78</v>
      </c>
      <c r="B4469" s="1">
        <v>43072</v>
      </c>
      <c r="C4469">
        <v>2</v>
      </c>
      <c r="D4469">
        <v>177</v>
      </c>
      <c r="E4469">
        <v>352</v>
      </c>
      <c r="F4469" t="s">
        <v>1426</v>
      </c>
      <c r="G4469" t="s">
        <v>40</v>
      </c>
      <c r="H4469" t="s">
        <v>41</v>
      </c>
      <c r="I4469">
        <v>2</v>
      </c>
      <c r="J4469">
        <v>1</v>
      </c>
      <c r="K4469">
        <v>93</v>
      </c>
      <c r="L4469">
        <v>13.5</v>
      </c>
      <c r="M4469">
        <v>5.22</v>
      </c>
      <c r="N4469">
        <v>0.7</v>
      </c>
      <c r="O4469">
        <v>5.52</v>
      </c>
      <c r="P4469">
        <v>0.75</v>
      </c>
      <c r="Q4469">
        <v>3.81</v>
      </c>
      <c r="R4469">
        <v>0.51</v>
      </c>
      <c r="S4469">
        <v>1.26</v>
      </c>
      <c r="U4469">
        <v>14.01</v>
      </c>
      <c r="V4469">
        <v>16.82</v>
      </c>
      <c r="W4469" s="1">
        <v>42979</v>
      </c>
      <c r="X4469">
        <v>227</v>
      </c>
      <c r="Z4469" t="s">
        <v>2283</v>
      </c>
      <c r="AA4469" t="s">
        <v>466</v>
      </c>
      <c r="AI4469">
        <v>0</v>
      </c>
    </row>
    <row r="4470" spans="1:38" x14ac:dyDescent="0.25">
      <c r="A4470" t="s">
        <v>78</v>
      </c>
      <c r="B4470" s="1">
        <v>43129</v>
      </c>
      <c r="C4470">
        <v>3</v>
      </c>
      <c r="D4470">
        <v>177</v>
      </c>
      <c r="E4470">
        <v>352</v>
      </c>
      <c r="F4470" t="s">
        <v>1426</v>
      </c>
      <c r="G4470" t="s">
        <v>40</v>
      </c>
      <c r="H4470" t="s">
        <v>41</v>
      </c>
      <c r="I4470">
        <v>7</v>
      </c>
      <c r="J4470" t="s">
        <v>42</v>
      </c>
      <c r="K4470">
        <v>121</v>
      </c>
      <c r="L4470">
        <v>17.7</v>
      </c>
      <c r="M4470">
        <v>5.55</v>
      </c>
      <c r="N4470">
        <v>0.98</v>
      </c>
      <c r="O4470">
        <v>2.88</v>
      </c>
      <c r="P4470">
        <v>0.51</v>
      </c>
      <c r="Q4470">
        <v>4.07</v>
      </c>
      <c r="R4470">
        <v>0.72</v>
      </c>
      <c r="S4470">
        <v>1.23</v>
      </c>
      <c r="T4470">
        <v>1</v>
      </c>
      <c r="U4470">
        <v>18.37</v>
      </c>
      <c r="V4470">
        <v>16.489999999999998</v>
      </c>
      <c r="W4470" s="1">
        <v>43008</v>
      </c>
      <c r="X4470">
        <v>196</v>
      </c>
      <c r="Y4470" t="s">
        <v>46</v>
      </c>
      <c r="AC4470" s="1">
        <v>43078</v>
      </c>
      <c r="AD4470">
        <v>1</v>
      </c>
      <c r="AE4470">
        <v>228</v>
      </c>
      <c r="AF4470" s="1">
        <v>43359</v>
      </c>
      <c r="AG4470">
        <v>351</v>
      </c>
      <c r="AH4470">
        <v>306083</v>
      </c>
      <c r="AI4470" t="s">
        <v>197</v>
      </c>
      <c r="AK4470" t="s">
        <v>45</v>
      </c>
      <c r="AL4470" s="1">
        <v>43008</v>
      </c>
    </row>
    <row r="4471" spans="1:38" x14ac:dyDescent="0.25">
      <c r="A4471" t="s">
        <v>78</v>
      </c>
      <c r="B4471" s="1">
        <v>43193</v>
      </c>
      <c r="C4471">
        <v>4</v>
      </c>
      <c r="D4471">
        <v>177</v>
      </c>
      <c r="E4471">
        <v>353</v>
      </c>
      <c r="F4471" t="s">
        <v>1426</v>
      </c>
      <c r="G4471" t="s">
        <v>40</v>
      </c>
      <c r="H4471" t="s">
        <v>41</v>
      </c>
      <c r="I4471">
        <v>7</v>
      </c>
      <c r="J4471" t="s">
        <v>42</v>
      </c>
      <c r="K4471">
        <v>185</v>
      </c>
      <c r="L4471">
        <v>12.2</v>
      </c>
      <c r="M4471">
        <v>4.8499999999999996</v>
      </c>
      <c r="N4471">
        <v>0.59</v>
      </c>
      <c r="O4471">
        <v>5.21</v>
      </c>
      <c r="P4471">
        <v>0.64</v>
      </c>
      <c r="Q4471">
        <v>5.13</v>
      </c>
      <c r="R4471">
        <v>0.63</v>
      </c>
      <c r="S4471">
        <v>1.26</v>
      </c>
      <c r="T4471">
        <v>256</v>
      </c>
      <c r="U4471">
        <v>12.66</v>
      </c>
      <c r="V4471">
        <v>15.97</v>
      </c>
      <c r="W4471" s="1">
        <v>43008</v>
      </c>
      <c r="X4471">
        <v>196</v>
      </c>
      <c r="Y4471" s="3">
        <v>44986</v>
      </c>
      <c r="AC4471" s="1">
        <v>43078</v>
      </c>
      <c r="AD4471">
        <v>1</v>
      </c>
      <c r="AE4471">
        <v>164</v>
      </c>
      <c r="AF4471" s="1">
        <v>43359</v>
      </c>
      <c r="AG4471">
        <v>351</v>
      </c>
      <c r="AH4471">
        <v>306083</v>
      </c>
      <c r="AI4471" t="s">
        <v>197</v>
      </c>
      <c r="AK4471" t="s">
        <v>45</v>
      </c>
      <c r="AL4471" s="1">
        <v>43008</v>
      </c>
    </row>
    <row r="4472" spans="1:38" x14ac:dyDescent="0.25">
      <c r="A4472" t="s">
        <v>284</v>
      </c>
      <c r="B4472" s="1">
        <v>44111</v>
      </c>
      <c r="C4472">
        <v>1</v>
      </c>
      <c r="D4472">
        <v>386</v>
      </c>
      <c r="E4472">
        <v>353</v>
      </c>
      <c r="F4472" t="s">
        <v>1426</v>
      </c>
      <c r="G4472" t="s">
        <v>64</v>
      </c>
      <c r="H4472" t="s">
        <v>64</v>
      </c>
      <c r="I4472" t="s">
        <v>286</v>
      </c>
      <c r="J4472" t="s">
        <v>42</v>
      </c>
      <c r="K4472">
        <v>47</v>
      </c>
      <c r="L4472">
        <v>30</v>
      </c>
      <c r="M4472">
        <v>5.25</v>
      </c>
      <c r="N4472">
        <v>1.58</v>
      </c>
      <c r="O4472">
        <v>4.3600000000000003</v>
      </c>
      <c r="P4472">
        <v>1.31</v>
      </c>
      <c r="Q4472">
        <v>3.77</v>
      </c>
      <c r="R4472">
        <v>1.1299999999999999</v>
      </c>
      <c r="S4472">
        <v>2.44</v>
      </c>
      <c r="T4472">
        <v>26</v>
      </c>
      <c r="U4472">
        <v>31.14</v>
      </c>
      <c r="V4472">
        <v>32.85</v>
      </c>
      <c r="W4472" s="1">
        <v>44064</v>
      </c>
    </row>
    <row r="4473" spans="1:38" x14ac:dyDescent="0.25">
      <c r="A4473" t="s">
        <v>284</v>
      </c>
      <c r="B4473" s="1">
        <v>44166</v>
      </c>
      <c r="C4473">
        <v>2</v>
      </c>
      <c r="D4473">
        <v>386</v>
      </c>
      <c r="E4473">
        <v>353</v>
      </c>
      <c r="F4473" t="s">
        <v>1426</v>
      </c>
      <c r="G4473" t="s">
        <v>64</v>
      </c>
      <c r="H4473" t="s">
        <v>64</v>
      </c>
      <c r="I4473" t="s">
        <v>286</v>
      </c>
      <c r="J4473" t="s">
        <v>42</v>
      </c>
      <c r="K4473">
        <v>102</v>
      </c>
      <c r="L4473">
        <v>23</v>
      </c>
      <c r="M4473">
        <v>5.15</v>
      </c>
      <c r="N4473">
        <v>1.18</v>
      </c>
      <c r="O4473">
        <v>6.1</v>
      </c>
      <c r="P4473">
        <v>1.4</v>
      </c>
      <c r="Q4473">
        <v>4.0999999999999996</v>
      </c>
      <c r="R4473">
        <v>0.9</v>
      </c>
      <c r="S4473">
        <v>2.4</v>
      </c>
      <c r="T4473">
        <v>80</v>
      </c>
      <c r="U4473">
        <v>23.87</v>
      </c>
      <c r="V4473">
        <v>30.42</v>
      </c>
      <c r="W4473" s="1">
        <v>44064</v>
      </c>
      <c r="Z4473">
        <v>195</v>
      </c>
      <c r="AA4473">
        <v>146</v>
      </c>
    </row>
    <row r="4474" spans="1:38" x14ac:dyDescent="0.25">
      <c r="A4474" t="s">
        <v>284</v>
      </c>
      <c r="B4474" s="1">
        <v>44230</v>
      </c>
      <c r="C4474">
        <v>3</v>
      </c>
      <c r="D4474">
        <v>386</v>
      </c>
      <c r="E4474">
        <v>353</v>
      </c>
      <c r="F4474" t="s">
        <v>1426</v>
      </c>
      <c r="G4474" t="s">
        <v>64</v>
      </c>
      <c r="H4474" t="s">
        <v>64</v>
      </c>
      <c r="I4474" t="s">
        <v>286</v>
      </c>
      <c r="J4474" t="s">
        <v>42</v>
      </c>
      <c r="K4474">
        <v>166</v>
      </c>
      <c r="L4474">
        <v>18</v>
      </c>
      <c r="M4474">
        <v>5.03</v>
      </c>
      <c r="N4474">
        <v>0.91</v>
      </c>
      <c r="O4474">
        <v>6.04</v>
      </c>
      <c r="P4474">
        <v>1.0900000000000001</v>
      </c>
      <c r="Q4474">
        <v>4.3899999999999997</v>
      </c>
      <c r="R4474">
        <v>0.79</v>
      </c>
      <c r="S4474">
        <v>1.88</v>
      </c>
      <c r="T4474">
        <v>129</v>
      </c>
      <c r="U4474">
        <v>18.68</v>
      </c>
      <c r="V4474">
        <v>24.33</v>
      </c>
      <c r="W4474" s="1">
        <v>44064</v>
      </c>
    </row>
    <row r="4475" spans="1:38" x14ac:dyDescent="0.25">
      <c r="A4475" t="s">
        <v>38</v>
      </c>
      <c r="B4475" s="1">
        <v>43010</v>
      </c>
      <c r="C4475">
        <v>1</v>
      </c>
      <c r="D4475">
        <v>115</v>
      </c>
      <c r="E4475">
        <v>353</v>
      </c>
      <c r="F4475" t="s">
        <v>1426</v>
      </c>
      <c r="G4475" t="s">
        <v>51</v>
      </c>
      <c r="H4475" t="s">
        <v>52</v>
      </c>
      <c r="I4475">
        <v>2</v>
      </c>
      <c r="J4475">
        <v>1</v>
      </c>
      <c r="K4475">
        <v>32</v>
      </c>
      <c r="L4475">
        <v>19.600000000000001</v>
      </c>
      <c r="M4475">
        <v>5.12</v>
      </c>
      <c r="N4475">
        <v>1</v>
      </c>
      <c r="O4475">
        <v>4.71</v>
      </c>
      <c r="P4475">
        <v>0.92</v>
      </c>
      <c r="Q4475">
        <v>3.45</v>
      </c>
      <c r="R4475">
        <v>0.68</v>
      </c>
      <c r="S4475">
        <v>1.6</v>
      </c>
      <c r="T4475">
        <v>25</v>
      </c>
      <c r="U4475">
        <v>20.34</v>
      </c>
      <c r="V4475">
        <v>21.85</v>
      </c>
      <c r="W4475" s="1">
        <v>42978</v>
      </c>
      <c r="X4475">
        <v>235</v>
      </c>
      <c r="Y4475" t="s">
        <v>43</v>
      </c>
      <c r="Z4475" t="s">
        <v>2399</v>
      </c>
      <c r="AA4475" t="s">
        <v>2400</v>
      </c>
      <c r="AC4475" s="1">
        <v>43055</v>
      </c>
      <c r="AD4475">
        <v>1</v>
      </c>
      <c r="AE4475">
        <v>259</v>
      </c>
      <c r="AF4475" s="1">
        <v>43336</v>
      </c>
      <c r="AG4475">
        <v>358</v>
      </c>
      <c r="AH4475" t="s">
        <v>2401</v>
      </c>
      <c r="AI4475">
        <v>173</v>
      </c>
      <c r="AJ4475" t="s">
        <v>2402</v>
      </c>
      <c r="AK4475" t="s">
        <v>45</v>
      </c>
      <c r="AL4475" s="1">
        <v>42978</v>
      </c>
    </row>
    <row r="4476" spans="1:38" x14ac:dyDescent="0.25">
      <c r="A4476" t="s">
        <v>38</v>
      </c>
      <c r="B4476" s="1">
        <v>43075</v>
      </c>
      <c r="C4476">
        <v>2</v>
      </c>
      <c r="D4476">
        <v>115</v>
      </c>
      <c r="E4476">
        <v>353</v>
      </c>
      <c r="F4476" t="s">
        <v>1426</v>
      </c>
      <c r="G4476" t="s">
        <v>51</v>
      </c>
      <c r="H4476" t="s">
        <v>52</v>
      </c>
      <c r="I4476">
        <v>2</v>
      </c>
      <c r="J4476">
        <v>1</v>
      </c>
      <c r="K4476">
        <v>97</v>
      </c>
      <c r="L4476">
        <v>16.5</v>
      </c>
      <c r="M4476">
        <v>4.96</v>
      </c>
      <c r="N4476">
        <v>0.82</v>
      </c>
      <c r="O4476">
        <v>4.24</v>
      </c>
      <c r="P4476">
        <v>0.7</v>
      </c>
      <c r="Q4476">
        <v>3.41</v>
      </c>
      <c r="R4476">
        <v>0.56000000000000005</v>
      </c>
      <c r="S4476">
        <v>1.26</v>
      </c>
      <c r="T4476">
        <v>18</v>
      </c>
      <c r="U4476">
        <v>17.13</v>
      </c>
      <c r="V4476">
        <v>17.37</v>
      </c>
      <c r="W4476" s="1">
        <v>42978</v>
      </c>
      <c r="X4476">
        <v>235</v>
      </c>
      <c r="Y4476" t="s">
        <v>46</v>
      </c>
      <c r="Z4476" t="s">
        <v>2399</v>
      </c>
      <c r="AA4476" t="s">
        <v>2400</v>
      </c>
      <c r="AC4476" s="1">
        <v>43055</v>
      </c>
      <c r="AD4476">
        <v>1</v>
      </c>
      <c r="AE4476">
        <v>221</v>
      </c>
      <c r="AF4476" s="1">
        <v>43336</v>
      </c>
      <c r="AG4476">
        <v>358</v>
      </c>
      <c r="AH4476" t="s">
        <v>2401</v>
      </c>
      <c r="AI4476">
        <v>173</v>
      </c>
      <c r="AJ4476" t="s">
        <v>2402</v>
      </c>
      <c r="AK4476" t="s">
        <v>45</v>
      </c>
      <c r="AL4476" s="1">
        <v>42978</v>
      </c>
    </row>
    <row r="4477" spans="1:38" x14ac:dyDescent="0.25">
      <c r="A4477" t="s">
        <v>38</v>
      </c>
      <c r="B4477" s="1">
        <v>43146</v>
      </c>
      <c r="C4477">
        <v>3</v>
      </c>
      <c r="D4477">
        <v>115</v>
      </c>
      <c r="E4477">
        <v>353</v>
      </c>
      <c r="F4477" t="s">
        <v>1426</v>
      </c>
      <c r="G4477" t="s">
        <v>51</v>
      </c>
      <c r="H4477" t="s">
        <v>52</v>
      </c>
      <c r="I4477">
        <v>2</v>
      </c>
      <c r="J4477">
        <v>1</v>
      </c>
      <c r="K4477">
        <v>168</v>
      </c>
      <c r="L4477">
        <v>13.2</v>
      </c>
      <c r="M4477">
        <v>4.8600000000000003</v>
      </c>
      <c r="N4477">
        <v>0.64</v>
      </c>
      <c r="O4477">
        <v>4.8499999999999996</v>
      </c>
      <c r="P4477">
        <v>0.64</v>
      </c>
      <c r="Q4477">
        <v>3.87</v>
      </c>
      <c r="R4477">
        <v>0.51</v>
      </c>
      <c r="S4477">
        <v>1.1499999999999999</v>
      </c>
      <c r="T4477">
        <v>43</v>
      </c>
      <c r="U4477">
        <v>13.7</v>
      </c>
      <c r="V4477">
        <v>15.36</v>
      </c>
      <c r="W4477" s="1">
        <v>42978</v>
      </c>
      <c r="X4477">
        <v>235</v>
      </c>
      <c r="Y4477" t="s">
        <v>47</v>
      </c>
      <c r="Z4477" t="s">
        <v>2399</v>
      </c>
      <c r="AA4477" t="s">
        <v>2400</v>
      </c>
      <c r="AC4477" s="1">
        <v>43055</v>
      </c>
      <c r="AD4477">
        <v>1</v>
      </c>
      <c r="AE4477">
        <v>185</v>
      </c>
      <c r="AF4477" s="1">
        <v>43336</v>
      </c>
      <c r="AG4477">
        <v>358</v>
      </c>
      <c r="AH4477" t="s">
        <v>2401</v>
      </c>
      <c r="AI4477">
        <v>173</v>
      </c>
      <c r="AJ4477" t="s">
        <v>2402</v>
      </c>
      <c r="AK4477" t="s">
        <v>45</v>
      </c>
      <c r="AL4477" s="1">
        <v>42978</v>
      </c>
    </row>
    <row r="4478" spans="1:38" x14ac:dyDescent="0.25">
      <c r="A4478" t="s">
        <v>38</v>
      </c>
      <c r="B4478" s="1">
        <v>43200</v>
      </c>
      <c r="C4478">
        <v>4</v>
      </c>
      <c r="D4478">
        <v>115</v>
      </c>
      <c r="E4478">
        <v>353</v>
      </c>
      <c r="F4478" t="s">
        <v>1426</v>
      </c>
      <c r="G4478" t="s">
        <v>51</v>
      </c>
      <c r="H4478" t="s">
        <v>52</v>
      </c>
      <c r="I4478">
        <v>2</v>
      </c>
      <c r="J4478">
        <v>1</v>
      </c>
      <c r="K4478">
        <v>222</v>
      </c>
      <c r="L4478">
        <v>8.8000000000000007</v>
      </c>
      <c r="M4478">
        <v>4.78</v>
      </c>
      <c r="N4478">
        <v>0.42</v>
      </c>
      <c r="O4478">
        <v>5.0999999999999996</v>
      </c>
      <c r="P4478">
        <v>0.45</v>
      </c>
      <c r="Q4478">
        <v>4.32</v>
      </c>
      <c r="R4478">
        <v>0.38</v>
      </c>
      <c r="S4478">
        <v>0.83</v>
      </c>
      <c r="T4478">
        <v>20</v>
      </c>
      <c r="U4478">
        <v>9.1300000000000008</v>
      </c>
      <c r="V4478">
        <v>10.83</v>
      </c>
      <c r="W4478" s="1">
        <v>42978</v>
      </c>
      <c r="X4478">
        <v>235</v>
      </c>
      <c r="Y4478" t="s">
        <v>48</v>
      </c>
      <c r="Z4478" t="s">
        <v>2399</v>
      </c>
      <c r="AA4478" t="s">
        <v>2400</v>
      </c>
      <c r="AC4478" t="s">
        <v>49</v>
      </c>
      <c r="AH4478" t="s">
        <v>2401</v>
      </c>
      <c r="AI4478" t="s">
        <v>471</v>
      </c>
      <c r="AJ4478" t="s">
        <v>2402</v>
      </c>
      <c r="AK4478" t="s">
        <v>50</v>
      </c>
      <c r="AL4478" s="1">
        <v>43241</v>
      </c>
    </row>
    <row r="4479" spans="1:38" x14ac:dyDescent="0.25">
      <c r="A4479" t="s">
        <v>129</v>
      </c>
      <c r="B4479" s="1">
        <v>43060</v>
      </c>
      <c r="C4479">
        <v>2</v>
      </c>
      <c r="D4479">
        <v>107</v>
      </c>
      <c r="E4479">
        <v>353</v>
      </c>
      <c r="F4479" t="s">
        <v>1426</v>
      </c>
      <c r="G4479" t="s">
        <v>69</v>
      </c>
      <c r="H4479" t="s">
        <v>70</v>
      </c>
      <c r="I4479">
        <v>3</v>
      </c>
      <c r="J4479">
        <v>2</v>
      </c>
      <c r="K4479">
        <v>50</v>
      </c>
      <c r="L4479">
        <v>23.6</v>
      </c>
      <c r="M4479">
        <v>5.13</v>
      </c>
      <c r="N4479">
        <v>1.21</v>
      </c>
      <c r="O4479">
        <v>4.26</v>
      </c>
      <c r="P4479">
        <v>1.01</v>
      </c>
      <c r="Q4479">
        <v>3.22</v>
      </c>
      <c r="R4479">
        <v>0.76</v>
      </c>
      <c r="S4479">
        <v>1.77</v>
      </c>
      <c r="T4479">
        <v>22</v>
      </c>
      <c r="U4479">
        <v>24.5</v>
      </c>
      <c r="V4479">
        <v>24.65</v>
      </c>
      <c r="W4479" s="1">
        <v>43010</v>
      </c>
      <c r="X4479">
        <v>232</v>
      </c>
      <c r="Y4479" t="s">
        <v>43</v>
      </c>
      <c r="AC4479" s="1">
        <v>43072</v>
      </c>
      <c r="AD4479">
        <v>1</v>
      </c>
      <c r="AE4479">
        <v>203</v>
      </c>
      <c r="AF4479" s="1">
        <v>43350</v>
      </c>
      <c r="AG4479">
        <v>340</v>
      </c>
      <c r="AI4479">
        <v>0</v>
      </c>
      <c r="AK4479" t="s">
        <v>45</v>
      </c>
      <c r="AL4479" s="1">
        <v>43010</v>
      </c>
    </row>
    <row r="4480" spans="1:38" x14ac:dyDescent="0.25">
      <c r="A4480" t="s">
        <v>129</v>
      </c>
      <c r="B4480" s="1">
        <v>43156</v>
      </c>
      <c r="C4480">
        <v>3</v>
      </c>
      <c r="D4480">
        <v>107</v>
      </c>
      <c r="E4480">
        <v>353</v>
      </c>
      <c r="F4480" t="s">
        <v>1426</v>
      </c>
      <c r="G4480" t="s">
        <v>69</v>
      </c>
      <c r="H4480" t="s">
        <v>70</v>
      </c>
      <c r="I4480">
        <v>3</v>
      </c>
      <c r="J4480">
        <v>2</v>
      </c>
      <c r="K4480">
        <v>146</v>
      </c>
      <c r="L4480">
        <v>19.899999999999999</v>
      </c>
      <c r="M4480">
        <v>4.8600000000000003</v>
      </c>
      <c r="N4480">
        <v>0.97</v>
      </c>
      <c r="O4480">
        <v>4.1100000000000003</v>
      </c>
      <c r="P4480">
        <v>0.82</v>
      </c>
      <c r="Q4480">
        <v>3.87</v>
      </c>
      <c r="R4480">
        <v>0.77</v>
      </c>
      <c r="S4480">
        <v>1.59</v>
      </c>
      <c r="U4480">
        <v>20.66</v>
      </c>
      <c r="V4480">
        <v>21.34</v>
      </c>
      <c r="W4480" s="1">
        <v>43010</v>
      </c>
      <c r="X4480">
        <v>232</v>
      </c>
      <c r="AI4480">
        <v>0</v>
      </c>
    </row>
    <row r="4481" spans="1:38" x14ac:dyDescent="0.25">
      <c r="A4481" t="s">
        <v>129</v>
      </c>
      <c r="B4481" s="1">
        <v>43229</v>
      </c>
      <c r="C4481">
        <v>4</v>
      </c>
      <c r="D4481">
        <v>107</v>
      </c>
      <c r="E4481">
        <v>353</v>
      </c>
      <c r="F4481" t="s">
        <v>1426</v>
      </c>
      <c r="G4481" t="s">
        <v>69</v>
      </c>
      <c r="H4481" t="s">
        <v>70</v>
      </c>
      <c r="I4481">
        <v>3</v>
      </c>
      <c r="J4481">
        <v>2</v>
      </c>
      <c r="K4481">
        <v>219</v>
      </c>
      <c r="L4481">
        <v>8.9</v>
      </c>
      <c r="M4481">
        <v>4.37</v>
      </c>
      <c r="N4481">
        <v>0.39</v>
      </c>
      <c r="O4481">
        <v>5.89</v>
      </c>
      <c r="P4481">
        <v>0.52</v>
      </c>
      <c r="Q4481">
        <v>5.03</v>
      </c>
      <c r="R4481">
        <v>0.45</v>
      </c>
      <c r="S4481">
        <v>0.97</v>
      </c>
      <c r="T4481">
        <v>94</v>
      </c>
      <c r="U4481">
        <v>9.24</v>
      </c>
      <c r="V4481">
        <v>12.25</v>
      </c>
      <c r="W4481" s="1">
        <v>43010</v>
      </c>
      <c r="X4481">
        <v>232</v>
      </c>
      <c r="Y4481" t="s">
        <v>47</v>
      </c>
      <c r="AC4481" s="1">
        <v>43072</v>
      </c>
      <c r="AD4481">
        <v>1</v>
      </c>
      <c r="AF4481" s="1">
        <v>43350</v>
      </c>
      <c r="AG4481">
        <v>340</v>
      </c>
      <c r="AI4481">
        <v>0</v>
      </c>
      <c r="AK4481" t="s">
        <v>50</v>
      </c>
      <c r="AL4481" s="1">
        <v>43251</v>
      </c>
    </row>
    <row r="4482" spans="1:38" x14ac:dyDescent="0.25">
      <c r="A4482" t="s">
        <v>123</v>
      </c>
      <c r="B4482" s="1">
        <v>43005</v>
      </c>
      <c r="C4482">
        <v>1</v>
      </c>
      <c r="D4482">
        <v>334</v>
      </c>
      <c r="E4482">
        <v>354</v>
      </c>
      <c r="F4482" t="s">
        <v>1426</v>
      </c>
      <c r="G4482" t="s">
        <v>69</v>
      </c>
      <c r="H4482" t="s">
        <v>70</v>
      </c>
      <c r="I4482">
        <v>2</v>
      </c>
      <c r="J4482">
        <v>1</v>
      </c>
      <c r="K4482">
        <v>38</v>
      </c>
      <c r="L4482">
        <v>19.3</v>
      </c>
      <c r="M4482">
        <v>5.33</v>
      </c>
      <c r="N4482">
        <v>1.03</v>
      </c>
      <c r="O4482">
        <v>4.82</v>
      </c>
      <c r="P4482">
        <v>0.93</v>
      </c>
      <c r="Q4482">
        <v>4.08</v>
      </c>
      <c r="R4482">
        <v>0.79</v>
      </c>
      <c r="S4482">
        <v>1.72</v>
      </c>
      <c r="T4482">
        <v>25</v>
      </c>
      <c r="U4482">
        <v>20.03</v>
      </c>
      <c r="V4482">
        <v>22.71</v>
      </c>
      <c r="W4482" s="1">
        <v>42967</v>
      </c>
      <c r="X4482">
        <v>244</v>
      </c>
      <c r="Y4482" t="s">
        <v>43</v>
      </c>
      <c r="Z4482" t="s">
        <v>2403</v>
      </c>
      <c r="AA4482" t="s">
        <v>2404</v>
      </c>
      <c r="AC4482" s="1">
        <v>43043</v>
      </c>
      <c r="AD4482">
        <v>1</v>
      </c>
      <c r="AE4482">
        <v>259</v>
      </c>
      <c r="AF4482" s="1">
        <v>43326</v>
      </c>
      <c r="AG4482">
        <v>359</v>
      </c>
      <c r="AH4482" t="s">
        <v>748</v>
      </c>
      <c r="AI4482">
        <v>799</v>
      </c>
      <c r="AJ4482" t="s">
        <v>2405</v>
      </c>
      <c r="AK4482" t="s">
        <v>45</v>
      </c>
      <c r="AL4482" s="1">
        <v>42967</v>
      </c>
    </row>
    <row r="4483" spans="1:38" x14ac:dyDescent="0.25">
      <c r="A4483" t="s">
        <v>123</v>
      </c>
      <c r="B4483" s="1">
        <v>43074</v>
      </c>
      <c r="C4483">
        <v>2</v>
      </c>
      <c r="D4483">
        <v>334</v>
      </c>
      <c r="E4483">
        <v>354</v>
      </c>
      <c r="F4483" t="s">
        <v>1426</v>
      </c>
      <c r="G4483" t="s">
        <v>69</v>
      </c>
      <c r="H4483" t="s">
        <v>70</v>
      </c>
      <c r="I4483">
        <v>2</v>
      </c>
      <c r="J4483">
        <v>1</v>
      </c>
      <c r="K4483">
        <v>107</v>
      </c>
      <c r="L4483">
        <v>15.6</v>
      </c>
      <c r="M4483">
        <v>5.38</v>
      </c>
      <c r="N4483">
        <v>0.84</v>
      </c>
      <c r="O4483">
        <v>4.6100000000000003</v>
      </c>
      <c r="P4483">
        <v>0.72</v>
      </c>
      <c r="Q4483">
        <v>4.1399999999999997</v>
      </c>
      <c r="R4483">
        <v>0.65</v>
      </c>
      <c r="S4483">
        <v>1.36</v>
      </c>
      <c r="T4483">
        <v>18</v>
      </c>
      <c r="U4483">
        <v>16.190000000000001</v>
      </c>
      <c r="V4483">
        <v>18.04</v>
      </c>
      <c r="W4483" s="1">
        <v>42967</v>
      </c>
      <c r="X4483">
        <v>244</v>
      </c>
      <c r="Y4483" t="s">
        <v>46</v>
      </c>
      <c r="Z4483" t="s">
        <v>2403</v>
      </c>
      <c r="AA4483" t="s">
        <v>2404</v>
      </c>
      <c r="AC4483" s="1">
        <v>43043</v>
      </c>
      <c r="AD4483">
        <v>1</v>
      </c>
      <c r="AE4483">
        <v>250</v>
      </c>
      <c r="AF4483" s="1">
        <v>43326</v>
      </c>
      <c r="AG4483">
        <v>359</v>
      </c>
      <c r="AH4483" t="s">
        <v>748</v>
      </c>
      <c r="AI4483">
        <v>799</v>
      </c>
      <c r="AJ4483" t="s">
        <v>2405</v>
      </c>
      <c r="AK4483" t="s">
        <v>45</v>
      </c>
      <c r="AL4483" s="1">
        <v>42967</v>
      </c>
    </row>
    <row r="4484" spans="1:38" x14ac:dyDescent="0.25">
      <c r="A4484" t="s">
        <v>123</v>
      </c>
      <c r="B4484" s="1">
        <v>43198</v>
      </c>
      <c r="C4484">
        <v>4</v>
      </c>
      <c r="D4484">
        <v>334</v>
      </c>
      <c r="E4484">
        <v>354</v>
      </c>
      <c r="F4484" t="s">
        <v>1426</v>
      </c>
      <c r="G4484" t="s">
        <v>69</v>
      </c>
      <c r="H4484" t="s">
        <v>70</v>
      </c>
      <c r="I4484">
        <v>2</v>
      </c>
      <c r="J4484">
        <v>1</v>
      </c>
      <c r="K4484">
        <v>231</v>
      </c>
      <c r="L4484">
        <v>11.2</v>
      </c>
      <c r="M4484">
        <v>5.0599999999999996</v>
      </c>
      <c r="N4484">
        <v>0.56999999999999995</v>
      </c>
      <c r="O4484">
        <v>5.46</v>
      </c>
      <c r="P4484">
        <v>0.61</v>
      </c>
      <c r="Q4484">
        <v>4.62</v>
      </c>
      <c r="R4484">
        <v>0.52</v>
      </c>
      <c r="S4484">
        <v>1.1299999999999999</v>
      </c>
      <c r="T4484">
        <v>24</v>
      </c>
      <c r="U4484">
        <v>11.63</v>
      </c>
      <c r="V4484">
        <v>14.52</v>
      </c>
      <c r="W4484" s="1">
        <v>42967</v>
      </c>
      <c r="X4484">
        <v>244</v>
      </c>
      <c r="Y4484" s="3">
        <v>45017</v>
      </c>
      <c r="Z4484" t="s">
        <v>2403</v>
      </c>
      <c r="AA4484" t="s">
        <v>2404</v>
      </c>
      <c r="AC4484" t="s">
        <v>49</v>
      </c>
      <c r="AH4484" t="s">
        <v>748</v>
      </c>
      <c r="AI4484">
        <v>799</v>
      </c>
      <c r="AJ4484" t="s">
        <v>2405</v>
      </c>
      <c r="AK4484" t="s">
        <v>50</v>
      </c>
      <c r="AL4484" s="1">
        <v>43242</v>
      </c>
    </row>
    <row r="4485" spans="1:38" x14ac:dyDescent="0.25">
      <c r="A4485" t="s">
        <v>123</v>
      </c>
      <c r="B4485" s="1">
        <v>43136</v>
      </c>
      <c r="C4485">
        <v>3</v>
      </c>
      <c r="D4485">
        <v>334</v>
      </c>
      <c r="E4485">
        <v>354</v>
      </c>
      <c r="F4485" t="s">
        <v>1426</v>
      </c>
      <c r="G4485" t="s">
        <v>104</v>
      </c>
      <c r="H4485" t="s">
        <v>105</v>
      </c>
      <c r="I4485">
        <v>2</v>
      </c>
      <c r="J4485">
        <v>1</v>
      </c>
      <c r="K4485">
        <v>162</v>
      </c>
      <c r="L4485">
        <v>7.3</v>
      </c>
      <c r="M4485">
        <v>4.37</v>
      </c>
      <c r="N4485">
        <v>0.32</v>
      </c>
      <c r="O4485">
        <v>6.58</v>
      </c>
      <c r="P4485">
        <v>0.48</v>
      </c>
      <c r="Q4485">
        <v>4.25</v>
      </c>
      <c r="R4485">
        <v>0.31</v>
      </c>
      <c r="S4485">
        <v>0.79</v>
      </c>
      <c r="T4485">
        <v>658</v>
      </c>
      <c r="U4485">
        <v>7.58</v>
      </c>
      <c r="V4485">
        <v>10.28</v>
      </c>
      <c r="W4485" s="1">
        <v>42974</v>
      </c>
      <c r="X4485">
        <v>244</v>
      </c>
      <c r="Y4485" s="3">
        <v>44988</v>
      </c>
      <c r="AC4485" s="1">
        <v>43060</v>
      </c>
      <c r="AD4485">
        <v>2</v>
      </c>
      <c r="AE4485">
        <v>200</v>
      </c>
      <c r="AF4485" s="1">
        <v>43338</v>
      </c>
      <c r="AG4485">
        <v>364</v>
      </c>
      <c r="AH4485" t="s">
        <v>1187</v>
      </c>
      <c r="AI4485">
        <v>72</v>
      </c>
      <c r="AJ4485" t="s">
        <v>2406</v>
      </c>
      <c r="AK4485" t="s">
        <v>45</v>
      </c>
      <c r="AL4485" s="1">
        <v>42974</v>
      </c>
    </row>
    <row r="4486" spans="1:38" x14ac:dyDescent="0.25">
      <c r="A4486" t="s">
        <v>68</v>
      </c>
      <c r="B4486" s="1">
        <v>43018</v>
      </c>
      <c r="C4486">
        <v>1</v>
      </c>
      <c r="D4486">
        <v>282</v>
      </c>
      <c r="E4486">
        <v>354</v>
      </c>
      <c r="F4486" t="s">
        <v>1426</v>
      </c>
      <c r="G4486" t="s">
        <v>69</v>
      </c>
      <c r="H4486" t="s">
        <v>70</v>
      </c>
      <c r="I4486">
        <v>3</v>
      </c>
      <c r="J4486">
        <v>2</v>
      </c>
      <c r="K4486">
        <v>50</v>
      </c>
      <c r="L4486">
        <v>21.4</v>
      </c>
      <c r="M4486">
        <v>4.95</v>
      </c>
      <c r="N4486">
        <v>1.06</v>
      </c>
      <c r="O4486">
        <v>4.83</v>
      </c>
      <c r="P4486">
        <v>1.03</v>
      </c>
      <c r="Q4486">
        <v>3.76</v>
      </c>
      <c r="R4486">
        <v>0.8</v>
      </c>
      <c r="S4486">
        <v>1.84</v>
      </c>
      <c r="T4486">
        <v>61</v>
      </c>
      <c r="U4486">
        <v>22.21</v>
      </c>
      <c r="V4486">
        <v>24.6</v>
      </c>
      <c r="W4486" s="1">
        <v>42968</v>
      </c>
      <c r="X4486">
        <v>264</v>
      </c>
      <c r="Y4486" t="s">
        <v>43</v>
      </c>
      <c r="Z4486" t="s">
        <v>2407</v>
      </c>
      <c r="AA4486" t="s">
        <v>2408</v>
      </c>
      <c r="AC4486" t="s">
        <v>49</v>
      </c>
      <c r="AH4486">
        <v>313533</v>
      </c>
      <c r="AI4486">
        <v>496</v>
      </c>
      <c r="AJ4486" t="s">
        <v>2409</v>
      </c>
      <c r="AK4486" t="s">
        <v>45</v>
      </c>
      <c r="AL4486" s="1">
        <v>42968</v>
      </c>
    </row>
    <row r="4487" spans="1:38" x14ac:dyDescent="0.25">
      <c r="A4487" t="s">
        <v>68</v>
      </c>
      <c r="B4487" s="1">
        <v>43073</v>
      </c>
      <c r="C4487">
        <v>2</v>
      </c>
      <c r="D4487">
        <v>282</v>
      </c>
      <c r="E4487">
        <v>354</v>
      </c>
      <c r="F4487" t="s">
        <v>1426</v>
      </c>
      <c r="G4487" t="s">
        <v>69</v>
      </c>
      <c r="H4487" t="s">
        <v>70</v>
      </c>
      <c r="I4487">
        <v>3</v>
      </c>
      <c r="J4487">
        <v>2</v>
      </c>
      <c r="K4487">
        <v>105</v>
      </c>
      <c r="L4487">
        <v>18.8</v>
      </c>
      <c r="M4487">
        <v>4.54</v>
      </c>
      <c r="N4487">
        <v>0.85</v>
      </c>
      <c r="O4487">
        <v>4.28</v>
      </c>
      <c r="P4487">
        <v>0.8</v>
      </c>
      <c r="Q4487">
        <v>3.36</v>
      </c>
      <c r="R4487">
        <v>0.63</v>
      </c>
      <c r="S4487">
        <v>1.44</v>
      </c>
      <c r="T4487">
        <v>64</v>
      </c>
      <c r="U4487">
        <v>19.510000000000002</v>
      </c>
      <c r="V4487">
        <v>19.760000000000002</v>
      </c>
      <c r="W4487" s="1">
        <v>42968</v>
      </c>
      <c r="X4487">
        <v>264</v>
      </c>
      <c r="Y4487" t="s">
        <v>46</v>
      </c>
      <c r="Z4487" t="s">
        <v>2407</v>
      </c>
      <c r="AA4487" t="s">
        <v>2408</v>
      </c>
      <c r="AC4487" t="s">
        <v>49</v>
      </c>
      <c r="AH4487">
        <v>313533</v>
      </c>
      <c r="AI4487">
        <v>496</v>
      </c>
      <c r="AJ4487" t="s">
        <v>2409</v>
      </c>
      <c r="AK4487" t="s">
        <v>45</v>
      </c>
      <c r="AL4487" s="1">
        <v>42968</v>
      </c>
    </row>
    <row r="4488" spans="1:38" x14ac:dyDescent="0.25">
      <c r="A4488" t="s">
        <v>68</v>
      </c>
      <c r="B4488" s="1">
        <v>43144</v>
      </c>
      <c r="C4488">
        <v>3</v>
      </c>
      <c r="D4488">
        <v>282</v>
      </c>
      <c r="E4488">
        <v>354</v>
      </c>
      <c r="F4488" t="s">
        <v>1426</v>
      </c>
      <c r="G4488" t="s">
        <v>69</v>
      </c>
      <c r="H4488" t="s">
        <v>70</v>
      </c>
      <c r="I4488">
        <v>3</v>
      </c>
      <c r="J4488">
        <v>2</v>
      </c>
      <c r="K4488">
        <v>176</v>
      </c>
      <c r="L4488">
        <v>14.8</v>
      </c>
      <c r="M4488">
        <v>4.79</v>
      </c>
      <c r="N4488">
        <v>0.71</v>
      </c>
      <c r="O4488">
        <v>5.82</v>
      </c>
      <c r="P4488">
        <v>0.86</v>
      </c>
      <c r="Q4488">
        <v>3.95</v>
      </c>
      <c r="R4488">
        <v>0.57999999999999996</v>
      </c>
      <c r="S4488">
        <v>1.45</v>
      </c>
      <c r="T4488">
        <v>104</v>
      </c>
      <c r="U4488">
        <v>15.36</v>
      </c>
      <c r="V4488">
        <v>19.07</v>
      </c>
      <c r="W4488" s="1">
        <v>42968</v>
      </c>
      <c r="X4488">
        <v>264</v>
      </c>
      <c r="Y4488" t="s">
        <v>47</v>
      </c>
      <c r="Z4488" t="s">
        <v>2407</v>
      </c>
      <c r="AA4488" t="s">
        <v>2408</v>
      </c>
      <c r="AC4488" t="s">
        <v>49</v>
      </c>
      <c r="AH4488">
        <v>313533</v>
      </c>
      <c r="AI4488">
        <v>496</v>
      </c>
      <c r="AJ4488" t="s">
        <v>2409</v>
      </c>
      <c r="AK4488" t="s">
        <v>45</v>
      </c>
    </row>
    <row r="4489" spans="1:38" x14ac:dyDescent="0.25">
      <c r="A4489" t="s">
        <v>68</v>
      </c>
      <c r="B4489" s="1">
        <v>43219</v>
      </c>
      <c r="C4489">
        <v>4</v>
      </c>
      <c r="D4489">
        <v>282</v>
      </c>
      <c r="E4489">
        <v>354</v>
      </c>
      <c r="F4489" t="s">
        <v>1426</v>
      </c>
      <c r="G4489" t="s">
        <v>69</v>
      </c>
      <c r="H4489" t="s">
        <v>70</v>
      </c>
      <c r="I4489">
        <v>3</v>
      </c>
      <c r="J4489">
        <v>2</v>
      </c>
      <c r="K4489">
        <v>251</v>
      </c>
      <c r="L4489">
        <v>9.5</v>
      </c>
      <c r="M4489">
        <v>4.4800000000000004</v>
      </c>
      <c r="N4489">
        <v>0.43</v>
      </c>
      <c r="O4489">
        <v>8.06</v>
      </c>
      <c r="P4489">
        <v>0.77</v>
      </c>
      <c r="Q4489">
        <v>5.05</v>
      </c>
      <c r="R4489">
        <v>0.48</v>
      </c>
      <c r="S4489">
        <v>1.25</v>
      </c>
      <c r="T4489">
        <v>166</v>
      </c>
      <c r="U4489">
        <v>9.86</v>
      </c>
      <c r="V4489">
        <v>15.77</v>
      </c>
      <c r="W4489" s="1">
        <v>42968</v>
      </c>
      <c r="X4489">
        <v>264</v>
      </c>
      <c r="Y4489" s="3">
        <v>45017</v>
      </c>
      <c r="Z4489" t="s">
        <v>2407</v>
      </c>
      <c r="AA4489" t="s">
        <v>2408</v>
      </c>
      <c r="AC4489" t="s">
        <v>49</v>
      </c>
      <c r="AH4489">
        <v>313533</v>
      </c>
      <c r="AI4489">
        <v>496</v>
      </c>
      <c r="AJ4489" t="s">
        <v>2409</v>
      </c>
      <c r="AK4489" t="s">
        <v>50</v>
      </c>
      <c r="AL4489" s="1">
        <v>43250</v>
      </c>
    </row>
    <row r="4490" spans="1:38" x14ac:dyDescent="0.25">
      <c r="A4490" t="s">
        <v>1153</v>
      </c>
      <c r="B4490" s="1">
        <v>43009</v>
      </c>
      <c r="C4490">
        <v>1</v>
      </c>
      <c r="D4490">
        <v>141</v>
      </c>
      <c r="E4490">
        <v>354</v>
      </c>
      <c r="F4490" t="s">
        <v>1426</v>
      </c>
      <c r="G4490" t="s">
        <v>40</v>
      </c>
      <c r="H4490" t="s">
        <v>41</v>
      </c>
      <c r="I4490">
        <v>10</v>
      </c>
      <c r="J4490" t="s">
        <v>42</v>
      </c>
      <c r="K4490">
        <v>34</v>
      </c>
      <c r="L4490">
        <v>16.399999999999999</v>
      </c>
      <c r="M4490">
        <v>5.0199999999999996</v>
      </c>
      <c r="N4490">
        <v>0.82</v>
      </c>
      <c r="O4490">
        <v>5.76</v>
      </c>
      <c r="P4490">
        <v>0.94</v>
      </c>
      <c r="Q4490">
        <v>3.95</v>
      </c>
      <c r="R4490">
        <v>0.65</v>
      </c>
      <c r="S4490">
        <v>1.59</v>
      </c>
      <c r="T4490">
        <v>15</v>
      </c>
      <c r="U4490">
        <v>17.02</v>
      </c>
      <c r="V4490">
        <v>21.02</v>
      </c>
      <c r="W4490" s="1">
        <v>42975</v>
      </c>
      <c r="X4490">
        <v>252</v>
      </c>
      <c r="Y4490" t="s">
        <v>43</v>
      </c>
      <c r="AC4490" s="1">
        <v>43047</v>
      </c>
      <c r="AD4490">
        <v>1</v>
      </c>
      <c r="AE4490">
        <v>252</v>
      </c>
      <c r="AF4490" s="1">
        <v>43322</v>
      </c>
      <c r="AG4490">
        <v>347</v>
      </c>
      <c r="AH4490">
        <v>301025</v>
      </c>
      <c r="AI4490" t="s">
        <v>1943</v>
      </c>
      <c r="AJ4490" s="2">
        <v>13971</v>
      </c>
      <c r="AK4490" t="s">
        <v>45</v>
      </c>
      <c r="AL4490" s="1">
        <v>42975</v>
      </c>
    </row>
    <row r="4491" spans="1:38" x14ac:dyDescent="0.25">
      <c r="A4491" t="s">
        <v>1153</v>
      </c>
      <c r="B4491" s="1">
        <v>43073</v>
      </c>
      <c r="C4491">
        <v>2</v>
      </c>
      <c r="D4491">
        <v>141</v>
      </c>
      <c r="E4491">
        <v>354</v>
      </c>
      <c r="F4491" t="s">
        <v>1426</v>
      </c>
      <c r="G4491" t="s">
        <v>40</v>
      </c>
      <c r="H4491" t="s">
        <v>41</v>
      </c>
      <c r="I4491">
        <v>10</v>
      </c>
      <c r="J4491" t="s">
        <v>42</v>
      </c>
      <c r="K4491">
        <v>98</v>
      </c>
      <c r="L4491">
        <v>16.100000000000001</v>
      </c>
      <c r="M4491">
        <v>5.0199999999999996</v>
      </c>
      <c r="N4491">
        <v>0.81</v>
      </c>
      <c r="O4491">
        <v>5.37</v>
      </c>
      <c r="P4491">
        <v>0.86</v>
      </c>
      <c r="Q4491">
        <v>4.17</v>
      </c>
      <c r="R4491">
        <v>0.67</v>
      </c>
      <c r="S4491">
        <v>1.54</v>
      </c>
      <c r="T4491">
        <v>12</v>
      </c>
      <c r="U4491">
        <v>16.71</v>
      </c>
      <c r="V4491">
        <v>20.079999999999998</v>
      </c>
      <c r="W4491" s="1">
        <v>42975</v>
      </c>
      <c r="X4491">
        <v>252</v>
      </c>
      <c r="Y4491" t="s">
        <v>46</v>
      </c>
      <c r="AC4491" s="1">
        <v>43047</v>
      </c>
      <c r="AD4491">
        <v>1</v>
      </c>
      <c r="AE4491">
        <v>247</v>
      </c>
      <c r="AF4491" s="1">
        <v>43322</v>
      </c>
      <c r="AG4491">
        <v>347</v>
      </c>
      <c r="AH4491">
        <v>301025</v>
      </c>
      <c r="AI4491" t="s">
        <v>1943</v>
      </c>
      <c r="AJ4491" s="2">
        <v>13971</v>
      </c>
      <c r="AK4491" t="s">
        <v>45</v>
      </c>
      <c r="AL4491" s="1">
        <v>42975</v>
      </c>
    </row>
    <row r="4492" spans="1:38" x14ac:dyDescent="0.25">
      <c r="A4492" t="s">
        <v>1153</v>
      </c>
      <c r="B4492" s="1">
        <v>43073</v>
      </c>
      <c r="C4492">
        <v>2</v>
      </c>
      <c r="D4492">
        <v>80</v>
      </c>
      <c r="E4492">
        <v>354</v>
      </c>
      <c r="F4492" t="s">
        <v>1426</v>
      </c>
      <c r="G4492" t="s">
        <v>40</v>
      </c>
      <c r="H4492" t="s">
        <v>41</v>
      </c>
      <c r="I4492">
        <v>4</v>
      </c>
      <c r="J4492" t="s">
        <v>42</v>
      </c>
      <c r="K4492">
        <v>62</v>
      </c>
      <c r="L4492">
        <v>15.2</v>
      </c>
      <c r="M4492">
        <v>5.21</v>
      </c>
      <c r="N4492">
        <v>0.79</v>
      </c>
      <c r="O4492">
        <v>5.47</v>
      </c>
      <c r="P4492">
        <v>0.83</v>
      </c>
      <c r="Q4492">
        <v>4.08</v>
      </c>
      <c r="R4492">
        <v>0.62</v>
      </c>
      <c r="S4492">
        <v>1.45</v>
      </c>
      <c r="T4492">
        <v>10</v>
      </c>
      <c r="U4492">
        <v>15.78</v>
      </c>
      <c r="V4492">
        <v>19.09</v>
      </c>
      <c r="W4492" s="1">
        <v>43011</v>
      </c>
      <c r="X4492">
        <v>216</v>
      </c>
      <c r="Y4492" t="s">
        <v>43</v>
      </c>
      <c r="Z4492" t="s">
        <v>2410</v>
      </c>
      <c r="AA4492" t="s">
        <v>2411</v>
      </c>
      <c r="AC4492" s="1">
        <v>43064</v>
      </c>
      <c r="AD4492">
        <v>2</v>
      </c>
      <c r="AE4492">
        <v>269</v>
      </c>
      <c r="AF4492" s="1">
        <v>43344</v>
      </c>
      <c r="AG4492">
        <v>333</v>
      </c>
      <c r="AH4492">
        <v>308533</v>
      </c>
      <c r="AI4492">
        <v>219</v>
      </c>
      <c r="AJ4492" s="2">
        <v>46935</v>
      </c>
      <c r="AK4492" t="s">
        <v>45</v>
      </c>
      <c r="AL4492" s="1">
        <v>43011</v>
      </c>
    </row>
    <row r="4493" spans="1:38" x14ac:dyDescent="0.25">
      <c r="A4493" t="s">
        <v>1153</v>
      </c>
      <c r="B4493" s="1">
        <v>43144</v>
      </c>
      <c r="C4493">
        <v>3</v>
      </c>
      <c r="D4493">
        <v>141</v>
      </c>
      <c r="E4493">
        <v>354</v>
      </c>
      <c r="F4493" t="s">
        <v>1426</v>
      </c>
      <c r="G4493" t="s">
        <v>40</v>
      </c>
      <c r="H4493" t="s">
        <v>41</v>
      </c>
      <c r="I4493">
        <v>10</v>
      </c>
      <c r="J4493" t="s">
        <v>42</v>
      </c>
      <c r="K4493">
        <v>169</v>
      </c>
      <c r="L4493">
        <v>12.7</v>
      </c>
      <c r="M4493">
        <v>5.0599999999999996</v>
      </c>
      <c r="N4493">
        <v>0.64</v>
      </c>
      <c r="O4493">
        <v>6.74</v>
      </c>
      <c r="P4493">
        <v>0.86</v>
      </c>
      <c r="Q4493">
        <v>4.3099999999999996</v>
      </c>
      <c r="R4493">
        <v>0.55000000000000004</v>
      </c>
      <c r="S4493">
        <v>1.4</v>
      </c>
      <c r="T4493">
        <v>25</v>
      </c>
      <c r="U4493">
        <v>13.18</v>
      </c>
      <c r="V4493">
        <v>18.28</v>
      </c>
      <c r="W4493" s="1">
        <v>42975</v>
      </c>
      <c r="X4493">
        <v>252</v>
      </c>
      <c r="Y4493" t="s">
        <v>47</v>
      </c>
      <c r="AC4493" s="1">
        <v>43047</v>
      </c>
      <c r="AD4493">
        <v>1</v>
      </c>
      <c r="AE4493">
        <v>108</v>
      </c>
      <c r="AF4493" s="1">
        <v>43322</v>
      </c>
      <c r="AG4493">
        <v>347</v>
      </c>
      <c r="AH4493">
        <v>301025</v>
      </c>
      <c r="AI4493" t="s">
        <v>1943</v>
      </c>
      <c r="AJ4493" s="2">
        <v>13971</v>
      </c>
      <c r="AK4493" t="s">
        <v>45</v>
      </c>
      <c r="AL4493" s="1">
        <v>42975</v>
      </c>
    </row>
    <row r="4494" spans="1:38" x14ac:dyDescent="0.25">
      <c r="A4494" t="s">
        <v>1153</v>
      </c>
      <c r="B4494" s="1">
        <v>43144</v>
      </c>
      <c r="C4494">
        <v>3</v>
      </c>
      <c r="D4494">
        <v>80</v>
      </c>
      <c r="E4494">
        <v>354</v>
      </c>
      <c r="F4494" t="s">
        <v>1426</v>
      </c>
      <c r="G4494" t="s">
        <v>40</v>
      </c>
      <c r="H4494" t="s">
        <v>41</v>
      </c>
      <c r="I4494">
        <v>4</v>
      </c>
      <c r="J4494" t="s">
        <v>42</v>
      </c>
      <c r="K4494">
        <v>133</v>
      </c>
      <c r="L4494">
        <v>9.5</v>
      </c>
      <c r="M4494">
        <v>4.91</v>
      </c>
      <c r="N4494">
        <v>0.47</v>
      </c>
      <c r="O4494">
        <v>7.5</v>
      </c>
      <c r="P4494">
        <v>0.71</v>
      </c>
      <c r="Q4494">
        <v>4.5599999999999996</v>
      </c>
      <c r="R4494">
        <v>0.43</v>
      </c>
      <c r="S4494">
        <v>1.1499999999999999</v>
      </c>
      <c r="T4494">
        <v>98</v>
      </c>
      <c r="U4494">
        <v>9.86</v>
      </c>
      <c r="V4494">
        <v>14.65</v>
      </c>
      <c r="W4494" s="1">
        <v>43011</v>
      </c>
      <c r="X4494">
        <v>216</v>
      </c>
      <c r="Y4494" t="s">
        <v>46</v>
      </c>
      <c r="Z4494" t="s">
        <v>2410</v>
      </c>
      <c r="AA4494" t="s">
        <v>2411</v>
      </c>
      <c r="AC4494" s="1">
        <v>43064</v>
      </c>
      <c r="AD4494">
        <v>2</v>
      </c>
      <c r="AE4494">
        <v>130</v>
      </c>
      <c r="AF4494" s="1">
        <v>43344</v>
      </c>
      <c r="AG4494">
        <v>333</v>
      </c>
      <c r="AH4494">
        <v>308533</v>
      </c>
      <c r="AI4494">
        <v>219</v>
      </c>
      <c r="AJ4494" s="2">
        <v>46935</v>
      </c>
      <c r="AK4494" t="s">
        <v>45</v>
      </c>
      <c r="AL4494" s="1">
        <v>43011</v>
      </c>
    </row>
    <row r="4495" spans="1:38" x14ac:dyDescent="0.25">
      <c r="A4495" t="s">
        <v>1153</v>
      </c>
      <c r="B4495" s="1">
        <v>43214</v>
      </c>
      <c r="C4495">
        <v>4</v>
      </c>
      <c r="D4495">
        <v>80</v>
      </c>
      <c r="E4495">
        <v>354</v>
      </c>
      <c r="F4495" t="s">
        <v>1426</v>
      </c>
      <c r="G4495" t="s">
        <v>40</v>
      </c>
      <c r="H4495" t="s">
        <v>41</v>
      </c>
      <c r="I4495">
        <v>4</v>
      </c>
      <c r="J4495" t="s">
        <v>42</v>
      </c>
      <c r="K4495">
        <v>203</v>
      </c>
      <c r="L4495">
        <v>6.4</v>
      </c>
      <c r="M4495">
        <v>4.34</v>
      </c>
      <c r="N4495">
        <v>0.28000000000000003</v>
      </c>
      <c r="O4495">
        <v>9.76</v>
      </c>
      <c r="P4495">
        <v>0.62</v>
      </c>
      <c r="Q4495">
        <v>5.84</v>
      </c>
      <c r="R4495">
        <v>0.37</v>
      </c>
      <c r="S4495">
        <v>1</v>
      </c>
      <c r="T4495">
        <v>69</v>
      </c>
      <c r="U4495">
        <v>6.64</v>
      </c>
      <c r="V4495">
        <v>12.24</v>
      </c>
      <c r="W4495" s="1">
        <v>43011</v>
      </c>
      <c r="X4495">
        <v>216</v>
      </c>
      <c r="Y4495" t="s">
        <v>47</v>
      </c>
      <c r="Z4495" t="s">
        <v>2410</v>
      </c>
      <c r="AA4495" t="s">
        <v>2411</v>
      </c>
      <c r="AC4495" t="s">
        <v>49</v>
      </c>
      <c r="AH4495">
        <v>308533</v>
      </c>
      <c r="AI4495">
        <v>2</v>
      </c>
      <c r="AJ4495" s="2">
        <v>46935</v>
      </c>
      <c r="AK4495" t="s">
        <v>50</v>
      </c>
      <c r="AL4495" s="1">
        <v>43237</v>
      </c>
    </row>
    <row r="4496" spans="1:38" x14ac:dyDescent="0.25">
      <c r="A4496" t="s">
        <v>1153</v>
      </c>
      <c r="B4496" s="1">
        <v>43214</v>
      </c>
      <c r="C4496">
        <v>4</v>
      </c>
      <c r="D4496">
        <v>141</v>
      </c>
      <c r="E4496">
        <v>354</v>
      </c>
      <c r="F4496" t="s">
        <v>1426</v>
      </c>
      <c r="G4496" t="s">
        <v>40</v>
      </c>
      <c r="H4496" t="s">
        <v>41</v>
      </c>
      <c r="I4496">
        <v>10</v>
      </c>
      <c r="J4496" t="s">
        <v>42</v>
      </c>
      <c r="K4496">
        <v>239</v>
      </c>
      <c r="L4496">
        <v>6.4</v>
      </c>
      <c r="M4496">
        <v>3.96</v>
      </c>
      <c r="N4496">
        <v>0.25</v>
      </c>
      <c r="O4496">
        <v>8.74</v>
      </c>
      <c r="P4496">
        <v>0.56000000000000005</v>
      </c>
      <c r="Q4496">
        <v>5.55</v>
      </c>
      <c r="R4496">
        <v>0.36</v>
      </c>
      <c r="S4496">
        <v>0.91</v>
      </c>
      <c r="T4496">
        <v>271</v>
      </c>
      <c r="U4496">
        <v>6.64</v>
      </c>
      <c r="V4496">
        <v>11.41</v>
      </c>
      <c r="W4496" s="1">
        <v>42975</v>
      </c>
      <c r="X4496">
        <v>252</v>
      </c>
      <c r="Y4496" s="3">
        <v>45017</v>
      </c>
      <c r="AC4496" t="s">
        <v>49</v>
      </c>
      <c r="AH4496">
        <v>301025</v>
      </c>
      <c r="AI4496" t="s">
        <v>1943</v>
      </c>
      <c r="AJ4496" s="2">
        <v>13971</v>
      </c>
      <c r="AK4496" t="s">
        <v>50</v>
      </c>
      <c r="AL4496" s="1">
        <v>43237</v>
      </c>
    </row>
    <row r="4497" spans="1:38" x14ac:dyDescent="0.25">
      <c r="A4497" t="s">
        <v>284</v>
      </c>
      <c r="B4497" s="1">
        <v>44298</v>
      </c>
      <c r="C4497">
        <v>4</v>
      </c>
      <c r="D4497">
        <v>386</v>
      </c>
      <c r="E4497">
        <v>354</v>
      </c>
      <c r="F4497" t="s">
        <v>1426</v>
      </c>
      <c r="G4497" t="s">
        <v>64</v>
      </c>
      <c r="H4497" t="s">
        <v>64</v>
      </c>
      <c r="I4497" t="s">
        <v>286</v>
      </c>
      <c r="J4497" t="s">
        <v>42</v>
      </c>
      <c r="K4497">
        <v>234</v>
      </c>
      <c r="L4497">
        <v>13</v>
      </c>
      <c r="M4497">
        <v>4.93</v>
      </c>
      <c r="N4497">
        <v>0.64</v>
      </c>
      <c r="O4497">
        <v>5.84</v>
      </c>
      <c r="P4497">
        <v>0.76</v>
      </c>
      <c r="Q4497">
        <v>4.9400000000000004</v>
      </c>
      <c r="R4497">
        <v>0.64</v>
      </c>
      <c r="S4497">
        <v>1.4</v>
      </c>
      <c r="T4497">
        <v>226</v>
      </c>
      <c r="U4497">
        <v>13.49</v>
      </c>
      <c r="V4497">
        <v>17.78</v>
      </c>
      <c r="W4497" s="1">
        <v>44064</v>
      </c>
    </row>
    <row r="4498" spans="1:38" x14ac:dyDescent="0.25">
      <c r="A4498" t="s">
        <v>284</v>
      </c>
      <c r="B4498" s="1">
        <v>44298</v>
      </c>
      <c r="C4498">
        <v>4</v>
      </c>
      <c r="D4498">
        <v>82</v>
      </c>
      <c r="E4498">
        <v>354</v>
      </c>
      <c r="F4498" t="s">
        <v>1426</v>
      </c>
      <c r="G4498" t="s">
        <v>64</v>
      </c>
      <c r="H4498" t="s">
        <v>64</v>
      </c>
      <c r="I4498">
        <v>2</v>
      </c>
      <c r="J4498">
        <v>1</v>
      </c>
      <c r="K4498">
        <v>247</v>
      </c>
      <c r="L4498">
        <v>13</v>
      </c>
      <c r="M4498">
        <v>4.8499999999999996</v>
      </c>
      <c r="N4498">
        <v>0.63</v>
      </c>
      <c r="O4498">
        <v>5.91</v>
      </c>
      <c r="P4498">
        <v>0.77</v>
      </c>
      <c r="Q4498">
        <v>4.78</v>
      </c>
      <c r="R4498">
        <v>0.62</v>
      </c>
      <c r="S4498">
        <v>1.39</v>
      </c>
      <c r="T4498">
        <v>118</v>
      </c>
      <c r="U4498">
        <v>13.49</v>
      </c>
      <c r="V4498">
        <v>17.739999999999998</v>
      </c>
      <c r="W4498" s="1">
        <v>44051</v>
      </c>
    </row>
    <row r="4499" spans="1:38" x14ac:dyDescent="0.25">
      <c r="A4499" t="s">
        <v>284</v>
      </c>
      <c r="B4499" s="1">
        <v>44111</v>
      </c>
      <c r="C4499">
        <v>1</v>
      </c>
      <c r="D4499">
        <v>82</v>
      </c>
      <c r="E4499">
        <v>354</v>
      </c>
      <c r="F4499" t="s">
        <v>1426</v>
      </c>
      <c r="G4499" t="s">
        <v>64</v>
      </c>
      <c r="H4499" t="s">
        <v>64</v>
      </c>
      <c r="I4499">
        <v>2</v>
      </c>
      <c r="J4499">
        <v>1</v>
      </c>
      <c r="K4499">
        <v>60</v>
      </c>
      <c r="L4499">
        <v>19.600000000000001</v>
      </c>
      <c r="M4499">
        <v>5.23</v>
      </c>
      <c r="N4499">
        <v>1.03</v>
      </c>
      <c r="O4499">
        <v>2.62</v>
      </c>
      <c r="P4499">
        <v>0.51</v>
      </c>
      <c r="Q4499">
        <v>3.8</v>
      </c>
      <c r="R4499">
        <v>0.74</v>
      </c>
      <c r="S4499">
        <v>1.26</v>
      </c>
      <c r="T4499">
        <v>49</v>
      </c>
      <c r="U4499">
        <v>20.34</v>
      </c>
      <c r="V4499">
        <v>17.23</v>
      </c>
      <c r="W4499" s="1">
        <v>44051</v>
      </c>
    </row>
    <row r="4500" spans="1:38" x14ac:dyDescent="0.25">
      <c r="A4500" t="s">
        <v>284</v>
      </c>
      <c r="B4500" s="1">
        <v>44166</v>
      </c>
      <c r="C4500">
        <v>2</v>
      </c>
      <c r="D4500">
        <v>82</v>
      </c>
      <c r="E4500">
        <v>354</v>
      </c>
      <c r="F4500" t="s">
        <v>1426</v>
      </c>
      <c r="G4500" t="s">
        <v>64</v>
      </c>
      <c r="H4500" t="s">
        <v>64</v>
      </c>
      <c r="I4500">
        <v>2</v>
      </c>
      <c r="J4500">
        <v>1</v>
      </c>
      <c r="K4500">
        <v>115</v>
      </c>
      <c r="L4500">
        <v>14</v>
      </c>
      <c r="M4500">
        <v>4.8600000000000003</v>
      </c>
      <c r="N4500">
        <v>0.68</v>
      </c>
      <c r="O4500">
        <v>5</v>
      </c>
      <c r="P4500">
        <v>0.7</v>
      </c>
      <c r="Q4500">
        <v>4</v>
      </c>
      <c r="R4500">
        <v>0.6</v>
      </c>
      <c r="S4500">
        <v>1.3</v>
      </c>
      <c r="T4500">
        <v>206</v>
      </c>
      <c r="U4500">
        <v>14.53</v>
      </c>
      <c r="V4500">
        <v>16.989999999999998</v>
      </c>
      <c r="W4500" s="1">
        <v>44051</v>
      </c>
      <c r="Z4500">
        <v>242</v>
      </c>
      <c r="AA4500">
        <v>170</v>
      </c>
    </row>
    <row r="4501" spans="1:38" x14ac:dyDescent="0.25">
      <c r="A4501" t="s">
        <v>284</v>
      </c>
      <c r="B4501" s="1">
        <v>44230</v>
      </c>
      <c r="C4501">
        <v>3</v>
      </c>
      <c r="D4501">
        <v>82</v>
      </c>
      <c r="E4501">
        <v>354</v>
      </c>
      <c r="F4501" t="s">
        <v>1426</v>
      </c>
      <c r="G4501" t="s">
        <v>64</v>
      </c>
      <c r="H4501" t="s">
        <v>64</v>
      </c>
      <c r="I4501">
        <v>2</v>
      </c>
      <c r="J4501">
        <v>1</v>
      </c>
      <c r="K4501">
        <v>179</v>
      </c>
      <c r="L4501">
        <v>15.4</v>
      </c>
      <c r="M4501">
        <v>4.92</v>
      </c>
      <c r="N4501">
        <v>0.76</v>
      </c>
      <c r="O4501">
        <v>4</v>
      </c>
      <c r="P4501">
        <v>0.62</v>
      </c>
      <c r="Q4501">
        <v>4.12</v>
      </c>
      <c r="R4501">
        <v>0.63</v>
      </c>
      <c r="S4501">
        <v>1.25</v>
      </c>
      <c r="T4501">
        <v>169</v>
      </c>
      <c r="U4501">
        <v>15.99</v>
      </c>
      <c r="V4501">
        <v>16.57</v>
      </c>
      <c r="W4501" s="1">
        <v>44051</v>
      </c>
    </row>
    <row r="4502" spans="1:38" x14ac:dyDescent="0.25">
      <c r="A4502" t="s">
        <v>51</v>
      </c>
      <c r="B4502" s="1">
        <v>43048</v>
      </c>
      <c r="C4502">
        <v>2</v>
      </c>
      <c r="D4502">
        <v>160</v>
      </c>
      <c r="E4502">
        <v>354</v>
      </c>
      <c r="F4502" t="s">
        <v>1426</v>
      </c>
      <c r="G4502" t="s">
        <v>56</v>
      </c>
      <c r="H4502" t="s">
        <v>41</v>
      </c>
      <c r="I4502">
        <v>5</v>
      </c>
      <c r="J4502" t="s">
        <v>42</v>
      </c>
      <c r="K4502">
        <v>80</v>
      </c>
      <c r="L4502">
        <v>19.399999999999999</v>
      </c>
      <c r="M4502">
        <v>5.12</v>
      </c>
      <c r="N4502">
        <v>0.99</v>
      </c>
      <c r="O4502">
        <v>5.62</v>
      </c>
      <c r="P4502">
        <v>1.0900000000000001</v>
      </c>
      <c r="Q4502">
        <v>4.5599999999999996</v>
      </c>
      <c r="R4502">
        <v>0.88</v>
      </c>
      <c r="S4502">
        <v>1.97</v>
      </c>
      <c r="T4502">
        <v>23</v>
      </c>
      <c r="U4502">
        <v>20.14</v>
      </c>
      <c r="V4502">
        <v>25.41</v>
      </c>
      <c r="W4502" s="1">
        <v>42968</v>
      </c>
      <c r="X4502">
        <v>254</v>
      </c>
      <c r="Y4502" t="s">
        <v>46</v>
      </c>
      <c r="AC4502" t="s">
        <v>49</v>
      </c>
      <c r="AH4502">
        <v>309090</v>
      </c>
      <c r="AI4502">
        <v>67</v>
      </c>
      <c r="AJ4502" s="2">
        <v>45536</v>
      </c>
      <c r="AK4502" t="s">
        <v>45</v>
      </c>
      <c r="AL4502" s="1">
        <v>42968</v>
      </c>
    </row>
    <row r="4503" spans="1:38" x14ac:dyDescent="0.25">
      <c r="A4503" t="s">
        <v>51</v>
      </c>
      <c r="B4503" s="1">
        <v>42990</v>
      </c>
      <c r="C4503">
        <v>1</v>
      </c>
      <c r="D4503">
        <v>160</v>
      </c>
      <c r="E4503">
        <v>354</v>
      </c>
      <c r="F4503" t="s">
        <v>1426</v>
      </c>
      <c r="G4503" t="s">
        <v>56</v>
      </c>
      <c r="H4503" t="s">
        <v>41</v>
      </c>
      <c r="I4503">
        <v>5</v>
      </c>
      <c r="J4503" t="s">
        <v>42</v>
      </c>
      <c r="K4503">
        <v>22</v>
      </c>
      <c r="L4503">
        <v>21.6</v>
      </c>
      <c r="M4503">
        <v>5.0999999999999996</v>
      </c>
      <c r="N4503">
        <v>1.1000000000000001</v>
      </c>
      <c r="O4503">
        <v>4.47</v>
      </c>
      <c r="P4503">
        <v>0.97</v>
      </c>
      <c r="Q4503">
        <v>4.0999999999999996</v>
      </c>
      <c r="R4503">
        <v>0.89</v>
      </c>
      <c r="S4503">
        <v>1.85</v>
      </c>
      <c r="T4503">
        <v>14</v>
      </c>
      <c r="U4503">
        <v>22.42</v>
      </c>
      <c r="V4503">
        <v>24.57</v>
      </c>
      <c r="W4503" s="1">
        <v>42968</v>
      </c>
      <c r="X4503">
        <v>254</v>
      </c>
      <c r="Y4503" t="s">
        <v>43</v>
      </c>
      <c r="AC4503" t="s">
        <v>49</v>
      </c>
      <c r="AH4503">
        <v>309090</v>
      </c>
      <c r="AI4503">
        <v>67</v>
      </c>
      <c r="AJ4503" s="2">
        <v>45536</v>
      </c>
      <c r="AK4503" t="s">
        <v>45</v>
      </c>
      <c r="AL4503" s="1">
        <v>42968</v>
      </c>
    </row>
    <row r="4504" spans="1:38" x14ac:dyDescent="0.25">
      <c r="A4504" t="s">
        <v>51</v>
      </c>
      <c r="B4504" s="1">
        <v>43109</v>
      </c>
      <c r="C4504">
        <v>3</v>
      </c>
      <c r="D4504">
        <v>160</v>
      </c>
      <c r="E4504">
        <v>354</v>
      </c>
      <c r="F4504" t="s">
        <v>1426</v>
      </c>
      <c r="G4504" t="s">
        <v>56</v>
      </c>
      <c r="H4504" t="s">
        <v>41</v>
      </c>
      <c r="I4504">
        <v>5</v>
      </c>
      <c r="J4504" t="s">
        <v>42</v>
      </c>
      <c r="K4504">
        <v>141</v>
      </c>
      <c r="L4504">
        <v>16.600000000000001</v>
      </c>
      <c r="M4504">
        <v>5.0199999999999996</v>
      </c>
      <c r="N4504">
        <v>0.83</v>
      </c>
      <c r="O4504">
        <v>5.78</v>
      </c>
      <c r="P4504">
        <v>0.96</v>
      </c>
      <c r="Q4504">
        <v>4.22</v>
      </c>
      <c r="R4504">
        <v>0.7</v>
      </c>
      <c r="S4504">
        <v>1.66</v>
      </c>
      <c r="T4504">
        <v>7</v>
      </c>
      <c r="U4504">
        <v>17.23</v>
      </c>
      <c r="V4504">
        <v>21.69</v>
      </c>
      <c r="W4504" s="1">
        <v>42968</v>
      </c>
      <c r="X4504">
        <v>254</v>
      </c>
      <c r="Y4504" t="s">
        <v>47</v>
      </c>
      <c r="AC4504" s="1">
        <v>43054</v>
      </c>
      <c r="AD4504">
        <v>1</v>
      </c>
      <c r="AE4504">
        <v>180</v>
      </c>
      <c r="AF4504" s="1">
        <v>43332</v>
      </c>
      <c r="AG4504">
        <v>364</v>
      </c>
      <c r="AH4504">
        <v>309090</v>
      </c>
      <c r="AI4504">
        <v>67</v>
      </c>
      <c r="AJ4504" s="2">
        <v>45536</v>
      </c>
      <c r="AK4504" t="s">
        <v>45</v>
      </c>
      <c r="AL4504" s="1">
        <v>42968</v>
      </c>
    </row>
    <row r="4505" spans="1:38" x14ac:dyDescent="0.25">
      <c r="A4505" t="s">
        <v>123</v>
      </c>
      <c r="B4505" s="1">
        <v>43005</v>
      </c>
      <c r="C4505">
        <v>1</v>
      </c>
      <c r="D4505">
        <v>205</v>
      </c>
      <c r="E4505">
        <v>355</v>
      </c>
      <c r="F4505" t="s">
        <v>1426</v>
      </c>
      <c r="G4505" t="s">
        <v>104</v>
      </c>
      <c r="H4505" t="s">
        <v>105</v>
      </c>
      <c r="I4505">
        <v>2</v>
      </c>
      <c r="J4505">
        <v>1</v>
      </c>
      <c r="K4505">
        <v>41</v>
      </c>
      <c r="L4505">
        <v>22</v>
      </c>
      <c r="M4505">
        <v>5.44</v>
      </c>
      <c r="N4505">
        <v>1.2</v>
      </c>
      <c r="O4505">
        <v>4.87</v>
      </c>
      <c r="P4505">
        <v>1.07</v>
      </c>
      <c r="Q4505">
        <v>3.77</v>
      </c>
      <c r="R4505">
        <v>0.83</v>
      </c>
      <c r="S4505">
        <v>1.9</v>
      </c>
      <c r="T4505">
        <v>34</v>
      </c>
      <c r="U4505">
        <v>22.84</v>
      </c>
      <c r="V4505">
        <v>25.49</v>
      </c>
      <c r="W4505" s="1">
        <v>42964</v>
      </c>
      <c r="X4505">
        <v>247</v>
      </c>
      <c r="Y4505" t="s">
        <v>43</v>
      </c>
      <c r="Z4505" t="s">
        <v>2412</v>
      </c>
      <c r="AA4505" t="s">
        <v>2413</v>
      </c>
      <c r="AB4505">
        <v>275</v>
      </c>
      <c r="AC4505" s="1">
        <v>43067</v>
      </c>
      <c r="AD4505">
        <v>2</v>
      </c>
      <c r="AE4505">
        <v>283</v>
      </c>
      <c r="AF4505" s="1">
        <v>43350</v>
      </c>
      <c r="AG4505">
        <v>386</v>
      </c>
      <c r="AH4505" t="s">
        <v>2278</v>
      </c>
      <c r="AI4505" t="s">
        <v>320</v>
      </c>
      <c r="AJ4505" t="s">
        <v>2414</v>
      </c>
      <c r="AK4505" t="s">
        <v>45</v>
      </c>
      <c r="AL4505" s="1">
        <v>42964</v>
      </c>
    </row>
    <row r="4506" spans="1:38" x14ac:dyDescent="0.25">
      <c r="A4506" t="s">
        <v>123</v>
      </c>
      <c r="B4506" s="1">
        <v>43074</v>
      </c>
      <c r="C4506">
        <v>2</v>
      </c>
      <c r="D4506">
        <v>205</v>
      </c>
      <c r="E4506">
        <v>355</v>
      </c>
      <c r="F4506" t="s">
        <v>1426</v>
      </c>
      <c r="G4506" t="s">
        <v>104</v>
      </c>
      <c r="H4506" t="s">
        <v>105</v>
      </c>
      <c r="I4506">
        <v>2</v>
      </c>
      <c r="J4506">
        <v>1</v>
      </c>
      <c r="K4506">
        <v>110</v>
      </c>
      <c r="L4506">
        <v>17.399999999999999</v>
      </c>
      <c r="M4506">
        <v>5.3</v>
      </c>
      <c r="N4506">
        <v>0.92</v>
      </c>
      <c r="O4506">
        <v>5.0599999999999996</v>
      </c>
      <c r="P4506">
        <v>0.88</v>
      </c>
      <c r="Q4506">
        <v>3.7</v>
      </c>
      <c r="R4506">
        <v>0.64</v>
      </c>
      <c r="S4506">
        <v>1.52</v>
      </c>
      <c r="T4506">
        <v>60</v>
      </c>
      <c r="U4506">
        <v>18.059999999999999</v>
      </c>
      <c r="V4506">
        <v>20.46</v>
      </c>
      <c r="W4506" s="1">
        <v>42964</v>
      </c>
      <c r="X4506">
        <v>247</v>
      </c>
      <c r="Y4506" t="s">
        <v>46</v>
      </c>
      <c r="Z4506" t="s">
        <v>2412</v>
      </c>
      <c r="AA4506" t="s">
        <v>2413</v>
      </c>
      <c r="AB4506">
        <v>275</v>
      </c>
      <c r="AC4506" s="1">
        <v>43067</v>
      </c>
      <c r="AD4506">
        <v>2</v>
      </c>
      <c r="AE4506">
        <v>274</v>
      </c>
      <c r="AF4506" s="1">
        <v>43350</v>
      </c>
      <c r="AG4506">
        <v>386</v>
      </c>
      <c r="AH4506" t="s">
        <v>2278</v>
      </c>
      <c r="AI4506" t="s">
        <v>320</v>
      </c>
      <c r="AJ4506" t="s">
        <v>2414</v>
      </c>
      <c r="AK4506" t="s">
        <v>45</v>
      </c>
      <c r="AL4506" s="1">
        <v>42964</v>
      </c>
    </row>
    <row r="4507" spans="1:38" x14ac:dyDescent="0.25">
      <c r="A4507" t="s">
        <v>123</v>
      </c>
      <c r="B4507" s="1">
        <v>43198</v>
      </c>
      <c r="C4507">
        <v>4</v>
      </c>
      <c r="D4507">
        <v>205</v>
      </c>
      <c r="E4507">
        <v>355</v>
      </c>
      <c r="F4507" t="s">
        <v>1426</v>
      </c>
      <c r="G4507" t="s">
        <v>104</v>
      </c>
      <c r="H4507" t="s">
        <v>105</v>
      </c>
      <c r="I4507">
        <v>2</v>
      </c>
      <c r="J4507">
        <v>1</v>
      </c>
      <c r="K4507">
        <v>234</v>
      </c>
      <c r="L4507">
        <v>11.8</v>
      </c>
      <c r="M4507">
        <v>5.07</v>
      </c>
      <c r="N4507">
        <v>0.6</v>
      </c>
      <c r="O4507">
        <v>6.28</v>
      </c>
      <c r="P4507">
        <v>0.74</v>
      </c>
      <c r="Q4507">
        <v>4.5599999999999996</v>
      </c>
      <c r="R4507">
        <v>0.54</v>
      </c>
      <c r="S4507">
        <v>1.28</v>
      </c>
      <c r="T4507">
        <v>26</v>
      </c>
      <c r="U4507">
        <v>12.25</v>
      </c>
      <c r="V4507">
        <v>16.46</v>
      </c>
      <c r="W4507" s="1">
        <v>42964</v>
      </c>
      <c r="X4507">
        <v>247</v>
      </c>
      <c r="Y4507" t="s">
        <v>48</v>
      </c>
      <c r="Z4507" t="s">
        <v>2412</v>
      </c>
      <c r="AA4507" t="s">
        <v>2413</v>
      </c>
      <c r="AB4507">
        <v>275</v>
      </c>
      <c r="AC4507" t="s">
        <v>49</v>
      </c>
      <c r="AH4507" t="s">
        <v>2278</v>
      </c>
      <c r="AI4507" t="s">
        <v>320</v>
      </c>
      <c r="AJ4507" t="s">
        <v>2414</v>
      </c>
      <c r="AK4507" t="s">
        <v>50</v>
      </c>
      <c r="AL4507" s="1">
        <v>43230</v>
      </c>
    </row>
    <row r="4508" spans="1:38" x14ac:dyDescent="0.25">
      <c r="A4508" t="s">
        <v>123</v>
      </c>
      <c r="B4508" s="1">
        <v>43136</v>
      </c>
      <c r="C4508">
        <v>3</v>
      </c>
      <c r="D4508">
        <v>205</v>
      </c>
      <c r="E4508">
        <v>355</v>
      </c>
      <c r="F4508" t="s">
        <v>1426</v>
      </c>
      <c r="G4508" t="s">
        <v>104</v>
      </c>
      <c r="H4508" t="s">
        <v>105</v>
      </c>
      <c r="I4508">
        <v>2</v>
      </c>
      <c r="J4508">
        <v>1</v>
      </c>
      <c r="K4508">
        <v>172</v>
      </c>
      <c r="L4508">
        <v>11.5</v>
      </c>
      <c r="M4508">
        <v>5.17</v>
      </c>
      <c r="N4508">
        <v>0.59</v>
      </c>
      <c r="O4508">
        <v>5.88</v>
      </c>
      <c r="P4508">
        <v>0.68</v>
      </c>
      <c r="Q4508">
        <v>3.83</v>
      </c>
      <c r="R4508">
        <v>0.44</v>
      </c>
      <c r="S4508">
        <v>1.1200000000000001</v>
      </c>
      <c r="T4508">
        <v>45</v>
      </c>
      <c r="U4508">
        <v>11.94</v>
      </c>
      <c r="V4508">
        <v>14.88</v>
      </c>
      <c r="W4508" s="1">
        <v>42964</v>
      </c>
      <c r="X4508">
        <v>247</v>
      </c>
      <c r="Y4508" t="s">
        <v>47</v>
      </c>
      <c r="Z4508" t="s">
        <v>2412</v>
      </c>
      <c r="AA4508" t="s">
        <v>2413</v>
      </c>
      <c r="AB4508">
        <v>275</v>
      </c>
      <c r="AC4508" s="1">
        <v>43067</v>
      </c>
      <c r="AD4508">
        <v>2</v>
      </c>
      <c r="AE4508">
        <v>212</v>
      </c>
      <c r="AF4508" s="1">
        <v>43350</v>
      </c>
      <c r="AG4508">
        <v>386</v>
      </c>
      <c r="AH4508" t="s">
        <v>2278</v>
      </c>
      <c r="AI4508" t="s">
        <v>320</v>
      </c>
      <c r="AJ4508" t="s">
        <v>2414</v>
      </c>
      <c r="AK4508" t="s">
        <v>45</v>
      </c>
      <c r="AL4508" s="1">
        <v>42964</v>
      </c>
    </row>
    <row r="4509" spans="1:38" x14ac:dyDescent="0.25">
      <c r="A4509" t="s">
        <v>123</v>
      </c>
      <c r="B4509" s="1">
        <v>43005</v>
      </c>
      <c r="C4509">
        <v>1</v>
      </c>
      <c r="D4509">
        <v>263</v>
      </c>
      <c r="E4509">
        <v>355</v>
      </c>
      <c r="F4509" t="s">
        <v>1426</v>
      </c>
      <c r="G4509" t="s">
        <v>69</v>
      </c>
      <c r="H4509" t="s">
        <v>70</v>
      </c>
      <c r="I4509">
        <v>2</v>
      </c>
      <c r="J4509">
        <v>1</v>
      </c>
      <c r="K4509">
        <v>45</v>
      </c>
      <c r="L4509">
        <v>22.4</v>
      </c>
      <c r="M4509">
        <v>5.39</v>
      </c>
      <c r="N4509">
        <v>1.21</v>
      </c>
      <c r="O4509">
        <v>4.6100000000000003</v>
      </c>
      <c r="P4509">
        <v>1.03</v>
      </c>
      <c r="Q4509">
        <v>3.61</v>
      </c>
      <c r="R4509">
        <v>0.81</v>
      </c>
      <c r="S4509">
        <v>1.84</v>
      </c>
      <c r="T4509">
        <v>20</v>
      </c>
      <c r="U4509">
        <v>23.25</v>
      </c>
      <c r="V4509">
        <v>24.95</v>
      </c>
      <c r="W4509" s="1">
        <v>42960</v>
      </c>
      <c r="X4509">
        <v>251</v>
      </c>
      <c r="Y4509" t="s">
        <v>43</v>
      </c>
      <c r="Z4509" t="s">
        <v>1359</v>
      </c>
      <c r="AA4509" t="s">
        <v>2415</v>
      </c>
      <c r="AC4509" s="1">
        <v>43046</v>
      </c>
      <c r="AD4509">
        <v>1</v>
      </c>
      <c r="AE4509">
        <v>257</v>
      </c>
      <c r="AF4509" s="1">
        <v>43324</v>
      </c>
      <c r="AG4509">
        <v>364</v>
      </c>
      <c r="AH4509" t="s">
        <v>1255</v>
      </c>
      <c r="AI4509" t="s">
        <v>2416</v>
      </c>
      <c r="AJ4509" t="s">
        <v>2417</v>
      </c>
      <c r="AK4509" t="s">
        <v>45</v>
      </c>
      <c r="AL4509" s="1">
        <v>42960</v>
      </c>
    </row>
    <row r="4510" spans="1:38" x14ac:dyDescent="0.25">
      <c r="A4510" t="s">
        <v>123</v>
      </c>
      <c r="B4510" s="1">
        <v>43074</v>
      </c>
      <c r="C4510">
        <v>2</v>
      </c>
      <c r="D4510">
        <v>263</v>
      </c>
      <c r="E4510">
        <v>355</v>
      </c>
      <c r="F4510" t="s">
        <v>1426</v>
      </c>
      <c r="G4510" t="s">
        <v>69</v>
      </c>
      <c r="H4510" t="s">
        <v>70</v>
      </c>
      <c r="I4510">
        <v>2</v>
      </c>
      <c r="J4510">
        <v>1</v>
      </c>
      <c r="K4510">
        <v>114</v>
      </c>
      <c r="L4510">
        <v>17.8</v>
      </c>
      <c r="M4510">
        <v>5.13</v>
      </c>
      <c r="N4510">
        <v>0.91</v>
      </c>
      <c r="O4510">
        <v>4.41</v>
      </c>
      <c r="P4510">
        <v>0.78</v>
      </c>
      <c r="Q4510">
        <v>3.84</v>
      </c>
      <c r="R4510">
        <v>0.68</v>
      </c>
      <c r="S4510">
        <v>1.47</v>
      </c>
      <c r="T4510">
        <v>16</v>
      </c>
      <c r="U4510">
        <v>18.48</v>
      </c>
      <c r="V4510">
        <v>19.61</v>
      </c>
      <c r="W4510" s="1">
        <v>42960</v>
      </c>
      <c r="X4510">
        <v>251</v>
      </c>
      <c r="Y4510" t="s">
        <v>46</v>
      </c>
      <c r="Z4510" t="s">
        <v>1359</v>
      </c>
      <c r="AA4510" t="s">
        <v>2415</v>
      </c>
      <c r="AC4510" s="1">
        <v>43046</v>
      </c>
      <c r="AD4510">
        <v>1</v>
      </c>
      <c r="AE4510">
        <v>248</v>
      </c>
      <c r="AF4510" s="1">
        <v>43324</v>
      </c>
      <c r="AG4510">
        <v>364</v>
      </c>
      <c r="AH4510" t="s">
        <v>1255</v>
      </c>
      <c r="AI4510" t="s">
        <v>2416</v>
      </c>
      <c r="AJ4510" t="s">
        <v>2417</v>
      </c>
      <c r="AK4510" t="s">
        <v>45</v>
      </c>
      <c r="AL4510" s="1">
        <v>42960</v>
      </c>
    </row>
    <row r="4511" spans="1:38" x14ac:dyDescent="0.25">
      <c r="A4511" t="s">
        <v>123</v>
      </c>
      <c r="B4511" s="1">
        <v>43136</v>
      </c>
      <c r="C4511">
        <v>3</v>
      </c>
      <c r="D4511">
        <v>263</v>
      </c>
      <c r="E4511">
        <v>355</v>
      </c>
      <c r="F4511" t="s">
        <v>1426</v>
      </c>
      <c r="G4511" t="s">
        <v>69</v>
      </c>
      <c r="H4511" t="s">
        <v>70</v>
      </c>
      <c r="I4511">
        <v>2</v>
      </c>
      <c r="J4511">
        <v>1</v>
      </c>
      <c r="K4511">
        <v>176</v>
      </c>
      <c r="L4511">
        <v>12.9</v>
      </c>
      <c r="M4511">
        <v>5.0199999999999996</v>
      </c>
      <c r="N4511">
        <v>0.65</v>
      </c>
      <c r="O4511">
        <v>5.79</v>
      </c>
      <c r="P4511">
        <v>0.75</v>
      </c>
      <c r="Q4511">
        <v>4.05</v>
      </c>
      <c r="R4511">
        <v>0.52</v>
      </c>
      <c r="S4511">
        <v>1.27</v>
      </c>
      <c r="T4511">
        <v>29</v>
      </c>
      <c r="U4511">
        <v>13.39</v>
      </c>
      <c r="V4511">
        <v>16.73</v>
      </c>
      <c r="W4511" s="1">
        <v>42960</v>
      </c>
      <c r="X4511">
        <v>251</v>
      </c>
      <c r="Y4511" t="s">
        <v>47</v>
      </c>
      <c r="Z4511" t="s">
        <v>1359</v>
      </c>
      <c r="AA4511" t="s">
        <v>2415</v>
      </c>
      <c r="AC4511" s="1">
        <v>43046</v>
      </c>
      <c r="AD4511">
        <v>1</v>
      </c>
      <c r="AE4511">
        <v>186</v>
      </c>
      <c r="AF4511" s="1">
        <v>43324</v>
      </c>
      <c r="AG4511">
        <v>364</v>
      </c>
      <c r="AH4511" t="s">
        <v>1255</v>
      </c>
      <c r="AI4511" t="s">
        <v>2416</v>
      </c>
      <c r="AJ4511" t="s">
        <v>2417</v>
      </c>
      <c r="AK4511" t="s">
        <v>45</v>
      </c>
      <c r="AL4511" s="1">
        <v>42960</v>
      </c>
    </row>
    <row r="4512" spans="1:38" x14ac:dyDescent="0.25">
      <c r="A4512" t="s">
        <v>123</v>
      </c>
      <c r="B4512" s="1">
        <v>43198</v>
      </c>
      <c r="C4512">
        <v>4</v>
      </c>
      <c r="D4512">
        <v>263</v>
      </c>
      <c r="E4512">
        <v>355</v>
      </c>
      <c r="F4512" t="s">
        <v>1426</v>
      </c>
      <c r="G4512" t="s">
        <v>69</v>
      </c>
      <c r="H4512" t="s">
        <v>70</v>
      </c>
      <c r="I4512">
        <v>2</v>
      </c>
      <c r="J4512">
        <v>1</v>
      </c>
      <c r="K4512">
        <v>238</v>
      </c>
      <c r="L4512">
        <v>9.1999999999999993</v>
      </c>
      <c r="M4512">
        <v>4.8499999999999996</v>
      </c>
      <c r="N4512">
        <v>0.45</v>
      </c>
      <c r="O4512">
        <v>7.53</v>
      </c>
      <c r="P4512">
        <v>0.69</v>
      </c>
      <c r="Q4512">
        <v>5.33</v>
      </c>
      <c r="R4512">
        <v>0.49</v>
      </c>
      <c r="S4512">
        <v>1.18</v>
      </c>
      <c r="T4512">
        <v>65</v>
      </c>
      <c r="U4512">
        <v>9.5500000000000007</v>
      </c>
      <c r="V4512">
        <v>14.76</v>
      </c>
      <c r="W4512" s="1">
        <v>42960</v>
      </c>
      <c r="X4512">
        <v>251</v>
      </c>
      <c r="Y4512" t="s">
        <v>48</v>
      </c>
      <c r="Z4512" t="s">
        <v>1359</v>
      </c>
      <c r="AA4512" t="s">
        <v>2415</v>
      </c>
      <c r="AC4512" t="s">
        <v>49</v>
      </c>
      <c r="AH4512" t="s">
        <v>1255</v>
      </c>
      <c r="AI4512" t="s">
        <v>2416</v>
      </c>
      <c r="AJ4512" t="s">
        <v>2417</v>
      </c>
      <c r="AK4512" t="s">
        <v>50</v>
      </c>
      <c r="AL4512" s="1">
        <v>43230</v>
      </c>
    </row>
    <row r="4513" spans="1:38" x14ac:dyDescent="0.25">
      <c r="A4513" t="s">
        <v>123</v>
      </c>
      <c r="B4513" s="1">
        <v>43005</v>
      </c>
      <c r="C4513">
        <v>1</v>
      </c>
      <c r="D4513">
        <v>616</v>
      </c>
      <c r="E4513">
        <v>355</v>
      </c>
      <c r="F4513" t="s">
        <v>1426</v>
      </c>
      <c r="G4513" t="s">
        <v>51</v>
      </c>
      <c r="H4513" t="s">
        <v>52</v>
      </c>
      <c r="I4513">
        <v>3</v>
      </c>
      <c r="J4513">
        <v>2</v>
      </c>
      <c r="K4513">
        <v>21</v>
      </c>
      <c r="L4513">
        <v>22.2</v>
      </c>
      <c r="M4513">
        <v>5.56</v>
      </c>
      <c r="N4513">
        <v>1.23</v>
      </c>
      <c r="O4513">
        <v>4.46</v>
      </c>
      <c r="P4513">
        <v>0.99</v>
      </c>
      <c r="Q4513">
        <v>3.94</v>
      </c>
      <c r="R4513">
        <v>0.87</v>
      </c>
      <c r="S4513">
        <v>1.86</v>
      </c>
      <c r="T4513">
        <v>32</v>
      </c>
      <c r="U4513">
        <v>23.04</v>
      </c>
      <c r="V4513">
        <v>24.83</v>
      </c>
      <c r="W4513" s="1">
        <v>42984</v>
      </c>
      <c r="X4513">
        <v>227</v>
      </c>
      <c r="Y4513" t="s">
        <v>43</v>
      </c>
      <c r="AC4513" s="1">
        <v>43056</v>
      </c>
      <c r="AD4513">
        <v>2</v>
      </c>
      <c r="AE4513">
        <v>271</v>
      </c>
      <c r="AF4513" s="1">
        <v>43338</v>
      </c>
      <c r="AG4513">
        <v>354</v>
      </c>
      <c r="AI4513">
        <v>0</v>
      </c>
      <c r="AJ4513" t="s">
        <v>898</v>
      </c>
      <c r="AK4513" t="s">
        <v>45</v>
      </c>
      <c r="AL4513" s="1">
        <v>42984</v>
      </c>
    </row>
    <row r="4514" spans="1:38" x14ac:dyDescent="0.25">
      <c r="A4514" t="s">
        <v>123</v>
      </c>
      <c r="B4514" s="1">
        <v>43074</v>
      </c>
      <c r="C4514">
        <v>2</v>
      </c>
      <c r="D4514">
        <v>616</v>
      </c>
      <c r="E4514">
        <v>355</v>
      </c>
      <c r="F4514" t="s">
        <v>1426</v>
      </c>
      <c r="G4514" t="s">
        <v>51</v>
      </c>
      <c r="H4514" t="s">
        <v>52</v>
      </c>
      <c r="I4514">
        <v>3</v>
      </c>
      <c r="J4514">
        <v>2</v>
      </c>
      <c r="K4514">
        <v>90</v>
      </c>
      <c r="L4514">
        <v>20.2</v>
      </c>
      <c r="M4514">
        <v>5.44</v>
      </c>
      <c r="N4514">
        <v>1.1000000000000001</v>
      </c>
      <c r="O4514">
        <v>4.01</v>
      </c>
      <c r="P4514">
        <v>0.81</v>
      </c>
      <c r="Q4514">
        <v>3.63</v>
      </c>
      <c r="R4514">
        <v>0.73</v>
      </c>
      <c r="S4514">
        <v>1.54</v>
      </c>
      <c r="T4514">
        <v>16</v>
      </c>
      <c r="U4514">
        <v>20.97</v>
      </c>
      <c r="V4514">
        <v>21</v>
      </c>
      <c r="W4514" s="1">
        <v>42984</v>
      </c>
      <c r="X4514">
        <v>227</v>
      </c>
      <c r="Y4514" t="s">
        <v>46</v>
      </c>
      <c r="AC4514" s="1">
        <v>43070</v>
      </c>
      <c r="AD4514">
        <v>3</v>
      </c>
      <c r="AE4514">
        <v>276</v>
      </c>
      <c r="AF4514" s="1">
        <v>43352</v>
      </c>
      <c r="AG4514">
        <v>368</v>
      </c>
      <c r="AI4514">
        <v>0</v>
      </c>
      <c r="AJ4514" t="s">
        <v>898</v>
      </c>
      <c r="AK4514" t="s">
        <v>45</v>
      </c>
      <c r="AL4514" s="1">
        <v>42984</v>
      </c>
    </row>
    <row r="4515" spans="1:38" x14ac:dyDescent="0.25">
      <c r="A4515" t="s">
        <v>123</v>
      </c>
      <c r="B4515" s="1">
        <v>43136</v>
      </c>
      <c r="C4515">
        <v>3</v>
      </c>
      <c r="D4515">
        <v>616</v>
      </c>
      <c r="E4515">
        <v>355</v>
      </c>
      <c r="F4515" t="s">
        <v>1426</v>
      </c>
      <c r="G4515" t="s">
        <v>104</v>
      </c>
      <c r="H4515" t="s">
        <v>105</v>
      </c>
      <c r="I4515">
        <v>3</v>
      </c>
      <c r="J4515">
        <v>2</v>
      </c>
      <c r="K4515">
        <v>148</v>
      </c>
      <c r="L4515">
        <v>13.3</v>
      </c>
      <c r="M4515">
        <v>5.35</v>
      </c>
      <c r="N4515">
        <v>0.71</v>
      </c>
      <c r="O4515">
        <v>5.49</v>
      </c>
      <c r="P4515">
        <v>0.73</v>
      </c>
      <c r="Q4515">
        <v>4.1100000000000003</v>
      </c>
      <c r="R4515">
        <v>0.55000000000000004</v>
      </c>
      <c r="S4515">
        <v>1.28</v>
      </c>
      <c r="T4515">
        <v>123</v>
      </c>
      <c r="U4515">
        <v>13.81</v>
      </c>
      <c r="V4515">
        <v>16.809999999999999</v>
      </c>
      <c r="W4515" s="1">
        <v>42988</v>
      </c>
      <c r="X4515">
        <v>223</v>
      </c>
      <c r="Y4515" t="s">
        <v>47</v>
      </c>
      <c r="Z4515" t="s">
        <v>1111</v>
      </c>
      <c r="AA4515">
        <f>-53/72</f>
        <v>-0.73611111111111116</v>
      </c>
      <c r="AC4515" s="1">
        <v>43045</v>
      </c>
      <c r="AD4515">
        <v>1</v>
      </c>
      <c r="AE4515">
        <v>183</v>
      </c>
      <c r="AF4515" s="1">
        <v>43321</v>
      </c>
      <c r="AG4515">
        <v>333</v>
      </c>
      <c r="AH4515" t="s">
        <v>833</v>
      </c>
      <c r="AI4515">
        <v>316</v>
      </c>
      <c r="AJ4515" t="s">
        <v>1123</v>
      </c>
      <c r="AK4515" t="s">
        <v>45</v>
      </c>
      <c r="AL4515" s="1">
        <v>42988</v>
      </c>
    </row>
    <row r="4516" spans="1:38" x14ac:dyDescent="0.25">
      <c r="A4516" t="s">
        <v>123</v>
      </c>
      <c r="B4516" s="1">
        <v>43198</v>
      </c>
      <c r="C4516">
        <v>4</v>
      </c>
      <c r="D4516">
        <v>602</v>
      </c>
      <c r="E4516">
        <v>355</v>
      </c>
      <c r="F4516" t="s">
        <v>1426</v>
      </c>
      <c r="G4516" t="s">
        <v>104</v>
      </c>
      <c r="H4516" t="s">
        <v>105</v>
      </c>
      <c r="I4516">
        <v>3</v>
      </c>
      <c r="J4516">
        <v>2</v>
      </c>
      <c r="K4516">
        <v>210</v>
      </c>
      <c r="L4516">
        <v>6.3</v>
      </c>
      <c r="M4516">
        <v>5.33</v>
      </c>
      <c r="N4516">
        <v>0.34</v>
      </c>
      <c r="O4516">
        <v>7.05</v>
      </c>
      <c r="P4516">
        <v>0.44</v>
      </c>
      <c r="Q4516">
        <v>4.82</v>
      </c>
      <c r="R4516">
        <v>0.3</v>
      </c>
      <c r="S4516">
        <v>0.75</v>
      </c>
      <c r="T4516">
        <v>156</v>
      </c>
      <c r="U4516">
        <v>6.54</v>
      </c>
      <c r="V4516">
        <v>9.44</v>
      </c>
      <c r="W4516" s="1">
        <v>42988</v>
      </c>
      <c r="X4516">
        <v>223</v>
      </c>
      <c r="Y4516" s="3">
        <v>45017</v>
      </c>
      <c r="Z4516" t="s">
        <v>1111</v>
      </c>
      <c r="AA4516">
        <f>-53/72</f>
        <v>-0.73611111111111116</v>
      </c>
      <c r="AC4516" t="s">
        <v>49</v>
      </c>
      <c r="AH4516" t="s">
        <v>833</v>
      </c>
      <c r="AI4516">
        <v>316</v>
      </c>
      <c r="AJ4516" t="s">
        <v>1123</v>
      </c>
      <c r="AK4516" t="s">
        <v>50</v>
      </c>
      <c r="AL4516" s="1">
        <v>43242</v>
      </c>
    </row>
    <row r="4517" spans="1:38" x14ac:dyDescent="0.25">
      <c r="A4517" t="s">
        <v>68</v>
      </c>
      <c r="B4517" s="1">
        <v>43018</v>
      </c>
      <c r="C4517">
        <v>1</v>
      </c>
      <c r="D4517">
        <v>593</v>
      </c>
      <c r="E4517">
        <v>356</v>
      </c>
      <c r="F4517" t="s">
        <v>1426</v>
      </c>
      <c r="G4517" t="s">
        <v>69</v>
      </c>
      <c r="H4517" t="s">
        <v>70</v>
      </c>
      <c r="I4517">
        <v>2</v>
      </c>
      <c r="J4517">
        <v>1</v>
      </c>
      <c r="K4517">
        <v>63</v>
      </c>
      <c r="L4517">
        <v>15.7</v>
      </c>
      <c r="M4517">
        <v>4.5199999999999996</v>
      </c>
      <c r="N4517">
        <v>0.71</v>
      </c>
      <c r="O4517">
        <v>5.19</v>
      </c>
      <c r="P4517">
        <v>0.81</v>
      </c>
      <c r="Q4517">
        <v>3.4</v>
      </c>
      <c r="R4517">
        <v>0.53</v>
      </c>
      <c r="S4517">
        <v>1.35</v>
      </c>
      <c r="T4517">
        <v>48</v>
      </c>
      <c r="U4517">
        <v>16.3</v>
      </c>
      <c r="V4517">
        <v>18.309999999999999</v>
      </c>
      <c r="W4517" s="1">
        <v>42955</v>
      </c>
      <c r="X4517">
        <v>276</v>
      </c>
      <c r="Y4517" t="s">
        <v>43</v>
      </c>
      <c r="Z4517" t="s">
        <v>2418</v>
      </c>
      <c r="AA4517">
        <f>-11/67</f>
        <v>-0.16417910447761194</v>
      </c>
      <c r="AB4517">
        <v>-9</v>
      </c>
      <c r="AC4517" s="1">
        <v>43035</v>
      </c>
      <c r="AD4517">
        <v>1</v>
      </c>
      <c r="AE4517">
        <v>245</v>
      </c>
      <c r="AF4517" s="1">
        <v>43312</v>
      </c>
      <c r="AG4517">
        <v>357</v>
      </c>
      <c r="AH4517">
        <v>114520</v>
      </c>
      <c r="AI4517">
        <v>509</v>
      </c>
      <c r="AJ4517" s="2">
        <v>30895</v>
      </c>
      <c r="AK4517" t="s">
        <v>45</v>
      </c>
      <c r="AL4517" s="1">
        <v>42955</v>
      </c>
    </row>
    <row r="4518" spans="1:38" x14ac:dyDescent="0.25">
      <c r="A4518" t="s">
        <v>68</v>
      </c>
      <c r="B4518" s="1">
        <v>43073</v>
      </c>
      <c r="C4518">
        <v>2</v>
      </c>
      <c r="D4518">
        <v>593</v>
      </c>
      <c r="E4518">
        <v>356</v>
      </c>
      <c r="F4518" t="s">
        <v>1426</v>
      </c>
      <c r="G4518" t="s">
        <v>69</v>
      </c>
      <c r="H4518" t="s">
        <v>70</v>
      </c>
      <c r="I4518">
        <v>2</v>
      </c>
      <c r="J4518">
        <v>1</v>
      </c>
      <c r="K4518">
        <v>118</v>
      </c>
      <c r="L4518">
        <v>12.8</v>
      </c>
      <c r="M4518">
        <v>5.04</v>
      </c>
      <c r="N4518">
        <v>0.65</v>
      </c>
      <c r="O4518">
        <v>3.9</v>
      </c>
      <c r="P4518">
        <v>0.5</v>
      </c>
      <c r="Q4518">
        <v>3.75</v>
      </c>
      <c r="R4518">
        <v>0.48</v>
      </c>
      <c r="S4518">
        <v>0.98</v>
      </c>
      <c r="T4518">
        <v>17</v>
      </c>
      <c r="U4518">
        <v>13.29</v>
      </c>
      <c r="V4518">
        <v>13.27</v>
      </c>
      <c r="W4518" s="1">
        <v>42955</v>
      </c>
      <c r="X4518">
        <v>276</v>
      </c>
      <c r="Y4518" t="s">
        <v>46</v>
      </c>
      <c r="Z4518" t="s">
        <v>2418</v>
      </c>
      <c r="AA4518">
        <f>-11/67</f>
        <v>-0.16417910447761194</v>
      </c>
      <c r="AB4518">
        <v>-9</v>
      </c>
      <c r="AC4518" s="1">
        <v>43035</v>
      </c>
      <c r="AD4518">
        <v>1</v>
      </c>
      <c r="AE4518">
        <v>237</v>
      </c>
      <c r="AF4518" s="1">
        <v>43312</v>
      </c>
      <c r="AG4518">
        <v>357</v>
      </c>
      <c r="AH4518">
        <v>114520</v>
      </c>
      <c r="AI4518">
        <v>509</v>
      </c>
      <c r="AJ4518" s="2">
        <v>30895</v>
      </c>
      <c r="AK4518" t="s">
        <v>45</v>
      </c>
      <c r="AL4518" s="1">
        <v>42955</v>
      </c>
    </row>
    <row r="4519" spans="1:38" x14ac:dyDescent="0.25">
      <c r="A4519" t="s">
        <v>68</v>
      </c>
      <c r="B4519" s="1">
        <v>43144</v>
      </c>
      <c r="C4519">
        <v>3</v>
      </c>
      <c r="D4519">
        <v>593</v>
      </c>
      <c r="E4519">
        <v>356</v>
      </c>
      <c r="F4519" t="s">
        <v>1426</v>
      </c>
      <c r="G4519" t="s">
        <v>69</v>
      </c>
      <c r="H4519" t="s">
        <v>70</v>
      </c>
      <c r="I4519">
        <v>2</v>
      </c>
      <c r="J4519">
        <v>1</v>
      </c>
      <c r="K4519">
        <v>189</v>
      </c>
      <c r="L4519">
        <v>10.1</v>
      </c>
      <c r="M4519">
        <v>4.7</v>
      </c>
      <c r="N4519">
        <v>0.47</v>
      </c>
      <c r="O4519">
        <v>5.09</v>
      </c>
      <c r="P4519">
        <v>0.51</v>
      </c>
      <c r="Q4519">
        <v>3.83</v>
      </c>
      <c r="R4519">
        <v>0.39</v>
      </c>
      <c r="S4519">
        <v>0.9</v>
      </c>
      <c r="T4519">
        <v>33</v>
      </c>
      <c r="U4519">
        <v>10.48</v>
      </c>
      <c r="V4519">
        <v>12</v>
      </c>
      <c r="W4519" s="1">
        <v>42955</v>
      </c>
      <c r="X4519">
        <v>276</v>
      </c>
      <c r="Y4519" t="s">
        <v>47</v>
      </c>
      <c r="Z4519" t="s">
        <v>2418</v>
      </c>
      <c r="AA4519">
        <f>-11/67</f>
        <v>-0.16417910447761194</v>
      </c>
      <c r="AB4519">
        <v>-9</v>
      </c>
      <c r="AC4519" s="1">
        <v>43035</v>
      </c>
      <c r="AD4519">
        <v>1</v>
      </c>
      <c r="AE4519">
        <v>166</v>
      </c>
      <c r="AF4519" s="1">
        <v>43312</v>
      </c>
      <c r="AG4519">
        <v>357</v>
      </c>
      <c r="AH4519">
        <v>114520</v>
      </c>
      <c r="AI4519">
        <v>509</v>
      </c>
      <c r="AJ4519" s="2">
        <v>30895</v>
      </c>
      <c r="AK4519" t="s">
        <v>45</v>
      </c>
      <c r="AL4519" s="1">
        <v>42955</v>
      </c>
    </row>
    <row r="4520" spans="1:38" x14ac:dyDescent="0.25">
      <c r="A4520" t="s">
        <v>68</v>
      </c>
      <c r="B4520" s="1">
        <v>43219</v>
      </c>
      <c r="C4520">
        <v>4</v>
      </c>
      <c r="D4520">
        <v>593</v>
      </c>
      <c r="E4520">
        <v>356</v>
      </c>
      <c r="F4520" t="s">
        <v>1426</v>
      </c>
      <c r="G4520" t="s">
        <v>69</v>
      </c>
      <c r="H4520" t="s">
        <v>70</v>
      </c>
      <c r="I4520">
        <v>2</v>
      </c>
      <c r="J4520">
        <v>1</v>
      </c>
      <c r="K4520">
        <v>264</v>
      </c>
      <c r="L4520">
        <v>2.4</v>
      </c>
      <c r="M4520">
        <v>4.1900000000000004</v>
      </c>
      <c r="N4520">
        <v>0.1</v>
      </c>
      <c r="O4520">
        <v>8.0500000000000007</v>
      </c>
      <c r="P4520">
        <v>0.19</v>
      </c>
      <c r="Q4520">
        <v>6.2</v>
      </c>
      <c r="R4520">
        <v>0.15</v>
      </c>
      <c r="S4520">
        <v>0.34</v>
      </c>
      <c r="T4520">
        <v>397</v>
      </c>
      <c r="U4520">
        <v>2.4900000000000002</v>
      </c>
      <c r="V4520">
        <v>4.1399999999999997</v>
      </c>
      <c r="W4520" s="1">
        <v>42955</v>
      </c>
      <c r="X4520">
        <v>276</v>
      </c>
      <c r="Y4520" s="3">
        <v>45017</v>
      </c>
      <c r="Z4520" t="s">
        <v>2419</v>
      </c>
      <c r="AA4520">
        <f>-13/67</f>
        <v>-0.19402985074626866</v>
      </c>
      <c r="AB4520">
        <v>-11</v>
      </c>
      <c r="AC4520" s="1">
        <v>43398</v>
      </c>
      <c r="AD4520">
        <v>2</v>
      </c>
      <c r="AE4520">
        <v>227</v>
      </c>
      <c r="AF4520" s="1">
        <v>43674</v>
      </c>
      <c r="AG4520">
        <v>719</v>
      </c>
      <c r="AH4520">
        <v>114520</v>
      </c>
      <c r="AI4520">
        <v>509</v>
      </c>
      <c r="AJ4520" s="2">
        <v>30895</v>
      </c>
      <c r="AK4520" t="s">
        <v>50</v>
      </c>
      <c r="AL4520" s="1">
        <v>43250</v>
      </c>
    </row>
    <row r="4521" spans="1:38" x14ac:dyDescent="0.25">
      <c r="A4521" t="s">
        <v>1153</v>
      </c>
      <c r="B4521" s="1">
        <v>43073</v>
      </c>
      <c r="C4521">
        <v>2</v>
      </c>
      <c r="D4521">
        <v>87</v>
      </c>
      <c r="E4521">
        <v>357</v>
      </c>
      <c r="F4521" t="s">
        <v>1426</v>
      </c>
      <c r="G4521" t="s">
        <v>104</v>
      </c>
      <c r="H4521" t="s">
        <v>105</v>
      </c>
      <c r="I4521">
        <v>3</v>
      </c>
      <c r="J4521">
        <v>2</v>
      </c>
      <c r="K4521">
        <v>114</v>
      </c>
      <c r="L4521">
        <v>11.4</v>
      </c>
      <c r="M4521">
        <v>4.96</v>
      </c>
      <c r="N4521">
        <v>0.56999999999999995</v>
      </c>
      <c r="O4521">
        <v>7.26</v>
      </c>
      <c r="P4521">
        <v>0.83</v>
      </c>
      <c r="Q4521">
        <v>4.5599999999999996</v>
      </c>
      <c r="R4521">
        <v>0.52</v>
      </c>
      <c r="S4521">
        <v>1.35</v>
      </c>
      <c r="T4521">
        <v>21</v>
      </c>
      <c r="U4521">
        <v>11.83</v>
      </c>
      <c r="V4521">
        <v>17.329999999999998</v>
      </c>
      <c r="W4521" s="1">
        <v>42959</v>
      </c>
      <c r="X4521">
        <v>268</v>
      </c>
      <c r="Y4521" t="s">
        <v>46</v>
      </c>
      <c r="Z4521" t="s">
        <v>2420</v>
      </c>
      <c r="AA4521" t="s">
        <v>2421</v>
      </c>
      <c r="AC4521" s="1">
        <v>43068</v>
      </c>
      <c r="AD4521">
        <v>2</v>
      </c>
      <c r="AE4521">
        <v>272</v>
      </c>
      <c r="AF4521" s="1">
        <v>43347</v>
      </c>
      <c r="AG4521">
        <v>388</v>
      </c>
      <c r="AH4521">
        <v>308533</v>
      </c>
      <c r="AI4521">
        <v>153</v>
      </c>
      <c r="AJ4521" s="2">
        <v>43282</v>
      </c>
      <c r="AK4521" t="s">
        <v>45</v>
      </c>
      <c r="AL4521" s="1">
        <v>42959</v>
      </c>
    </row>
    <row r="4522" spans="1:38" x14ac:dyDescent="0.25">
      <c r="A4522" t="s">
        <v>1153</v>
      </c>
      <c r="B4522" s="1">
        <v>43009</v>
      </c>
      <c r="C4522">
        <v>1</v>
      </c>
      <c r="D4522">
        <v>87</v>
      </c>
      <c r="E4522">
        <v>357</v>
      </c>
      <c r="F4522" t="s">
        <v>1426</v>
      </c>
      <c r="G4522" t="s">
        <v>104</v>
      </c>
      <c r="H4522" t="s">
        <v>105</v>
      </c>
      <c r="I4522">
        <v>3</v>
      </c>
      <c r="J4522">
        <v>2</v>
      </c>
      <c r="K4522">
        <v>50</v>
      </c>
      <c r="L4522">
        <v>12.1</v>
      </c>
      <c r="M4522">
        <v>5.1100000000000003</v>
      </c>
      <c r="N4522">
        <v>0.62</v>
      </c>
      <c r="O4522">
        <v>6.5</v>
      </c>
      <c r="P4522">
        <v>0.79</v>
      </c>
      <c r="Q4522">
        <v>3.86</v>
      </c>
      <c r="R4522">
        <v>0.47</v>
      </c>
      <c r="S4522">
        <v>1.25</v>
      </c>
      <c r="T4522">
        <v>22</v>
      </c>
      <c r="U4522">
        <v>12.56</v>
      </c>
      <c r="V4522">
        <v>16.649999999999999</v>
      </c>
      <c r="W4522" s="1">
        <v>42959</v>
      </c>
      <c r="X4522">
        <v>268</v>
      </c>
      <c r="Y4522" t="s">
        <v>43</v>
      </c>
      <c r="Z4522" t="s">
        <v>2420</v>
      </c>
      <c r="AA4522" t="s">
        <v>2421</v>
      </c>
      <c r="AC4522" s="1">
        <v>43068</v>
      </c>
      <c r="AD4522">
        <v>2</v>
      </c>
      <c r="AE4522">
        <v>277</v>
      </c>
      <c r="AF4522" s="1">
        <v>43347</v>
      </c>
      <c r="AG4522">
        <v>388</v>
      </c>
      <c r="AH4522">
        <v>308533</v>
      </c>
      <c r="AI4522">
        <v>153</v>
      </c>
      <c r="AJ4522" s="2">
        <v>43282</v>
      </c>
      <c r="AK4522" t="s">
        <v>45</v>
      </c>
      <c r="AL4522" s="1">
        <v>42959</v>
      </c>
    </row>
    <row r="4523" spans="1:38" x14ac:dyDescent="0.25">
      <c r="A4523" t="s">
        <v>1153</v>
      </c>
      <c r="B4523" s="1">
        <v>43214</v>
      </c>
      <c r="C4523">
        <v>4</v>
      </c>
      <c r="D4523">
        <v>87</v>
      </c>
      <c r="E4523">
        <v>357</v>
      </c>
      <c r="F4523" t="s">
        <v>1426</v>
      </c>
      <c r="G4523" t="s">
        <v>104</v>
      </c>
      <c r="H4523" t="s">
        <v>105</v>
      </c>
      <c r="I4523">
        <v>3</v>
      </c>
      <c r="J4523">
        <v>2</v>
      </c>
      <c r="K4523">
        <v>255</v>
      </c>
      <c r="L4523">
        <v>7.9</v>
      </c>
      <c r="M4523">
        <v>4.6100000000000003</v>
      </c>
      <c r="N4523">
        <v>0.36</v>
      </c>
      <c r="O4523">
        <v>9.14</v>
      </c>
      <c r="P4523">
        <v>0.72</v>
      </c>
      <c r="Q4523">
        <v>5.0999999999999996</v>
      </c>
      <c r="R4523">
        <v>0.4</v>
      </c>
      <c r="S4523">
        <v>1.1200000000000001</v>
      </c>
      <c r="T4523">
        <v>42</v>
      </c>
      <c r="U4523">
        <v>8.1999999999999993</v>
      </c>
      <c r="V4523">
        <v>14.12</v>
      </c>
      <c r="W4523" s="1">
        <v>42959</v>
      </c>
      <c r="X4523">
        <v>268</v>
      </c>
      <c r="Y4523" t="s">
        <v>48</v>
      </c>
      <c r="Z4523" t="s">
        <v>2420</v>
      </c>
      <c r="AA4523" t="s">
        <v>2421</v>
      </c>
      <c r="AC4523" t="s">
        <v>49</v>
      </c>
      <c r="AH4523">
        <v>308533</v>
      </c>
      <c r="AI4523">
        <v>153</v>
      </c>
      <c r="AJ4523" s="2">
        <v>43282</v>
      </c>
      <c r="AK4523" t="s">
        <v>50</v>
      </c>
      <c r="AL4523" s="1">
        <v>43237</v>
      </c>
    </row>
    <row r="4524" spans="1:38" x14ac:dyDescent="0.25">
      <c r="A4524" t="s">
        <v>1153</v>
      </c>
      <c r="B4524" s="1">
        <v>43144</v>
      </c>
      <c r="C4524">
        <v>3</v>
      </c>
      <c r="D4524">
        <v>87</v>
      </c>
      <c r="E4524">
        <v>357</v>
      </c>
      <c r="F4524" t="s">
        <v>1426</v>
      </c>
      <c r="G4524" t="s">
        <v>104</v>
      </c>
      <c r="H4524" t="s">
        <v>105</v>
      </c>
      <c r="I4524">
        <v>3</v>
      </c>
      <c r="J4524">
        <v>2</v>
      </c>
      <c r="K4524">
        <v>185</v>
      </c>
      <c r="L4524">
        <v>8.3000000000000007</v>
      </c>
      <c r="M4524">
        <v>4.95</v>
      </c>
      <c r="N4524">
        <v>0.41</v>
      </c>
      <c r="O4524">
        <v>7.87</v>
      </c>
      <c r="P4524">
        <v>0.65</v>
      </c>
      <c r="Q4524">
        <v>4.5999999999999996</v>
      </c>
      <c r="R4524">
        <v>0.38</v>
      </c>
      <c r="S4524">
        <v>1.04</v>
      </c>
      <c r="T4524">
        <v>29</v>
      </c>
      <c r="U4524">
        <v>8.6199999999999992</v>
      </c>
      <c r="V4524">
        <v>13.2</v>
      </c>
      <c r="W4524" s="1">
        <v>42959</v>
      </c>
      <c r="X4524">
        <v>268</v>
      </c>
      <c r="Y4524" t="s">
        <v>47</v>
      </c>
      <c r="Z4524" t="s">
        <v>2420</v>
      </c>
      <c r="AA4524" t="s">
        <v>2421</v>
      </c>
      <c r="AC4524" s="1">
        <v>43068</v>
      </c>
      <c r="AD4524">
        <v>2</v>
      </c>
      <c r="AE4524">
        <v>133</v>
      </c>
      <c r="AF4524" s="1">
        <v>43347</v>
      </c>
      <c r="AG4524">
        <v>388</v>
      </c>
      <c r="AH4524">
        <v>308533</v>
      </c>
      <c r="AI4524">
        <v>153</v>
      </c>
      <c r="AJ4524" s="2">
        <v>43282</v>
      </c>
      <c r="AK4524" t="s">
        <v>45</v>
      </c>
      <c r="AL4524" s="1">
        <v>42959</v>
      </c>
    </row>
    <row r="4525" spans="1:38" x14ac:dyDescent="0.25">
      <c r="A4525" t="s">
        <v>51</v>
      </c>
      <c r="B4525" s="1">
        <v>43157</v>
      </c>
      <c r="C4525">
        <v>4</v>
      </c>
      <c r="D4525">
        <v>160</v>
      </c>
      <c r="E4525">
        <v>357</v>
      </c>
      <c r="F4525" t="s">
        <v>1426</v>
      </c>
      <c r="G4525" t="s">
        <v>56</v>
      </c>
      <c r="H4525" t="s">
        <v>41</v>
      </c>
      <c r="I4525">
        <v>5</v>
      </c>
      <c r="J4525" t="s">
        <v>42</v>
      </c>
      <c r="K4525">
        <v>189</v>
      </c>
      <c r="L4525">
        <v>14.4</v>
      </c>
      <c r="M4525">
        <v>4.97</v>
      </c>
      <c r="N4525">
        <v>0.72</v>
      </c>
      <c r="O4525">
        <v>6.21</v>
      </c>
      <c r="P4525">
        <v>0.89</v>
      </c>
      <c r="Q4525">
        <v>4.71</v>
      </c>
      <c r="R4525">
        <v>0.68</v>
      </c>
      <c r="S4525">
        <v>1.57</v>
      </c>
      <c r="T4525">
        <v>19</v>
      </c>
      <c r="U4525">
        <v>14.95</v>
      </c>
      <c r="V4525">
        <v>20.07</v>
      </c>
      <c r="W4525" s="1">
        <v>42968</v>
      </c>
      <c r="X4525">
        <v>254</v>
      </c>
      <c r="Y4525" t="s">
        <v>48</v>
      </c>
      <c r="AC4525" s="1">
        <v>43054</v>
      </c>
      <c r="AD4525">
        <v>1</v>
      </c>
      <c r="AE4525">
        <v>174</v>
      </c>
      <c r="AF4525" s="1">
        <v>43332</v>
      </c>
      <c r="AG4525">
        <v>364</v>
      </c>
      <c r="AH4525">
        <v>309090</v>
      </c>
      <c r="AI4525">
        <v>67</v>
      </c>
      <c r="AJ4525" s="2">
        <v>45536</v>
      </c>
      <c r="AK4525" t="s">
        <v>45</v>
      </c>
      <c r="AL4525" s="1">
        <v>42968</v>
      </c>
    </row>
    <row r="4526" spans="1:38" x14ac:dyDescent="0.25">
      <c r="A4526" t="s">
        <v>51</v>
      </c>
      <c r="B4526" s="1">
        <v>43209</v>
      </c>
      <c r="C4526">
        <v>5</v>
      </c>
      <c r="D4526">
        <v>160</v>
      </c>
      <c r="E4526">
        <v>357</v>
      </c>
      <c r="F4526" t="s">
        <v>1426</v>
      </c>
      <c r="G4526" t="s">
        <v>56</v>
      </c>
      <c r="H4526" t="s">
        <v>41</v>
      </c>
      <c r="I4526">
        <v>5</v>
      </c>
      <c r="J4526" t="s">
        <v>42</v>
      </c>
      <c r="K4526">
        <v>241</v>
      </c>
      <c r="L4526">
        <v>11</v>
      </c>
      <c r="M4526">
        <v>4.8099999999999996</v>
      </c>
      <c r="N4526">
        <v>0.53</v>
      </c>
      <c r="O4526">
        <v>7.96</v>
      </c>
      <c r="P4526">
        <v>0.88</v>
      </c>
      <c r="Q4526">
        <v>5.55</v>
      </c>
      <c r="R4526">
        <v>0.61</v>
      </c>
      <c r="S4526">
        <v>1.49</v>
      </c>
      <c r="T4526">
        <v>48</v>
      </c>
      <c r="U4526">
        <v>11.42</v>
      </c>
      <c r="V4526">
        <v>18.510000000000002</v>
      </c>
      <c r="W4526" s="1">
        <v>42968</v>
      </c>
      <c r="X4526">
        <v>254</v>
      </c>
      <c r="Y4526" t="s">
        <v>77</v>
      </c>
      <c r="AC4526" t="s">
        <v>49</v>
      </c>
      <c r="AH4526">
        <v>309090</v>
      </c>
      <c r="AI4526">
        <v>67</v>
      </c>
      <c r="AJ4526" s="2">
        <v>45536</v>
      </c>
      <c r="AK4526" t="s">
        <v>45</v>
      </c>
      <c r="AL4526" s="1">
        <v>42968</v>
      </c>
    </row>
    <row r="4527" spans="1:38" x14ac:dyDescent="0.25">
      <c r="A4527" t="s">
        <v>284</v>
      </c>
      <c r="B4527" s="1">
        <v>44111</v>
      </c>
      <c r="C4527">
        <v>1</v>
      </c>
      <c r="D4527">
        <v>58</v>
      </c>
      <c r="E4527">
        <v>357</v>
      </c>
      <c r="F4527" t="s">
        <v>1426</v>
      </c>
      <c r="G4527" t="s">
        <v>64</v>
      </c>
      <c r="H4527" t="s">
        <v>64</v>
      </c>
      <c r="I4527" t="s">
        <v>286</v>
      </c>
      <c r="J4527" t="s">
        <v>42</v>
      </c>
      <c r="K4527">
        <v>21</v>
      </c>
      <c r="L4527">
        <v>30.8</v>
      </c>
      <c r="M4527">
        <v>5.19</v>
      </c>
      <c r="N4527">
        <v>1.6</v>
      </c>
      <c r="O4527">
        <v>4.17</v>
      </c>
      <c r="P4527">
        <v>1.28</v>
      </c>
      <c r="Q4527">
        <v>3.28</v>
      </c>
      <c r="R4527">
        <v>1.01</v>
      </c>
      <c r="S4527">
        <v>2.29</v>
      </c>
      <c r="T4527">
        <v>23</v>
      </c>
      <c r="U4527">
        <v>31.97</v>
      </c>
      <c r="V4527">
        <v>31.88</v>
      </c>
      <c r="W4527" s="1">
        <v>44090</v>
      </c>
    </row>
    <row r="4528" spans="1:38" x14ac:dyDescent="0.25">
      <c r="A4528" t="s">
        <v>284</v>
      </c>
      <c r="B4528" s="1">
        <v>44166</v>
      </c>
      <c r="C4528">
        <v>2</v>
      </c>
      <c r="D4528">
        <v>58</v>
      </c>
      <c r="E4528">
        <v>357</v>
      </c>
      <c r="F4528" t="s">
        <v>1426</v>
      </c>
      <c r="G4528" t="s">
        <v>64</v>
      </c>
      <c r="H4528" t="s">
        <v>64</v>
      </c>
      <c r="I4528" t="s">
        <v>286</v>
      </c>
      <c r="J4528" t="s">
        <v>42</v>
      </c>
      <c r="K4528">
        <v>76</v>
      </c>
      <c r="L4528">
        <v>25.6</v>
      </c>
      <c r="M4528">
        <v>5.0599999999999996</v>
      </c>
      <c r="N4528">
        <v>1.3</v>
      </c>
      <c r="O4528">
        <v>4.5999999999999996</v>
      </c>
      <c r="P4528">
        <v>1.2</v>
      </c>
      <c r="Q4528">
        <v>3.5</v>
      </c>
      <c r="R4528">
        <v>0.9</v>
      </c>
      <c r="S4528">
        <v>2.1</v>
      </c>
      <c r="T4528">
        <v>36</v>
      </c>
      <c r="U4528">
        <v>26.57</v>
      </c>
      <c r="V4528">
        <v>28.61</v>
      </c>
      <c r="W4528" s="1">
        <v>44090</v>
      </c>
      <c r="Z4528">
        <v>-27</v>
      </c>
      <c r="AA4528">
        <v>71</v>
      </c>
    </row>
    <row r="4529" spans="1:38" x14ac:dyDescent="0.25">
      <c r="A4529" t="s">
        <v>129</v>
      </c>
      <c r="B4529" s="1">
        <v>42997</v>
      </c>
      <c r="C4529">
        <v>1</v>
      </c>
      <c r="D4529">
        <v>236</v>
      </c>
      <c r="E4529">
        <v>357</v>
      </c>
      <c r="F4529" t="s">
        <v>1426</v>
      </c>
      <c r="G4529" t="s">
        <v>69</v>
      </c>
      <c r="H4529" t="s">
        <v>70</v>
      </c>
      <c r="I4529">
        <v>8</v>
      </c>
      <c r="J4529" t="s">
        <v>42</v>
      </c>
      <c r="K4529">
        <v>39</v>
      </c>
      <c r="L4529">
        <v>26</v>
      </c>
      <c r="M4529">
        <v>5.22</v>
      </c>
      <c r="N4529">
        <v>1.36</v>
      </c>
      <c r="O4529">
        <v>4.25</v>
      </c>
      <c r="P4529">
        <v>1.1000000000000001</v>
      </c>
      <c r="Q4529">
        <v>3.93</v>
      </c>
      <c r="R4529">
        <v>1.02</v>
      </c>
      <c r="S4529">
        <v>2.13</v>
      </c>
      <c r="T4529">
        <v>20</v>
      </c>
      <c r="U4529">
        <v>26.99</v>
      </c>
      <c r="V4529">
        <v>28.35</v>
      </c>
      <c r="W4529" s="1">
        <v>42958</v>
      </c>
      <c r="X4529">
        <v>274</v>
      </c>
      <c r="Y4529" t="s">
        <v>43</v>
      </c>
      <c r="Z4529" t="s">
        <v>2422</v>
      </c>
      <c r="AA4529" t="s">
        <v>2423</v>
      </c>
      <c r="AC4529" t="s">
        <v>49</v>
      </c>
      <c r="AH4529">
        <v>502031</v>
      </c>
      <c r="AI4529">
        <v>0</v>
      </c>
      <c r="AJ4529" t="s">
        <v>2424</v>
      </c>
      <c r="AK4529" t="s">
        <v>45</v>
      </c>
      <c r="AL4529" s="1">
        <v>42958</v>
      </c>
    </row>
    <row r="4530" spans="1:38" x14ac:dyDescent="0.25">
      <c r="A4530" t="s">
        <v>129</v>
      </c>
      <c r="B4530" s="1">
        <v>43060</v>
      </c>
      <c r="C4530">
        <v>2</v>
      </c>
      <c r="D4530">
        <v>236</v>
      </c>
      <c r="E4530">
        <v>357</v>
      </c>
      <c r="F4530" t="s">
        <v>1426</v>
      </c>
      <c r="G4530" t="s">
        <v>69</v>
      </c>
      <c r="H4530" t="s">
        <v>70</v>
      </c>
      <c r="I4530">
        <v>8</v>
      </c>
      <c r="J4530" t="s">
        <v>42</v>
      </c>
      <c r="K4530">
        <v>102</v>
      </c>
      <c r="L4530">
        <v>24.3</v>
      </c>
      <c r="M4530">
        <v>4.97</v>
      </c>
      <c r="N4530">
        <v>1.21</v>
      </c>
      <c r="O4530">
        <v>4.34</v>
      </c>
      <c r="P4530">
        <v>1.05</v>
      </c>
      <c r="Q4530">
        <v>3.71</v>
      </c>
      <c r="R4530">
        <v>0.9</v>
      </c>
      <c r="S4530">
        <v>1.96</v>
      </c>
      <c r="T4530">
        <v>84</v>
      </c>
      <c r="U4530">
        <v>25.22</v>
      </c>
      <c r="V4530">
        <v>26.37</v>
      </c>
      <c r="W4530" s="1">
        <v>42958</v>
      </c>
      <c r="X4530">
        <v>274</v>
      </c>
      <c r="Y4530" t="s">
        <v>46</v>
      </c>
      <c r="Z4530" t="s">
        <v>2422</v>
      </c>
      <c r="AA4530" t="s">
        <v>2423</v>
      </c>
      <c r="AC4530" s="1">
        <v>43056</v>
      </c>
      <c r="AD4530">
        <v>1</v>
      </c>
      <c r="AE4530">
        <v>185</v>
      </c>
      <c r="AF4530" s="1">
        <v>43332</v>
      </c>
      <c r="AG4530">
        <v>374</v>
      </c>
      <c r="AH4530">
        <v>502031</v>
      </c>
      <c r="AI4530">
        <v>0</v>
      </c>
      <c r="AJ4530" t="s">
        <v>2424</v>
      </c>
      <c r="AK4530" t="s">
        <v>45</v>
      </c>
      <c r="AL4530" s="1">
        <v>42958</v>
      </c>
    </row>
    <row r="4531" spans="1:38" x14ac:dyDescent="0.25">
      <c r="A4531" t="s">
        <v>129</v>
      </c>
      <c r="B4531" s="1">
        <v>43156</v>
      </c>
      <c r="C4531">
        <v>3</v>
      </c>
      <c r="D4531">
        <v>236</v>
      </c>
      <c r="E4531">
        <v>357</v>
      </c>
      <c r="F4531" t="s">
        <v>1426</v>
      </c>
      <c r="G4531" t="s">
        <v>69</v>
      </c>
      <c r="H4531" t="s">
        <v>70</v>
      </c>
      <c r="I4531">
        <v>8</v>
      </c>
      <c r="J4531" t="s">
        <v>42</v>
      </c>
      <c r="K4531">
        <v>198</v>
      </c>
      <c r="L4531">
        <v>16.5</v>
      </c>
      <c r="M4531">
        <v>4.83</v>
      </c>
      <c r="N4531">
        <v>0.8</v>
      </c>
      <c r="O4531">
        <v>4.4400000000000004</v>
      </c>
      <c r="P4531">
        <v>0.73</v>
      </c>
      <c r="Q4531">
        <v>4.3600000000000003</v>
      </c>
      <c r="R4531">
        <v>0.72</v>
      </c>
      <c r="S4531">
        <v>1.45</v>
      </c>
      <c r="U4531">
        <v>17.13</v>
      </c>
      <c r="V4531">
        <v>18.93</v>
      </c>
      <c r="W4531" s="1">
        <v>42958</v>
      </c>
      <c r="X4531">
        <v>274</v>
      </c>
      <c r="Z4531" t="s">
        <v>2422</v>
      </c>
      <c r="AA4531" t="s">
        <v>2423</v>
      </c>
      <c r="AI4531">
        <v>0</v>
      </c>
    </row>
    <row r="4532" spans="1:38" x14ac:dyDescent="0.25">
      <c r="A4532" t="s">
        <v>129</v>
      </c>
      <c r="B4532" s="1">
        <v>43229</v>
      </c>
      <c r="C4532">
        <v>4</v>
      </c>
      <c r="D4532">
        <v>236</v>
      </c>
      <c r="E4532">
        <v>357</v>
      </c>
      <c r="F4532" t="s">
        <v>1426</v>
      </c>
      <c r="G4532" t="s">
        <v>69</v>
      </c>
      <c r="H4532" t="s">
        <v>70</v>
      </c>
      <c r="I4532">
        <v>8</v>
      </c>
      <c r="J4532" t="s">
        <v>42</v>
      </c>
      <c r="K4532">
        <v>271</v>
      </c>
      <c r="L4532">
        <v>6.3</v>
      </c>
      <c r="M4532">
        <v>4.37</v>
      </c>
      <c r="N4532">
        <v>0.28000000000000003</v>
      </c>
      <c r="O4532">
        <v>6.78</v>
      </c>
      <c r="P4532">
        <v>0.43</v>
      </c>
      <c r="Q4532">
        <v>5.95</v>
      </c>
      <c r="R4532">
        <v>0.37</v>
      </c>
      <c r="S4532">
        <v>0.8</v>
      </c>
      <c r="T4532">
        <v>244</v>
      </c>
      <c r="U4532">
        <v>6.54</v>
      </c>
      <c r="V4532">
        <v>9.83</v>
      </c>
      <c r="W4532" s="1">
        <v>42958</v>
      </c>
      <c r="X4532">
        <v>274</v>
      </c>
      <c r="Y4532" s="3">
        <v>45017</v>
      </c>
      <c r="Z4532" t="s">
        <v>2422</v>
      </c>
      <c r="AA4532" t="s">
        <v>2423</v>
      </c>
      <c r="AC4532" t="s">
        <v>49</v>
      </c>
      <c r="AH4532">
        <v>502031</v>
      </c>
      <c r="AI4532">
        <v>0</v>
      </c>
      <c r="AJ4532" t="s">
        <v>2424</v>
      </c>
      <c r="AK4532" t="s">
        <v>50</v>
      </c>
      <c r="AL4532" s="1">
        <v>43234</v>
      </c>
    </row>
    <row r="4533" spans="1:38" x14ac:dyDescent="0.25">
      <c r="A4533" t="s">
        <v>123</v>
      </c>
      <c r="B4533" s="1">
        <v>43074</v>
      </c>
      <c r="C4533">
        <v>2</v>
      </c>
      <c r="D4533">
        <v>576</v>
      </c>
      <c r="E4533">
        <v>357</v>
      </c>
      <c r="F4533" t="s">
        <v>1426</v>
      </c>
      <c r="G4533" t="s">
        <v>69</v>
      </c>
      <c r="H4533" t="s">
        <v>70</v>
      </c>
      <c r="I4533">
        <v>3</v>
      </c>
      <c r="J4533">
        <v>2</v>
      </c>
      <c r="K4533">
        <v>62</v>
      </c>
      <c r="L4533">
        <v>22</v>
      </c>
      <c r="M4533">
        <v>5.12</v>
      </c>
      <c r="N4533">
        <v>1.1299999999999999</v>
      </c>
      <c r="O4533">
        <v>4.22</v>
      </c>
      <c r="P4533">
        <v>0.93</v>
      </c>
      <c r="Q4533">
        <v>3.55</v>
      </c>
      <c r="R4533">
        <v>0.78</v>
      </c>
      <c r="S4533">
        <v>1.71</v>
      </c>
      <c r="T4533">
        <v>96</v>
      </c>
      <c r="U4533">
        <v>22.84</v>
      </c>
      <c r="V4533">
        <v>23.36</v>
      </c>
      <c r="W4533" s="1">
        <v>43012</v>
      </c>
      <c r="X4533">
        <v>199</v>
      </c>
      <c r="Y4533" t="s">
        <v>43</v>
      </c>
      <c r="AC4533" s="1">
        <v>43064</v>
      </c>
      <c r="AD4533">
        <v>1</v>
      </c>
      <c r="AE4533">
        <v>270</v>
      </c>
      <c r="AF4533" s="1">
        <v>43346</v>
      </c>
      <c r="AG4533">
        <v>334</v>
      </c>
      <c r="AI4533">
        <v>0</v>
      </c>
      <c r="AJ4533" t="s">
        <v>974</v>
      </c>
      <c r="AK4533" t="s">
        <v>45</v>
      </c>
      <c r="AL4533" s="1">
        <v>43012</v>
      </c>
    </row>
    <row r="4534" spans="1:38" x14ac:dyDescent="0.25">
      <c r="A4534" t="s">
        <v>123</v>
      </c>
      <c r="B4534" s="1">
        <v>43136</v>
      </c>
      <c r="C4534">
        <v>3</v>
      </c>
      <c r="D4534">
        <v>576</v>
      </c>
      <c r="E4534">
        <v>357</v>
      </c>
      <c r="F4534" t="s">
        <v>1426</v>
      </c>
      <c r="G4534" t="s">
        <v>69</v>
      </c>
      <c r="H4534" t="s">
        <v>70</v>
      </c>
      <c r="I4534">
        <v>3</v>
      </c>
      <c r="J4534">
        <v>2</v>
      </c>
      <c r="K4534">
        <v>118</v>
      </c>
      <c r="L4534">
        <v>13.6</v>
      </c>
      <c r="M4534">
        <v>5.09</v>
      </c>
      <c r="N4534">
        <v>0.69</v>
      </c>
      <c r="O4534">
        <v>3.98</v>
      </c>
      <c r="P4534">
        <v>0.54</v>
      </c>
      <c r="Q4534">
        <v>3.54</v>
      </c>
      <c r="R4534">
        <v>0.48</v>
      </c>
      <c r="S4534">
        <v>1.02</v>
      </c>
      <c r="T4534">
        <v>13</v>
      </c>
      <c r="U4534">
        <v>14.12</v>
      </c>
      <c r="V4534">
        <v>13.99</v>
      </c>
      <c r="W4534" s="1">
        <v>43018</v>
      </c>
      <c r="X4534">
        <v>193</v>
      </c>
      <c r="Y4534" t="s">
        <v>46</v>
      </c>
      <c r="AC4534" s="1">
        <v>43055</v>
      </c>
      <c r="AD4534">
        <v>1</v>
      </c>
      <c r="AE4534">
        <v>199</v>
      </c>
      <c r="AF4534" s="1">
        <v>43337</v>
      </c>
      <c r="AG4534">
        <v>319</v>
      </c>
      <c r="AH4534">
        <v>108733</v>
      </c>
      <c r="AI4534">
        <v>0</v>
      </c>
      <c r="AJ4534" t="s">
        <v>341</v>
      </c>
      <c r="AK4534" t="s">
        <v>45</v>
      </c>
      <c r="AL4534" s="1">
        <v>43018</v>
      </c>
    </row>
    <row r="4535" spans="1:38" x14ac:dyDescent="0.25">
      <c r="A4535" t="s">
        <v>123</v>
      </c>
      <c r="B4535" s="1">
        <v>43198</v>
      </c>
      <c r="C4535">
        <v>4</v>
      </c>
      <c r="D4535">
        <v>574</v>
      </c>
      <c r="E4535">
        <v>357</v>
      </c>
      <c r="F4535" t="s">
        <v>1426</v>
      </c>
      <c r="G4535" t="s">
        <v>69</v>
      </c>
      <c r="H4535" t="s">
        <v>70</v>
      </c>
      <c r="I4535">
        <v>3</v>
      </c>
      <c r="J4535">
        <v>2</v>
      </c>
      <c r="K4535">
        <v>180</v>
      </c>
      <c r="L4535">
        <v>11.6</v>
      </c>
      <c r="M4535">
        <v>4.92</v>
      </c>
      <c r="N4535">
        <v>0.56999999999999995</v>
      </c>
      <c r="O4535">
        <v>4.9400000000000004</v>
      </c>
      <c r="P4535">
        <v>0.56999999999999995</v>
      </c>
      <c r="Q4535">
        <v>4.28</v>
      </c>
      <c r="R4535">
        <v>0.5</v>
      </c>
      <c r="S4535">
        <v>1.07</v>
      </c>
      <c r="T4535">
        <v>47</v>
      </c>
      <c r="U4535">
        <v>12.04</v>
      </c>
      <c r="V4535">
        <v>13.97</v>
      </c>
      <c r="W4535" s="1">
        <v>43018</v>
      </c>
      <c r="X4535">
        <v>193</v>
      </c>
      <c r="Y4535" t="s">
        <v>47</v>
      </c>
      <c r="AC4535" s="1">
        <v>43055</v>
      </c>
      <c r="AD4535">
        <v>1</v>
      </c>
      <c r="AF4535" s="1">
        <v>43337</v>
      </c>
      <c r="AH4535">
        <v>108733</v>
      </c>
      <c r="AI4535">
        <v>0</v>
      </c>
      <c r="AJ4535" t="s">
        <v>341</v>
      </c>
      <c r="AK4535" t="s">
        <v>143</v>
      </c>
      <c r="AL4535" s="1">
        <v>43275</v>
      </c>
    </row>
    <row r="4536" spans="1:38" x14ac:dyDescent="0.25">
      <c r="A4536" t="s">
        <v>123</v>
      </c>
      <c r="B4536" s="1">
        <v>43005</v>
      </c>
      <c r="C4536">
        <v>1</v>
      </c>
      <c r="D4536">
        <v>18</v>
      </c>
      <c r="E4536">
        <v>357</v>
      </c>
      <c r="F4536" t="s">
        <v>1426</v>
      </c>
      <c r="G4536" t="s">
        <v>69</v>
      </c>
      <c r="H4536" t="s">
        <v>70</v>
      </c>
      <c r="I4536">
        <v>2</v>
      </c>
      <c r="J4536">
        <v>1</v>
      </c>
      <c r="K4536">
        <v>45</v>
      </c>
      <c r="L4536">
        <v>18.7</v>
      </c>
      <c r="M4536">
        <v>5.25</v>
      </c>
      <c r="N4536">
        <v>0.98</v>
      </c>
      <c r="O4536">
        <v>4.0199999999999996</v>
      </c>
      <c r="P4536">
        <v>0.75</v>
      </c>
      <c r="Q4536">
        <v>3.78</v>
      </c>
      <c r="R4536">
        <v>0.71</v>
      </c>
      <c r="S4536">
        <v>1.46</v>
      </c>
      <c r="T4536">
        <v>20</v>
      </c>
      <c r="U4536">
        <v>19.41</v>
      </c>
      <c r="V4536">
        <v>19.7</v>
      </c>
      <c r="W4536" s="1">
        <v>42960</v>
      </c>
      <c r="X4536">
        <v>251</v>
      </c>
      <c r="Y4536" t="s">
        <v>43</v>
      </c>
      <c r="AC4536" s="1">
        <v>43046</v>
      </c>
      <c r="AD4536">
        <v>1</v>
      </c>
      <c r="AE4536">
        <v>258</v>
      </c>
      <c r="AF4536" s="1">
        <v>43325</v>
      </c>
      <c r="AG4536">
        <v>365</v>
      </c>
      <c r="AH4536" t="s">
        <v>1855</v>
      </c>
      <c r="AI4536" t="s">
        <v>2425</v>
      </c>
      <c r="AJ4536" t="s">
        <v>2426</v>
      </c>
      <c r="AK4536" t="s">
        <v>45</v>
      </c>
      <c r="AL4536" s="1">
        <v>42960</v>
      </c>
    </row>
    <row r="4537" spans="1:38" x14ac:dyDescent="0.25">
      <c r="A4537" t="s">
        <v>123</v>
      </c>
      <c r="B4537" s="1">
        <v>43074</v>
      </c>
      <c r="C4537">
        <v>2</v>
      </c>
      <c r="D4537">
        <v>18</v>
      </c>
      <c r="E4537">
        <v>357</v>
      </c>
      <c r="F4537" t="s">
        <v>1426</v>
      </c>
      <c r="G4537" t="s">
        <v>69</v>
      </c>
      <c r="H4537" t="s">
        <v>70</v>
      </c>
      <c r="I4537">
        <v>2</v>
      </c>
      <c r="J4537">
        <v>1</v>
      </c>
      <c r="K4537">
        <v>114</v>
      </c>
      <c r="L4537">
        <v>15.9</v>
      </c>
      <c r="M4537">
        <v>5.17</v>
      </c>
      <c r="N4537">
        <v>0.82</v>
      </c>
      <c r="O4537">
        <v>3.9</v>
      </c>
      <c r="P4537">
        <v>0.62</v>
      </c>
      <c r="Q4537">
        <v>4</v>
      </c>
      <c r="R4537">
        <v>0.64</v>
      </c>
      <c r="S4537">
        <v>1.26</v>
      </c>
      <c r="T4537">
        <v>61</v>
      </c>
      <c r="U4537">
        <v>16.5</v>
      </c>
      <c r="V4537">
        <v>16.79</v>
      </c>
      <c r="W4537" s="1">
        <v>42960</v>
      </c>
      <c r="X4537">
        <v>251</v>
      </c>
      <c r="Y4537" t="s">
        <v>46</v>
      </c>
      <c r="AC4537" s="1">
        <v>43046</v>
      </c>
      <c r="AD4537">
        <v>1</v>
      </c>
      <c r="AE4537">
        <v>249</v>
      </c>
      <c r="AF4537" s="1">
        <v>43325</v>
      </c>
      <c r="AG4537">
        <v>365</v>
      </c>
      <c r="AH4537" t="s">
        <v>1855</v>
      </c>
      <c r="AI4537" t="s">
        <v>2425</v>
      </c>
      <c r="AJ4537" t="s">
        <v>2426</v>
      </c>
      <c r="AK4537" t="s">
        <v>45</v>
      </c>
      <c r="AL4537" s="1">
        <v>42960</v>
      </c>
    </row>
    <row r="4538" spans="1:38" x14ac:dyDescent="0.25">
      <c r="A4538" t="s">
        <v>123</v>
      </c>
      <c r="B4538" s="1">
        <v>43136</v>
      </c>
      <c r="C4538">
        <v>3</v>
      </c>
      <c r="D4538">
        <v>18</v>
      </c>
      <c r="E4538">
        <v>357</v>
      </c>
      <c r="F4538" t="s">
        <v>1426</v>
      </c>
      <c r="G4538" t="s">
        <v>69</v>
      </c>
      <c r="H4538" t="s">
        <v>70</v>
      </c>
      <c r="I4538">
        <v>2</v>
      </c>
      <c r="J4538">
        <v>1</v>
      </c>
      <c r="K4538">
        <v>176</v>
      </c>
      <c r="L4538">
        <v>10.8</v>
      </c>
      <c r="M4538">
        <v>3.84</v>
      </c>
      <c r="N4538">
        <v>0.41</v>
      </c>
      <c r="O4538">
        <v>4.54</v>
      </c>
      <c r="P4538">
        <v>0.49</v>
      </c>
      <c r="Q4538">
        <v>4.17</v>
      </c>
      <c r="R4538">
        <v>0.45</v>
      </c>
      <c r="S4538">
        <v>0.94</v>
      </c>
      <c r="T4538">
        <v>887</v>
      </c>
      <c r="U4538">
        <v>11.21</v>
      </c>
      <c r="V4538">
        <v>12.38</v>
      </c>
      <c r="W4538" s="1">
        <v>42960</v>
      </c>
      <c r="X4538">
        <v>251</v>
      </c>
      <c r="Y4538" s="3">
        <v>44986</v>
      </c>
      <c r="AC4538" s="1">
        <v>43046</v>
      </c>
      <c r="AD4538">
        <v>1</v>
      </c>
      <c r="AE4538">
        <v>187</v>
      </c>
      <c r="AF4538" s="1">
        <v>43325</v>
      </c>
      <c r="AG4538">
        <v>365</v>
      </c>
      <c r="AH4538" t="s">
        <v>1855</v>
      </c>
      <c r="AI4538" t="s">
        <v>2425</v>
      </c>
      <c r="AJ4538" t="s">
        <v>2426</v>
      </c>
      <c r="AK4538" t="s">
        <v>45</v>
      </c>
      <c r="AL4538" s="1">
        <v>42960</v>
      </c>
    </row>
    <row r="4539" spans="1:38" x14ac:dyDescent="0.25">
      <c r="A4539" t="s">
        <v>123</v>
      </c>
      <c r="B4539" s="1">
        <v>43198</v>
      </c>
      <c r="C4539">
        <v>4</v>
      </c>
      <c r="D4539">
        <v>18</v>
      </c>
      <c r="E4539">
        <v>357</v>
      </c>
      <c r="F4539" t="s">
        <v>1426</v>
      </c>
      <c r="G4539" t="s">
        <v>69</v>
      </c>
      <c r="H4539" t="s">
        <v>70</v>
      </c>
      <c r="I4539">
        <v>2</v>
      </c>
      <c r="J4539">
        <v>1</v>
      </c>
      <c r="K4539">
        <v>238</v>
      </c>
      <c r="L4539">
        <v>8.1</v>
      </c>
      <c r="M4539">
        <v>4.83</v>
      </c>
      <c r="N4539">
        <v>0.39</v>
      </c>
      <c r="O4539">
        <v>6.04</v>
      </c>
      <c r="P4539">
        <v>0.49</v>
      </c>
      <c r="Q4539">
        <v>5.14</v>
      </c>
      <c r="R4539">
        <v>0.42</v>
      </c>
      <c r="S4539">
        <v>0.91</v>
      </c>
      <c r="T4539">
        <v>153</v>
      </c>
      <c r="U4539">
        <v>8.41</v>
      </c>
      <c r="V4539">
        <v>11.44</v>
      </c>
      <c r="W4539" s="1">
        <v>42960</v>
      </c>
      <c r="X4539">
        <v>251</v>
      </c>
      <c r="Y4539" s="3">
        <v>45018</v>
      </c>
      <c r="AC4539" t="s">
        <v>49</v>
      </c>
      <c r="AH4539" t="s">
        <v>1855</v>
      </c>
      <c r="AI4539" t="s">
        <v>2425</v>
      </c>
      <c r="AJ4539" t="s">
        <v>2426</v>
      </c>
      <c r="AK4539" t="s">
        <v>50</v>
      </c>
      <c r="AL4539" s="1">
        <v>43242</v>
      </c>
    </row>
    <row r="4540" spans="1:38" x14ac:dyDescent="0.25">
      <c r="A4540" t="s">
        <v>1153</v>
      </c>
      <c r="B4540" s="1">
        <v>43073</v>
      </c>
      <c r="C4540">
        <v>2</v>
      </c>
      <c r="D4540">
        <v>68</v>
      </c>
      <c r="E4540">
        <v>358</v>
      </c>
      <c r="F4540" t="s">
        <v>1426</v>
      </c>
      <c r="G4540" t="s">
        <v>40</v>
      </c>
      <c r="H4540" t="s">
        <v>41</v>
      </c>
      <c r="I4540">
        <v>10</v>
      </c>
      <c r="J4540" t="s">
        <v>42</v>
      </c>
      <c r="K4540">
        <v>115</v>
      </c>
      <c r="L4540">
        <v>15.5</v>
      </c>
      <c r="M4540">
        <v>5</v>
      </c>
      <c r="N4540">
        <v>0.78</v>
      </c>
      <c r="O4540">
        <v>5.71</v>
      </c>
      <c r="P4540">
        <v>0.89</v>
      </c>
      <c r="Q4540">
        <v>4.3499999999999996</v>
      </c>
      <c r="R4540">
        <v>0.67</v>
      </c>
      <c r="S4540">
        <v>1.56</v>
      </c>
      <c r="T4540">
        <v>57</v>
      </c>
      <c r="U4540">
        <v>16.09</v>
      </c>
      <c r="V4540">
        <v>20.3</v>
      </c>
      <c r="W4540" s="1">
        <v>42958</v>
      </c>
      <c r="X4540">
        <v>269</v>
      </c>
      <c r="Y4540" t="s">
        <v>46</v>
      </c>
      <c r="AC4540" s="1">
        <v>43058</v>
      </c>
      <c r="AD4540">
        <v>1</v>
      </c>
      <c r="AE4540">
        <v>263</v>
      </c>
      <c r="AF4540" s="1">
        <v>43338</v>
      </c>
      <c r="AG4540">
        <v>380</v>
      </c>
      <c r="AH4540">
        <v>301104</v>
      </c>
      <c r="AI4540" t="s">
        <v>260</v>
      </c>
      <c r="AJ4540" s="2">
        <v>13241</v>
      </c>
      <c r="AK4540" t="s">
        <v>45</v>
      </c>
      <c r="AL4540" s="1">
        <v>42958</v>
      </c>
    </row>
    <row r="4541" spans="1:38" x14ac:dyDescent="0.25">
      <c r="A4541" t="s">
        <v>1153</v>
      </c>
      <c r="B4541" s="1">
        <v>43009</v>
      </c>
      <c r="C4541">
        <v>1</v>
      </c>
      <c r="D4541">
        <v>68</v>
      </c>
      <c r="E4541">
        <v>358</v>
      </c>
      <c r="F4541" t="s">
        <v>1426</v>
      </c>
      <c r="G4541" t="s">
        <v>40</v>
      </c>
      <c r="H4541" t="s">
        <v>41</v>
      </c>
      <c r="I4541">
        <v>10</v>
      </c>
      <c r="J4541" t="s">
        <v>42</v>
      </c>
      <c r="K4541">
        <v>51</v>
      </c>
      <c r="L4541">
        <v>12.8</v>
      </c>
      <c r="M4541">
        <v>5.0599999999999996</v>
      </c>
      <c r="N4541">
        <v>0.65</v>
      </c>
      <c r="O4541">
        <v>5.84</v>
      </c>
      <c r="P4541">
        <v>0.75</v>
      </c>
      <c r="Q4541">
        <v>3.96</v>
      </c>
      <c r="R4541">
        <v>0.51</v>
      </c>
      <c r="S4541">
        <v>1.25</v>
      </c>
      <c r="T4541">
        <v>15</v>
      </c>
      <c r="U4541">
        <v>13.29</v>
      </c>
      <c r="V4541">
        <v>16.63</v>
      </c>
      <c r="W4541" s="1">
        <v>42958</v>
      </c>
      <c r="X4541">
        <v>269</v>
      </c>
      <c r="Y4541" t="s">
        <v>43</v>
      </c>
      <c r="AC4541" s="1">
        <v>43058</v>
      </c>
      <c r="AD4541">
        <v>1</v>
      </c>
      <c r="AE4541">
        <v>268</v>
      </c>
      <c r="AF4541" s="1">
        <v>43338</v>
      </c>
      <c r="AG4541">
        <v>380</v>
      </c>
      <c r="AH4541">
        <v>301104</v>
      </c>
      <c r="AI4541" t="s">
        <v>260</v>
      </c>
      <c r="AJ4541" s="2">
        <v>13241</v>
      </c>
      <c r="AK4541" t="s">
        <v>45</v>
      </c>
      <c r="AL4541" s="1">
        <v>42958</v>
      </c>
    </row>
    <row r="4542" spans="1:38" x14ac:dyDescent="0.25">
      <c r="A4542" t="s">
        <v>1153</v>
      </c>
      <c r="B4542" s="1">
        <v>43144</v>
      </c>
      <c r="C4542">
        <v>3</v>
      </c>
      <c r="D4542">
        <v>68</v>
      </c>
      <c r="E4542">
        <v>358</v>
      </c>
      <c r="F4542" t="s">
        <v>1426</v>
      </c>
      <c r="G4542" t="s">
        <v>40</v>
      </c>
      <c r="H4542" t="s">
        <v>41</v>
      </c>
      <c r="I4542">
        <v>10</v>
      </c>
      <c r="J4542" t="s">
        <v>42</v>
      </c>
      <c r="K4542">
        <v>186</v>
      </c>
      <c r="L4542">
        <v>10.8</v>
      </c>
      <c r="M4542">
        <v>4.7699999999999996</v>
      </c>
      <c r="N4542">
        <v>0.52</v>
      </c>
      <c r="O4542">
        <v>7.15</v>
      </c>
      <c r="P4542">
        <v>0.77</v>
      </c>
      <c r="Q4542">
        <v>4.7699999999999996</v>
      </c>
      <c r="R4542">
        <v>0.52</v>
      </c>
      <c r="S4542">
        <v>1.29</v>
      </c>
      <c r="T4542">
        <v>299</v>
      </c>
      <c r="U4542">
        <v>11.21</v>
      </c>
      <c r="V4542">
        <v>16.420000000000002</v>
      </c>
      <c r="W4542" s="1">
        <v>42958</v>
      </c>
      <c r="X4542">
        <v>269</v>
      </c>
      <c r="Y4542" s="3">
        <v>44986</v>
      </c>
      <c r="AC4542" s="1">
        <v>43085</v>
      </c>
      <c r="AD4542">
        <v>2</v>
      </c>
      <c r="AE4542">
        <v>153</v>
      </c>
      <c r="AF4542" s="1">
        <v>43367</v>
      </c>
      <c r="AG4542">
        <v>409</v>
      </c>
      <c r="AH4542">
        <v>301104</v>
      </c>
      <c r="AI4542" t="s">
        <v>260</v>
      </c>
      <c r="AJ4542" s="2">
        <v>13241</v>
      </c>
      <c r="AK4542" t="s">
        <v>45</v>
      </c>
      <c r="AL4542" s="1">
        <v>42958</v>
      </c>
    </row>
    <row r="4543" spans="1:38" x14ac:dyDescent="0.25">
      <c r="A4543" t="s">
        <v>1153</v>
      </c>
      <c r="B4543" s="1">
        <v>43214</v>
      </c>
      <c r="C4543">
        <v>4</v>
      </c>
      <c r="D4543">
        <v>68</v>
      </c>
      <c r="E4543">
        <v>358</v>
      </c>
      <c r="F4543" t="s">
        <v>1426</v>
      </c>
      <c r="G4543" t="s">
        <v>40</v>
      </c>
      <c r="H4543" t="s">
        <v>41</v>
      </c>
      <c r="I4543">
        <v>10</v>
      </c>
      <c r="J4543" t="s">
        <v>42</v>
      </c>
      <c r="K4543">
        <v>256</v>
      </c>
      <c r="L4543">
        <v>6.2</v>
      </c>
      <c r="M4543">
        <v>3.88</v>
      </c>
      <c r="N4543">
        <v>0.24</v>
      </c>
      <c r="O4543">
        <v>9.51</v>
      </c>
      <c r="P4543">
        <v>0.59</v>
      </c>
      <c r="Q4543">
        <v>6.17</v>
      </c>
      <c r="R4543">
        <v>0.38</v>
      </c>
      <c r="S4543">
        <v>0.97</v>
      </c>
      <c r="T4543">
        <v>538</v>
      </c>
      <c r="U4543">
        <v>6.44</v>
      </c>
      <c r="V4543">
        <v>11.88</v>
      </c>
      <c r="W4543" s="1">
        <v>42958</v>
      </c>
      <c r="X4543">
        <v>269</v>
      </c>
      <c r="Y4543" s="3">
        <v>45018</v>
      </c>
      <c r="AC4543" t="s">
        <v>49</v>
      </c>
      <c r="AH4543">
        <v>301104</v>
      </c>
      <c r="AI4543" t="s">
        <v>260</v>
      </c>
      <c r="AJ4543" s="2">
        <v>13241</v>
      </c>
      <c r="AK4543" t="s">
        <v>50</v>
      </c>
      <c r="AL4543" s="1">
        <v>43237</v>
      </c>
    </row>
    <row r="4544" spans="1:38" x14ac:dyDescent="0.25">
      <c r="A4544" t="s">
        <v>1153</v>
      </c>
      <c r="B4544" s="1">
        <v>43073</v>
      </c>
      <c r="C4544">
        <v>2</v>
      </c>
      <c r="D4544">
        <v>10</v>
      </c>
      <c r="E4544">
        <v>358</v>
      </c>
      <c r="F4544" t="s">
        <v>1426</v>
      </c>
      <c r="G4544" t="s">
        <v>40</v>
      </c>
      <c r="H4544" t="s">
        <v>41</v>
      </c>
      <c r="I4544">
        <v>2</v>
      </c>
      <c r="J4544">
        <v>1</v>
      </c>
      <c r="K4544">
        <v>111</v>
      </c>
      <c r="L4544">
        <v>9</v>
      </c>
      <c r="M4544">
        <v>4.92</v>
      </c>
      <c r="N4544">
        <v>0.44</v>
      </c>
      <c r="O4544">
        <v>5.18</v>
      </c>
      <c r="P4544">
        <v>0.47</v>
      </c>
      <c r="Q4544">
        <v>4.5</v>
      </c>
      <c r="R4544">
        <v>0.4</v>
      </c>
      <c r="S4544">
        <v>0.87</v>
      </c>
      <c r="T4544">
        <v>60</v>
      </c>
      <c r="U4544">
        <v>9.34</v>
      </c>
      <c r="V4544">
        <v>11.28</v>
      </c>
      <c r="W4544" s="1">
        <v>42962</v>
      </c>
      <c r="X4544">
        <v>265</v>
      </c>
      <c r="Y4544" t="s">
        <v>46</v>
      </c>
      <c r="AC4544" s="1">
        <v>43053</v>
      </c>
      <c r="AD4544">
        <v>1</v>
      </c>
      <c r="AE4544">
        <v>257</v>
      </c>
      <c r="AF4544" s="1">
        <v>43332</v>
      </c>
      <c r="AG4544">
        <v>370</v>
      </c>
      <c r="AH4544">
        <v>309012</v>
      </c>
      <c r="AI4544">
        <v>88</v>
      </c>
      <c r="AJ4544" s="2">
        <v>45231</v>
      </c>
      <c r="AK4544" t="s">
        <v>45</v>
      </c>
      <c r="AL4544" s="1">
        <v>42962</v>
      </c>
    </row>
    <row r="4545" spans="1:38" x14ac:dyDescent="0.25">
      <c r="A4545" t="s">
        <v>1153</v>
      </c>
      <c r="B4545" s="1">
        <v>43009</v>
      </c>
      <c r="C4545">
        <v>1</v>
      </c>
      <c r="D4545">
        <v>10</v>
      </c>
      <c r="E4545">
        <v>358</v>
      </c>
      <c r="F4545" t="s">
        <v>1426</v>
      </c>
      <c r="G4545" t="s">
        <v>40</v>
      </c>
      <c r="H4545" t="s">
        <v>41</v>
      </c>
      <c r="I4545">
        <v>2</v>
      </c>
      <c r="J4545">
        <v>1</v>
      </c>
      <c r="K4545">
        <v>47</v>
      </c>
      <c r="L4545">
        <v>9</v>
      </c>
      <c r="M4545">
        <v>5.1100000000000003</v>
      </c>
      <c r="N4545">
        <v>0.46</v>
      </c>
      <c r="O4545">
        <v>5.1100000000000003</v>
      </c>
      <c r="P4545">
        <v>0.46</v>
      </c>
      <c r="Q4545">
        <v>3.86</v>
      </c>
      <c r="R4545">
        <v>0.35</v>
      </c>
      <c r="S4545">
        <v>0.81</v>
      </c>
      <c r="T4545">
        <v>48</v>
      </c>
      <c r="U4545">
        <v>9.34</v>
      </c>
      <c r="V4545">
        <v>10.78</v>
      </c>
      <c r="W4545" s="1">
        <v>42962</v>
      </c>
      <c r="X4545">
        <v>265</v>
      </c>
      <c r="Y4545" t="s">
        <v>43</v>
      </c>
      <c r="AC4545" s="1">
        <v>43053</v>
      </c>
      <c r="AD4545">
        <v>1</v>
      </c>
      <c r="AE4545">
        <v>262</v>
      </c>
      <c r="AF4545" s="1">
        <v>43332</v>
      </c>
      <c r="AG4545">
        <v>370</v>
      </c>
      <c r="AH4545">
        <v>309012</v>
      </c>
      <c r="AI4545">
        <v>88</v>
      </c>
      <c r="AJ4545" s="2">
        <v>45231</v>
      </c>
      <c r="AK4545" t="s">
        <v>45</v>
      </c>
      <c r="AL4545" s="1">
        <v>42962</v>
      </c>
    </row>
    <row r="4546" spans="1:38" x14ac:dyDescent="0.25">
      <c r="A4546" t="s">
        <v>1153</v>
      </c>
      <c r="B4546" s="1">
        <v>43214</v>
      </c>
      <c r="C4546">
        <v>4</v>
      </c>
      <c r="D4546">
        <v>10</v>
      </c>
      <c r="E4546">
        <v>358</v>
      </c>
      <c r="F4546" t="s">
        <v>1426</v>
      </c>
      <c r="G4546" t="s">
        <v>40</v>
      </c>
      <c r="H4546" t="s">
        <v>41</v>
      </c>
      <c r="I4546">
        <v>2</v>
      </c>
      <c r="J4546">
        <v>1</v>
      </c>
      <c r="K4546">
        <v>252</v>
      </c>
      <c r="L4546">
        <v>4.8</v>
      </c>
      <c r="M4546">
        <v>4.5</v>
      </c>
      <c r="N4546">
        <v>0.22</v>
      </c>
      <c r="O4546">
        <v>8.14</v>
      </c>
      <c r="P4546">
        <v>0.39</v>
      </c>
      <c r="Q4546">
        <v>5.57</v>
      </c>
      <c r="R4546">
        <v>0.27</v>
      </c>
      <c r="S4546">
        <v>0.66</v>
      </c>
      <c r="T4546">
        <v>75</v>
      </c>
      <c r="U4546">
        <v>4.9800000000000004</v>
      </c>
      <c r="V4546">
        <v>8.18</v>
      </c>
      <c r="W4546" s="1">
        <v>42962</v>
      </c>
      <c r="X4546">
        <v>265</v>
      </c>
      <c r="Y4546" t="s">
        <v>48</v>
      </c>
      <c r="AC4546" t="s">
        <v>49</v>
      </c>
      <c r="AH4546">
        <v>309012</v>
      </c>
      <c r="AI4546">
        <v>88</v>
      </c>
      <c r="AJ4546" s="2">
        <v>45231</v>
      </c>
      <c r="AK4546" t="s">
        <v>50</v>
      </c>
      <c r="AL4546" s="1">
        <v>43237</v>
      </c>
    </row>
    <row r="4547" spans="1:38" x14ac:dyDescent="0.25">
      <c r="A4547" t="s">
        <v>1153</v>
      </c>
      <c r="B4547" s="1">
        <v>43144</v>
      </c>
      <c r="C4547">
        <v>3</v>
      </c>
      <c r="D4547">
        <v>10</v>
      </c>
      <c r="E4547">
        <v>358</v>
      </c>
      <c r="F4547" t="s">
        <v>1426</v>
      </c>
      <c r="G4547" t="s">
        <v>40</v>
      </c>
      <c r="H4547" t="s">
        <v>41</v>
      </c>
      <c r="I4547">
        <v>2</v>
      </c>
      <c r="J4547">
        <v>1</v>
      </c>
      <c r="K4547">
        <v>182</v>
      </c>
      <c r="L4547">
        <v>5.6</v>
      </c>
      <c r="M4547">
        <v>4.97</v>
      </c>
      <c r="N4547">
        <v>0.28000000000000003</v>
      </c>
      <c r="O4547">
        <v>6.13</v>
      </c>
      <c r="P4547">
        <v>0.34</v>
      </c>
      <c r="Q4547">
        <v>4.66</v>
      </c>
      <c r="R4547">
        <v>0.26</v>
      </c>
      <c r="S4547">
        <v>0.6</v>
      </c>
      <c r="T4547">
        <v>53</v>
      </c>
      <c r="U4547">
        <v>5.81</v>
      </c>
      <c r="V4547">
        <v>7.7</v>
      </c>
      <c r="W4547" s="1">
        <v>42962</v>
      </c>
      <c r="X4547">
        <v>265</v>
      </c>
      <c r="Y4547" t="s">
        <v>47</v>
      </c>
      <c r="AC4547" s="1">
        <v>43053</v>
      </c>
      <c r="AD4547">
        <v>1</v>
      </c>
      <c r="AE4547">
        <v>118</v>
      </c>
      <c r="AF4547" s="1">
        <v>43332</v>
      </c>
      <c r="AG4547">
        <v>370</v>
      </c>
      <c r="AH4547">
        <v>309012</v>
      </c>
      <c r="AI4547">
        <v>88</v>
      </c>
      <c r="AJ4547" s="2">
        <v>45231</v>
      </c>
      <c r="AK4547" t="s">
        <v>45</v>
      </c>
      <c r="AL4547" s="1">
        <v>42962</v>
      </c>
    </row>
    <row r="4548" spans="1:38" x14ac:dyDescent="0.25">
      <c r="A4548" t="s">
        <v>40</v>
      </c>
      <c r="B4548" s="1">
        <v>44117</v>
      </c>
      <c r="C4548">
        <v>1</v>
      </c>
      <c r="D4548">
        <v>464</v>
      </c>
      <c r="E4548">
        <v>358</v>
      </c>
      <c r="F4548" t="s">
        <v>1426</v>
      </c>
      <c r="G4548" t="s">
        <v>69</v>
      </c>
      <c r="H4548" t="s">
        <v>70</v>
      </c>
      <c r="I4548">
        <v>3</v>
      </c>
      <c r="J4548">
        <v>2</v>
      </c>
      <c r="K4548">
        <v>56</v>
      </c>
      <c r="L4548">
        <v>23</v>
      </c>
      <c r="M4548">
        <v>5.18</v>
      </c>
      <c r="N4548">
        <v>1.19</v>
      </c>
      <c r="O4548">
        <v>5.44</v>
      </c>
      <c r="P4548">
        <v>1.25</v>
      </c>
      <c r="Q4548">
        <v>4.17</v>
      </c>
      <c r="R4548">
        <v>0.96</v>
      </c>
      <c r="S4548">
        <v>2.21</v>
      </c>
      <c r="T4548">
        <v>90</v>
      </c>
      <c r="U4548">
        <v>23.87</v>
      </c>
      <c r="V4548">
        <v>28.98</v>
      </c>
      <c r="W4548" s="1">
        <v>44061</v>
      </c>
      <c r="Y4548" t="s">
        <v>43</v>
      </c>
      <c r="Z4548" t="s">
        <v>2427</v>
      </c>
      <c r="AA4548" t="s">
        <v>2428</v>
      </c>
      <c r="AB4548">
        <v>158</v>
      </c>
      <c r="AC4548" s="1">
        <v>44145</v>
      </c>
      <c r="AD4548">
        <v>1</v>
      </c>
      <c r="AE4548">
        <v>223</v>
      </c>
      <c r="AF4548" s="1">
        <v>44427</v>
      </c>
      <c r="AG4548">
        <v>366</v>
      </c>
      <c r="AH4548">
        <v>512051</v>
      </c>
      <c r="AI4548" t="s">
        <v>2429</v>
      </c>
      <c r="AJ4548" t="s">
        <v>2430</v>
      </c>
      <c r="AK4548" t="s">
        <v>45</v>
      </c>
      <c r="AL4548" s="1">
        <v>44061</v>
      </c>
    </row>
    <row r="4549" spans="1:38" x14ac:dyDescent="0.25">
      <c r="A4549" t="s">
        <v>40</v>
      </c>
      <c r="B4549" s="1">
        <v>44280</v>
      </c>
      <c r="C4549">
        <v>3</v>
      </c>
      <c r="D4549">
        <v>464</v>
      </c>
      <c r="E4549">
        <v>358</v>
      </c>
      <c r="F4549" t="s">
        <v>1426</v>
      </c>
      <c r="G4549" t="s">
        <v>69</v>
      </c>
      <c r="H4549" t="s">
        <v>70</v>
      </c>
      <c r="I4549">
        <v>3</v>
      </c>
      <c r="J4549">
        <v>2</v>
      </c>
      <c r="K4549">
        <v>219</v>
      </c>
      <c r="L4549">
        <v>13.1</v>
      </c>
      <c r="M4549">
        <v>4.8899999999999997</v>
      </c>
      <c r="N4549">
        <v>0.64</v>
      </c>
      <c r="O4549">
        <v>5.81</v>
      </c>
      <c r="P4549">
        <v>0.76</v>
      </c>
      <c r="Q4549">
        <v>4.76</v>
      </c>
      <c r="R4549">
        <v>0.62</v>
      </c>
      <c r="S4549">
        <v>1.38</v>
      </c>
      <c r="T4549">
        <v>331</v>
      </c>
      <c r="U4549">
        <v>13.6</v>
      </c>
      <c r="V4549">
        <v>17.649999999999999</v>
      </c>
      <c r="W4549" s="1">
        <v>44061</v>
      </c>
      <c r="Y4549" s="3">
        <v>44958</v>
      </c>
      <c r="Z4549" t="s">
        <v>2427</v>
      </c>
      <c r="AA4549" t="s">
        <v>2428</v>
      </c>
      <c r="AB4549">
        <v>158</v>
      </c>
      <c r="AC4549" s="1">
        <v>44145</v>
      </c>
      <c r="AD4549">
        <v>1</v>
      </c>
      <c r="AE4549">
        <v>146</v>
      </c>
      <c r="AF4549" s="1">
        <v>44427</v>
      </c>
      <c r="AG4549">
        <v>366</v>
      </c>
      <c r="AH4549">
        <v>512051</v>
      </c>
      <c r="AI4549" t="s">
        <v>2429</v>
      </c>
      <c r="AJ4549" t="s">
        <v>2430</v>
      </c>
      <c r="AK4549" t="s">
        <v>45</v>
      </c>
      <c r="AL4549" s="1">
        <v>44061</v>
      </c>
    </row>
    <row r="4550" spans="1:38" x14ac:dyDescent="0.25">
      <c r="A4550" t="s">
        <v>1153</v>
      </c>
      <c r="B4550" s="1">
        <v>43009</v>
      </c>
      <c r="C4550">
        <v>1</v>
      </c>
      <c r="D4550">
        <v>31</v>
      </c>
      <c r="E4550">
        <v>359</v>
      </c>
      <c r="F4550" t="s">
        <v>1426</v>
      </c>
      <c r="G4550" t="s">
        <v>104</v>
      </c>
      <c r="H4550" t="s">
        <v>105</v>
      </c>
      <c r="I4550">
        <v>4</v>
      </c>
      <c r="J4550" t="s">
        <v>42</v>
      </c>
      <c r="K4550">
        <v>23</v>
      </c>
      <c r="L4550">
        <v>19.3</v>
      </c>
      <c r="M4550">
        <v>5</v>
      </c>
      <c r="N4550">
        <v>0.96</v>
      </c>
      <c r="O4550">
        <v>4.78</v>
      </c>
      <c r="P4550">
        <v>0.92</v>
      </c>
      <c r="Q4550">
        <v>3.81</v>
      </c>
      <c r="R4550">
        <v>0.74</v>
      </c>
      <c r="S4550">
        <v>1.66</v>
      </c>
      <c r="T4550">
        <v>299</v>
      </c>
      <c r="U4550">
        <v>20.03</v>
      </c>
      <c r="V4550">
        <v>22.21</v>
      </c>
      <c r="W4550" s="1">
        <v>42986</v>
      </c>
      <c r="X4550">
        <v>241</v>
      </c>
      <c r="Y4550" s="3">
        <v>44927</v>
      </c>
      <c r="Z4550" t="s">
        <v>2431</v>
      </c>
      <c r="AA4550" t="s">
        <v>2432</v>
      </c>
      <c r="AC4550" s="1">
        <v>43048</v>
      </c>
      <c r="AD4550">
        <v>1</v>
      </c>
      <c r="AE4550">
        <v>260</v>
      </c>
      <c r="AF4550" s="1">
        <v>43330</v>
      </c>
      <c r="AG4550">
        <v>344</v>
      </c>
      <c r="AH4550">
        <v>508077</v>
      </c>
      <c r="AI4550" t="s">
        <v>1527</v>
      </c>
      <c r="AJ4550" s="3">
        <v>45049</v>
      </c>
      <c r="AK4550" t="s">
        <v>45</v>
      </c>
      <c r="AL4550" s="1">
        <v>42986</v>
      </c>
    </row>
    <row r="4551" spans="1:38" x14ac:dyDescent="0.25">
      <c r="A4551" t="s">
        <v>1153</v>
      </c>
      <c r="B4551" s="1">
        <v>43073</v>
      </c>
      <c r="C4551">
        <v>2</v>
      </c>
      <c r="D4551">
        <v>31</v>
      </c>
      <c r="E4551">
        <v>359</v>
      </c>
      <c r="F4551" t="s">
        <v>1426</v>
      </c>
      <c r="G4551" t="s">
        <v>104</v>
      </c>
      <c r="H4551" t="s">
        <v>105</v>
      </c>
      <c r="I4551">
        <v>4</v>
      </c>
      <c r="J4551" t="s">
        <v>42</v>
      </c>
      <c r="K4551">
        <v>87</v>
      </c>
      <c r="L4551">
        <v>16.7</v>
      </c>
      <c r="M4551">
        <v>5.08</v>
      </c>
      <c r="N4551">
        <v>0.85</v>
      </c>
      <c r="O4551">
        <v>5.09</v>
      </c>
      <c r="P4551">
        <v>0.85</v>
      </c>
      <c r="Q4551">
        <v>3.97</v>
      </c>
      <c r="R4551">
        <v>0.66</v>
      </c>
      <c r="S4551">
        <v>1.51</v>
      </c>
      <c r="T4551">
        <v>187</v>
      </c>
      <c r="U4551">
        <v>17.329999999999998</v>
      </c>
      <c r="V4551">
        <v>20.04</v>
      </c>
      <c r="W4551" s="1">
        <v>42986</v>
      </c>
      <c r="X4551">
        <v>241</v>
      </c>
      <c r="Y4551" s="3">
        <v>44959</v>
      </c>
      <c r="Z4551" t="s">
        <v>2431</v>
      </c>
      <c r="AA4551" t="s">
        <v>2432</v>
      </c>
      <c r="AC4551" s="1">
        <v>43070</v>
      </c>
      <c r="AD4551">
        <v>2</v>
      </c>
      <c r="AE4551">
        <v>277</v>
      </c>
      <c r="AF4551" s="1">
        <v>43352</v>
      </c>
      <c r="AG4551">
        <v>366</v>
      </c>
      <c r="AH4551">
        <v>508077</v>
      </c>
      <c r="AI4551" t="s">
        <v>1527</v>
      </c>
      <c r="AJ4551" s="3">
        <v>45049</v>
      </c>
      <c r="AK4551" t="s">
        <v>45</v>
      </c>
      <c r="AL4551" s="1">
        <v>42986</v>
      </c>
    </row>
    <row r="4552" spans="1:38" x14ac:dyDescent="0.25">
      <c r="A4552" t="s">
        <v>1153</v>
      </c>
      <c r="B4552" s="1">
        <v>43144</v>
      </c>
      <c r="C4552">
        <v>3</v>
      </c>
      <c r="D4552">
        <v>31</v>
      </c>
      <c r="E4552">
        <v>359</v>
      </c>
      <c r="F4552" t="s">
        <v>1426</v>
      </c>
      <c r="G4552" t="s">
        <v>104</v>
      </c>
      <c r="H4552" t="s">
        <v>105</v>
      </c>
      <c r="I4552">
        <v>4</v>
      </c>
      <c r="J4552" t="s">
        <v>42</v>
      </c>
      <c r="K4552">
        <v>158</v>
      </c>
      <c r="L4552">
        <v>11.1</v>
      </c>
      <c r="M4552">
        <v>4.66</v>
      </c>
      <c r="N4552">
        <v>0.52</v>
      </c>
      <c r="O4552">
        <v>5.81</v>
      </c>
      <c r="P4552">
        <v>0.64</v>
      </c>
      <c r="Q4552">
        <v>4.2300000000000004</v>
      </c>
      <c r="R4552">
        <v>0.47</v>
      </c>
      <c r="S4552">
        <v>1.1100000000000001</v>
      </c>
      <c r="T4552">
        <v>399</v>
      </c>
      <c r="U4552">
        <v>11.52</v>
      </c>
      <c r="V4552">
        <v>14.5</v>
      </c>
      <c r="W4552" s="1">
        <v>42986</v>
      </c>
      <c r="X4552">
        <v>241</v>
      </c>
      <c r="Y4552" s="3">
        <v>44988</v>
      </c>
      <c r="Z4552" t="s">
        <v>2431</v>
      </c>
      <c r="AA4552" t="s">
        <v>2432</v>
      </c>
      <c r="AC4552" s="1">
        <v>43070</v>
      </c>
      <c r="AD4552">
        <v>2</v>
      </c>
      <c r="AE4552">
        <v>138</v>
      </c>
      <c r="AF4552" s="1">
        <v>43352</v>
      </c>
      <c r="AG4552">
        <v>366</v>
      </c>
      <c r="AH4552">
        <v>508077</v>
      </c>
      <c r="AI4552" t="s">
        <v>1527</v>
      </c>
      <c r="AJ4552" s="3">
        <v>45049</v>
      </c>
      <c r="AK4552" t="s">
        <v>45</v>
      </c>
      <c r="AL4552" s="1">
        <v>42986</v>
      </c>
    </row>
    <row r="4553" spans="1:38" x14ac:dyDescent="0.25">
      <c r="A4553" t="s">
        <v>1153</v>
      </c>
      <c r="B4553" s="1">
        <v>43214</v>
      </c>
      <c r="C4553">
        <v>4</v>
      </c>
      <c r="D4553">
        <v>31</v>
      </c>
      <c r="E4553">
        <v>359</v>
      </c>
      <c r="F4553" t="s">
        <v>1426</v>
      </c>
      <c r="G4553" t="s">
        <v>104</v>
      </c>
      <c r="H4553" t="s">
        <v>105</v>
      </c>
      <c r="I4553">
        <v>4</v>
      </c>
      <c r="J4553" t="s">
        <v>42</v>
      </c>
      <c r="K4553">
        <v>228</v>
      </c>
      <c r="L4553">
        <v>8.3000000000000007</v>
      </c>
      <c r="M4553">
        <v>4.5999999999999996</v>
      </c>
      <c r="N4553">
        <v>0.38</v>
      </c>
      <c r="O4553">
        <v>7.4</v>
      </c>
      <c r="P4553">
        <v>0.61</v>
      </c>
      <c r="Q4553">
        <v>5.14</v>
      </c>
      <c r="R4553">
        <v>0.43</v>
      </c>
      <c r="S4553">
        <v>1.04</v>
      </c>
      <c r="T4553">
        <v>288</v>
      </c>
      <c r="U4553">
        <v>8.6199999999999992</v>
      </c>
      <c r="V4553">
        <v>13.07</v>
      </c>
      <c r="W4553" s="1">
        <v>42986</v>
      </c>
      <c r="X4553">
        <v>241</v>
      </c>
      <c r="Y4553" s="3">
        <v>45020</v>
      </c>
      <c r="Z4553" t="s">
        <v>2431</v>
      </c>
      <c r="AA4553" t="s">
        <v>2432</v>
      </c>
      <c r="AC4553" t="s">
        <v>49</v>
      </c>
      <c r="AH4553">
        <v>508077</v>
      </c>
      <c r="AI4553" t="s">
        <v>1527</v>
      </c>
      <c r="AJ4553" s="3">
        <v>45049</v>
      </c>
      <c r="AK4553" t="s">
        <v>50</v>
      </c>
      <c r="AL4553" s="1">
        <v>43237</v>
      </c>
    </row>
    <row r="4554" spans="1:38" x14ac:dyDescent="0.25">
      <c r="A4554" t="s">
        <v>78</v>
      </c>
      <c r="B4554" s="1">
        <v>43012</v>
      </c>
      <c r="C4554">
        <v>1</v>
      </c>
      <c r="D4554">
        <v>203</v>
      </c>
      <c r="E4554">
        <v>359</v>
      </c>
      <c r="F4554" t="s">
        <v>1426</v>
      </c>
      <c r="G4554" t="s">
        <v>40</v>
      </c>
      <c r="H4554" t="s">
        <v>41</v>
      </c>
      <c r="I4554">
        <v>6</v>
      </c>
      <c r="J4554" t="s">
        <v>42</v>
      </c>
      <c r="K4554">
        <v>46</v>
      </c>
      <c r="L4554">
        <v>25.4</v>
      </c>
      <c r="M4554">
        <v>5.59</v>
      </c>
      <c r="N4554">
        <v>1.42</v>
      </c>
      <c r="O4554">
        <v>5.25</v>
      </c>
      <c r="P4554">
        <v>1.33</v>
      </c>
      <c r="Q4554">
        <v>3.58</v>
      </c>
      <c r="R4554">
        <v>0.91</v>
      </c>
      <c r="S4554">
        <v>2.2400000000000002</v>
      </c>
      <c r="U4554">
        <v>26.37</v>
      </c>
      <c r="V4554">
        <v>30.26</v>
      </c>
      <c r="W4554" s="1">
        <v>42966</v>
      </c>
      <c r="X4554" t="s">
        <v>1110</v>
      </c>
      <c r="Z4554" t="s">
        <v>2387</v>
      </c>
      <c r="AA4554" s="2">
        <v>23651</v>
      </c>
      <c r="AB4554">
        <v>31</v>
      </c>
      <c r="AC4554" s="1">
        <v>42697</v>
      </c>
      <c r="AD4554">
        <v>1</v>
      </c>
      <c r="AF4554" s="1">
        <v>42976</v>
      </c>
      <c r="AG4554">
        <v>375</v>
      </c>
      <c r="AI4554">
        <v>0</v>
      </c>
      <c r="AK4554" t="s">
        <v>45</v>
      </c>
      <c r="AL4554" s="1">
        <v>42601</v>
      </c>
    </row>
    <row r="4555" spans="1:38" x14ac:dyDescent="0.25">
      <c r="A4555" t="s">
        <v>78</v>
      </c>
      <c r="B4555" s="1">
        <v>43072</v>
      </c>
      <c r="C4555">
        <v>2</v>
      </c>
      <c r="D4555">
        <v>203</v>
      </c>
      <c r="E4555">
        <v>359</v>
      </c>
      <c r="F4555" t="s">
        <v>1426</v>
      </c>
      <c r="G4555" t="s">
        <v>40</v>
      </c>
      <c r="H4555" t="s">
        <v>41</v>
      </c>
      <c r="I4555">
        <v>6</v>
      </c>
      <c r="J4555" t="s">
        <v>42</v>
      </c>
      <c r="K4555">
        <v>106</v>
      </c>
      <c r="L4555">
        <v>25.4</v>
      </c>
      <c r="M4555">
        <v>5.59</v>
      </c>
      <c r="N4555">
        <v>1.42</v>
      </c>
      <c r="O4555">
        <v>5.25</v>
      </c>
      <c r="P4555">
        <v>1.33</v>
      </c>
      <c r="Q4555">
        <v>3.58</v>
      </c>
      <c r="R4555">
        <v>0.91</v>
      </c>
      <c r="S4555">
        <v>2.2400000000000002</v>
      </c>
      <c r="U4555">
        <v>26.37</v>
      </c>
      <c r="V4555">
        <v>30.26</v>
      </c>
      <c r="W4555" s="1">
        <v>42966</v>
      </c>
      <c r="X4555">
        <v>196</v>
      </c>
      <c r="Y4555" t="s">
        <v>43</v>
      </c>
      <c r="Z4555" t="s">
        <v>755</v>
      </c>
      <c r="AA4555" t="s">
        <v>384</v>
      </c>
      <c r="AC4555" t="s">
        <v>49</v>
      </c>
      <c r="AH4555">
        <v>99416</v>
      </c>
      <c r="AI4555" t="s">
        <v>756</v>
      </c>
      <c r="AJ4555" t="s">
        <v>757</v>
      </c>
      <c r="AK4555" t="s">
        <v>45</v>
      </c>
      <c r="AL4555" s="1">
        <v>43008</v>
      </c>
    </row>
    <row r="4556" spans="1:38" x14ac:dyDescent="0.25">
      <c r="A4556" t="s">
        <v>78</v>
      </c>
      <c r="B4556" s="1">
        <v>43129</v>
      </c>
      <c r="C4556">
        <v>3</v>
      </c>
      <c r="D4556">
        <v>203</v>
      </c>
      <c r="E4556">
        <v>359</v>
      </c>
      <c r="F4556" t="s">
        <v>1426</v>
      </c>
      <c r="G4556" t="s">
        <v>40</v>
      </c>
      <c r="H4556" t="s">
        <v>41</v>
      </c>
      <c r="I4556">
        <v>6</v>
      </c>
      <c r="J4556" t="s">
        <v>42</v>
      </c>
      <c r="K4556">
        <v>163</v>
      </c>
      <c r="L4556">
        <v>25.4</v>
      </c>
      <c r="M4556">
        <v>5.59</v>
      </c>
      <c r="N4556">
        <v>1.42</v>
      </c>
      <c r="O4556">
        <v>5.25</v>
      </c>
      <c r="P4556">
        <v>1.33</v>
      </c>
      <c r="Q4556">
        <v>3.58</v>
      </c>
      <c r="R4556">
        <v>0.91</v>
      </c>
      <c r="S4556">
        <v>2.2400000000000002</v>
      </c>
      <c r="U4556">
        <v>26.37</v>
      </c>
      <c r="V4556">
        <v>30.26</v>
      </c>
      <c r="W4556" s="1">
        <v>42966</v>
      </c>
      <c r="X4556" t="s">
        <v>1110</v>
      </c>
      <c r="Y4556" t="s">
        <v>626</v>
      </c>
      <c r="Z4556" t="s">
        <v>2387</v>
      </c>
      <c r="AA4556" s="2">
        <v>23651</v>
      </c>
      <c r="AB4556">
        <v>31</v>
      </c>
      <c r="AC4556" s="1">
        <v>43065</v>
      </c>
      <c r="AD4556">
        <v>2</v>
      </c>
      <c r="AE4556">
        <v>216</v>
      </c>
      <c r="AF4556" s="1">
        <v>43347</v>
      </c>
      <c r="AG4556">
        <v>746</v>
      </c>
      <c r="AI4556">
        <v>0</v>
      </c>
      <c r="AK4556" t="s">
        <v>45</v>
      </c>
      <c r="AL4556" s="1">
        <v>42601</v>
      </c>
    </row>
    <row r="4557" spans="1:38" x14ac:dyDescent="0.25">
      <c r="A4557" t="s">
        <v>78</v>
      </c>
      <c r="B4557" s="1">
        <v>43193</v>
      </c>
      <c r="C4557">
        <v>4</v>
      </c>
      <c r="D4557">
        <v>203</v>
      </c>
      <c r="E4557">
        <v>359</v>
      </c>
      <c r="F4557" t="s">
        <v>1426</v>
      </c>
      <c r="G4557" t="s">
        <v>40</v>
      </c>
      <c r="H4557" t="s">
        <v>41</v>
      </c>
      <c r="I4557">
        <v>6</v>
      </c>
      <c r="J4557" t="s">
        <v>42</v>
      </c>
      <c r="K4557">
        <v>227</v>
      </c>
      <c r="L4557">
        <v>25.4</v>
      </c>
      <c r="M4557">
        <v>5.59</v>
      </c>
      <c r="N4557">
        <v>1.42</v>
      </c>
      <c r="O4557">
        <v>5.25</v>
      </c>
      <c r="P4557">
        <v>1.33</v>
      </c>
      <c r="Q4557">
        <v>3.58</v>
      </c>
      <c r="R4557">
        <v>0.91</v>
      </c>
      <c r="S4557">
        <v>2.2400000000000002</v>
      </c>
      <c r="U4557">
        <v>26.37</v>
      </c>
      <c r="V4557">
        <v>30.26</v>
      </c>
      <c r="W4557" s="1">
        <v>42966</v>
      </c>
      <c r="X4557" t="s">
        <v>1110</v>
      </c>
      <c r="Y4557" t="s">
        <v>1546</v>
      </c>
      <c r="Z4557" t="s">
        <v>2387</v>
      </c>
      <c r="AA4557" s="2">
        <v>23651</v>
      </c>
      <c r="AB4557">
        <v>31</v>
      </c>
      <c r="AC4557" s="1">
        <v>43065</v>
      </c>
      <c r="AD4557">
        <v>2</v>
      </c>
      <c r="AE4557">
        <v>152</v>
      </c>
      <c r="AF4557" s="1">
        <v>43347</v>
      </c>
      <c r="AG4557">
        <v>746</v>
      </c>
      <c r="AI4557">
        <v>0</v>
      </c>
      <c r="AK4557" t="s">
        <v>45</v>
      </c>
      <c r="AL4557" s="1">
        <v>42601</v>
      </c>
    </row>
    <row r="4558" spans="1:38" x14ac:dyDescent="0.25">
      <c r="A4558" t="s">
        <v>40</v>
      </c>
      <c r="B4558" s="1">
        <v>44117</v>
      </c>
      <c r="C4558">
        <v>1</v>
      </c>
      <c r="D4558">
        <v>84</v>
      </c>
      <c r="E4558">
        <v>360</v>
      </c>
      <c r="F4558" t="s">
        <v>1426</v>
      </c>
      <c r="G4558" t="s">
        <v>104</v>
      </c>
      <c r="H4558" t="s">
        <v>105</v>
      </c>
      <c r="I4558">
        <v>4</v>
      </c>
      <c r="J4558" t="s">
        <v>42</v>
      </c>
      <c r="K4558">
        <v>57</v>
      </c>
      <c r="L4558">
        <v>23.5</v>
      </c>
      <c r="M4558">
        <v>5.0999999999999996</v>
      </c>
      <c r="N4558">
        <v>1.2</v>
      </c>
      <c r="O4558">
        <v>4.74</v>
      </c>
      <c r="P4558">
        <v>1.1100000000000001</v>
      </c>
      <c r="Q4558">
        <v>4.51</v>
      </c>
      <c r="R4558">
        <v>1.06</v>
      </c>
      <c r="S4558">
        <v>2.17</v>
      </c>
      <c r="T4558">
        <v>22</v>
      </c>
      <c r="U4558">
        <v>24.39</v>
      </c>
      <c r="V4558">
        <v>28.09</v>
      </c>
      <c r="W4558" s="1">
        <v>44060</v>
      </c>
      <c r="Y4558" t="s">
        <v>43</v>
      </c>
      <c r="Z4558" t="s">
        <v>2433</v>
      </c>
      <c r="AA4558" t="s">
        <v>2434</v>
      </c>
      <c r="AB4558">
        <v>87</v>
      </c>
      <c r="AC4558" s="1">
        <v>44132</v>
      </c>
      <c r="AD4558">
        <v>1</v>
      </c>
      <c r="AE4558">
        <v>203</v>
      </c>
      <c r="AF4558" s="1">
        <v>44407</v>
      </c>
      <c r="AG4558">
        <v>347</v>
      </c>
      <c r="AH4558">
        <v>508154</v>
      </c>
      <c r="AI4558" t="s">
        <v>2435</v>
      </c>
      <c r="AJ4558" t="s">
        <v>2436</v>
      </c>
      <c r="AK4558" t="s">
        <v>45</v>
      </c>
      <c r="AL4558" s="1">
        <v>44060</v>
      </c>
    </row>
    <row r="4559" spans="1:38" x14ac:dyDescent="0.25">
      <c r="A4559" t="s">
        <v>40</v>
      </c>
      <c r="B4559" s="1">
        <v>44222</v>
      </c>
      <c r="C4559">
        <v>2</v>
      </c>
      <c r="D4559">
        <v>84</v>
      </c>
      <c r="E4559">
        <v>360</v>
      </c>
      <c r="F4559" t="s">
        <v>1426</v>
      </c>
      <c r="G4559" t="s">
        <v>104</v>
      </c>
      <c r="H4559" t="s">
        <v>105</v>
      </c>
      <c r="I4559">
        <v>4</v>
      </c>
      <c r="J4559" t="s">
        <v>42</v>
      </c>
      <c r="K4559">
        <v>162</v>
      </c>
      <c r="L4559">
        <v>23.5</v>
      </c>
      <c r="M4559">
        <v>3.7</v>
      </c>
      <c r="N4559">
        <v>0.87</v>
      </c>
      <c r="O4559">
        <v>3.6</v>
      </c>
      <c r="P4559">
        <v>0.85</v>
      </c>
      <c r="Q4559">
        <v>3.29</v>
      </c>
      <c r="R4559">
        <v>0.77</v>
      </c>
      <c r="S4559">
        <v>1.62</v>
      </c>
      <c r="T4559">
        <v>43</v>
      </c>
      <c r="U4559">
        <v>24.39</v>
      </c>
      <c r="V4559">
        <v>22.69</v>
      </c>
      <c r="W4559" s="1">
        <v>44060</v>
      </c>
      <c r="Y4559" t="s">
        <v>46</v>
      </c>
      <c r="Z4559" t="s">
        <v>2433</v>
      </c>
      <c r="AA4559" t="s">
        <v>2434</v>
      </c>
      <c r="AB4559">
        <v>87</v>
      </c>
      <c r="AC4559" s="1">
        <v>44132</v>
      </c>
      <c r="AD4559">
        <v>1</v>
      </c>
      <c r="AE4559">
        <v>148</v>
      </c>
      <c r="AF4559" s="1">
        <v>44407</v>
      </c>
      <c r="AG4559">
        <v>347</v>
      </c>
      <c r="AH4559">
        <v>508154</v>
      </c>
      <c r="AI4559" t="s">
        <v>2435</v>
      </c>
      <c r="AJ4559" t="s">
        <v>2436</v>
      </c>
      <c r="AK4559" t="s">
        <v>45</v>
      </c>
      <c r="AL4559" s="1">
        <v>44060</v>
      </c>
    </row>
    <row r="4560" spans="1:38" x14ac:dyDescent="0.25">
      <c r="A4560" t="s">
        <v>40</v>
      </c>
      <c r="B4560" s="1">
        <v>44280</v>
      </c>
      <c r="C4560">
        <v>3</v>
      </c>
      <c r="D4560">
        <v>84</v>
      </c>
      <c r="E4560">
        <v>360</v>
      </c>
      <c r="F4560" t="s">
        <v>1426</v>
      </c>
      <c r="G4560" t="s">
        <v>104</v>
      </c>
      <c r="H4560" t="s">
        <v>105</v>
      </c>
      <c r="I4560">
        <v>4</v>
      </c>
      <c r="J4560" t="s">
        <v>42</v>
      </c>
      <c r="K4560">
        <v>220</v>
      </c>
      <c r="L4560">
        <v>14</v>
      </c>
      <c r="M4560">
        <v>4.6399999999999997</v>
      </c>
      <c r="N4560">
        <v>0.65</v>
      </c>
      <c r="O4560">
        <v>5.0999999999999996</v>
      </c>
      <c r="P4560">
        <v>0.71</v>
      </c>
      <c r="Q4560">
        <v>4.67</v>
      </c>
      <c r="R4560">
        <v>0.65</v>
      </c>
      <c r="S4560">
        <v>1.37</v>
      </c>
      <c r="T4560">
        <v>147</v>
      </c>
      <c r="U4560">
        <v>14.53</v>
      </c>
      <c r="V4560">
        <v>17.489999999999998</v>
      </c>
      <c r="W4560" s="1">
        <v>44060</v>
      </c>
      <c r="Y4560" t="s">
        <v>47</v>
      </c>
      <c r="Z4560" t="s">
        <v>2433</v>
      </c>
      <c r="AA4560" t="s">
        <v>2434</v>
      </c>
      <c r="AB4560">
        <v>87</v>
      </c>
      <c r="AC4560" s="1">
        <v>44132</v>
      </c>
      <c r="AD4560">
        <v>1</v>
      </c>
      <c r="AE4560">
        <v>126</v>
      </c>
      <c r="AF4560" s="1">
        <v>44407</v>
      </c>
      <c r="AG4560">
        <v>347</v>
      </c>
      <c r="AH4560">
        <v>508154</v>
      </c>
      <c r="AI4560" t="s">
        <v>2435</v>
      </c>
      <c r="AJ4560" t="s">
        <v>2436</v>
      </c>
      <c r="AK4560" t="s">
        <v>45</v>
      </c>
      <c r="AL4560" s="1">
        <v>44060</v>
      </c>
    </row>
    <row r="4561" spans="1:38" x14ac:dyDescent="0.25">
      <c r="A4561" t="s">
        <v>38</v>
      </c>
      <c r="B4561" s="1">
        <v>43075</v>
      </c>
      <c r="C4561">
        <v>2</v>
      </c>
      <c r="D4561">
        <v>144</v>
      </c>
      <c r="E4561">
        <v>360</v>
      </c>
      <c r="F4561" t="s">
        <v>1426</v>
      </c>
      <c r="G4561" t="s">
        <v>40</v>
      </c>
      <c r="H4561" t="s">
        <v>41</v>
      </c>
      <c r="I4561">
        <v>6</v>
      </c>
      <c r="J4561" t="s">
        <v>42</v>
      </c>
      <c r="K4561">
        <v>79</v>
      </c>
      <c r="L4561">
        <v>20</v>
      </c>
      <c r="M4561">
        <v>4.9800000000000004</v>
      </c>
      <c r="N4561">
        <v>1</v>
      </c>
      <c r="O4561">
        <v>4.82</v>
      </c>
      <c r="P4561">
        <v>0.96</v>
      </c>
      <c r="Q4561">
        <v>3.6</v>
      </c>
      <c r="R4561">
        <v>0.72</v>
      </c>
      <c r="S4561">
        <v>1.68</v>
      </c>
      <c r="T4561">
        <v>264</v>
      </c>
      <c r="U4561">
        <v>20.76</v>
      </c>
      <c r="V4561">
        <v>22.76</v>
      </c>
      <c r="W4561" s="1">
        <v>42996</v>
      </c>
      <c r="X4561">
        <v>217</v>
      </c>
      <c r="Y4561" s="3">
        <v>44959</v>
      </c>
      <c r="AC4561" s="1">
        <v>43071</v>
      </c>
      <c r="AD4561">
        <v>1</v>
      </c>
      <c r="AE4561">
        <v>234</v>
      </c>
      <c r="AF4561" s="1">
        <v>43349</v>
      </c>
      <c r="AG4561">
        <v>353</v>
      </c>
      <c r="AH4561">
        <v>307026</v>
      </c>
      <c r="AI4561" t="s">
        <v>1284</v>
      </c>
      <c r="AJ4561" s="2">
        <v>21671</v>
      </c>
      <c r="AK4561" t="s">
        <v>45</v>
      </c>
      <c r="AL4561" s="1">
        <v>42996</v>
      </c>
    </row>
    <row r="4562" spans="1:38" x14ac:dyDescent="0.25">
      <c r="A4562" t="s">
        <v>38</v>
      </c>
      <c r="B4562" s="1">
        <v>43010</v>
      </c>
      <c r="C4562">
        <v>1</v>
      </c>
      <c r="D4562">
        <v>144</v>
      </c>
      <c r="E4562">
        <v>360</v>
      </c>
      <c r="F4562" t="s">
        <v>1426</v>
      </c>
      <c r="G4562" t="s">
        <v>40</v>
      </c>
      <c r="H4562" t="s">
        <v>41</v>
      </c>
      <c r="I4562">
        <v>6</v>
      </c>
      <c r="J4562" t="s">
        <v>42</v>
      </c>
      <c r="K4562">
        <v>14</v>
      </c>
      <c r="L4562">
        <v>18.399999999999999</v>
      </c>
      <c r="M4562">
        <v>5.01</v>
      </c>
      <c r="N4562">
        <v>0.92</v>
      </c>
      <c r="O4562">
        <v>4.91</v>
      </c>
      <c r="P4562">
        <v>0.9</v>
      </c>
      <c r="Q4562">
        <v>3.88</v>
      </c>
      <c r="R4562">
        <v>0.71</v>
      </c>
      <c r="S4562">
        <v>1.62</v>
      </c>
      <c r="T4562">
        <v>541</v>
      </c>
      <c r="U4562">
        <v>19.100000000000001</v>
      </c>
      <c r="V4562">
        <v>21.5</v>
      </c>
      <c r="W4562" s="1">
        <v>42996</v>
      </c>
      <c r="X4562">
        <v>217</v>
      </c>
      <c r="Y4562" s="3">
        <v>44927</v>
      </c>
      <c r="AC4562" s="1">
        <v>43071</v>
      </c>
      <c r="AD4562">
        <v>1</v>
      </c>
      <c r="AE4562">
        <v>272</v>
      </c>
      <c r="AF4562" s="1">
        <v>43349</v>
      </c>
      <c r="AG4562">
        <v>353</v>
      </c>
      <c r="AH4562">
        <v>307026</v>
      </c>
      <c r="AI4562" t="s">
        <v>1284</v>
      </c>
      <c r="AJ4562" s="2">
        <v>21671</v>
      </c>
      <c r="AK4562" t="s">
        <v>45</v>
      </c>
      <c r="AL4562" s="1">
        <v>42996</v>
      </c>
    </row>
    <row r="4563" spans="1:38" x14ac:dyDescent="0.25">
      <c r="A4563" t="s">
        <v>38</v>
      </c>
      <c r="B4563" s="1">
        <v>43146</v>
      </c>
      <c r="C4563">
        <v>3</v>
      </c>
      <c r="D4563">
        <v>144</v>
      </c>
      <c r="E4563">
        <v>360</v>
      </c>
      <c r="F4563" t="s">
        <v>1426</v>
      </c>
      <c r="G4563" t="s">
        <v>40</v>
      </c>
      <c r="H4563" t="s">
        <v>41</v>
      </c>
      <c r="I4563">
        <v>6</v>
      </c>
      <c r="J4563" t="s">
        <v>42</v>
      </c>
      <c r="K4563">
        <v>150</v>
      </c>
      <c r="L4563">
        <v>15.4</v>
      </c>
      <c r="M4563">
        <v>4.83</v>
      </c>
      <c r="N4563">
        <v>0.74</v>
      </c>
      <c r="O4563">
        <v>5.87</v>
      </c>
      <c r="P4563">
        <v>0.9</v>
      </c>
      <c r="Q4563">
        <v>4.09</v>
      </c>
      <c r="R4563">
        <v>0.63</v>
      </c>
      <c r="S4563">
        <v>1.53</v>
      </c>
      <c r="T4563">
        <v>265</v>
      </c>
      <c r="U4563">
        <v>15.99</v>
      </c>
      <c r="V4563">
        <v>20.100000000000001</v>
      </c>
      <c r="W4563" s="1">
        <v>42996</v>
      </c>
      <c r="X4563">
        <v>217</v>
      </c>
      <c r="Y4563" s="3">
        <v>44988</v>
      </c>
      <c r="AC4563" s="1">
        <v>43071</v>
      </c>
      <c r="AD4563">
        <v>1</v>
      </c>
      <c r="AE4563">
        <v>198</v>
      </c>
      <c r="AF4563" s="1">
        <v>43349</v>
      </c>
      <c r="AG4563">
        <v>353</v>
      </c>
      <c r="AH4563">
        <v>307026</v>
      </c>
      <c r="AI4563" t="s">
        <v>1284</v>
      </c>
      <c r="AJ4563" s="2">
        <v>21671</v>
      </c>
      <c r="AK4563" t="s">
        <v>45</v>
      </c>
      <c r="AL4563" s="1">
        <v>42996</v>
      </c>
    </row>
    <row r="4564" spans="1:38" x14ac:dyDescent="0.25">
      <c r="A4564" t="s">
        <v>38</v>
      </c>
      <c r="B4564" s="1">
        <v>43200</v>
      </c>
      <c r="C4564">
        <v>4</v>
      </c>
      <c r="D4564">
        <v>144</v>
      </c>
      <c r="E4564">
        <v>360</v>
      </c>
      <c r="F4564" t="s">
        <v>1426</v>
      </c>
      <c r="G4564" t="s">
        <v>40</v>
      </c>
      <c r="H4564" t="s">
        <v>41</v>
      </c>
      <c r="I4564">
        <v>6</v>
      </c>
      <c r="J4564" t="s">
        <v>42</v>
      </c>
      <c r="K4564">
        <v>204</v>
      </c>
      <c r="L4564">
        <v>9.9</v>
      </c>
      <c r="M4564">
        <v>4.6399999999999997</v>
      </c>
      <c r="N4564">
        <v>0.46</v>
      </c>
      <c r="O4564">
        <v>7.59</v>
      </c>
      <c r="P4564">
        <v>0.75</v>
      </c>
      <c r="Q4564">
        <v>5.36</v>
      </c>
      <c r="R4564">
        <v>0.53</v>
      </c>
      <c r="S4564">
        <v>1.28</v>
      </c>
      <c r="T4564">
        <v>200</v>
      </c>
      <c r="U4564">
        <v>10.28</v>
      </c>
      <c r="V4564">
        <v>16</v>
      </c>
      <c r="W4564" s="1">
        <v>42996</v>
      </c>
      <c r="X4564">
        <v>217</v>
      </c>
      <c r="Y4564" s="3">
        <v>45020</v>
      </c>
      <c r="AC4564" t="s">
        <v>49</v>
      </c>
      <c r="AH4564">
        <v>307026</v>
      </c>
      <c r="AI4564" t="s">
        <v>1284</v>
      </c>
      <c r="AJ4564" s="2">
        <v>21671</v>
      </c>
      <c r="AK4564" t="s">
        <v>50</v>
      </c>
      <c r="AL4564" s="1">
        <v>43239</v>
      </c>
    </row>
    <row r="4565" spans="1:38" x14ac:dyDescent="0.25">
      <c r="A4565" t="s">
        <v>284</v>
      </c>
      <c r="B4565" s="1">
        <v>44230</v>
      </c>
      <c r="C4565">
        <v>3</v>
      </c>
      <c r="D4565">
        <v>58</v>
      </c>
      <c r="E4565">
        <v>360</v>
      </c>
      <c r="F4565" t="s">
        <v>1426</v>
      </c>
      <c r="G4565" t="s">
        <v>64</v>
      </c>
      <c r="H4565" t="s">
        <v>64</v>
      </c>
      <c r="I4565" t="s">
        <v>286</v>
      </c>
      <c r="J4565" t="s">
        <v>42</v>
      </c>
      <c r="K4565">
        <v>140</v>
      </c>
      <c r="L4565">
        <v>23</v>
      </c>
      <c r="M4565">
        <v>5.14</v>
      </c>
      <c r="N4565">
        <v>1.18</v>
      </c>
      <c r="O4565">
        <v>3.22</v>
      </c>
      <c r="P4565">
        <v>0.74</v>
      </c>
      <c r="Q4565">
        <v>3.57</v>
      </c>
      <c r="R4565">
        <v>0.82</v>
      </c>
      <c r="S4565">
        <v>1.56</v>
      </c>
      <c r="T4565">
        <v>61</v>
      </c>
      <c r="U4565">
        <v>23.87</v>
      </c>
      <c r="V4565">
        <v>21.56</v>
      </c>
      <c r="W4565" s="1">
        <v>44090</v>
      </c>
    </row>
    <row r="4566" spans="1:38" x14ac:dyDescent="0.25">
      <c r="A4566" t="s">
        <v>284</v>
      </c>
      <c r="B4566" s="1">
        <v>44298</v>
      </c>
      <c r="C4566">
        <v>4</v>
      </c>
      <c r="D4566">
        <v>58</v>
      </c>
      <c r="E4566">
        <v>360</v>
      </c>
      <c r="F4566" t="s">
        <v>1426</v>
      </c>
      <c r="G4566" t="s">
        <v>64</v>
      </c>
      <c r="H4566" t="s">
        <v>64</v>
      </c>
      <c r="I4566" t="s">
        <v>286</v>
      </c>
      <c r="J4566" t="s">
        <v>42</v>
      </c>
      <c r="K4566">
        <v>208</v>
      </c>
      <c r="L4566">
        <v>16</v>
      </c>
      <c r="M4566">
        <v>5.16</v>
      </c>
      <c r="N4566">
        <v>0.83</v>
      </c>
      <c r="O4566">
        <v>3.01</v>
      </c>
      <c r="P4566">
        <v>0.48</v>
      </c>
      <c r="Q4566">
        <v>4.46</v>
      </c>
      <c r="R4566">
        <v>0.71</v>
      </c>
      <c r="S4566">
        <v>1.2</v>
      </c>
      <c r="T4566">
        <v>65</v>
      </c>
      <c r="U4566">
        <v>16.61</v>
      </c>
      <c r="V4566">
        <v>15.63</v>
      </c>
      <c r="W4566" s="1">
        <v>44090</v>
      </c>
    </row>
    <row r="4567" spans="1:38" x14ac:dyDescent="0.25">
      <c r="A4567" t="s">
        <v>284</v>
      </c>
      <c r="B4567" s="1">
        <v>44111</v>
      </c>
      <c r="C4567">
        <v>1</v>
      </c>
      <c r="D4567">
        <v>474</v>
      </c>
      <c r="E4567">
        <v>360</v>
      </c>
      <c r="F4567" t="s">
        <v>1426</v>
      </c>
      <c r="G4567" t="s">
        <v>285</v>
      </c>
      <c r="H4567" t="s">
        <v>64</v>
      </c>
      <c r="I4567">
        <v>4</v>
      </c>
      <c r="J4567" t="s">
        <v>42</v>
      </c>
      <c r="K4567">
        <v>24</v>
      </c>
      <c r="L4567">
        <v>24</v>
      </c>
      <c r="M4567">
        <v>5.08</v>
      </c>
      <c r="N4567">
        <v>1.22</v>
      </c>
      <c r="O4567">
        <v>6.05</v>
      </c>
      <c r="P4567">
        <v>1.45</v>
      </c>
      <c r="Q4567">
        <v>3.93</v>
      </c>
      <c r="R4567">
        <v>0.94</v>
      </c>
      <c r="S4567">
        <v>2.4</v>
      </c>
      <c r="T4567">
        <v>16</v>
      </c>
      <c r="U4567">
        <v>24.91</v>
      </c>
      <c r="V4567">
        <v>31.66</v>
      </c>
      <c r="W4567" s="1">
        <v>44087</v>
      </c>
    </row>
    <row r="4568" spans="1:38" x14ac:dyDescent="0.25">
      <c r="A4568" t="s">
        <v>284</v>
      </c>
      <c r="B4568" s="1">
        <v>44166</v>
      </c>
      <c r="C4568">
        <v>2</v>
      </c>
      <c r="D4568">
        <v>474</v>
      </c>
      <c r="E4568">
        <v>360</v>
      </c>
      <c r="F4568" t="s">
        <v>1426</v>
      </c>
      <c r="G4568" t="s">
        <v>285</v>
      </c>
      <c r="H4568" t="s">
        <v>64</v>
      </c>
      <c r="I4568">
        <v>4</v>
      </c>
      <c r="J4568" t="s">
        <v>42</v>
      </c>
      <c r="K4568">
        <v>79</v>
      </c>
      <c r="L4568">
        <v>19</v>
      </c>
      <c r="M4568">
        <v>4.88</v>
      </c>
      <c r="N4568">
        <v>0.93</v>
      </c>
      <c r="O4568">
        <v>5.9</v>
      </c>
      <c r="P4568">
        <v>1.1000000000000001</v>
      </c>
      <c r="Q4568">
        <v>4.2</v>
      </c>
      <c r="R4568">
        <v>0.8</v>
      </c>
      <c r="S4568">
        <v>1.9</v>
      </c>
      <c r="T4568">
        <v>16</v>
      </c>
      <c r="U4568">
        <v>19.72</v>
      </c>
      <c r="V4568">
        <v>24.83</v>
      </c>
      <c r="W4568" s="1">
        <v>44087</v>
      </c>
      <c r="Z4568">
        <v>221</v>
      </c>
      <c r="AA4568">
        <v>114</v>
      </c>
    </row>
    <row r="4569" spans="1:38" x14ac:dyDescent="0.25">
      <c r="A4569" t="s">
        <v>1153</v>
      </c>
      <c r="B4569" s="1">
        <v>43009</v>
      </c>
      <c r="C4569">
        <v>1</v>
      </c>
      <c r="D4569">
        <v>11</v>
      </c>
      <c r="E4569">
        <v>360</v>
      </c>
      <c r="F4569" t="s">
        <v>1426</v>
      </c>
      <c r="G4569" t="s">
        <v>40</v>
      </c>
      <c r="H4569" t="s">
        <v>41</v>
      </c>
      <c r="I4569">
        <v>9</v>
      </c>
      <c r="J4569" t="s">
        <v>42</v>
      </c>
      <c r="K4569">
        <v>45</v>
      </c>
      <c r="L4569">
        <v>16.600000000000001</v>
      </c>
      <c r="M4569">
        <v>4.76</v>
      </c>
      <c r="N4569">
        <v>0.79</v>
      </c>
      <c r="O4569">
        <v>5.21</v>
      </c>
      <c r="P4569">
        <v>0.86</v>
      </c>
      <c r="Q4569">
        <v>4.09</v>
      </c>
      <c r="R4569">
        <v>0.68</v>
      </c>
      <c r="S4569">
        <v>1.54</v>
      </c>
      <c r="T4569">
        <v>273</v>
      </c>
      <c r="U4569">
        <v>17.23</v>
      </c>
      <c r="V4569">
        <v>20.29</v>
      </c>
      <c r="W4569" s="1">
        <v>42964</v>
      </c>
      <c r="X4569">
        <v>236</v>
      </c>
      <c r="Y4569" s="3">
        <v>44927</v>
      </c>
      <c r="AC4569" s="1">
        <v>43043</v>
      </c>
      <c r="AD4569">
        <v>1</v>
      </c>
      <c r="AE4569">
        <v>254</v>
      </c>
      <c r="AF4569" s="1">
        <v>43324</v>
      </c>
      <c r="AG4569">
        <v>360</v>
      </c>
      <c r="AH4569">
        <v>301025</v>
      </c>
      <c r="AI4569" t="s">
        <v>2437</v>
      </c>
      <c r="AJ4569" s="2">
        <v>14671</v>
      </c>
      <c r="AK4569" t="s">
        <v>45</v>
      </c>
      <c r="AL4569" s="1">
        <v>42964</v>
      </c>
    </row>
    <row r="4570" spans="1:38" x14ac:dyDescent="0.25">
      <c r="A4570" t="s">
        <v>1153</v>
      </c>
      <c r="B4570" s="1">
        <v>43073</v>
      </c>
      <c r="C4570">
        <v>2</v>
      </c>
      <c r="D4570">
        <v>11</v>
      </c>
      <c r="E4570">
        <v>360</v>
      </c>
      <c r="F4570" t="s">
        <v>1426</v>
      </c>
      <c r="G4570" t="s">
        <v>40</v>
      </c>
      <c r="H4570" t="s">
        <v>41</v>
      </c>
      <c r="I4570">
        <v>9</v>
      </c>
      <c r="J4570" t="s">
        <v>42</v>
      </c>
      <c r="K4570">
        <v>109</v>
      </c>
      <c r="L4570">
        <v>13.3</v>
      </c>
      <c r="M4570">
        <v>4.71</v>
      </c>
      <c r="N4570">
        <v>0.63</v>
      </c>
      <c r="O4570">
        <v>5.6</v>
      </c>
      <c r="P4570">
        <v>0.74</v>
      </c>
      <c r="Q4570">
        <v>4.4800000000000004</v>
      </c>
      <c r="R4570">
        <v>0.6</v>
      </c>
      <c r="S4570">
        <v>1.34</v>
      </c>
      <c r="T4570">
        <v>905</v>
      </c>
      <c r="U4570">
        <v>13.81</v>
      </c>
      <c r="V4570">
        <v>17.3</v>
      </c>
      <c r="W4570" s="1">
        <v>42964</v>
      </c>
      <c r="X4570">
        <v>236</v>
      </c>
      <c r="Y4570" s="3">
        <v>44959</v>
      </c>
      <c r="AC4570" s="1">
        <v>43043</v>
      </c>
      <c r="AD4570">
        <v>1</v>
      </c>
      <c r="AE4570">
        <v>249</v>
      </c>
      <c r="AF4570" s="1">
        <v>43324</v>
      </c>
      <c r="AG4570">
        <v>360</v>
      </c>
      <c r="AH4570">
        <v>301025</v>
      </c>
      <c r="AI4570" t="s">
        <v>2437</v>
      </c>
      <c r="AJ4570" s="2">
        <v>14671</v>
      </c>
      <c r="AK4570" t="s">
        <v>45</v>
      </c>
      <c r="AL4570" s="1">
        <v>42964</v>
      </c>
    </row>
    <row r="4571" spans="1:38" x14ac:dyDescent="0.25">
      <c r="A4571" t="s">
        <v>1153</v>
      </c>
      <c r="B4571" s="1">
        <v>43214</v>
      </c>
      <c r="C4571">
        <v>4</v>
      </c>
      <c r="D4571">
        <v>11</v>
      </c>
      <c r="E4571">
        <v>360</v>
      </c>
      <c r="F4571" t="s">
        <v>1426</v>
      </c>
      <c r="G4571" t="s">
        <v>40</v>
      </c>
      <c r="H4571" t="s">
        <v>41</v>
      </c>
      <c r="I4571">
        <v>9</v>
      </c>
      <c r="J4571" t="s">
        <v>42</v>
      </c>
      <c r="K4571">
        <v>250</v>
      </c>
      <c r="L4571">
        <v>4.8</v>
      </c>
      <c r="M4571">
        <v>3.91</v>
      </c>
      <c r="N4571">
        <v>0.19</v>
      </c>
      <c r="O4571">
        <v>8.4499999999999993</v>
      </c>
      <c r="P4571">
        <v>0.41</v>
      </c>
      <c r="Q4571">
        <v>5.93</v>
      </c>
      <c r="R4571">
        <v>0.28000000000000003</v>
      </c>
      <c r="S4571">
        <v>0.69</v>
      </c>
      <c r="T4571">
        <v>610</v>
      </c>
      <c r="U4571">
        <v>4.9800000000000004</v>
      </c>
      <c r="V4571">
        <v>8.51</v>
      </c>
      <c r="W4571" s="1">
        <v>42964</v>
      </c>
      <c r="X4571">
        <v>236</v>
      </c>
      <c r="Y4571" s="3">
        <v>44988</v>
      </c>
      <c r="AC4571" t="s">
        <v>49</v>
      </c>
      <c r="AH4571">
        <v>301025</v>
      </c>
      <c r="AI4571" t="s">
        <v>2437</v>
      </c>
      <c r="AJ4571" s="2">
        <v>14671</v>
      </c>
      <c r="AK4571" t="s">
        <v>50</v>
      </c>
      <c r="AL4571" s="1">
        <v>43223</v>
      </c>
    </row>
    <row r="4572" spans="1:38" x14ac:dyDescent="0.25">
      <c r="A4572" t="s">
        <v>284</v>
      </c>
      <c r="B4572" s="1">
        <v>44230</v>
      </c>
      <c r="C4572">
        <v>3</v>
      </c>
      <c r="D4572">
        <v>474</v>
      </c>
      <c r="E4572">
        <v>360</v>
      </c>
      <c r="F4572" t="s">
        <v>1426</v>
      </c>
      <c r="G4572" t="s">
        <v>285</v>
      </c>
      <c r="H4572" t="s">
        <v>64</v>
      </c>
      <c r="I4572">
        <v>4</v>
      </c>
      <c r="J4572" t="s">
        <v>42</v>
      </c>
      <c r="K4572">
        <v>143</v>
      </c>
      <c r="L4572">
        <v>17.600000000000001</v>
      </c>
      <c r="M4572">
        <v>4.84</v>
      </c>
      <c r="N4572">
        <v>0.85</v>
      </c>
      <c r="O4572">
        <v>5.77</v>
      </c>
      <c r="P4572">
        <v>1.02</v>
      </c>
      <c r="Q4572">
        <v>4.49</v>
      </c>
      <c r="R4572">
        <v>0.79</v>
      </c>
      <c r="S4572">
        <v>1.81</v>
      </c>
      <c r="T4572">
        <v>10</v>
      </c>
      <c r="U4572">
        <v>18.27</v>
      </c>
      <c r="V4572">
        <v>23.33</v>
      </c>
      <c r="W4572" s="1">
        <v>44087</v>
      </c>
    </row>
    <row r="4573" spans="1:38" x14ac:dyDescent="0.25">
      <c r="A4573" t="s">
        <v>284</v>
      </c>
      <c r="B4573" s="1">
        <v>44298</v>
      </c>
      <c r="C4573">
        <v>4</v>
      </c>
      <c r="D4573">
        <v>474</v>
      </c>
      <c r="E4573">
        <v>360</v>
      </c>
      <c r="F4573" t="s">
        <v>1426</v>
      </c>
      <c r="G4573" t="s">
        <v>285</v>
      </c>
      <c r="H4573" t="s">
        <v>64</v>
      </c>
      <c r="I4573">
        <v>4</v>
      </c>
      <c r="J4573" t="s">
        <v>42</v>
      </c>
      <c r="K4573">
        <v>211</v>
      </c>
      <c r="L4573">
        <v>17.600000000000001</v>
      </c>
      <c r="M4573">
        <v>4.84</v>
      </c>
      <c r="N4573">
        <v>0.85</v>
      </c>
      <c r="O4573">
        <v>5.77</v>
      </c>
      <c r="P4573">
        <v>1.02</v>
      </c>
      <c r="Q4573">
        <v>4.49</v>
      </c>
      <c r="R4573">
        <v>0.79</v>
      </c>
      <c r="S4573">
        <v>1.81</v>
      </c>
      <c r="T4573">
        <v>10</v>
      </c>
      <c r="U4573">
        <v>18.27</v>
      </c>
      <c r="V4573">
        <v>23.33</v>
      </c>
      <c r="W4573" s="1">
        <v>44087</v>
      </c>
    </row>
    <row r="4574" spans="1:38" x14ac:dyDescent="0.25">
      <c r="A4574" t="s">
        <v>284</v>
      </c>
      <c r="B4574" s="1">
        <v>44111</v>
      </c>
      <c r="C4574">
        <v>1</v>
      </c>
      <c r="D4574">
        <v>235</v>
      </c>
      <c r="E4574">
        <v>360</v>
      </c>
      <c r="F4574" t="s">
        <v>1426</v>
      </c>
      <c r="G4574" t="s">
        <v>285</v>
      </c>
      <c r="H4574" t="s">
        <v>64</v>
      </c>
      <c r="I4574" t="s">
        <v>304</v>
      </c>
      <c r="J4574" t="s">
        <v>42</v>
      </c>
      <c r="K4574">
        <v>53</v>
      </c>
      <c r="L4574">
        <v>30</v>
      </c>
      <c r="M4574">
        <v>5.25</v>
      </c>
      <c r="N4574">
        <v>1.58</v>
      </c>
      <c r="O4574">
        <v>4.0199999999999996</v>
      </c>
      <c r="P4574">
        <v>1.21</v>
      </c>
      <c r="Q4574">
        <v>3.17</v>
      </c>
      <c r="R4574">
        <v>0.95</v>
      </c>
      <c r="S4574">
        <v>2.16</v>
      </c>
      <c r="T4574">
        <v>18</v>
      </c>
      <c r="U4574">
        <v>31.14</v>
      </c>
      <c r="V4574">
        <v>30.24</v>
      </c>
      <c r="W4574" s="1">
        <v>44058</v>
      </c>
    </row>
    <row r="4575" spans="1:38" x14ac:dyDescent="0.25">
      <c r="A4575" t="s">
        <v>284</v>
      </c>
      <c r="B4575" s="1">
        <v>44230</v>
      </c>
      <c r="C4575">
        <v>3</v>
      </c>
      <c r="D4575">
        <v>235</v>
      </c>
      <c r="E4575">
        <v>360</v>
      </c>
      <c r="F4575" t="s">
        <v>1426</v>
      </c>
      <c r="G4575" t="s">
        <v>285</v>
      </c>
      <c r="H4575" t="s">
        <v>64</v>
      </c>
      <c r="I4575" t="s">
        <v>304</v>
      </c>
      <c r="J4575" t="s">
        <v>42</v>
      </c>
      <c r="K4575">
        <v>172</v>
      </c>
      <c r="L4575">
        <v>12.6</v>
      </c>
      <c r="M4575">
        <v>5.15</v>
      </c>
      <c r="N4575">
        <v>0.65</v>
      </c>
      <c r="O4575">
        <v>4.88</v>
      </c>
      <c r="P4575">
        <v>0.61</v>
      </c>
      <c r="Q4575">
        <v>4.09</v>
      </c>
      <c r="R4575">
        <v>0.52</v>
      </c>
      <c r="S4575">
        <v>1.1299999999999999</v>
      </c>
      <c r="T4575">
        <v>69</v>
      </c>
      <c r="U4575">
        <v>13.08</v>
      </c>
      <c r="V4575">
        <v>14.92</v>
      </c>
      <c r="W4575" s="1">
        <v>44058</v>
      </c>
    </row>
    <row r="4576" spans="1:38" x14ac:dyDescent="0.25">
      <c r="A4576" t="s">
        <v>284</v>
      </c>
      <c r="B4576" s="1">
        <v>44298</v>
      </c>
      <c r="C4576">
        <v>4</v>
      </c>
      <c r="D4576">
        <v>235</v>
      </c>
      <c r="E4576">
        <v>360</v>
      </c>
      <c r="F4576" t="s">
        <v>1426</v>
      </c>
      <c r="G4576" t="s">
        <v>285</v>
      </c>
      <c r="H4576" t="s">
        <v>64</v>
      </c>
      <c r="I4576" t="s">
        <v>304</v>
      </c>
      <c r="J4576" t="s">
        <v>42</v>
      </c>
      <c r="K4576">
        <v>240</v>
      </c>
      <c r="L4576">
        <v>12.6</v>
      </c>
      <c r="M4576">
        <v>5.15</v>
      </c>
      <c r="N4576">
        <v>0.65</v>
      </c>
      <c r="O4576">
        <v>4.88</v>
      </c>
      <c r="P4576">
        <v>0.61</v>
      </c>
      <c r="Q4576">
        <v>4.09</v>
      </c>
      <c r="R4576">
        <v>0.52</v>
      </c>
      <c r="S4576">
        <v>1.1299999999999999</v>
      </c>
      <c r="T4576">
        <v>69</v>
      </c>
      <c r="U4576">
        <v>13.08</v>
      </c>
      <c r="V4576">
        <v>14.92</v>
      </c>
      <c r="W4576" s="1">
        <v>44058</v>
      </c>
    </row>
    <row r="4577" spans="1:38" x14ac:dyDescent="0.25">
      <c r="A4577" t="s">
        <v>284</v>
      </c>
      <c r="B4577" s="1">
        <v>44166</v>
      </c>
      <c r="C4577">
        <v>2</v>
      </c>
      <c r="D4577">
        <v>565</v>
      </c>
      <c r="E4577">
        <v>360</v>
      </c>
      <c r="F4577" t="s">
        <v>1426</v>
      </c>
      <c r="G4577" t="s">
        <v>64</v>
      </c>
      <c r="H4577" t="s">
        <v>64</v>
      </c>
      <c r="I4577" t="s">
        <v>286</v>
      </c>
      <c r="J4577" t="s">
        <v>42</v>
      </c>
      <c r="K4577">
        <v>60</v>
      </c>
      <c r="L4577">
        <v>22</v>
      </c>
      <c r="M4577">
        <v>5.04</v>
      </c>
      <c r="N4577">
        <v>1.1100000000000001</v>
      </c>
      <c r="O4577">
        <v>5.4</v>
      </c>
      <c r="P4577">
        <v>1.2</v>
      </c>
      <c r="Q4577">
        <v>3.9</v>
      </c>
      <c r="R4577">
        <v>0.8</v>
      </c>
      <c r="S4577">
        <v>2</v>
      </c>
      <c r="T4577">
        <v>93</v>
      </c>
      <c r="U4577">
        <v>22.84</v>
      </c>
      <c r="V4577">
        <v>26.9</v>
      </c>
      <c r="W4577" s="1">
        <v>44106</v>
      </c>
      <c r="Z4577">
        <v>284</v>
      </c>
      <c r="AA4577">
        <v>175</v>
      </c>
    </row>
    <row r="4578" spans="1:38" x14ac:dyDescent="0.25">
      <c r="A4578" t="s">
        <v>284</v>
      </c>
      <c r="B4578" s="1">
        <v>44111</v>
      </c>
      <c r="C4578">
        <v>1</v>
      </c>
      <c r="D4578">
        <v>565</v>
      </c>
      <c r="E4578">
        <v>360</v>
      </c>
      <c r="F4578" t="s">
        <v>1426</v>
      </c>
      <c r="G4578" t="s">
        <v>64</v>
      </c>
      <c r="H4578" t="s">
        <v>64</v>
      </c>
      <c r="I4578" t="s">
        <v>286</v>
      </c>
      <c r="J4578" t="s">
        <v>42</v>
      </c>
      <c r="K4578">
        <v>5</v>
      </c>
      <c r="L4578">
        <v>20</v>
      </c>
      <c r="M4578">
        <v>4.87</v>
      </c>
      <c r="N4578">
        <v>0.97</v>
      </c>
      <c r="O4578">
        <v>4.5999999999999996</v>
      </c>
      <c r="P4578">
        <v>0.92</v>
      </c>
      <c r="Q4578">
        <v>4.57</v>
      </c>
      <c r="R4578">
        <v>0.91</v>
      </c>
      <c r="S4578">
        <v>1.83</v>
      </c>
      <c r="T4578">
        <v>6189</v>
      </c>
      <c r="U4578">
        <v>20.76</v>
      </c>
      <c r="V4578">
        <v>23.69</v>
      </c>
      <c r="W4578" s="1">
        <v>44106</v>
      </c>
    </row>
    <row r="4579" spans="1:38" x14ac:dyDescent="0.25">
      <c r="A4579" t="s">
        <v>284</v>
      </c>
      <c r="B4579" s="1">
        <v>44298</v>
      </c>
      <c r="C4579">
        <v>4</v>
      </c>
      <c r="D4579">
        <v>565</v>
      </c>
      <c r="E4579">
        <v>360</v>
      </c>
      <c r="F4579" t="s">
        <v>1426</v>
      </c>
      <c r="G4579" t="s">
        <v>64</v>
      </c>
      <c r="H4579" t="s">
        <v>64</v>
      </c>
      <c r="I4579" t="s">
        <v>286</v>
      </c>
      <c r="J4579" t="s">
        <v>42</v>
      </c>
      <c r="K4579">
        <v>192</v>
      </c>
      <c r="L4579">
        <v>18</v>
      </c>
      <c r="M4579">
        <v>4.96</v>
      </c>
      <c r="N4579">
        <v>0.89</v>
      </c>
      <c r="O4579">
        <v>5.31</v>
      </c>
      <c r="P4579">
        <v>0.96</v>
      </c>
      <c r="Q4579">
        <v>4.88</v>
      </c>
      <c r="R4579">
        <v>0.88</v>
      </c>
      <c r="S4579">
        <v>1.83</v>
      </c>
      <c r="T4579">
        <v>21</v>
      </c>
      <c r="U4579">
        <v>18.68</v>
      </c>
      <c r="V4579">
        <v>23.34</v>
      </c>
      <c r="W4579" s="1">
        <v>44106</v>
      </c>
    </row>
    <row r="4580" spans="1:38" x14ac:dyDescent="0.25">
      <c r="A4580" t="s">
        <v>40</v>
      </c>
      <c r="B4580" s="1">
        <v>44117</v>
      </c>
      <c r="C4580">
        <v>1</v>
      </c>
      <c r="D4580">
        <v>157</v>
      </c>
      <c r="E4580">
        <v>360</v>
      </c>
      <c r="F4580" t="s">
        <v>1426</v>
      </c>
      <c r="G4580" t="s">
        <v>104</v>
      </c>
      <c r="H4580" t="s">
        <v>105</v>
      </c>
      <c r="I4580">
        <v>2</v>
      </c>
      <c r="J4580">
        <v>1</v>
      </c>
      <c r="K4580">
        <v>50</v>
      </c>
      <c r="L4580">
        <v>21.6</v>
      </c>
      <c r="M4580">
        <v>5.04</v>
      </c>
      <c r="N4580">
        <v>1.0900000000000001</v>
      </c>
      <c r="O4580">
        <v>4.87</v>
      </c>
      <c r="P4580">
        <v>1.05</v>
      </c>
      <c r="Q4580">
        <v>4.22</v>
      </c>
      <c r="R4580">
        <v>0.91</v>
      </c>
      <c r="S4580">
        <v>1.96</v>
      </c>
      <c r="T4580">
        <v>27</v>
      </c>
      <c r="U4580">
        <v>22.42</v>
      </c>
      <c r="V4580">
        <v>25.72</v>
      </c>
      <c r="W4580" s="1">
        <v>44067</v>
      </c>
      <c r="Y4580" t="s">
        <v>43</v>
      </c>
      <c r="Z4580" t="s">
        <v>2438</v>
      </c>
      <c r="AA4580" t="s">
        <v>2439</v>
      </c>
      <c r="AB4580">
        <v>205</v>
      </c>
      <c r="AC4580" t="s">
        <v>49</v>
      </c>
      <c r="AH4580">
        <v>515622</v>
      </c>
      <c r="AI4580" t="s">
        <v>681</v>
      </c>
      <c r="AJ4580" s="2">
        <v>12328</v>
      </c>
      <c r="AK4580" t="s">
        <v>45</v>
      </c>
      <c r="AL4580" s="1">
        <v>44067</v>
      </c>
    </row>
    <row r="4581" spans="1:38" x14ac:dyDescent="0.25">
      <c r="A4581" t="s">
        <v>40</v>
      </c>
      <c r="B4581" s="1">
        <v>44280</v>
      </c>
      <c r="C4581">
        <v>3</v>
      </c>
      <c r="D4581">
        <v>157</v>
      </c>
      <c r="E4581">
        <v>360</v>
      </c>
      <c r="F4581" t="s">
        <v>1426</v>
      </c>
      <c r="G4581" t="s">
        <v>104</v>
      </c>
      <c r="H4581" t="s">
        <v>105</v>
      </c>
      <c r="I4581">
        <v>2</v>
      </c>
      <c r="J4581">
        <v>1</v>
      </c>
      <c r="K4581">
        <v>213</v>
      </c>
      <c r="L4581">
        <v>10.1</v>
      </c>
      <c r="M4581">
        <v>4.8600000000000003</v>
      </c>
      <c r="N4581">
        <v>0.49</v>
      </c>
      <c r="O4581">
        <v>6.6</v>
      </c>
      <c r="P4581">
        <v>0.67</v>
      </c>
      <c r="Q4581">
        <v>4.8899999999999997</v>
      </c>
      <c r="R4581">
        <v>0.49</v>
      </c>
      <c r="S4581">
        <v>1.1599999999999999</v>
      </c>
      <c r="T4581">
        <v>78</v>
      </c>
      <c r="U4581">
        <v>10.48</v>
      </c>
      <c r="V4581">
        <v>14.75</v>
      </c>
      <c r="W4581" s="1">
        <v>44067</v>
      </c>
      <c r="Y4581" s="3">
        <v>44986</v>
      </c>
      <c r="Z4581" t="s">
        <v>2438</v>
      </c>
      <c r="AA4581" t="s">
        <v>2439</v>
      </c>
      <c r="AB4581">
        <v>205</v>
      </c>
      <c r="AC4581" t="s">
        <v>142</v>
      </c>
      <c r="AH4581">
        <v>515622</v>
      </c>
      <c r="AI4581" t="s">
        <v>681</v>
      </c>
      <c r="AJ4581" s="2">
        <v>12328</v>
      </c>
      <c r="AK4581" t="s">
        <v>45</v>
      </c>
      <c r="AL4581" s="1">
        <v>44067</v>
      </c>
    </row>
    <row r="4582" spans="1:38" x14ac:dyDescent="0.25">
      <c r="A4582" t="s">
        <v>40</v>
      </c>
      <c r="B4582" s="1">
        <v>44222</v>
      </c>
      <c r="C4582">
        <v>2</v>
      </c>
      <c r="D4582">
        <v>157</v>
      </c>
      <c r="E4582">
        <v>360</v>
      </c>
      <c r="F4582" t="s">
        <v>1426</v>
      </c>
      <c r="G4582" t="s">
        <v>104</v>
      </c>
      <c r="H4582" t="s">
        <v>105</v>
      </c>
      <c r="I4582">
        <v>2</v>
      </c>
      <c r="J4582">
        <v>1</v>
      </c>
      <c r="K4582">
        <v>155</v>
      </c>
      <c r="L4582">
        <v>6.9</v>
      </c>
      <c r="M4582">
        <v>4.88</v>
      </c>
      <c r="N4582">
        <v>0.34</v>
      </c>
      <c r="O4582">
        <v>5.89</v>
      </c>
      <c r="P4582">
        <v>0.41</v>
      </c>
      <c r="Q4582">
        <v>4.24</v>
      </c>
      <c r="R4582">
        <v>0.28999999999999998</v>
      </c>
      <c r="S4582">
        <v>0.7</v>
      </c>
      <c r="T4582">
        <v>253</v>
      </c>
      <c r="U4582">
        <v>7.16</v>
      </c>
      <c r="V4582">
        <v>9.15</v>
      </c>
      <c r="W4582" s="1">
        <v>44067</v>
      </c>
      <c r="Y4582" s="3">
        <v>44958</v>
      </c>
      <c r="Z4582" t="s">
        <v>2438</v>
      </c>
      <c r="AA4582" t="s">
        <v>2439</v>
      </c>
      <c r="AB4582">
        <v>205</v>
      </c>
      <c r="AC4582" t="s">
        <v>49</v>
      </c>
      <c r="AH4582">
        <v>515622</v>
      </c>
      <c r="AI4582" t="s">
        <v>681</v>
      </c>
      <c r="AJ4582" s="2">
        <v>12328</v>
      </c>
      <c r="AK4582" t="s">
        <v>45</v>
      </c>
      <c r="AL4582" s="1">
        <v>44067</v>
      </c>
    </row>
    <row r="4583" spans="1:38" x14ac:dyDescent="0.25">
      <c r="A4583" t="s">
        <v>129</v>
      </c>
      <c r="B4583" s="1">
        <v>42997</v>
      </c>
      <c r="C4583">
        <v>1</v>
      </c>
      <c r="D4583">
        <v>132</v>
      </c>
      <c r="E4583">
        <v>360</v>
      </c>
      <c r="F4583" t="s">
        <v>1426</v>
      </c>
      <c r="G4583" t="s">
        <v>104</v>
      </c>
      <c r="H4583" t="s">
        <v>105</v>
      </c>
      <c r="I4583">
        <v>4</v>
      </c>
      <c r="J4583" t="s">
        <v>42</v>
      </c>
      <c r="K4583">
        <v>39</v>
      </c>
      <c r="L4583">
        <v>24</v>
      </c>
      <c r="M4583">
        <v>5.25</v>
      </c>
      <c r="N4583">
        <v>1.26</v>
      </c>
      <c r="O4583">
        <v>6.51</v>
      </c>
      <c r="P4583">
        <v>1.56</v>
      </c>
      <c r="Q4583">
        <v>3.71</v>
      </c>
      <c r="R4583">
        <v>0.89</v>
      </c>
      <c r="S4583">
        <v>2.4500000000000002</v>
      </c>
      <c r="T4583">
        <v>30</v>
      </c>
      <c r="U4583">
        <v>24.91</v>
      </c>
      <c r="V4583">
        <v>32.619999999999997</v>
      </c>
      <c r="W4583" s="1">
        <v>42958</v>
      </c>
      <c r="X4583">
        <v>284</v>
      </c>
      <c r="Y4583" t="s">
        <v>43</v>
      </c>
      <c r="AC4583" t="s">
        <v>49</v>
      </c>
      <c r="AH4583">
        <v>506059</v>
      </c>
      <c r="AI4583" t="s">
        <v>1956</v>
      </c>
      <c r="AJ4583" t="s">
        <v>2440</v>
      </c>
      <c r="AK4583" t="s">
        <v>45</v>
      </c>
      <c r="AL4583" s="1">
        <v>42958</v>
      </c>
    </row>
    <row r="4584" spans="1:38" x14ac:dyDescent="0.25">
      <c r="A4584" t="s">
        <v>129</v>
      </c>
      <c r="B4584" s="1">
        <v>43060</v>
      </c>
      <c r="C4584">
        <v>2</v>
      </c>
      <c r="D4584">
        <v>132</v>
      </c>
      <c r="E4584">
        <v>360</v>
      </c>
      <c r="F4584" t="s">
        <v>1426</v>
      </c>
      <c r="G4584" t="s">
        <v>104</v>
      </c>
      <c r="H4584" t="s">
        <v>105</v>
      </c>
      <c r="I4584">
        <v>4</v>
      </c>
      <c r="J4584" t="s">
        <v>42</v>
      </c>
      <c r="K4584">
        <v>102</v>
      </c>
      <c r="L4584">
        <v>19</v>
      </c>
      <c r="M4584">
        <v>5.14</v>
      </c>
      <c r="N4584">
        <v>0.98</v>
      </c>
      <c r="O4584">
        <v>5.79</v>
      </c>
      <c r="P4584">
        <v>1.1000000000000001</v>
      </c>
      <c r="Q4584">
        <v>3.96</v>
      </c>
      <c r="R4584">
        <v>0.75</v>
      </c>
      <c r="S4584">
        <v>1.85</v>
      </c>
      <c r="T4584">
        <v>43</v>
      </c>
      <c r="U4584">
        <v>19.72</v>
      </c>
      <c r="V4584">
        <v>24.47</v>
      </c>
      <c r="W4584" s="1">
        <v>42958</v>
      </c>
      <c r="X4584">
        <v>284</v>
      </c>
      <c r="Y4584" t="s">
        <v>46</v>
      </c>
      <c r="AC4584" s="1">
        <v>43060</v>
      </c>
      <c r="AD4584">
        <v>2</v>
      </c>
      <c r="AE4584">
        <v>189</v>
      </c>
      <c r="AF4584" s="1">
        <v>43336</v>
      </c>
      <c r="AG4584">
        <v>378</v>
      </c>
      <c r="AH4584">
        <v>506059</v>
      </c>
      <c r="AI4584" t="s">
        <v>1956</v>
      </c>
      <c r="AJ4584" t="s">
        <v>2440</v>
      </c>
      <c r="AK4584" t="s">
        <v>45</v>
      </c>
      <c r="AL4584" s="1">
        <v>42958</v>
      </c>
    </row>
    <row r="4585" spans="1:38" x14ac:dyDescent="0.25">
      <c r="A4585" t="s">
        <v>129</v>
      </c>
      <c r="B4585" s="1">
        <v>43156</v>
      </c>
      <c r="C4585">
        <v>3</v>
      </c>
      <c r="D4585">
        <v>132</v>
      </c>
      <c r="E4585">
        <v>360</v>
      </c>
      <c r="F4585" t="s">
        <v>1426</v>
      </c>
      <c r="G4585" t="s">
        <v>104</v>
      </c>
      <c r="H4585" t="s">
        <v>105</v>
      </c>
      <c r="I4585">
        <v>4</v>
      </c>
      <c r="J4585" t="s">
        <v>42</v>
      </c>
      <c r="K4585">
        <v>198</v>
      </c>
      <c r="L4585">
        <v>18.100000000000001</v>
      </c>
      <c r="M4585">
        <v>5.07</v>
      </c>
      <c r="N4585">
        <v>0.92</v>
      </c>
      <c r="O4585">
        <v>5.8</v>
      </c>
      <c r="P4585">
        <v>1.05</v>
      </c>
      <c r="Q4585">
        <v>4.13</v>
      </c>
      <c r="R4585">
        <v>0.75</v>
      </c>
      <c r="S4585">
        <v>1.8</v>
      </c>
      <c r="U4585">
        <v>18.79</v>
      </c>
      <c r="V4585">
        <v>23.6</v>
      </c>
      <c r="W4585" s="1">
        <v>42958</v>
      </c>
      <c r="X4585">
        <v>284</v>
      </c>
      <c r="AI4585">
        <v>0</v>
      </c>
    </row>
    <row r="4586" spans="1:38" x14ac:dyDescent="0.25">
      <c r="A4586" t="s">
        <v>129</v>
      </c>
      <c r="B4586" s="1">
        <v>43229</v>
      </c>
      <c r="C4586">
        <v>4</v>
      </c>
      <c r="D4586">
        <v>132</v>
      </c>
      <c r="E4586">
        <v>360</v>
      </c>
      <c r="F4586" t="s">
        <v>1426</v>
      </c>
      <c r="G4586" t="s">
        <v>104</v>
      </c>
      <c r="H4586" t="s">
        <v>105</v>
      </c>
      <c r="I4586">
        <v>4</v>
      </c>
      <c r="J4586" t="s">
        <v>42</v>
      </c>
      <c r="K4586">
        <v>271</v>
      </c>
      <c r="L4586">
        <v>9.1999999999999993</v>
      </c>
      <c r="M4586">
        <v>4.7699999999999996</v>
      </c>
      <c r="N4586">
        <v>0.44</v>
      </c>
      <c r="O4586">
        <v>6.67</v>
      </c>
      <c r="P4586">
        <v>0.61</v>
      </c>
      <c r="Q4586">
        <v>4.6900000000000004</v>
      </c>
      <c r="R4586">
        <v>0.43</v>
      </c>
      <c r="S4586">
        <v>1.05</v>
      </c>
      <c r="T4586">
        <v>123</v>
      </c>
      <c r="U4586">
        <v>9.5500000000000007</v>
      </c>
      <c r="V4586">
        <v>13.31</v>
      </c>
      <c r="W4586" s="1">
        <v>42958</v>
      </c>
      <c r="X4586">
        <v>284</v>
      </c>
      <c r="Y4586" t="s">
        <v>48</v>
      </c>
      <c r="AC4586" t="s">
        <v>142</v>
      </c>
      <c r="AH4586">
        <v>506059</v>
      </c>
      <c r="AI4586" t="s">
        <v>1956</v>
      </c>
      <c r="AJ4586" t="s">
        <v>2440</v>
      </c>
      <c r="AK4586" t="s">
        <v>143</v>
      </c>
      <c r="AL4586" s="1">
        <v>43240</v>
      </c>
    </row>
    <row r="4587" spans="1:38" x14ac:dyDescent="0.25">
      <c r="A4587" t="s">
        <v>129</v>
      </c>
      <c r="B4587" s="1">
        <v>42997</v>
      </c>
      <c r="C4587">
        <v>1</v>
      </c>
      <c r="D4587">
        <v>80</v>
      </c>
      <c r="E4587">
        <v>361</v>
      </c>
      <c r="F4587" t="s">
        <v>1426</v>
      </c>
      <c r="G4587" t="s">
        <v>963</v>
      </c>
      <c r="H4587" t="s">
        <v>105</v>
      </c>
      <c r="I4587">
        <v>3</v>
      </c>
      <c r="J4587">
        <v>2</v>
      </c>
      <c r="K4587">
        <v>4</v>
      </c>
      <c r="L4587">
        <v>17.5</v>
      </c>
      <c r="M4587">
        <v>5.29</v>
      </c>
      <c r="N4587">
        <v>0.93</v>
      </c>
      <c r="O4587">
        <v>5.78</v>
      </c>
      <c r="P4587">
        <v>1.01</v>
      </c>
      <c r="Q4587">
        <v>4.22</v>
      </c>
      <c r="R4587">
        <v>0.74</v>
      </c>
      <c r="S4587">
        <v>1.75</v>
      </c>
      <c r="T4587">
        <v>43</v>
      </c>
      <c r="U4587">
        <v>18.170000000000002</v>
      </c>
      <c r="V4587">
        <v>22.86</v>
      </c>
      <c r="W4587" s="1">
        <v>42993</v>
      </c>
      <c r="X4587">
        <v>249</v>
      </c>
      <c r="Y4587" t="s">
        <v>43</v>
      </c>
      <c r="Z4587" t="s">
        <v>2441</v>
      </c>
      <c r="AA4587" t="s">
        <v>2442</v>
      </c>
      <c r="AC4587" t="s">
        <v>49</v>
      </c>
      <c r="AH4587">
        <v>506063</v>
      </c>
      <c r="AI4587" t="s">
        <v>1216</v>
      </c>
      <c r="AJ4587" t="s">
        <v>1217</v>
      </c>
      <c r="AK4587" t="s">
        <v>45</v>
      </c>
      <c r="AL4587" s="1">
        <v>42993</v>
      </c>
    </row>
    <row r="4588" spans="1:38" x14ac:dyDescent="0.25">
      <c r="A4588" t="s">
        <v>129</v>
      </c>
      <c r="B4588" s="1">
        <v>43060</v>
      </c>
      <c r="C4588">
        <v>2</v>
      </c>
      <c r="D4588">
        <v>80</v>
      </c>
      <c r="E4588">
        <v>361</v>
      </c>
      <c r="F4588" t="s">
        <v>1426</v>
      </c>
      <c r="G4588" t="s">
        <v>963</v>
      </c>
      <c r="H4588" t="s">
        <v>105</v>
      </c>
      <c r="I4588">
        <v>3</v>
      </c>
      <c r="J4588">
        <v>2</v>
      </c>
      <c r="K4588">
        <v>67</v>
      </c>
      <c r="L4588">
        <v>14</v>
      </c>
      <c r="M4588">
        <v>5.0599999999999996</v>
      </c>
      <c r="N4588">
        <v>0.71</v>
      </c>
      <c r="O4588">
        <v>6.43</v>
      </c>
      <c r="P4588">
        <v>0.9</v>
      </c>
      <c r="Q4588">
        <v>4.6500000000000004</v>
      </c>
      <c r="R4588">
        <v>0.65</v>
      </c>
      <c r="S4588">
        <v>1.55</v>
      </c>
      <c r="T4588">
        <v>42</v>
      </c>
      <c r="U4588">
        <v>14.53</v>
      </c>
      <c r="V4588">
        <v>19.87</v>
      </c>
      <c r="W4588" s="1">
        <v>42993</v>
      </c>
      <c r="X4588">
        <v>249</v>
      </c>
      <c r="Y4588" t="s">
        <v>46</v>
      </c>
      <c r="Z4588" t="s">
        <v>2441</v>
      </c>
      <c r="AA4588" t="s">
        <v>2442</v>
      </c>
      <c r="AC4588" s="1">
        <v>43053</v>
      </c>
      <c r="AD4588">
        <v>1</v>
      </c>
      <c r="AE4588">
        <v>184</v>
      </c>
      <c r="AF4588" s="1">
        <v>43331</v>
      </c>
      <c r="AG4588">
        <v>338</v>
      </c>
      <c r="AH4588">
        <v>506063</v>
      </c>
      <c r="AI4588" t="s">
        <v>1216</v>
      </c>
      <c r="AJ4588" t="s">
        <v>1217</v>
      </c>
      <c r="AK4588" t="s">
        <v>45</v>
      </c>
      <c r="AL4588" s="1">
        <v>42993</v>
      </c>
    </row>
    <row r="4589" spans="1:38" x14ac:dyDescent="0.25">
      <c r="A4589" t="s">
        <v>129</v>
      </c>
      <c r="B4589" s="1">
        <v>43156</v>
      </c>
      <c r="C4589">
        <v>3</v>
      </c>
      <c r="D4589">
        <v>80</v>
      </c>
      <c r="E4589">
        <v>361</v>
      </c>
      <c r="F4589" t="s">
        <v>1426</v>
      </c>
      <c r="G4589" t="s">
        <v>963</v>
      </c>
      <c r="H4589" t="s">
        <v>105</v>
      </c>
      <c r="I4589">
        <v>3</v>
      </c>
      <c r="J4589">
        <v>2</v>
      </c>
      <c r="K4589">
        <v>163</v>
      </c>
      <c r="L4589">
        <v>11.5</v>
      </c>
      <c r="M4589">
        <v>5.0599999999999996</v>
      </c>
      <c r="N4589">
        <v>0.57999999999999996</v>
      </c>
      <c r="O4589">
        <v>6.48</v>
      </c>
      <c r="P4589">
        <v>0.75</v>
      </c>
      <c r="Q4589">
        <v>4.91</v>
      </c>
      <c r="R4589">
        <v>0.56000000000000005</v>
      </c>
      <c r="S4589">
        <v>1.31</v>
      </c>
      <c r="U4589">
        <v>11.94</v>
      </c>
      <c r="V4589">
        <v>16.649999999999999</v>
      </c>
      <c r="W4589" s="1">
        <v>42993</v>
      </c>
      <c r="X4589">
        <v>249</v>
      </c>
      <c r="Z4589" t="s">
        <v>2441</v>
      </c>
      <c r="AA4589" t="s">
        <v>2442</v>
      </c>
      <c r="AI4589">
        <v>0</v>
      </c>
    </row>
    <row r="4590" spans="1:38" x14ac:dyDescent="0.25">
      <c r="A4590" t="s">
        <v>129</v>
      </c>
      <c r="B4590" s="1">
        <v>43229</v>
      </c>
      <c r="C4590">
        <v>4</v>
      </c>
      <c r="D4590">
        <v>80</v>
      </c>
      <c r="E4590">
        <v>361</v>
      </c>
      <c r="F4590" t="s">
        <v>1426</v>
      </c>
      <c r="G4590" t="s">
        <v>963</v>
      </c>
      <c r="H4590" t="s">
        <v>105</v>
      </c>
      <c r="I4590">
        <v>3</v>
      </c>
      <c r="J4590">
        <v>2</v>
      </c>
      <c r="K4590">
        <v>236</v>
      </c>
      <c r="L4590">
        <v>5.9</v>
      </c>
      <c r="M4590">
        <v>4.8099999999999996</v>
      </c>
      <c r="N4590">
        <v>0.28000000000000003</v>
      </c>
      <c r="O4590">
        <v>8.25</v>
      </c>
      <c r="P4590">
        <v>0.49</v>
      </c>
      <c r="Q4590">
        <v>6.18</v>
      </c>
      <c r="R4590">
        <v>0.36</v>
      </c>
      <c r="S4590">
        <v>0.85</v>
      </c>
      <c r="T4590">
        <v>79</v>
      </c>
      <c r="U4590">
        <v>6.12</v>
      </c>
      <c r="V4590">
        <v>10.4</v>
      </c>
      <c r="W4590" s="1">
        <v>42993</v>
      </c>
      <c r="X4590">
        <v>249</v>
      </c>
      <c r="Y4590" t="s">
        <v>48</v>
      </c>
      <c r="Z4590" t="s">
        <v>2441</v>
      </c>
      <c r="AA4590" t="s">
        <v>2442</v>
      </c>
      <c r="AC4590" s="1">
        <v>43053</v>
      </c>
      <c r="AD4590">
        <v>1</v>
      </c>
      <c r="AF4590" s="1">
        <v>43331</v>
      </c>
      <c r="AG4590">
        <v>338</v>
      </c>
      <c r="AH4590">
        <v>506063</v>
      </c>
      <c r="AI4590" t="s">
        <v>1216</v>
      </c>
      <c r="AJ4590" t="s">
        <v>1217</v>
      </c>
      <c r="AK4590" t="s">
        <v>50</v>
      </c>
      <c r="AL4590" s="1">
        <v>43250</v>
      </c>
    </row>
    <row r="4591" spans="1:38" x14ac:dyDescent="0.25">
      <c r="A4591" t="s">
        <v>129</v>
      </c>
      <c r="B4591" s="1">
        <v>42997</v>
      </c>
      <c r="C4591">
        <v>1</v>
      </c>
      <c r="D4591">
        <v>206</v>
      </c>
      <c r="E4591">
        <v>361</v>
      </c>
      <c r="F4591" t="s">
        <v>1426</v>
      </c>
      <c r="G4591" t="s">
        <v>69</v>
      </c>
      <c r="H4591" t="s">
        <v>70</v>
      </c>
      <c r="I4591">
        <v>2</v>
      </c>
      <c r="J4591">
        <v>1</v>
      </c>
      <c r="K4591">
        <v>34</v>
      </c>
      <c r="L4591">
        <v>22.6</v>
      </c>
      <c r="M4591">
        <v>4.97</v>
      </c>
      <c r="N4591">
        <v>1.1200000000000001</v>
      </c>
      <c r="O4591">
        <v>5.3</v>
      </c>
      <c r="P4591">
        <v>1.2</v>
      </c>
      <c r="Q4591">
        <v>3.32</v>
      </c>
      <c r="R4591">
        <v>0.75</v>
      </c>
      <c r="S4591">
        <v>1.95</v>
      </c>
      <c r="T4591">
        <v>30</v>
      </c>
      <c r="U4591">
        <v>23.46</v>
      </c>
      <c r="V4591">
        <v>26.69</v>
      </c>
      <c r="W4591" s="1">
        <v>42963</v>
      </c>
      <c r="X4591">
        <v>279</v>
      </c>
      <c r="Y4591" t="s">
        <v>43</v>
      </c>
      <c r="AC4591" t="s">
        <v>49</v>
      </c>
      <c r="AH4591">
        <v>508140</v>
      </c>
      <c r="AI4591">
        <v>78</v>
      </c>
      <c r="AJ4591" s="3">
        <v>45209</v>
      </c>
      <c r="AK4591" t="s">
        <v>45</v>
      </c>
      <c r="AL4591" s="1">
        <v>42963</v>
      </c>
    </row>
    <row r="4592" spans="1:38" x14ac:dyDescent="0.25">
      <c r="A4592" t="s">
        <v>129</v>
      </c>
      <c r="B4592" s="1">
        <v>43156</v>
      </c>
      <c r="C4592">
        <v>3</v>
      </c>
      <c r="D4592">
        <v>206</v>
      </c>
      <c r="E4592">
        <v>361</v>
      </c>
      <c r="F4592" t="s">
        <v>1426</v>
      </c>
      <c r="G4592" t="s">
        <v>69</v>
      </c>
      <c r="H4592" t="s">
        <v>70</v>
      </c>
      <c r="I4592">
        <v>2</v>
      </c>
      <c r="J4592">
        <v>1</v>
      </c>
      <c r="K4592">
        <v>193</v>
      </c>
      <c r="L4592">
        <v>15.9</v>
      </c>
      <c r="M4592">
        <v>4.74</v>
      </c>
      <c r="N4592">
        <v>0.75</v>
      </c>
      <c r="O4592">
        <v>5.37</v>
      </c>
      <c r="P4592">
        <v>0.85</v>
      </c>
      <c r="Q4592">
        <v>4.13</v>
      </c>
      <c r="R4592">
        <v>0.66</v>
      </c>
      <c r="S4592">
        <v>1.51</v>
      </c>
      <c r="U4592">
        <v>16.5</v>
      </c>
      <c r="V4592">
        <v>19.829999999999998</v>
      </c>
      <c r="W4592" s="1">
        <v>42963</v>
      </c>
      <c r="X4592">
        <v>279</v>
      </c>
      <c r="AI4592">
        <v>0</v>
      </c>
    </row>
    <row r="4593" spans="1:38" x14ac:dyDescent="0.25">
      <c r="A4593" t="s">
        <v>129</v>
      </c>
      <c r="B4593" s="1">
        <v>43060</v>
      </c>
      <c r="C4593">
        <v>2</v>
      </c>
      <c r="D4593">
        <v>206</v>
      </c>
      <c r="E4593">
        <v>361</v>
      </c>
      <c r="F4593" t="s">
        <v>1426</v>
      </c>
      <c r="G4593" t="s">
        <v>69</v>
      </c>
      <c r="H4593" t="s">
        <v>70</v>
      </c>
      <c r="I4593">
        <v>2</v>
      </c>
      <c r="J4593">
        <v>1</v>
      </c>
      <c r="K4593">
        <v>97</v>
      </c>
      <c r="L4593">
        <v>16.8</v>
      </c>
      <c r="M4593">
        <v>4.9000000000000004</v>
      </c>
      <c r="N4593">
        <v>0.82</v>
      </c>
      <c r="O4593">
        <v>5.0999999999999996</v>
      </c>
      <c r="P4593">
        <v>0.86</v>
      </c>
      <c r="Q4593">
        <v>3.38</v>
      </c>
      <c r="R4593">
        <v>0.56999999999999995</v>
      </c>
      <c r="S4593">
        <v>1.42</v>
      </c>
      <c r="T4593">
        <v>27</v>
      </c>
      <c r="U4593">
        <v>17.440000000000001</v>
      </c>
      <c r="V4593">
        <v>19.53</v>
      </c>
      <c r="W4593" s="1">
        <v>42963</v>
      </c>
      <c r="X4593">
        <v>279</v>
      </c>
      <c r="Y4593" t="s">
        <v>46</v>
      </c>
      <c r="AC4593" s="1">
        <v>43055</v>
      </c>
      <c r="AD4593">
        <v>1</v>
      </c>
      <c r="AE4593">
        <v>185</v>
      </c>
      <c r="AF4593" s="1">
        <v>43332</v>
      </c>
      <c r="AG4593">
        <v>369</v>
      </c>
      <c r="AH4593">
        <v>508140</v>
      </c>
      <c r="AI4593">
        <v>78</v>
      </c>
      <c r="AJ4593" s="3">
        <v>45209</v>
      </c>
      <c r="AK4593" t="s">
        <v>45</v>
      </c>
      <c r="AL4593" s="1">
        <v>42963</v>
      </c>
    </row>
    <row r="4594" spans="1:38" x14ac:dyDescent="0.25">
      <c r="A4594" t="s">
        <v>129</v>
      </c>
      <c r="B4594" s="1">
        <v>43229</v>
      </c>
      <c r="C4594">
        <v>4</v>
      </c>
      <c r="D4594">
        <v>206</v>
      </c>
      <c r="E4594">
        <v>361</v>
      </c>
      <c r="F4594" t="s">
        <v>1426</v>
      </c>
      <c r="G4594" t="s">
        <v>69</v>
      </c>
      <c r="H4594" t="s">
        <v>70</v>
      </c>
      <c r="I4594">
        <v>2</v>
      </c>
      <c r="J4594">
        <v>1</v>
      </c>
      <c r="K4594">
        <v>266</v>
      </c>
      <c r="L4594">
        <v>9.9</v>
      </c>
      <c r="M4594">
        <v>4.4400000000000004</v>
      </c>
      <c r="N4594">
        <v>0.44</v>
      </c>
      <c r="O4594">
        <v>6.49</v>
      </c>
      <c r="P4594">
        <v>0.64</v>
      </c>
      <c r="Q4594">
        <v>4.84</v>
      </c>
      <c r="R4594">
        <v>0.48</v>
      </c>
      <c r="S4594">
        <v>1.1200000000000001</v>
      </c>
      <c r="T4594">
        <v>88</v>
      </c>
      <c r="U4594">
        <v>10.28</v>
      </c>
      <c r="V4594">
        <v>14.25</v>
      </c>
      <c r="W4594" s="1">
        <v>42963</v>
      </c>
      <c r="X4594">
        <v>279</v>
      </c>
      <c r="Y4594" t="s">
        <v>48</v>
      </c>
      <c r="AC4594" t="s">
        <v>49</v>
      </c>
      <c r="AH4594">
        <v>508140</v>
      </c>
      <c r="AI4594" t="s">
        <v>272</v>
      </c>
      <c r="AJ4594">
        <v>44114</v>
      </c>
      <c r="AK4594" t="s">
        <v>50</v>
      </c>
      <c r="AL4594" s="1">
        <v>43250</v>
      </c>
    </row>
    <row r="4595" spans="1:38" x14ac:dyDescent="0.25">
      <c r="A4595" t="s">
        <v>284</v>
      </c>
      <c r="B4595" s="1">
        <v>44230</v>
      </c>
      <c r="C4595">
        <v>3</v>
      </c>
      <c r="D4595">
        <v>565</v>
      </c>
      <c r="E4595">
        <v>361</v>
      </c>
      <c r="F4595" t="s">
        <v>1426</v>
      </c>
      <c r="G4595" t="s">
        <v>64</v>
      </c>
      <c r="H4595" t="s">
        <v>64</v>
      </c>
      <c r="I4595" t="s">
        <v>286</v>
      </c>
      <c r="J4595" t="s">
        <v>42</v>
      </c>
      <c r="K4595">
        <v>124</v>
      </c>
      <c r="L4595">
        <v>17.600000000000001</v>
      </c>
      <c r="M4595">
        <v>5.14</v>
      </c>
      <c r="N4595">
        <v>0.9</v>
      </c>
      <c r="O4595">
        <v>4.83</v>
      </c>
      <c r="P4595">
        <v>0.85</v>
      </c>
      <c r="Q4595">
        <v>4.07</v>
      </c>
      <c r="R4595">
        <v>0.72</v>
      </c>
      <c r="S4595">
        <v>1.57</v>
      </c>
      <c r="T4595">
        <v>24</v>
      </c>
      <c r="U4595">
        <v>18.27</v>
      </c>
      <c r="V4595">
        <v>20.7</v>
      </c>
      <c r="W4595" s="1">
        <v>44106</v>
      </c>
    </row>
    <row r="4596" spans="1:38" x14ac:dyDescent="0.25">
      <c r="A4596" t="s">
        <v>284</v>
      </c>
      <c r="B4596" s="1">
        <v>44111</v>
      </c>
      <c r="C4596">
        <v>1</v>
      </c>
      <c r="D4596">
        <v>307</v>
      </c>
      <c r="E4596">
        <v>361</v>
      </c>
      <c r="F4596" t="s">
        <v>1426</v>
      </c>
      <c r="G4596" t="s">
        <v>64</v>
      </c>
      <c r="H4596" t="s">
        <v>64</v>
      </c>
      <c r="I4596">
        <v>4</v>
      </c>
      <c r="J4596" t="s">
        <v>42</v>
      </c>
      <c r="K4596">
        <v>54</v>
      </c>
      <c r="L4596">
        <v>28</v>
      </c>
      <c r="M4596">
        <v>4.99</v>
      </c>
      <c r="N4596">
        <v>1.4</v>
      </c>
      <c r="O4596">
        <v>4.6500000000000004</v>
      </c>
      <c r="P4596">
        <v>1.3</v>
      </c>
      <c r="Q4596">
        <v>4.1100000000000003</v>
      </c>
      <c r="R4596">
        <v>1.1499999999999999</v>
      </c>
      <c r="S4596">
        <v>2.4500000000000002</v>
      </c>
      <c r="T4596">
        <v>38</v>
      </c>
      <c r="U4596">
        <v>29.06</v>
      </c>
      <c r="V4596">
        <v>32.39</v>
      </c>
      <c r="W4596" s="1">
        <v>44057</v>
      </c>
    </row>
    <row r="4597" spans="1:38" x14ac:dyDescent="0.25">
      <c r="A4597" t="s">
        <v>284</v>
      </c>
      <c r="B4597" s="1">
        <v>44166</v>
      </c>
      <c r="C4597">
        <v>2</v>
      </c>
      <c r="D4597">
        <v>307</v>
      </c>
      <c r="E4597">
        <v>361</v>
      </c>
      <c r="F4597" t="s">
        <v>1426</v>
      </c>
      <c r="G4597" t="s">
        <v>64</v>
      </c>
      <c r="H4597" t="s">
        <v>64</v>
      </c>
      <c r="I4597">
        <v>4</v>
      </c>
      <c r="J4597" t="s">
        <v>42</v>
      </c>
      <c r="K4597">
        <v>109</v>
      </c>
      <c r="L4597">
        <v>22</v>
      </c>
      <c r="M4597">
        <v>4.74</v>
      </c>
      <c r="N4597">
        <v>1.04</v>
      </c>
      <c r="O4597">
        <v>6</v>
      </c>
      <c r="P4597">
        <v>1.3</v>
      </c>
      <c r="Q4597">
        <v>3.8</v>
      </c>
      <c r="R4597">
        <v>0.8</v>
      </c>
      <c r="S4597">
        <v>2.2000000000000002</v>
      </c>
      <c r="T4597">
        <v>66</v>
      </c>
      <c r="U4597">
        <v>22.84</v>
      </c>
      <c r="V4597">
        <v>28.15</v>
      </c>
      <c r="W4597" s="1">
        <v>44057</v>
      </c>
      <c r="Z4597">
        <v>135</v>
      </c>
      <c r="AA4597">
        <v>53</v>
      </c>
    </row>
    <row r="4598" spans="1:38" x14ac:dyDescent="0.25">
      <c r="A4598" t="s">
        <v>284</v>
      </c>
      <c r="B4598" s="1">
        <v>44230</v>
      </c>
      <c r="C4598">
        <v>3</v>
      </c>
      <c r="D4598">
        <v>307</v>
      </c>
      <c r="E4598">
        <v>361</v>
      </c>
      <c r="F4598" t="s">
        <v>1426</v>
      </c>
      <c r="G4598" t="s">
        <v>64</v>
      </c>
      <c r="H4598" t="s">
        <v>64</v>
      </c>
      <c r="I4598">
        <v>4</v>
      </c>
      <c r="J4598" t="s">
        <v>42</v>
      </c>
      <c r="K4598">
        <v>173</v>
      </c>
      <c r="L4598">
        <v>20</v>
      </c>
      <c r="M4598">
        <v>4.7699999999999996</v>
      </c>
      <c r="N4598">
        <v>0.95</v>
      </c>
      <c r="O4598">
        <v>5.36</v>
      </c>
      <c r="P4598">
        <v>1.07</v>
      </c>
      <c r="Q4598">
        <v>4.21</v>
      </c>
      <c r="R4598">
        <v>0.84</v>
      </c>
      <c r="S4598">
        <v>1.91</v>
      </c>
      <c r="T4598">
        <v>125</v>
      </c>
      <c r="U4598">
        <v>20.76</v>
      </c>
      <c r="V4598">
        <v>25.06</v>
      </c>
      <c r="W4598" s="1">
        <v>44057</v>
      </c>
    </row>
    <row r="4599" spans="1:38" x14ac:dyDescent="0.25">
      <c r="A4599" t="s">
        <v>68</v>
      </c>
      <c r="B4599" s="1">
        <v>43018</v>
      </c>
      <c r="C4599">
        <v>1</v>
      </c>
      <c r="D4599">
        <v>340</v>
      </c>
      <c r="E4599">
        <v>361</v>
      </c>
      <c r="F4599" t="s">
        <v>1426</v>
      </c>
      <c r="G4599" t="s">
        <v>69</v>
      </c>
      <c r="H4599" t="s">
        <v>70</v>
      </c>
      <c r="I4599">
        <v>6</v>
      </c>
      <c r="J4599" t="s">
        <v>42</v>
      </c>
      <c r="K4599">
        <v>60</v>
      </c>
      <c r="L4599">
        <v>25.1</v>
      </c>
      <c r="M4599">
        <v>4.96</v>
      </c>
      <c r="N4599">
        <v>1.24</v>
      </c>
      <c r="O4599">
        <v>4.72</v>
      </c>
      <c r="P4599">
        <v>1.18</v>
      </c>
      <c r="Q4599">
        <v>3.65</v>
      </c>
      <c r="R4599">
        <v>0.92</v>
      </c>
      <c r="S4599">
        <v>2.1</v>
      </c>
      <c r="T4599">
        <v>20</v>
      </c>
      <c r="U4599">
        <v>26.05</v>
      </c>
      <c r="V4599">
        <v>28.37</v>
      </c>
      <c r="W4599" s="1">
        <v>42958</v>
      </c>
      <c r="X4599">
        <v>274</v>
      </c>
      <c r="Y4599" t="s">
        <v>43</v>
      </c>
      <c r="AC4599" s="1">
        <v>43037</v>
      </c>
      <c r="AD4599">
        <v>1</v>
      </c>
      <c r="AE4599">
        <v>252</v>
      </c>
      <c r="AF4599" s="1">
        <v>43319</v>
      </c>
      <c r="AG4599">
        <v>361</v>
      </c>
      <c r="AH4599">
        <v>310544</v>
      </c>
      <c r="AI4599" t="s">
        <v>2443</v>
      </c>
      <c r="AJ4599" t="s">
        <v>2444</v>
      </c>
      <c r="AK4599" t="s">
        <v>45</v>
      </c>
      <c r="AL4599" s="1">
        <v>42958</v>
      </c>
    </row>
    <row r="4600" spans="1:38" x14ac:dyDescent="0.25">
      <c r="A4600" t="s">
        <v>68</v>
      </c>
      <c r="B4600" s="1">
        <v>43073</v>
      </c>
      <c r="C4600">
        <v>2</v>
      </c>
      <c r="D4600">
        <v>340</v>
      </c>
      <c r="E4600">
        <v>361</v>
      </c>
      <c r="F4600" t="s">
        <v>1426</v>
      </c>
      <c r="G4600" t="s">
        <v>69</v>
      </c>
      <c r="H4600" t="s">
        <v>70</v>
      </c>
      <c r="I4600">
        <v>6</v>
      </c>
      <c r="J4600" t="s">
        <v>42</v>
      </c>
      <c r="K4600">
        <v>115</v>
      </c>
      <c r="L4600">
        <v>15.7</v>
      </c>
      <c r="M4600">
        <v>4.71</v>
      </c>
      <c r="N4600">
        <v>0.74</v>
      </c>
      <c r="O4600">
        <v>4.2300000000000004</v>
      </c>
      <c r="P4600">
        <v>0.66</v>
      </c>
      <c r="Q4600">
        <v>3.5</v>
      </c>
      <c r="R4600">
        <v>0.55000000000000004</v>
      </c>
      <c r="S4600">
        <v>1.21</v>
      </c>
      <c r="T4600">
        <v>3041</v>
      </c>
      <c r="U4600">
        <v>16.3</v>
      </c>
      <c r="V4600">
        <v>16.579999999999998</v>
      </c>
      <c r="W4600" s="1">
        <v>42958</v>
      </c>
      <c r="X4600">
        <v>274</v>
      </c>
      <c r="Y4600" s="3">
        <v>44958</v>
      </c>
      <c r="AC4600" s="1">
        <v>43037</v>
      </c>
      <c r="AD4600">
        <v>1</v>
      </c>
      <c r="AE4600">
        <v>244</v>
      </c>
      <c r="AF4600" s="1">
        <v>43319</v>
      </c>
      <c r="AG4600">
        <v>361</v>
      </c>
      <c r="AH4600">
        <v>310544</v>
      </c>
      <c r="AI4600" t="s">
        <v>2443</v>
      </c>
      <c r="AJ4600" t="s">
        <v>2444</v>
      </c>
      <c r="AK4600" t="s">
        <v>45</v>
      </c>
      <c r="AL4600" s="1">
        <v>42958</v>
      </c>
    </row>
    <row r="4601" spans="1:38" x14ac:dyDescent="0.25">
      <c r="A4601" t="s">
        <v>68</v>
      </c>
      <c r="B4601" s="1">
        <v>43144</v>
      </c>
      <c r="C4601">
        <v>3</v>
      </c>
      <c r="D4601">
        <v>340</v>
      </c>
      <c r="E4601">
        <v>361</v>
      </c>
      <c r="F4601" t="s">
        <v>1426</v>
      </c>
      <c r="G4601" t="s">
        <v>69</v>
      </c>
      <c r="H4601" t="s">
        <v>70</v>
      </c>
      <c r="I4601">
        <v>6</v>
      </c>
      <c r="J4601" t="s">
        <v>42</v>
      </c>
      <c r="K4601">
        <v>186</v>
      </c>
      <c r="L4601">
        <v>12.6</v>
      </c>
      <c r="M4601">
        <v>4.76</v>
      </c>
      <c r="N4601">
        <v>0.6</v>
      </c>
      <c r="O4601">
        <v>5.58</v>
      </c>
      <c r="P4601">
        <v>0.7</v>
      </c>
      <c r="Q4601">
        <v>3.88</v>
      </c>
      <c r="R4601">
        <v>0.49</v>
      </c>
      <c r="S4601">
        <v>1.19</v>
      </c>
      <c r="T4601">
        <v>44</v>
      </c>
      <c r="U4601">
        <v>13.08</v>
      </c>
      <c r="V4601">
        <v>15.8</v>
      </c>
      <c r="W4601" s="1">
        <v>42958</v>
      </c>
      <c r="X4601">
        <v>274</v>
      </c>
      <c r="Y4601" s="3">
        <v>44986</v>
      </c>
      <c r="AC4601" s="1">
        <v>43037</v>
      </c>
      <c r="AD4601">
        <v>1</v>
      </c>
      <c r="AE4601">
        <v>173</v>
      </c>
      <c r="AF4601" s="1">
        <v>43319</v>
      </c>
      <c r="AG4601">
        <v>361</v>
      </c>
      <c r="AH4601">
        <v>310544</v>
      </c>
      <c r="AI4601" t="s">
        <v>2443</v>
      </c>
      <c r="AJ4601" t="s">
        <v>2444</v>
      </c>
      <c r="AK4601" t="s">
        <v>45</v>
      </c>
      <c r="AL4601" s="1">
        <v>42958</v>
      </c>
    </row>
    <row r="4602" spans="1:38" x14ac:dyDescent="0.25">
      <c r="A4602" t="s">
        <v>68</v>
      </c>
      <c r="B4602" s="1">
        <v>43219</v>
      </c>
      <c r="C4602">
        <v>4</v>
      </c>
      <c r="D4602">
        <v>340</v>
      </c>
      <c r="E4602">
        <v>361</v>
      </c>
      <c r="F4602" t="s">
        <v>1426</v>
      </c>
      <c r="G4602" t="s">
        <v>69</v>
      </c>
      <c r="H4602" t="s">
        <v>70</v>
      </c>
      <c r="I4602">
        <v>6</v>
      </c>
      <c r="J4602" t="s">
        <v>42</v>
      </c>
      <c r="K4602">
        <v>261</v>
      </c>
      <c r="L4602">
        <v>7.4</v>
      </c>
      <c r="M4602">
        <v>4.4800000000000004</v>
      </c>
      <c r="N4602">
        <v>0.33</v>
      </c>
      <c r="O4602">
        <v>8.14</v>
      </c>
      <c r="P4602">
        <v>0.6</v>
      </c>
      <c r="Q4602">
        <v>5.34</v>
      </c>
      <c r="R4602">
        <v>0.4</v>
      </c>
      <c r="S4602">
        <v>1</v>
      </c>
      <c r="T4602">
        <v>231</v>
      </c>
      <c r="U4602">
        <v>7.68</v>
      </c>
      <c r="V4602">
        <v>12.48</v>
      </c>
      <c r="W4602" s="1">
        <v>42958</v>
      </c>
      <c r="X4602">
        <v>274</v>
      </c>
      <c r="Y4602" s="3">
        <v>45018</v>
      </c>
      <c r="AC4602" s="1">
        <v>43419</v>
      </c>
      <c r="AD4602">
        <v>2</v>
      </c>
      <c r="AE4602">
        <v>254</v>
      </c>
      <c r="AF4602" s="1">
        <v>43701</v>
      </c>
      <c r="AG4602">
        <v>743</v>
      </c>
      <c r="AH4602">
        <v>310544</v>
      </c>
      <c r="AI4602" t="s">
        <v>2443</v>
      </c>
      <c r="AJ4602" t="s">
        <v>2444</v>
      </c>
      <c r="AK4602" t="s">
        <v>50</v>
      </c>
      <c r="AL4602" s="1">
        <v>43250</v>
      </c>
    </row>
    <row r="4603" spans="1:38" x14ac:dyDescent="0.25">
      <c r="A4603" t="s">
        <v>129</v>
      </c>
      <c r="B4603" s="1">
        <v>43060</v>
      </c>
      <c r="C4603">
        <v>2</v>
      </c>
      <c r="D4603">
        <v>247</v>
      </c>
      <c r="E4603">
        <v>362</v>
      </c>
      <c r="F4603" t="s">
        <v>1426</v>
      </c>
      <c r="G4603" t="s">
        <v>51</v>
      </c>
      <c r="H4603" t="s">
        <v>52</v>
      </c>
      <c r="I4603">
        <v>7</v>
      </c>
      <c r="J4603" t="s">
        <v>42</v>
      </c>
      <c r="K4603">
        <v>61</v>
      </c>
      <c r="L4603">
        <v>20.7</v>
      </c>
      <c r="M4603">
        <v>5.23</v>
      </c>
      <c r="N4603">
        <v>1.08</v>
      </c>
      <c r="O4603">
        <v>5.43</v>
      </c>
      <c r="P4603">
        <v>1.1200000000000001</v>
      </c>
      <c r="Q4603">
        <v>3.63</v>
      </c>
      <c r="R4603">
        <v>0.75</v>
      </c>
      <c r="S4603">
        <v>1.88</v>
      </c>
      <c r="T4603">
        <v>17</v>
      </c>
      <c r="U4603">
        <v>21.49</v>
      </c>
      <c r="V4603">
        <v>25.17</v>
      </c>
      <c r="W4603" s="1">
        <v>42999</v>
      </c>
      <c r="X4603">
        <v>243</v>
      </c>
      <c r="Y4603" t="s">
        <v>43</v>
      </c>
      <c r="Z4603">
        <f>-14/35</f>
        <v>-0.4</v>
      </c>
      <c r="AA4603" t="s">
        <v>2445</v>
      </c>
      <c r="AC4603" s="1">
        <v>43073</v>
      </c>
      <c r="AD4603">
        <v>4</v>
      </c>
      <c r="AE4603">
        <v>208</v>
      </c>
      <c r="AF4603" s="1">
        <v>43355</v>
      </c>
      <c r="AG4603">
        <v>356</v>
      </c>
      <c r="AI4603" t="s">
        <v>2446</v>
      </c>
      <c r="AJ4603" t="s">
        <v>2447</v>
      </c>
      <c r="AK4603" t="s">
        <v>45</v>
      </c>
      <c r="AL4603" s="1">
        <v>42999</v>
      </c>
    </row>
    <row r="4604" spans="1:38" x14ac:dyDescent="0.25">
      <c r="A4604" t="s">
        <v>129</v>
      </c>
      <c r="B4604" s="1">
        <v>43156</v>
      </c>
      <c r="C4604">
        <v>3</v>
      </c>
      <c r="D4604">
        <v>247</v>
      </c>
      <c r="E4604">
        <v>362</v>
      </c>
      <c r="F4604" t="s">
        <v>1426</v>
      </c>
      <c r="G4604" t="s">
        <v>51</v>
      </c>
      <c r="H4604" t="s">
        <v>52</v>
      </c>
      <c r="I4604">
        <v>7</v>
      </c>
      <c r="J4604" t="s">
        <v>42</v>
      </c>
      <c r="K4604">
        <v>157</v>
      </c>
      <c r="L4604">
        <v>20.100000000000001</v>
      </c>
      <c r="M4604">
        <v>5.0999999999999996</v>
      </c>
      <c r="N4604">
        <v>1.03</v>
      </c>
      <c r="O4604">
        <v>4.72</v>
      </c>
      <c r="P4604">
        <v>0.95</v>
      </c>
      <c r="Q4604">
        <v>3.79</v>
      </c>
      <c r="R4604">
        <v>0.76</v>
      </c>
      <c r="S4604">
        <v>1.71</v>
      </c>
      <c r="U4604">
        <v>20.86</v>
      </c>
      <c r="V4604">
        <v>22.95</v>
      </c>
      <c r="W4604" s="1">
        <v>42999</v>
      </c>
      <c r="X4604">
        <v>243</v>
      </c>
      <c r="Z4604">
        <v>-0.4</v>
      </c>
      <c r="AA4604" t="s">
        <v>2445</v>
      </c>
      <c r="AI4604">
        <v>0</v>
      </c>
    </row>
    <row r="4605" spans="1:38" x14ac:dyDescent="0.25">
      <c r="A4605" t="s">
        <v>129</v>
      </c>
      <c r="B4605" s="1">
        <v>43229</v>
      </c>
      <c r="C4605">
        <v>4</v>
      </c>
      <c r="D4605">
        <v>247</v>
      </c>
      <c r="E4605">
        <v>362</v>
      </c>
      <c r="F4605" t="s">
        <v>1426</v>
      </c>
      <c r="G4605" t="s">
        <v>51</v>
      </c>
      <c r="H4605" t="s">
        <v>52</v>
      </c>
      <c r="I4605">
        <v>7</v>
      </c>
      <c r="J4605" t="s">
        <v>42</v>
      </c>
      <c r="K4605">
        <v>230</v>
      </c>
      <c r="L4605">
        <v>11.3</v>
      </c>
      <c r="M4605">
        <v>4.88</v>
      </c>
      <c r="N4605">
        <v>0.55000000000000004</v>
      </c>
      <c r="O4605">
        <v>5.97</v>
      </c>
      <c r="P4605">
        <v>0.67</v>
      </c>
      <c r="Q4605">
        <v>4.55</v>
      </c>
      <c r="R4605">
        <v>0.51</v>
      </c>
      <c r="S4605">
        <v>1.19</v>
      </c>
      <c r="T4605">
        <v>43</v>
      </c>
      <c r="U4605">
        <v>11.73</v>
      </c>
      <c r="V4605">
        <v>15.22</v>
      </c>
      <c r="W4605" s="1">
        <v>42999</v>
      </c>
      <c r="X4605">
        <v>243</v>
      </c>
      <c r="Y4605" t="s">
        <v>47</v>
      </c>
      <c r="Z4605">
        <f>-14/35</f>
        <v>-0.4</v>
      </c>
      <c r="AA4605" t="s">
        <v>2445</v>
      </c>
      <c r="AC4605" t="s">
        <v>49</v>
      </c>
      <c r="AI4605" t="s">
        <v>2446</v>
      </c>
      <c r="AJ4605" t="s">
        <v>2447</v>
      </c>
      <c r="AK4605" t="s">
        <v>50</v>
      </c>
      <c r="AL4605" s="1">
        <v>43251</v>
      </c>
    </row>
    <row r="4606" spans="1:38" x14ac:dyDescent="0.25">
      <c r="A4606" t="s">
        <v>123</v>
      </c>
      <c r="B4606" s="1">
        <v>43005</v>
      </c>
      <c r="C4606">
        <v>1</v>
      </c>
      <c r="D4606">
        <v>535</v>
      </c>
      <c r="E4606">
        <v>363</v>
      </c>
      <c r="F4606" t="s">
        <v>1426</v>
      </c>
      <c r="G4606" t="s">
        <v>69</v>
      </c>
      <c r="H4606" t="s">
        <v>70</v>
      </c>
      <c r="I4606">
        <v>3</v>
      </c>
      <c r="J4606">
        <v>2</v>
      </c>
      <c r="K4606">
        <v>50</v>
      </c>
      <c r="L4606">
        <v>23.5</v>
      </c>
      <c r="M4606">
        <v>4.99</v>
      </c>
      <c r="N4606">
        <v>1.17</v>
      </c>
      <c r="O4606">
        <v>4.4400000000000004</v>
      </c>
      <c r="P4606">
        <v>1.04</v>
      </c>
      <c r="Q4606">
        <v>3.82</v>
      </c>
      <c r="R4606">
        <v>0.9</v>
      </c>
      <c r="S4606">
        <v>1.94</v>
      </c>
      <c r="T4606">
        <v>14</v>
      </c>
      <c r="U4606">
        <v>24.39</v>
      </c>
      <c r="V4606">
        <v>26.03</v>
      </c>
      <c r="W4606" s="1">
        <v>42955</v>
      </c>
      <c r="X4606">
        <v>256</v>
      </c>
      <c r="Y4606" t="s">
        <v>43</v>
      </c>
      <c r="AC4606" s="1">
        <v>43048</v>
      </c>
      <c r="AD4606">
        <v>1</v>
      </c>
      <c r="AE4606">
        <v>264</v>
      </c>
      <c r="AF4606" s="1">
        <v>43331</v>
      </c>
      <c r="AG4606">
        <v>376</v>
      </c>
      <c r="AH4606" t="s">
        <v>207</v>
      </c>
      <c r="AI4606" t="s">
        <v>200</v>
      </c>
      <c r="AJ4606" t="s">
        <v>1681</v>
      </c>
      <c r="AK4606" t="s">
        <v>45</v>
      </c>
      <c r="AL4606" s="1">
        <v>42955</v>
      </c>
    </row>
    <row r="4607" spans="1:38" x14ac:dyDescent="0.25">
      <c r="A4607" t="s">
        <v>123</v>
      </c>
      <c r="B4607" s="1">
        <v>43074</v>
      </c>
      <c r="C4607">
        <v>2</v>
      </c>
      <c r="D4607">
        <v>535</v>
      </c>
      <c r="E4607">
        <v>363</v>
      </c>
      <c r="F4607" t="s">
        <v>1426</v>
      </c>
      <c r="G4607" t="s">
        <v>69</v>
      </c>
      <c r="H4607" t="s">
        <v>70</v>
      </c>
      <c r="I4607">
        <v>3</v>
      </c>
      <c r="J4607">
        <v>2</v>
      </c>
      <c r="K4607">
        <v>119</v>
      </c>
      <c r="L4607">
        <v>21.1</v>
      </c>
      <c r="M4607">
        <v>5.18</v>
      </c>
      <c r="N4607">
        <v>1.0900000000000001</v>
      </c>
      <c r="O4607">
        <v>4.63</v>
      </c>
      <c r="P4607">
        <v>0.98</v>
      </c>
      <c r="Q4607">
        <v>3.98</v>
      </c>
      <c r="R4607">
        <v>0.84</v>
      </c>
      <c r="S4607">
        <v>1.82</v>
      </c>
      <c r="T4607">
        <v>25</v>
      </c>
      <c r="U4607">
        <v>21.9</v>
      </c>
      <c r="V4607">
        <v>24.19</v>
      </c>
      <c r="W4607" s="1">
        <v>42955</v>
      </c>
      <c r="X4607">
        <v>256</v>
      </c>
      <c r="Y4607" t="s">
        <v>46</v>
      </c>
      <c r="AC4607" s="1">
        <v>43048</v>
      </c>
      <c r="AD4607">
        <v>1</v>
      </c>
      <c r="AE4607">
        <v>255</v>
      </c>
      <c r="AF4607" s="1">
        <v>43331</v>
      </c>
      <c r="AG4607">
        <v>376</v>
      </c>
      <c r="AH4607" t="s">
        <v>207</v>
      </c>
      <c r="AI4607" t="s">
        <v>200</v>
      </c>
      <c r="AJ4607" t="s">
        <v>1681</v>
      </c>
      <c r="AK4607" t="s">
        <v>45</v>
      </c>
      <c r="AL4607" s="1">
        <v>42955</v>
      </c>
    </row>
    <row r="4608" spans="1:38" x14ac:dyDescent="0.25">
      <c r="A4608" t="s">
        <v>123</v>
      </c>
      <c r="B4608" s="1">
        <v>43136</v>
      </c>
      <c r="C4608">
        <v>3</v>
      </c>
      <c r="D4608">
        <v>535</v>
      </c>
      <c r="E4608">
        <v>363</v>
      </c>
      <c r="F4608" t="s">
        <v>1426</v>
      </c>
      <c r="G4608" t="s">
        <v>104</v>
      </c>
      <c r="H4608" t="s">
        <v>105</v>
      </c>
      <c r="I4608">
        <v>3</v>
      </c>
      <c r="J4608">
        <v>2</v>
      </c>
      <c r="K4608">
        <v>123</v>
      </c>
      <c r="L4608">
        <v>17.7</v>
      </c>
      <c r="M4608">
        <v>5.32</v>
      </c>
      <c r="N4608">
        <v>0.94</v>
      </c>
      <c r="O4608">
        <v>5.14</v>
      </c>
      <c r="P4608">
        <v>0.91</v>
      </c>
      <c r="Q4608">
        <v>3.81</v>
      </c>
      <c r="R4608">
        <v>0.67</v>
      </c>
      <c r="S4608">
        <v>1.58</v>
      </c>
      <c r="T4608">
        <v>12</v>
      </c>
      <c r="U4608">
        <v>18.37</v>
      </c>
      <c r="V4608">
        <v>21.14</v>
      </c>
      <c r="W4608" s="1">
        <v>43013</v>
      </c>
      <c r="X4608">
        <v>198</v>
      </c>
      <c r="Y4608" t="s">
        <v>46</v>
      </c>
      <c r="Z4608" t="s">
        <v>1059</v>
      </c>
      <c r="AA4608" t="s">
        <v>1060</v>
      </c>
      <c r="AC4608" s="1">
        <v>43061</v>
      </c>
      <c r="AD4608">
        <v>1</v>
      </c>
      <c r="AE4608">
        <v>200</v>
      </c>
      <c r="AF4608" s="1">
        <v>43338</v>
      </c>
      <c r="AG4608">
        <v>325</v>
      </c>
      <c r="AH4608" t="s">
        <v>1061</v>
      </c>
      <c r="AI4608">
        <v>408</v>
      </c>
      <c r="AJ4608" t="s">
        <v>1062</v>
      </c>
      <c r="AK4608" t="s">
        <v>45</v>
      </c>
      <c r="AL4608" s="1">
        <v>43013</v>
      </c>
    </row>
    <row r="4609" spans="1:38" x14ac:dyDescent="0.25">
      <c r="A4609" t="s">
        <v>123</v>
      </c>
      <c r="B4609" s="1">
        <v>43198</v>
      </c>
      <c r="C4609">
        <v>4</v>
      </c>
      <c r="D4609">
        <v>533</v>
      </c>
      <c r="E4609">
        <v>363</v>
      </c>
      <c r="F4609" t="s">
        <v>1426</v>
      </c>
      <c r="G4609" t="s">
        <v>104</v>
      </c>
      <c r="H4609" t="s">
        <v>105</v>
      </c>
      <c r="I4609">
        <v>3</v>
      </c>
      <c r="J4609">
        <v>2</v>
      </c>
      <c r="K4609">
        <v>185</v>
      </c>
      <c r="L4609">
        <v>14.5</v>
      </c>
      <c r="M4609">
        <v>5.22</v>
      </c>
      <c r="N4609">
        <v>0.76</v>
      </c>
      <c r="O4609">
        <v>6.27</v>
      </c>
      <c r="P4609">
        <v>0.91</v>
      </c>
      <c r="Q4609">
        <v>4.66</v>
      </c>
      <c r="R4609">
        <v>0.68</v>
      </c>
      <c r="S4609">
        <v>1.58</v>
      </c>
      <c r="T4609">
        <v>31</v>
      </c>
      <c r="U4609">
        <v>15.05</v>
      </c>
      <c r="V4609">
        <v>20.350000000000001</v>
      </c>
      <c r="W4609" s="1">
        <v>43013</v>
      </c>
      <c r="X4609">
        <v>198</v>
      </c>
      <c r="Y4609" t="s">
        <v>47</v>
      </c>
      <c r="Z4609" t="s">
        <v>1059</v>
      </c>
      <c r="AA4609" t="s">
        <v>1060</v>
      </c>
      <c r="AC4609" t="s">
        <v>49</v>
      </c>
      <c r="AH4609" t="s">
        <v>1061</v>
      </c>
      <c r="AI4609">
        <v>408</v>
      </c>
      <c r="AJ4609" t="s">
        <v>1062</v>
      </c>
      <c r="AK4609" t="s">
        <v>50</v>
      </c>
      <c r="AL4609" s="1">
        <v>43242</v>
      </c>
    </row>
    <row r="4610" spans="1:38" x14ac:dyDescent="0.25">
      <c r="A4610" t="s">
        <v>68</v>
      </c>
      <c r="B4610" s="1">
        <v>43018</v>
      </c>
      <c r="C4610">
        <v>1</v>
      </c>
      <c r="D4610">
        <v>374</v>
      </c>
      <c r="E4610">
        <v>363</v>
      </c>
      <c r="F4610" t="s">
        <v>1426</v>
      </c>
      <c r="G4610" t="s">
        <v>69</v>
      </c>
      <c r="H4610" t="s">
        <v>70</v>
      </c>
      <c r="I4610">
        <v>2</v>
      </c>
      <c r="J4610">
        <v>1</v>
      </c>
      <c r="K4610">
        <v>53</v>
      </c>
      <c r="L4610">
        <v>22.4</v>
      </c>
      <c r="M4610">
        <v>4.3899999999999997</v>
      </c>
      <c r="N4610">
        <v>0.98</v>
      </c>
      <c r="O4610">
        <v>4.34</v>
      </c>
      <c r="P4610">
        <v>0.97</v>
      </c>
      <c r="Q4610">
        <v>3.02</v>
      </c>
      <c r="R4610">
        <v>0.68</v>
      </c>
      <c r="S4610">
        <v>1.65</v>
      </c>
      <c r="T4610">
        <v>18</v>
      </c>
      <c r="U4610">
        <v>23.25</v>
      </c>
      <c r="V4610">
        <v>23.23</v>
      </c>
      <c r="W4610" s="1">
        <v>42965</v>
      </c>
      <c r="X4610">
        <v>267</v>
      </c>
      <c r="Y4610" t="s">
        <v>43</v>
      </c>
      <c r="Z4610" t="s">
        <v>636</v>
      </c>
      <c r="AA4610" t="s">
        <v>2448</v>
      </c>
      <c r="AC4610" s="1">
        <v>43037</v>
      </c>
      <c r="AD4610">
        <v>1</v>
      </c>
      <c r="AE4610">
        <v>251</v>
      </c>
      <c r="AF4610" s="1">
        <v>43318</v>
      </c>
      <c r="AG4610">
        <v>353</v>
      </c>
      <c r="AH4610">
        <v>113549</v>
      </c>
      <c r="AI4610">
        <v>418</v>
      </c>
      <c r="AJ4610" s="2">
        <v>36495</v>
      </c>
      <c r="AK4610" t="s">
        <v>45</v>
      </c>
      <c r="AL4610" s="1">
        <v>42965</v>
      </c>
    </row>
    <row r="4611" spans="1:38" x14ac:dyDescent="0.25">
      <c r="A4611" t="s">
        <v>68</v>
      </c>
      <c r="B4611" s="1">
        <v>43073</v>
      </c>
      <c r="C4611">
        <v>2</v>
      </c>
      <c r="D4611">
        <v>374</v>
      </c>
      <c r="E4611">
        <v>363</v>
      </c>
      <c r="F4611" t="s">
        <v>1426</v>
      </c>
      <c r="G4611" t="s">
        <v>69</v>
      </c>
      <c r="H4611" t="s">
        <v>70</v>
      </c>
      <c r="I4611">
        <v>2</v>
      </c>
      <c r="J4611">
        <v>1</v>
      </c>
      <c r="K4611">
        <v>108</v>
      </c>
      <c r="L4611">
        <v>22.5</v>
      </c>
      <c r="M4611">
        <v>4</v>
      </c>
      <c r="N4611">
        <v>0.9</v>
      </c>
      <c r="O4611">
        <v>3.09</v>
      </c>
      <c r="P4611">
        <v>0.7</v>
      </c>
      <c r="Q4611">
        <v>2.64</v>
      </c>
      <c r="R4611">
        <v>0.59</v>
      </c>
      <c r="S4611">
        <v>1.29</v>
      </c>
      <c r="T4611">
        <v>7</v>
      </c>
      <c r="U4611">
        <v>23.36</v>
      </c>
      <c r="V4611">
        <v>19.21</v>
      </c>
      <c r="W4611" s="1">
        <v>42965</v>
      </c>
      <c r="X4611">
        <v>267</v>
      </c>
      <c r="Y4611" t="s">
        <v>46</v>
      </c>
      <c r="Z4611" t="s">
        <v>636</v>
      </c>
      <c r="AA4611" t="s">
        <v>2448</v>
      </c>
      <c r="AC4611" s="1">
        <v>43037</v>
      </c>
      <c r="AD4611">
        <v>1</v>
      </c>
      <c r="AE4611">
        <v>243</v>
      </c>
      <c r="AF4611" s="1">
        <v>43318</v>
      </c>
      <c r="AG4611">
        <v>353</v>
      </c>
      <c r="AH4611">
        <v>113549</v>
      </c>
      <c r="AI4611">
        <v>418</v>
      </c>
      <c r="AJ4611" s="2">
        <v>36495</v>
      </c>
      <c r="AK4611" t="s">
        <v>45</v>
      </c>
      <c r="AL4611" s="1">
        <v>42965</v>
      </c>
    </row>
    <row r="4612" spans="1:38" x14ac:dyDescent="0.25">
      <c r="A4612" t="s">
        <v>68</v>
      </c>
      <c r="B4612" s="1">
        <v>43144</v>
      </c>
      <c r="C4612">
        <v>3</v>
      </c>
      <c r="D4612">
        <v>374</v>
      </c>
      <c r="E4612">
        <v>363</v>
      </c>
      <c r="F4612" t="s">
        <v>1426</v>
      </c>
      <c r="G4612" t="s">
        <v>69</v>
      </c>
      <c r="H4612" t="s">
        <v>70</v>
      </c>
      <c r="I4612">
        <v>2</v>
      </c>
      <c r="J4612">
        <v>1</v>
      </c>
      <c r="K4612">
        <v>179</v>
      </c>
      <c r="L4612">
        <v>12.7</v>
      </c>
      <c r="M4612">
        <v>4.9800000000000004</v>
      </c>
      <c r="N4612">
        <v>0.63</v>
      </c>
      <c r="O4612">
        <v>5.18</v>
      </c>
      <c r="P4612">
        <v>0.66</v>
      </c>
      <c r="Q4612">
        <v>3.43</v>
      </c>
      <c r="R4612">
        <v>0.44</v>
      </c>
      <c r="S4612">
        <v>1.0900000000000001</v>
      </c>
      <c r="T4612">
        <v>34</v>
      </c>
      <c r="U4612">
        <v>13.18</v>
      </c>
      <c r="V4612">
        <v>14.96</v>
      </c>
      <c r="W4612" s="1">
        <v>42965</v>
      </c>
      <c r="X4612">
        <v>267</v>
      </c>
      <c r="Y4612" t="s">
        <v>47</v>
      </c>
      <c r="Z4612" t="s">
        <v>636</v>
      </c>
      <c r="AA4612" t="s">
        <v>2448</v>
      </c>
      <c r="AC4612" s="1">
        <v>43037</v>
      </c>
      <c r="AD4612">
        <v>1</v>
      </c>
      <c r="AE4612">
        <v>172</v>
      </c>
      <c r="AF4612" s="1">
        <v>43318</v>
      </c>
      <c r="AG4612">
        <v>353</v>
      </c>
      <c r="AH4612">
        <v>113549</v>
      </c>
      <c r="AI4612">
        <v>418</v>
      </c>
      <c r="AJ4612" s="2">
        <v>36495</v>
      </c>
      <c r="AK4612" t="s">
        <v>45</v>
      </c>
      <c r="AL4612" s="1">
        <v>42965</v>
      </c>
    </row>
    <row r="4613" spans="1:38" x14ac:dyDescent="0.25">
      <c r="A4613" t="s">
        <v>68</v>
      </c>
      <c r="B4613" s="1">
        <v>43219</v>
      </c>
      <c r="C4613">
        <v>4</v>
      </c>
      <c r="D4613">
        <v>374</v>
      </c>
      <c r="E4613">
        <v>363</v>
      </c>
      <c r="F4613" t="s">
        <v>1426</v>
      </c>
      <c r="G4613" t="s">
        <v>104</v>
      </c>
      <c r="H4613" t="s">
        <v>105</v>
      </c>
      <c r="I4613">
        <v>3</v>
      </c>
      <c r="J4613">
        <v>2</v>
      </c>
      <c r="K4613">
        <v>252</v>
      </c>
      <c r="L4613">
        <v>7.7</v>
      </c>
      <c r="M4613">
        <v>4.51</v>
      </c>
      <c r="N4613">
        <v>0.35</v>
      </c>
      <c r="O4613">
        <v>7.47</v>
      </c>
      <c r="P4613">
        <v>0.57999999999999996</v>
      </c>
      <c r="Q4613">
        <v>5.35</v>
      </c>
      <c r="R4613">
        <v>0.41</v>
      </c>
      <c r="S4613">
        <v>0.99</v>
      </c>
      <c r="T4613">
        <v>47</v>
      </c>
      <c r="U4613">
        <v>7.99</v>
      </c>
      <c r="V4613">
        <v>12.38</v>
      </c>
      <c r="W4613" s="1">
        <v>42967</v>
      </c>
      <c r="X4613">
        <v>265</v>
      </c>
      <c r="Y4613" t="s">
        <v>48</v>
      </c>
      <c r="Z4613" t="s">
        <v>2449</v>
      </c>
      <c r="AA4613" t="s">
        <v>2450</v>
      </c>
      <c r="AB4613">
        <v>182</v>
      </c>
      <c r="AC4613" s="1">
        <v>43407</v>
      </c>
      <c r="AD4613">
        <v>2</v>
      </c>
      <c r="AE4613">
        <v>238</v>
      </c>
      <c r="AF4613" s="1">
        <v>43685</v>
      </c>
      <c r="AG4613">
        <v>718</v>
      </c>
      <c r="AH4613">
        <v>313538</v>
      </c>
      <c r="AI4613" t="s">
        <v>2451</v>
      </c>
      <c r="AJ4613" s="2">
        <v>27273</v>
      </c>
      <c r="AK4613" t="s">
        <v>50</v>
      </c>
      <c r="AL4613" s="1">
        <v>43250</v>
      </c>
    </row>
    <row r="4614" spans="1:38" x14ac:dyDescent="0.25">
      <c r="A4614" t="s">
        <v>284</v>
      </c>
      <c r="B4614" s="1">
        <v>44298</v>
      </c>
      <c r="C4614">
        <v>4</v>
      </c>
      <c r="D4614">
        <v>307</v>
      </c>
      <c r="E4614">
        <v>363</v>
      </c>
      <c r="F4614" t="s">
        <v>1426</v>
      </c>
      <c r="G4614" t="s">
        <v>64</v>
      </c>
      <c r="H4614" t="s">
        <v>64</v>
      </c>
      <c r="I4614">
        <v>4</v>
      </c>
      <c r="J4614" t="s">
        <v>42</v>
      </c>
      <c r="K4614">
        <v>241</v>
      </c>
      <c r="L4614">
        <v>20</v>
      </c>
      <c r="M4614">
        <v>4.7699999999999996</v>
      </c>
      <c r="N4614">
        <v>0.95</v>
      </c>
      <c r="O4614">
        <v>5.36</v>
      </c>
      <c r="P4614">
        <v>1.07</v>
      </c>
      <c r="Q4614">
        <v>4.21</v>
      </c>
      <c r="R4614">
        <v>0.84</v>
      </c>
      <c r="S4614">
        <v>1.91</v>
      </c>
      <c r="T4614">
        <v>125</v>
      </c>
      <c r="U4614">
        <v>20.76</v>
      </c>
      <c r="V4614">
        <v>25.06</v>
      </c>
      <c r="W4614" s="1">
        <v>44057</v>
      </c>
    </row>
    <row r="4615" spans="1:38" x14ac:dyDescent="0.25">
      <c r="A4615" t="s">
        <v>284</v>
      </c>
      <c r="B4615" s="1">
        <v>44111</v>
      </c>
      <c r="C4615">
        <v>1</v>
      </c>
      <c r="D4615">
        <v>166</v>
      </c>
      <c r="E4615">
        <v>363</v>
      </c>
      <c r="F4615" t="s">
        <v>1426</v>
      </c>
      <c r="G4615" t="s">
        <v>64</v>
      </c>
      <c r="H4615" t="s">
        <v>64</v>
      </c>
      <c r="I4615">
        <v>3</v>
      </c>
      <c r="J4615">
        <v>2</v>
      </c>
      <c r="K4615">
        <v>65</v>
      </c>
      <c r="L4615">
        <v>19</v>
      </c>
      <c r="M4615">
        <v>5.01</v>
      </c>
      <c r="N4615">
        <v>0.95</v>
      </c>
      <c r="O4615">
        <v>4.2699999999999996</v>
      </c>
      <c r="P4615">
        <v>0.81</v>
      </c>
      <c r="Q4615">
        <v>3.7</v>
      </c>
      <c r="R4615">
        <v>0.7</v>
      </c>
      <c r="S4615">
        <v>1.51</v>
      </c>
      <c r="T4615">
        <v>39</v>
      </c>
      <c r="U4615">
        <v>19.72</v>
      </c>
      <c r="V4615">
        <v>20.49</v>
      </c>
      <c r="W4615" s="1">
        <v>44046</v>
      </c>
    </row>
    <row r="4616" spans="1:38" x14ac:dyDescent="0.25">
      <c r="A4616" t="s">
        <v>284</v>
      </c>
      <c r="B4616" s="1">
        <v>44230</v>
      </c>
      <c r="C4616">
        <v>3</v>
      </c>
      <c r="D4616">
        <v>166</v>
      </c>
      <c r="E4616">
        <v>363</v>
      </c>
      <c r="F4616" t="s">
        <v>1426</v>
      </c>
      <c r="G4616" t="s">
        <v>64</v>
      </c>
      <c r="H4616" t="s">
        <v>64</v>
      </c>
      <c r="I4616">
        <v>3</v>
      </c>
      <c r="J4616">
        <v>2</v>
      </c>
      <c r="K4616">
        <v>184</v>
      </c>
      <c r="L4616">
        <v>15</v>
      </c>
      <c r="M4616">
        <v>4.91</v>
      </c>
      <c r="N4616">
        <v>0.74</v>
      </c>
      <c r="O4616">
        <v>4.38</v>
      </c>
      <c r="P4616">
        <v>0.66</v>
      </c>
      <c r="Q4616">
        <v>4.38</v>
      </c>
      <c r="R4616">
        <v>0.66</v>
      </c>
      <c r="S4616">
        <v>1.31</v>
      </c>
      <c r="T4616">
        <v>406</v>
      </c>
      <c r="U4616">
        <v>15.57</v>
      </c>
      <c r="V4616">
        <v>17.14</v>
      </c>
      <c r="W4616" s="1">
        <v>44046</v>
      </c>
    </row>
    <row r="4617" spans="1:38" x14ac:dyDescent="0.25">
      <c r="A4617" t="s">
        <v>284</v>
      </c>
      <c r="B4617" s="1">
        <v>44166</v>
      </c>
      <c r="C4617">
        <v>2</v>
      </c>
      <c r="D4617">
        <v>166</v>
      </c>
      <c r="E4617">
        <v>363</v>
      </c>
      <c r="F4617" t="s">
        <v>1426</v>
      </c>
      <c r="G4617" t="s">
        <v>64</v>
      </c>
      <c r="H4617" t="s">
        <v>64</v>
      </c>
      <c r="I4617">
        <v>3</v>
      </c>
      <c r="J4617">
        <v>2</v>
      </c>
      <c r="K4617">
        <v>120</v>
      </c>
      <c r="L4617">
        <v>16</v>
      </c>
      <c r="M4617">
        <v>4.92</v>
      </c>
      <c r="N4617">
        <v>0.79</v>
      </c>
      <c r="O4617">
        <v>3.5</v>
      </c>
      <c r="P4617">
        <v>0.6</v>
      </c>
      <c r="Q4617">
        <v>4</v>
      </c>
      <c r="R4617">
        <v>0.6</v>
      </c>
      <c r="S4617">
        <v>1.2</v>
      </c>
      <c r="T4617">
        <v>243</v>
      </c>
      <c r="U4617">
        <v>16.61</v>
      </c>
      <c r="V4617">
        <v>16.27</v>
      </c>
      <c r="W4617" s="1">
        <v>44046</v>
      </c>
      <c r="Z4617">
        <v>-122</v>
      </c>
      <c r="AA4617">
        <v>51</v>
      </c>
    </row>
    <row r="4618" spans="1:38" x14ac:dyDescent="0.25">
      <c r="A4618" t="s">
        <v>594</v>
      </c>
      <c r="B4618" s="1">
        <v>43059</v>
      </c>
      <c r="C4618">
        <v>2</v>
      </c>
      <c r="D4618">
        <v>148</v>
      </c>
      <c r="E4618">
        <v>363</v>
      </c>
      <c r="F4618" t="s">
        <v>1426</v>
      </c>
      <c r="G4618" t="s">
        <v>69</v>
      </c>
      <c r="H4618" t="s">
        <v>70</v>
      </c>
      <c r="I4618">
        <v>4</v>
      </c>
      <c r="J4618" t="s">
        <v>42</v>
      </c>
      <c r="K4618">
        <v>60</v>
      </c>
      <c r="L4618">
        <v>26</v>
      </c>
      <c r="M4618">
        <v>5</v>
      </c>
      <c r="N4618">
        <v>1.3</v>
      </c>
      <c r="O4618">
        <v>3.73</v>
      </c>
      <c r="P4618">
        <v>0.97</v>
      </c>
      <c r="Q4618">
        <v>3.42</v>
      </c>
      <c r="R4618">
        <v>0.89</v>
      </c>
      <c r="S4618">
        <v>1.86</v>
      </c>
      <c r="T4618">
        <v>28</v>
      </c>
      <c r="U4618">
        <v>26.99</v>
      </c>
      <c r="V4618">
        <v>25.75</v>
      </c>
      <c r="W4618" s="1">
        <v>42999</v>
      </c>
      <c r="X4618">
        <v>200</v>
      </c>
      <c r="AC4618" s="1">
        <v>43052</v>
      </c>
      <c r="AD4618">
        <v>1</v>
      </c>
      <c r="AE4618">
        <v>224</v>
      </c>
      <c r="AF4618" s="1">
        <v>43333</v>
      </c>
      <c r="AG4618">
        <v>334</v>
      </c>
      <c r="AH4618" t="s">
        <v>2452</v>
      </c>
      <c r="AI4618" t="s">
        <v>527</v>
      </c>
      <c r="AJ4618" t="s">
        <v>2453</v>
      </c>
      <c r="AK4618" t="s">
        <v>45</v>
      </c>
      <c r="AL4618" s="1">
        <v>42999</v>
      </c>
    </row>
    <row r="4619" spans="1:38" x14ac:dyDescent="0.25">
      <c r="A4619" t="s">
        <v>594</v>
      </c>
      <c r="B4619" s="1">
        <v>43122</v>
      </c>
      <c r="C4619">
        <v>3</v>
      </c>
      <c r="D4619">
        <v>148</v>
      </c>
      <c r="E4619">
        <v>363</v>
      </c>
      <c r="F4619" t="s">
        <v>1426</v>
      </c>
      <c r="G4619" t="s">
        <v>69</v>
      </c>
      <c r="H4619" t="s">
        <v>70</v>
      </c>
      <c r="I4619">
        <v>4</v>
      </c>
      <c r="J4619" t="s">
        <v>42</v>
      </c>
      <c r="K4619">
        <v>123</v>
      </c>
      <c r="L4619">
        <v>20.5</v>
      </c>
      <c r="M4619">
        <v>4.87</v>
      </c>
      <c r="N4619">
        <v>1</v>
      </c>
      <c r="O4619">
        <v>3.69</v>
      </c>
      <c r="P4619">
        <v>0.76</v>
      </c>
      <c r="Q4619">
        <v>3.45</v>
      </c>
      <c r="R4619">
        <v>0.71</v>
      </c>
      <c r="S4619">
        <v>1.46</v>
      </c>
      <c r="T4619">
        <v>34</v>
      </c>
      <c r="U4619">
        <v>21.28</v>
      </c>
      <c r="V4619">
        <v>20.309999999999999</v>
      </c>
      <c r="W4619" s="1">
        <v>42999</v>
      </c>
      <c r="X4619" t="s">
        <v>2454</v>
      </c>
      <c r="Y4619" t="s">
        <v>46</v>
      </c>
      <c r="AC4619" t="s">
        <v>142</v>
      </c>
      <c r="AH4619" t="s">
        <v>2452</v>
      </c>
      <c r="AI4619" t="s">
        <v>527</v>
      </c>
      <c r="AJ4619" t="s">
        <v>2453</v>
      </c>
      <c r="AK4619" t="s">
        <v>45</v>
      </c>
      <c r="AL4619" s="1">
        <v>42999</v>
      </c>
    </row>
    <row r="4620" spans="1:38" x14ac:dyDescent="0.25">
      <c r="A4620" t="s">
        <v>594</v>
      </c>
      <c r="B4620" s="1">
        <v>43186</v>
      </c>
      <c r="C4620">
        <v>4</v>
      </c>
      <c r="D4620">
        <v>148</v>
      </c>
      <c r="E4620">
        <v>363</v>
      </c>
      <c r="F4620" t="s">
        <v>1426</v>
      </c>
      <c r="G4620" t="s">
        <v>69</v>
      </c>
      <c r="H4620" t="s">
        <v>70</v>
      </c>
      <c r="I4620">
        <v>4</v>
      </c>
      <c r="J4620" t="s">
        <v>42</v>
      </c>
      <c r="K4620">
        <v>187</v>
      </c>
      <c r="L4620">
        <v>16.8</v>
      </c>
      <c r="M4620">
        <v>4.78</v>
      </c>
      <c r="N4620">
        <v>0.8</v>
      </c>
      <c r="O4620">
        <v>4.55</v>
      </c>
      <c r="P4620">
        <v>0.76</v>
      </c>
      <c r="Q4620">
        <v>3.65</v>
      </c>
      <c r="R4620">
        <v>0.61</v>
      </c>
      <c r="S4620">
        <v>1.38</v>
      </c>
      <c r="T4620">
        <v>34</v>
      </c>
      <c r="U4620">
        <v>17.440000000000001</v>
      </c>
      <c r="V4620">
        <v>18.57</v>
      </c>
      <c r="W4620" s="1">
        <v>42999</v>
      </c>
      <c r="X4620" t="s">
        <v>2454</v>
      </c>
      <c r="Y4620" t="s">
        <v>47</v>
      </c>
      <c r="AC4620" t="s">
        <v>142</v>
      </c>
      <c r="AH4620" t="s">
        <v>2452</v>
      </c>
      <c r="AI4620" t="s">
        <v>527</v>
      </c>
      <c r="AJ4620" t="s">
        <v>2453</v>
      </c>
      <c r="AK4620" t="s">
        <v>143</v>
      </c>
      <c r="AL4620" s="1">
        <v>43213</v>
      </c>
    </row>
    <row r="4621" spans="1:38" x14ac:dyDescent="0.25">
      <c r="A4621" t="s">
        <v>68</v>
      </c>
      <c r="B4621" s="1">
        <v>43018</v>
      </c>
      <c r="C4621">
        <v>1</v>
      </c>
      <c r="D4621">
        <v>191</v>
      </c>
      <c r="E4621">
        <v>364</v>
      </c>
      <c r="F4621" t="s">
        <v>1426</v>
      </c>
      <c r="G4621" t="s">
        <v>40</v>
      </c>
      <c r="H4621" t="s">
        <v>41</v>
      </c>
      <c r="I4621">
        <v>6</v>
      </c>
      <c r="J4621" t="s">
        <v>42</v>
      </c>
      <c r="K4621">
        <v>53</v>
      </c>
      <c r="L4621">
        <v>23</v>
      </c>
      <c r="M4621">
        <v>5.04</v>
      </c>
      <c r="N4621">
        <v>1.1599999999999999</v>
      </c>
      <c r="O4621">
        <v>4.8499999999999996</v>
      </c>
      <c r="P4621">
        <v>1.1200000000000001</v>
      </c>
      <c r="Q4621">
        <v>3.55</v>
      </c>
      <c r="R4621">
        <v>0.82</v>
      </c>
      <c r="S4621">
        <v>1.93</v>
      </c>
      <c r="T4621">
        <v>8</v>
      </c>
      <c r="U4621">
        <v>23.87</v>
      </c>
      <c r="V4621">
        <v>26.31</v>
      </c>
      <c r="W4621" s="1">
        <v>42965</v>
      </c>
      <c r="X4621">
        <v>267</v>
      </c>
      <c r="Y4621" t="s">
        <v>43</v>
      </c>
      <c r="AC4621" s="1">
        <v>43044</v>
      </c>
      <c r="AD4621">
        <v>1</v>
      </c>
      <c r="AE4621">
        <v>259</v>
      </c>
      <c r="AF4621" s="1">
        <v>43326</v>
      </c>
      <c r="AG4621">
        <v>361</v>
      </c>
      <c r="AI4621">
        <v>410</v>
      </c>
      <c r="AJ4621" t="s">
        <v>2455</v>
      </c>
      <c r="AK4621" t="s">
        <v>45</v>
      </c>
      <c r="AL4621" s="1">
        <v>42965</v>
      </c>
    </row>
    <row r="4622" spans="1:38" x14ac:dyDescent="0.25">
      <c r="A4622" t="s">
        <v>68</v>
      </c>
      <c r="B4622" s="1">
        <v>43144</v>
      </c>
      <c r="C4622">
        <v>3</v>
      </c>
      <c r="D4622">
        <v>191</v>
      </c>
      <c r="E4622">
        <v>364</v>
      </c>
      <c r="F4622" t="s">
        <v>1426</v>
      </c>
      <c r="G4622" t="s">
        <v>40</v>
      </c>
      <c r="H4622" t="s">
        <v>41</v>
      </c>
      <c r="I4622">
        <v>6</v>
      </c>
      <c r="J4622" t="s">
        <v>42</v>
      </c>
      <c r="K4622">
        <v>179</v>
      </c>
      <c r="L4622">
        <v>12.5</v>
      </c>
      <c r="M4622">
        <v>4.78</v>
      </c>
      <c r="N4622">
        <v>0.6</v>
      </c>
      <c r="O4622">
        <v>6.71</v>
      </c>
      <c r="P4622">
        <v>0.84</v>
      </c>
      <c r="Q4622">
        <v>3.58</v>
      </c>
      <c r="R4622">
        <v>0.45</v>
      </c>
      <c r="S4622">
        <v>1.29</v>
      </c>
      <c r="T4622">
        <v>200</v>
      </c>
      <c r="U4622">
        <v>12.98</v>
      </c>
      <c r="V4622">
        <v>17.23</v>
      </c>
      <c r="W4622" s="1">
        <v>42965</v>
      </c>
      <c r="X4622">
        <v>267</v>
      </c>
      <c r="Y4622" s="3">
        <v>44986</v>
      </c>
      <c r="AC4622" s="1">
        <v>43044</v>
      </c>
      <c r="AD4622">
        <v>1</v>
      </c>
      <c r="AE4622">
        <v>180</v>
      </c>
      <c r="AF4622" s="1">
        <v>43326</v>
      </c>
      <c r="AG4622">
        <v>361</v>
      </c>
      <c r="AI4622">
        <v>410</v>
      </c>
      <c r="AJ4622" t="s">
        <v>2455</v>
      </c>
      <c r="AK4622" t="s">
        <v>45</v>
      </c>
      <c r="AL4622" s="1">
        <v>42965</v>
      </c>
    </row>
    <row r="4623" spans="1:38" x14ac:dyDescent="0.25">
      <c r="A4623" t="s">
        <v>68</v>
      </c>
      <c r="B4623" s="1">
        <v>43073</v>
      </c>
      <c r="C4623">
        <v>2</v>
      </c>
      <c r="D4623">
        <v>191</v>
      </c>
      <c r="E4623">
        <v>364</v>
      </c>
      <c r="F4623" t="s">
        <v>1426</v>
      </c>
      <c r="G4623" t="s">
        <v>40</v>
      </c>
      <c r="H4623" t="s">
        <v>41</v>
      </c>
      <c r="I4623">
        <v>6</v>
      </c>
      <c r="J4623" t="s">
        <v>42</v>
      </c>
      <c r="K4623">
        <v>108</v>
      </c>
      <c r="L4623">
        <v>12.5</v>
      </c>
      <c r="M4623">
        <v>4.75</v>
      </c>
      <c r="N4623">
        <v>0.59</v>
      </c>
      <c r="O4623">
        <v>4.63</v>
      </c>
      <c r="P4623">
        <v>0.57999999999999996</v>
      </c>
      <c r="Q4623">
        <v>3.2</v>
      </c>
      <c r="R4623">
        <v>0.4</v>
      </c>
      <c r="S4623">
        <v>0.98</v>
      </c>
      <c r="T4623">
        <v>121</v>
      </c>
      <c r="U4623">
        <v>12.98</v>
      </c>
      <c r="V4623">
        <v>13.6</v>
      </c>
      <c r="W4623" s="1">
        <v>42965</v>
      </c>
      <c r="X4623">
        <v>267</v>
      </c>
      <c r="Y4623" t="s">
        <v>46</v>
      </c>
      <c r="AC4623" s="1">
        <v>43044</v>
      </c>
      <c r="AD4623">
        <v>1</v>
      </c>
      <c r="AE4623">
        <v>251</v>
      </c>
      <c r="AF4623" s="1">
        <v>43326</v>
      </c>
      <c r="AG4623">
        <v>361</v>
      </c>
      <c r="AI4623">
        <v>410</v>
      </c>
      <c r="AJ4623" t="s">
        <v>2455</v>
      </c>
      <c r="AK4623" t="s">
        <v>45</v>
      </c>
      <c r="AL4623" s="1">
        <v>42965</v>
      </c>
    </row>
    <row r="4624" spans="1:38" x14ac:dyDescent="0.25">
      <c r="A4624" t="s">
        <v>68</v>
      </c>
      <c r="B4624" s="1">
        <v>43219</v>
      </c>
      <c r="C4624">
        <v>4</v>
      </c>
      <c r="D4624">
        <v>191</v>
      </c>
      <c r="E4624">
        <v>364</v>
      </c>
      <c r="F4624" t="s">
        <v>1426</v>
      </c>
      <c r="G4624" t="s">
        <v>40</v>
      </c>
      <c r="H4624" t="s">
        <v>41</v>
      </c>
      <c r="I4624">
        <v>6</v>
      </c>
      <c r="J4624" t="s">
        <v>42</v>
      </c>
      <c r="K4624">
        <v>254</v>
      </c>
      <c r="L4624">
        <v>8.4</v>
      </c>
      <c r="M4624">
        <v>4.3600000000000003</v>
      </c>
      <c r="N4624">
        <v>0.37</v>
      </c>
      <c r="O4624">
        <v>7.52</v>
      </c>
      <c r="P4624">
        <v>0.63</v>
      </c>
      <c r="Q4624">
        <v>4.6399999999999997</v>
      </c>
      <c r="R4624">
        <v>0.39</v>
      </c>
      <c r="S4624">
        <v>1.02</v>
      </c>
      <c r="T4624">
        <v>360</v>
      </c>
      <c r="U4624">
        <v>8.7200000000000006</v>
      </c>
      <c r="V4624">
        <v>13.05</v>
      </c>
      <c r="W4624" s="1">
        <v>42965</v>
      </c>
      <c r="X4624">
        <v>267</v>
      </c>
      <c r="Y4624" s="3">
        <v>45018</v>
      </c>
      <c r="AC4624" s="1">
        <v>43416</v>
      </c>
      <c r="AD4624">
        <v>3</v>
      </c>
      <c r="AE4624">
        <v>251</v>
      </c>
      <c r="AF4624" s="1">
        <v>43698</v>
      </c>
      <c r="AG4624">
        <v>733</v>
      </c>
      <c r="AI4624">
        <v>410</v>
      </c>
      <c r="AJ4624" t="s">
        <v>2455</v>
      </c>
      <c r="AK4624" t="s">
        <v>50</v>
      </c>
      <c r="AL4624" s="1">
        <v>43250</v>
      </c>
    </row>
    <row r="4625" spans="1:38" x14ac:dyDescent="0.25">
      <c r="A4625" t="s">
        <v>284</v>
      </c>
      <c r="B4625" s="1">
        <v>44298</v>
      </c>
      <c r="C4625">
        <v>4</v>
      </c>
      <c r="D4625">
        <v>166</v>
      </c>
      <c r="E4625">
        <v>365</v>
      </c>
      <c r="F4625" t="s">
        <v>1426</v>
      </c>
      <c r="G4625" t="s">
        <v>64</v>
      </c>
      <c r="H4625" t="s">
        <v>64</v>
      </c>
      <c r="I4625">
        <v>3</v>
      </c>
      <c r="J4625">
        <v>2</v>
      </c>
      <c r="K4625">
        <v>252</v>
      </c>
      <c r="L4625">
        <v>10</v>
      </c>
      <c r="M4625">
        <v>4.74</v>
      </c>
      <c r="N4625">
        <v>0.47</v>
      </c>
      <c r="O4625">
        <v>4.57</v>
      </c>
      <c r="P4625">
        <v>0.46</v>
      </c>
      <c r="Q4625">
        <v>5.0199999999999996</v>
      </c>
      <c r="R4625">
        <v>0.5</v>
      </c>
      <c r="S4625">
        <v>0.96</v>
      </c>
      <c r="T4625">
        <v>627</v>
      </c>
      <c r="U4625">
        <v>10.38</v>
      </c>
      <c r="V4625">
        <v>12.14</v>
      </c>
      <c r="W4625" s="1">
        <v>44046</v>
      </c>
    </row>
    <row r="4626" spans="1:38" x14ac:dyDescent="0.25">
      <c r="A4626" t="s">
        <v>284</v>
      </c>
      <c r="B4626" s="1">
        <v>44230</v>
      </c>
      <c r="C4626">
        <v>3</v>
      </c>
      <c r="D4626">
        <v>586</v>
      </c>
      <c r="E4626">
        <v>365</v>
      </c>
      <c r="F4626" t="s">
        <v>1426</v>
      </c>
      <c r="G4626" t="s">
        <v>285</v>
      </c>
      <c r="H4626" t="s">
        <v>64</v>
      </c>
      <c r="I4626">
        <v>4</v>
      </c>
      <c r="J4626" t="s">
        <v>42</v>
      </c>
      <c r="K4626">
        <v>186</v>
      </c>
      <c r="L4626">
        <v>22</v>
      </c>
      <c r="M4626">
        <v>4.72</v>
      </c>
      <c r="N4626">
        <v>1.04</v>
      </c>
      <c r="O4626">
        <v>4.9400000000000004</v>
      </c>
      <c r="P4626">
        <v>1.0900000000000001</v>
      </c>
      <c r="Q4626">
        <v>4.34</v>
      </c>
      <c r="R4626">
        <v>0.95</v>
      </c>
      <c r="S4626">
        <v>2.04</v>
      </c>
      <c r="T4626">
        <v>28</v>
      </c>
      <c r="U4626">
        <v>22.84</v>
      </c>
      <c r="V4626">
        <v>26.62</v>
      </c>
      <c r="W4626" s="1">
        <v>44044</v>
      </c>
    </row>
    <row r="4627" spans="1:38" x14ac:dyDescent="0.25">
      <c r="A4627" t="s">
        <v>284</v>
      </c>
      <c r="B4627" s="1">
        <v>44111</v>
      </c>
      <c r="C4627">
        <v>1</v>
      </c>
      <c r="D4627">
        <v>586</v>
      </c>
      <c r="E4627">
        <v>365</v>
      </c>
      <c r="F4627" t="s">
        <v>1426</v>
      </c>
      <c r="G4627" t="s">
        <v>285</v>
      </c>
      <c r="H4627" t="s">
        <v>64</v>
      </c>
      <c r="I4627">
        <v>4</v>
      </c>
      <c r="J4627" t="s">
        <v>42</v>
      </c>
      <c r="K4627">
        <v>67</v>
      </c>
      <c r="L4627">
        <v>28</v>
      </c>
      <c r="M4627">
        <v>4.97</v>
      </c>
      <c r="N4627">
        <v>1.39</v>
      </c>
      <c r="O4627">
        <v>3.28</v>
      </c>
      <c r="P4627">
        <v>0.92</v>
      </c>
      <c r="Q4627">
        <v>3.63</v>
      </c>
      <c r="R4627">
        <v>1.02</v>
      </c>
      <c r="S4627">
        <v>1.93</v>
      </c>
      <c r="T4627">
        <v>25</v>
      </c>
      <c r="U4627">
        <v>29.06</v>
      </c>
      <c r="V4627">
        <v>26.58</v>
      </c>
      <c r="W4627" s="1">
        <v>44044</v>
      </c>
    </row>
    <row r="4628" spans="1:38" x14ac:dyDescent="0.25">
      <c r="A4628" t="s">
        <v>129</v>
      </c>
      <c r="B4628" s="1">
        <v>43060</v>
      </c>
      <c r="C4628">
        <v>2</v>
      </c>
      <c r="D4628">
        <v>23</v>
      </c>
      <c r="E4628">
        <v>365</v>
      </c>
      <c r="F4628" t="s">
        <v>1426</v>
      </c>
      <c r="G4628" t="s">
        <v>69</v>
      </c>
      <c r="H4628" t="s">
        <v>70</v>
      </c>
      <c r="I4628">
        <v>3</v>
      </c>
      <c r="J4628">
        <v>2</v>
      </c>
      <c r="K4628">
        <v>60</v>
      </c>
      <c r="L4628">
        <v>19.8</v>
      </c>
      <c r="M4628">
        <v>5.15</v>
      </c>
      <c r="N4628">
        <v>1.02</v>
      </c>
      <c r="O4628">
        <v>5.65</v>
      </c>
      <c r="P4628">
        <v>1.1200000000000001</v>
      </c>
      <c r="Q4628">
        <v>3.68</v>
      </c>
      <c r="R4628">
        <v>0.73</v>
      </c>
      <c r="S4628">
        <v>1.85</v>
      </c>
      <c r="T4628">
        <v>57</v>
      </c>
      <c r="U4628">
        <v>20.55</v>
      </c>
      <c r="V4628">
        <v>24.78</v>
      </c>
      <c r="W4628" s="1">
        <v>43000</v>
      </c>
      <c r="X4628">
        <v>169</v>
      </c>
      <c r="Y4628" t="s">
        <v>43</v>
      </c>
      <c r="Z4628" t="s">
        <v>2456</v>
      </c>
      <c r="AA4628" t="s">
        <v>904</v>
      </c>
      <c r="AC4628" t="s">
        <v>49</v>
      </c>
      <c r="AH4628">
        <v>509116</v>
      </c>
      <c r="AI4628" t="s">
        <v>592</v>
      </c>
      <c r="AJ4628" s="2">
        <v>34973</v>
      </c>
      <c r="AK4628" t="s">
        <v>45</v>
      </c>
      <c r="AL4628" s="1">
        <v>43000</v>
      </c>
    </row>
    <row r="4629" spans="1:38" x14ac:dyDescent="0.25">
      <c r="A4629" t="s">
        <v>129</v>
      </c>
      <c r="B4629" s="1">
        <v>43156</v>
      </c>
      <c r="C4629">
        <v>3</v>
      </c>
      <c r="D4629">
        <v>23</v>
      </c>
      <c r="E4629">
        <v>365</v>
      </c>
      <c r="F4629" t="s">
        <v>1426</v>
      </c>
      <c r="G4629" t="s">
        <v>69</v>
      </c>
      <c r="H4629" t="s">
        <v>70</v>
      </c>
      <c r="I4629">
        <v>3</v>
      </c>
      <c r="J4629">
        <v>2</v>
      </c>
      <c r="K4629">
        <v>156</v>
      </c>
      <c r="L4629">
        <v>14.4</v>
      </c>
      <c r="M4629">
        <v>5.1100000000000003</v>
      </c>
      <c r="N4629">
        <v>0.74</v>
      </c>
      <c r="O4629">
        <v>5.51</v>
      </c>
      <c r="P4629">
        <v>0.79</v>
      </c>
      <c r="Q4629">
        <v>4.13</v>
      </c>
      <c r="R4629">
        <v>0.59</v>
      </c>
      <c r="S4629">
        <v>1.39</v>
      </c>
      <c r="U4629">
        <v>14.95</v>
      </c>
      <c r="V4629">
        <v>18.149999999999999</v>
      </c>
      <c r="W4629" s="1">
        <v>43000</v>
      </c>
      <c r="X4629">
        <v>169</v>
      </c>
      <c r="Z4629" t="s">
        <v>2456</v>
      </c>
      <c r="AA4629" t="s">
        <v>904</v>
      </c>
      <c r="AI4629">
        <v>0</v>
      </c>
    </row>
    <row r="4630" spans="1:38" x14ac:dyDescent="0.25">
      <c r="A4630" t="s">
        <v>1153</v>
      </c>
      <c r="B4630" s="1">
        <v>43009</v>
      </c>
      <c r="C4630">
        <v>1</v>
      </c>
      <c r="D4630">
        <v>177</v>
      </c>
      <c r="E4630">
        <v>365</v>
      </c>
      <c r="F4630" t="s">
        <v>1426</v>
      </c>
      <c r="G4630" t="s">
        <v>40</v>
      </c>
      <c r="H4630" t="s">
        <v>41</v>
      </c>
      <c r="I4630">
        <v>7</v>
      </c>
      <c r="J4630" t="s">
        <v>42</v>
      </c>
      <c r="K4630">
        <v>49</v>
      </c>
      <c r="L4630">
        <v>15.5</v>
      </c>
      <c r="M4630">
        <v>4.9000000000000004</v>
      </c>
      <c r="N4630">
        <v>0.76</v>
      </c>
      <c r="O4630">
        <v>5.6</v>
      </c>
      <c r="P4630">
        <v>0.87</v>
      </c>
      <c r="Q4630">
        <v>4.1100000000000003</v>
      </c>
      <c r="R4630">
        <v>0.64</v>
      </c>
      <c r="S4630">
        <v>1.51</v>
      </c>
      <c r="T4630">
        <v>34</v>
      </c>
      <c r="U4630">
        <v>16.09</v>
      </c>
      <c r="V4630">
        <v>19.82</v>
      </c>
      <c r="W4630" s="1">
        <v>42960</v>
      </c>
      <c r="X4630">
        <v>267</v>
      </c>
      <c r="Y4630" t="s">
        <v>43</v>
      </c>
      <c r="AC4630" s="1">
        <v>43051</v>
      </c>
      <c r="AD4630">
        <v>1</v>
      </c>
      <c r="AE4630">
        <v>259</v>
      </c>
      <c r="AF4630" s="1">
        <v>43329</v>
      </c>
      <c r="AG4630">
        <v>369</v>
      </c>
      <c r="AH4630">
        <v>306041</v>
      </c>
      <c r="AI4630" t="s">
        <v>431</v>
      </c>
      <c r="AJ4630" s="2">
        <v>42826</v>
      </c>
      <c r="AK4630" t="s">
        <v>45</v>
      </c>
      <c r="AL4630" s="1">
        <v>42960</v>
      </c>
    </row>
    <row r="4631" spans="1:38" x14ac:dyDescent="0.25">
      <c r="A4631" t="s">
        <v>1153</v>
      </c>
      <c r="B4631" s="1">
        <v>43073</v>
      </c>
      <c r="C4631">
        <v>2</v>
      </c>
      <c r="D4631">
        <v>174</v>
      </c>
      <c r="E4631">
        <v>365</v>
      </c>
      <c r="F4631" t="s">
        <v>1426</v>
      </c>
      <c r="G4631" t="s">
        <v>40</v>
      </c>
      <c r="H4631" t="s">
        <v>41</v>
      </c>
      <c r="I4631">
        <v>11</v>
      </c>
      <c r="J4631" t="s">
        <v>42</v>
      </c>
      <c r="K4631">
        <v>95</v>
      </c>
      <c r="L4631">
        <v>15.5</v>
      </c>
      <c r="M4631">
        <v>4.7699999999999996</v>
      </c>
      <c r="N4631">
        <v>0.74</v>
      </c>
      <c r="O4631">
        <v>5.44</v>
      </c>
      <c r="P4631">
        <v>0.84</v>
      </c>
      <c r="Q4631">
        <v>4.2699999999999996</v>
      </c>
      <c r="R4631">
        <v>0.66</v>
      </c>
      <c r="S4631">
        <v>1.51</v>
      </c>
      <c r="T4631">
        <v>1</v>
      </c>
      <c r="U4631">
        <v>16.09</v>
      </c>
      <c r="V4631">
        <v>19.59</v>
      </c>
      <c r="W4631" s="1">
        <v>42978</v>
      </c>
      <c r="X4631">
        <v>249</v>
      </c>
      <c r="Y4631" t="s">
        <v>46</v>
      </c>
      <c r="AC4631" s="1">
        <v>43058</v>
      </c>
      <c r="AD4631">
        <v>1</v>
      </c>
      <c r="AE4631">
        <v>264</v>
      </c>
      <c r="AF4631" s="1">
        <v>43339</v>
      </c>
      <c r="AG4631">
        <v>361</v>
      </c>
      <c r="AH4631">
        <v>99416</v>
      </c>
      <c r="AI4631" t="s">
        <v>299</v>
      </c>
      <c r="AJ4631" t="s">
        <v>2457</v>
      </c>
      <c r="AK4631" t="s">
        <v>45</v>
      </c>
      <c r="AL4631" s="1">
        <v>42978</v>
      </c>
    </row>
    <row r="4632" spans="1:38" x14ac:dyDescent="0.25">
      <c r="A4632" t="s">
        <v>1153</v>
      </c>
      <c r="B4632" s="1">
        <v>43009</v>
      </c>
      <c r="C4632">
        <v>1</v>
      </c>
      <c r="D4632">
        <v>174</v>
      </c>
      <c r="E4632">
        <v>365</v>
      </c>
      <c r="F4632" t="s">
        <v>1426</v>
      </c>
      <c r="G4632" t="s">
        <v>40</v>
      </c>
      <c r="H4632" t="s">
        <v>41</v>
      </c>
      <c r="I4632">
        <v>11</v>
      </c>
      <c r="J4632" t="s">
        <v>42</v>
      </c>
      <c r="K4632">
        <v>31</v>
      </c>
      <c r="L4632">
        <v>14.7</v>
      </c>
      <c r="M4632">
        <v>4.88</v>
      </c>
      <c r="N4632">
        <v>0.72</v>
      </c>
      <c r="O4632">
        <v>4.8499999999999996</v>
      </c>
      <c r="P4632">
        <v>0.71</v>
      </c>
      <c r="Q4632">
        <v>3.61</v>
      </c>
      <c r="R4632">
        <v>0.53</v>
      </c>
      <c r="S4632">
        <v>1.24</v>
      </c>
      <c r="T4632">
        <v>12</v>
      </c>
      <c r="U4632">
        <v>15.26</v>
      </c>
      <c r="V4632">
        <v>16.79</v>
      </c>
      <c r="W4632" s="1">
        <v>42978</v>
      </c>
      <c r="X4632">
        <v>249</v>
      </c>
      <c r="Y4632" t="s">
        <v>43</v>
      </c>
      <c r="AC4632" s="1">
        <v>43058</v>
      </c>
      <c r="AD4632">
        <v>1</v>
      </c>
      <c r="AE4632">
        <v>269</v>
      </c>
      <c r="AF4632" s="1">
        <v>43339</v>
      </c>
      <c r="AG4632">
        <v>361</v>
      </c>
      <c r="AH4632">
        <v>99416</v>
      </c>
      <c r="AI4632" t="s">
        <v>299</v>
      </c>
      <c r="AJ4632" t="s">
        <v>2457</v>
      </c>
      <c r="AK4632" t="s">
        <v>45</v>
      </c>
      <c r="AL4632" s="1">
        <v>42978</v>
      </c>
    </row>
    <row r="4633" spans="1:38" x14ac:dyDescent="0.25">
      <c r="A4633" t="s">
        <v>1153</v>
      </c>
      <c r="B4633" s="1">
        <v>43144</v>
      </c>
      <c r="C4633">
        <v>3</v>
      </c>
      <c r="D4633">
        <v>174</v>
      </c>
      <c r="E4633">
        <v>365</v>
      </c>
      <c r="F4633" t="s">
        <v>1426</v>
      </c>
      <c r="G4633" t="s">
        <v>40</v>
      </c>
      <c r="H4633" t="s">
        <v>41</v>
      </c>
      <c r="I4633">
        <v>11</v>
      </c>
      <c r="J4633" t="s">
        <v>42</v>
      </c>
      <c r="K4633">
        <v>166</v>
      </c>
      <c r="L4633">
        <v>11.4</v>
      </c>
      <c r="M4633">
        <v>4.67</v>
      </c>
      <c r="N4633">
        <v>0.53</v>
      </c>
      <c r="O4633">
        <v>6.62</v>
      </c>
      <c r="P4633">
        <v>0.75</v>
      </c>
      <c r="Q4633">
        <v>4.37</v>
      </c>
      <c r="R4633">
        <v>0.5</v>
      </c>
      <c r="S4633">
        <v>1.25</v>
      </c>
      <c r="T4633">
        <v>323</v>
      </c>
      <c r="U4633">
        <v>11.83</v>
      </c>
      <c r="V4633">
        <v>16.18</v>
      </c>
      <c r="W4633" s="1">
        <v>42978</v>
      </c>
      <c r="X4633">
        <v>249</v>
      </c>
      <c r="Y4633" s="3">
        <v>44986</v>
      </c>
      <c r="AC4633" s="1">
        <v>43077</v>
      </c>
      <c r="AD4633">
        <v>2</v>
      </c>
      <c r="AE4633">
        <v>144</v>
      </c>
      <c r="AF4633" s="1">
        <v>43358</v>
      </c>
      <c r="AG4633">
        <v>380</v>
      </c>
      <c r="AH4633">
        <v>99416</v>
      </c>
      <c r="AI4633" t="s">
        <v>299</v>
      </c>
      <c r="AJ4633" t="s">
        <v>2457</v>
      </c>
      <c r="AK4633" t="s">
        <v>45</v>
      </c>
      <c r="AL4633" s="1">
        <v>42978</v>
      </c>
    </row>
    <row r="4634" spans="1:38" x14ac:dyDescent="0.25">
      <c r="A4634" t="s">
        <v>1153</v>
      </c>
      <c r="B4634" s="1">
        <v>43144</v>
      </c>
      <c r="C4634">
        <v>3</v>
      </c>
      <c r="D4634">
        <v>177</v>
      </c>
      <c r="E4634">
        <v>365</v>
      </c>
      <c r="F4634" t="s">
        <v>1426</v>
      </c>
      <c r="G4634" t="s">
        <v>40</v>
      </c>
      <c r="H4634" t="s">
        <v>41</v>
      </c>
      <c r="I4634">
        <v>7</v>
      </c>
      <c r="J4634" t="s">
        <v>42</v>
      </c>
      <c r="K4634">
        <v>184</v>
      </c>
      <c r="L4634">
        <v>11.2</v>
      </c>
      <c r="M4634">
        <v>4.99</v>
      </c>
      <c r="N4634">
        <v>0.56000000000000005</v>
      </c>
      <c r="O4634">
        <v>6.34</v>
      </c>
      <c r="P4634">
        <v>0.71</v>
      </c>
      <c r="Q4634">
        <v>4.54</v>
      </c>
      <c r="R4634">
        <v>0.51</v>
      </c>
      <c r="S4634">
        <v>1.22</v>
      </c>
      <c r="T4634">
        <v>115</v>
      </c>
      <c r="U4634">
        <v>11.63</v>
      </c>
      <c r="V4634">
        <v>15.7</v>
      </c>
      <c r="W4634" s="1">
        <v>42960</v>
      </c>
      <c r="X4634">
        <v>267</v>
      </c>
      <c r="Y4634" t="s">
        <v>47</v>
      </c>
      <c r="AC4634" s="1">
        <v>43051</v>
      </c>
      <c r="AD4634">
        <v>1</v>
      </c>
      <c r="AE4634">
        <v>117</v>
      </c>
      <c r="AF4634" s="1">
        <v>43331</v>
      </c>
      <c r="AG4634">
        <v>371</v>
      </c>
      <c r="AH4634">
        <v>306041</v>
      </c>
      <c r="AI4634" t="s">
        <v>431</v>
      </c>
      <c r="AJ4634" s="2">
        <v>42826</v>
      </c>
      <c r="AK4634" t="s">
        <v>45</v>
      </c>
      <c r="AL4634" s="1">
        <v>42960</v>
      </c>
    </row>
    <row r="4635" spans="1:38" x14ac:dyDescent="0.25">
      <c r="A4635" t="s">
        <v>1153</v>
      </c>
      <c r="B4635" s="1">
        <v>43073</v>
      </c>
      <c r="C4635">
        <v>2</v>
      </c>
      <c r="D4635">
        <v>177</v>
      </c>
      <c r="E4635">
        <v>365</v>
      </c>
      <c r="F4635" t="s">
        <v>1426</v>
      </c>
      <c r="G4635" t="s">
        <v>40</v>
      </c>
      <c r="H4635" t="s">
        <v>41</v>
      </c>
      <c r="I4635">
        <v>7</v>
      </c>
      <c r="J4635" t="s">
        <v>42</v>
      </c>
      <c r="K4635">
        <v>113</v>
      </c>
      <c r="L4635">
        <v>12.4</v>
      </c>
      <c r="M4635">
        <v>4.87</v>
      </c>
      <c r="N4635">
        <v>0.6</v>
      </c>
      <c r="O4635">
        <v>5.26</v>
      </c>
      <c r="P4635">
        <v>0.65</v>
      </c>
      <c r="Q4635">
        <v>4.49</v>
      </c>
      <c r="R4635">
        <v>0.56000000000000005</v>
      </c>
      <c r="S4635">
        <v>1.21</v>
      </c>
      <c r="T4635">
        <v>51</v>
      </c>
      <c r="U4635">
        <v>12.87</v>
      </c>
      <c r="V4635">
        <v>15.64</v>
      </c>
      <c r="W4635" s="1">
        <v>42960</v>
      </c>
      <c r="X4635">
        <v>267</v>
      </c>
      <c r="Y4635" t="s">
        <v>46</v>
      </c>
      <c r="AC4635" s="1">
        <v>43051</v>
      </c>
      <c r="AD4635">
        <v>1</v>
      </c>
      <c r="AE4635">
        <v>254</v>
      </c>
      <c r="AF4635" s="1">
        <v>43329</v>
      </c>
      <c r="AG4635">
        <v>369</v>
      </c>
      <c r="AH4635">
        <v>306041</v>
      </c>
      <c r="AI4635" t="s">
        <v>431</v>
      </c>
      <c r="AJ4635" s="2">
        <v>42826</v>
      </c>
      <c r="AK4635" t="s">
        <v>45</v>
      </c>
      <c r="AL4635" s="1">
        <v>42960</v>
      </c>
    </row>
    <row r="4636" spans="1:38" x14ac:dyDescent="0.25">
      <c r="A4636" t="s">
        <v>1153</v>
      </c>
      <c r="B4636" s="1">
        <v>43214</v>
      </c>
      <c r="C4636">
        <v>4</v>
      </c>
      <c r="D4636">
        <v>174</v>
      </c>
      <c r="E4636">
        <v>365</v>
      </c>
      <c r="F4636" t="s">
        <v>1426</v>
      </c>
      <c r="G4636" t="s">
        <v>40</v>
      </c>
      <c r="H4636" t="s">
        <v>41</v>
      </c>
      <c r="I4636">
        <v>11</v>
      </c>
      <c r="J4636" t="s">
        <v>42</v>
      </c>
      <c r="K4636">
        <v>236</v>
      </c>
      <c r="L4636">
        <v>7.3</v>
      </c>
      <c r="M4636">
        <v>4.25</v>
      </c>
      <c r="N4636">
        <v>0.31</v>
      </c>
      <c r="O4636">
        <v>8.48</v>
      </c>
      <c r="P4636">
        <v>0.62</v>
      </c>
      <c r="Q4636">
        <v>5.77</v>
      </c>
      <c r="R4636">
        <v>0.42</v>
      </c>
      <c r="S4636">
        <v>1.04</v>
      </c>
      <c r="T4636">
        <v>225</v>
      </c>
      <c r="U4636">
        <v>7.58</v>
      </c>
      <c r="V4636">
        <v>12.85</v>
      </c>
      <c r="W4636" s="1">
        <v>42978</v>
      </c>
      <c r="X4636">
        <v>249</v>
      </c>
      <c r="Y4636" s="3">
        <v>45018</v>
      </c>
      <c r="AC4636" t="s">
        <v>49</v>
      </c>
      <c r="AH4636">
        <v>99416</v>
      </c>
      <c r="AI4636" t="s">
        <v>299</v>
      </c>
      <c r="AJ4636" t="s">
        <v>2457</v>
      </c>
      <c r="AK4636" t="s">
        <v>50</v>
      </c>
      <c r="AL4636" s="1">
        <v>43237</v>
      </c>
    </row>
    <row r="4637" spans="1:38" x14ac:dyDescent="0.25">
      <c r="A4637" t="s">
        <v>1153</v>
      </c>
      <c r="B4637" s="1">
        <v>43214</v>
      </c>
      <c r="C4637">
        <v>4</v>
      </c>
      <c r="D4637">
        <v>177</v>
      </c>
      <c r="E4637">
        <v>365</v>
      </c>
      <c r="F4637" t="s">
        <v>1426</v>
      </c>
      <c r="G4637" t="s">
        <v>40</v>
      </c>
      <c r="H4637" t="s">
        <v>41</v>
      </c>
      <c r="I4637">
        <v>7</v>
      </c>
      <c r="J4637" t="s">
        <v>42</v>
      </c>
      <c r="K4637">
        <v>254</v>
      </c>
      <c r="L4637">
        <v>5.5</v>
      </c>
      <c r="M4637">
        <v>4.1500000000000004</v>
      </c>
      <c r="N4637">
        <v>0.23</v>
      </c>
      <c r="O4637">
        <v>7.97</v>
      </c>
      <c r="P4637">
        <v>0.44</v>
      </c>
      <c r="Q4637">
        <v>5.27</v>
      </c>
      <c r="R4637">
        <v>0.28999999999999998</v>
      </c>
      <c r="S4637">
        <v>0.73</v>
      </c>
      <c r="T4637">
        <v>226</v>
      </c>
      <c r="U4637">
        <v>5.71</v>
      </c>
      <c r="V4637">
        <v>9.15</v>
      </c>
      <c r="W4637" s="1">
        <v>42960</v>
      </c>
      <c r="X4637">
        <v>267</v>
      </c>
      <c r="Y4637" s="3">
        <v>45017</v>
      </c>
      <c r="AC4637" t="s">
        <v>49</v>
      </c>
      <c r="AH4637">
        <v>306041</v>
      </c>
      <c r="AI4637" t="s">
        <v>431</v>
      </c>
      <c r="AJ4637" s="2">
        <v>42826</v>
      </c>
      <c r="AK4637" t="s">
        <v>50</v>
      </c>
      <c r="AL4637" s="1">
        <v>43237</v>
      </c>
    </row>
    <row r="4638" spans="1:38" x14ac:dyDescent="0.25">
      <c r="A4638" t="s">
        <v>284</v>
      </c>
      <c r="B4638" s="1">
        <v>44298</v>
      </c>
      <c r="C4638">
        <v>4</v>
      </c>
      <c r="D4638">
        <v>586</v>
      </c>
      <c r="E4638">
        <v>365</v>
      </c>
      <c r="F4638" t="s">
        <v>1426</v>
      </c>
      <c r="G4638" t="s">
        <v>285</v>
      </c>
      <c r="H4638" t="s">
        <v>64</v>
      </c>
      <c r="I4638">
        <v>4</v>
      </c>
      <c r="J4638" t="s">
        <v>42</v>
      </c>
      <c r="K4638">
        <v>254</v>
      </c>
      <c r="L4638">
        <v>19</v>
      </c>
      <c r="M4638">
        <v>4.66</v>
      </c>
      <c r="N4638">
        <v>0.89</v>
      </c>
      <c r="O4638">
        <v>3.7</v>
      </c>
      <c r="P4638">
        <v>0.7</v>
      </c>
      <c r="Q4638">
        <v>5.13</v>
      </c>
      <c r="R4638">
        <v>0.97</v>
      </c>
      <c r="S4638">
        <v>1.68</v>
      </c>
      <c r="T4638">
        <v>34</v>
      </c>
      <c r="U4638">
        <v>19.72</v>
      </c>
      <c r="V4638">
        <v>21.14</v>
      </c>
      <c r="W4638" s="1">
        <v>44044</v>
      </c>
    </row>
    <row r="4639" spans="1:38" x14ac:dyDescent="0.25">
      <c r="A4639" t="s">
        <v>284</v>
      </c>
      <c r="B4639" s="1">
        <v>44166</v>
      </c>
      <c r="C4639">
        <v>2</v>
      </c>
      <c r="D4639">
        <v>586</v>
      </c>
      <c r="E4639">
        <v>365</v>
      </c>
      <c r="F4639" t="s">
        <v>1426</v>
      </c>
      <c r="G4639" t="s">
        <v>285</v>
      </c>
      <c r="H4639" t="s">
        <v>64</v>
      </c>
      <c r="I4639">
        <v>4</v>
      </c>
      <c r="J4639" t="s">
        <v>42</v>
      </c>
      <c r="K4639">
        <v>122</v>
      </c>
      <c r="L4639">
        <v>21</v>
      </c>
      <c r="M4639">
        <v>4.79</v>
      </c>
      <c r="N4639">
        <v>1.01</v>
      </c>
      <c r="O4639">
        <v>3.2</v>
      </c>
      <c r="P4639">
        <v>0.7</v>
      </c>
      <c r="Q4639">
        <v>4.2</v>
      </c>
      <c r="R4639">
        <v>0.9</v>
      </c>
      <c r="S4639">
        <v>1.6</v>
      </c>
      <c r="T4639">
        <v>47</v>
      </c>
      <c r="U4639">
        <v>21.8</v>
      </c>
      <c r="V4639">
        <v>21.09</v>
      </c>
      <c r="W4639" s="1">
        <v>44044</v>
      </c>
      <c r="Z4639">
        <v>126</v>
      </c>
      <c r="AA4639">
        <v>41</v>
      </c>
    </row>
    <row r="4640" spans="1:38" x14ac:dyDescent="0.25">
      <c r="A4640" t="s">
        <v>284</v>
      </c>
      <c r="B4640" s="1">
        <v>44111</v>
      </c>
      <c r="C4640">
        <v>1</v>
      </c>
      <c r="D4640">
        <v>448</v>
      </c>
      <c r="E4640">
        <v>365</v>
      </c>
      <c r="F4640" t="s">
        <v>1426</v>
      </c>
      <c r="G4640" t="s">
        <v>64</v>
      </c>
      <c r="H4640" t="s">
        <v>64</v>
      </c>
      <c r="I4640">
        <v>4</v>
      </c>
      <c r="J4640" t="s">
        <v>42</v>
      </c>
      <c r="K4640">
        <v>39</v>
      </c>
      <c r="L4640">
        <v>41</v>
      </c>
      <c r="M4640">
        <v>5.07</v>
      </c>
      <c r="N4640">
        <v>2.08</v>
      </c>
      <c r="O4640">
        <v>5.33</v>
      </c>
      <c r="P4640">
        <v>2.19</v>
      </c>
      <c r="Q4640">
        <v>3.73</v>
      </c>
      <c r="R4640">
        <v>1.53</v>
      </c>
      <c r="S4640">
        <v>3.71</v>
      </c>
      <c r="T4640">
        <v>80</v>
      </c>
      <c r="U4640">
        <v>42.56</v>
      </c>
      <c r="V4640">
        <v>49.77</v>
      </c>
      <c r="W4640" s="1">
        <v>44072</v>
      </c>
    </row>
    <row r="4641" spans="1:38" x14ac:dyDescent="0.25">
      <c r="A4641" t="s">
        <v>284</v>
      </c>
      <c r="B4641" s="1">
        <v>44166</v>
      </c>
      <c r="C4641">
        <v>2</v>
      </c>
      <c r="D4641">
        <v>448</v>
      </c>
      <c r="E4641">
        <v>365</v>
      </c>
      <c r="F4641" t="s">
        <v>1426</v>
      </c>
      <c r="G4641" t="s">
        <v>64</v>
      </c>
      <c r="H4641" t="s">
        <v>64</v>
      </c>
      <c r="I4641">
        <v>4</v>
      </c>
      <c r="J4641" t="s">
        <v>42</v>
      </c>
      <c r="K4641">
        <v>94</v>
      </c>
      <c r="L4641">
        <v>26</v>
      </c>
      <c r="M4641">
        <v>4.92</v>
      </c>
      <c r="N4641">
        <v>1.28</v>
      </c>
      <c r="O4641">
        <v>5.6</v>
      </c>
      <c r="P4641">
        <v>1.5</v>
      </c>
      <c r="Q4641">
        <v>4</v>
      </c>
      <c r="R4641">
        <v>1.1000000000000001</v>
      </c>
      <c r="S4641">
        <v>2.5</v>
      </c>
      <c r="T4641">
        <v>91</v>
      </c>
      <c r="U4641">
        <v>26.99</v>
      </c>
      <c r="V4641">
        <v>33.96</v>
      </c>
      <c r="W4641" s="1">
        <v>44072</v>
      </c>
      <c r="Z4641">
        <v>380</v>
      </c>
      <c r="AA4641">
        <v>159</v>
      </c>
    </row>
    <row r="4642" spans="1:38" x14ac:dyDescent="0.25">
      <c r="A4642" t="s">
        <v>1153</v>
      </c>
      <c r="B4642" s="1">
        <v>43073</v>
      </c>
      <c r="C4642">
        <v>2</v>
      </c>
      <c r="D4642">
        <v>168</v>
      </c>
      <c r="E4642">
        <v>366</v>
      </c>
      <c r="F4642" t="s">
        <v>1426</v>
      </c>
      <c r="G4642" t="s">
        <v>40</v>
      </c>
      <c r="H4642" t="s">
        <v>41</v>
      </c>
      <c r="I4642">
        <v>7</v>
      </c>
      <c r="J4642" t="s">
        <v>42</v>
      </c>
      <c r="K4642">
        <v>56</v>
      </c>
      <c r="L4642">
        <v>19.3</v>
      </c>
      <c r="M4642">
        <v>4.95</v>
      </c>
      <c r="N4642">
        <v>0.96</v>
      </c>
      <c r="O4642">
        <v>4.92</v>
      </c>
      <c r="P4642">
        <v>0.95</v>
      </c>
      <c r="Q4642">
        <v>4.18</v>
      </c>
      <c r="R4642">
        <v>0.81</v>
      </c>
      <c r="S4642">
        <v>1.76</v>
      </c>
      <c r="T4642">
        <v>223</v>
      </c>
      <c r="U4642">
        <v>20.03</v>
      </c>
      <c r="V4642">
        <v>23.11</v>
      </c>
      <c r="W4642" s="1">
        <v>43017</v>
      </c>
      <c r="X4642">
        <v>189</v>
      </c>
      <c r="Y4642" s="3">
        <v>44927</v>
      </c>
      <c r="AC4642" s="1">
        <v>43065</v>
      </c>
      <c r="AD4642">
        <v>1</v>
      </c>
      <c r="AE4642">
        <v>273</v>
      </c>
      <c r="AF4642" s="1">
        <v>43348</v>
      </c>
      <c r="AG4642">
        <v>331</v>
      </c>
      <c r="AH4642">
        <v>306117</v>
      </c>
      <c r="AI4642">
        <v>65</v>
      </c>
      <c r="AJ4642" s="2">
        <v>15128</v>
      </c>
      <c r="AK4642" t="s">
        <v>45</v>
      </c>
      <c r="AL4642" s="1">
        <v>43017</v>
      </c>
    </row>
    <row r="4643" spans="1:38" x14ac:dyDescent="0.25">
      <c r="A4643" t="s">
        <v>1153</v>
      </c>
      <c r="B4643" s="1">
        <v>43214</v>
      </c>
      <c r="C4643">
        <v>4</v>
      </c>
      <c r="D4643">
        <v>168</v>
      </c>
      <c r="E4643">
        <v>366</v>
      </c>
      <c r="F4643" t="s">
        <v>1426</v>
      </c>
      <c r="G4643" t="s">
        <v>40</v>
      </c>
      <c r="H4643" t="s">
        <v>41</v>
      </c>
      <c r="I4643">
        <v>7</v>
      </c>
      <c r="J4643" t="s">
        <v>42</v>
      </c>
      <c r="K4643">
        <v>197</v>
      </c>
      <c r="L4643">
        <v>8.6</v>
      </c>
      <c r="M4643">
        <v>4.33</v>
      </c>
      <c r="N4643">
        <v>0.37</v>
      </c>
      <c r="O4643">
        <v>7.62</v>
      </c>
      <c r="P4643">
        <v>0.66</v>
      </c>
      <c r="Q4643">
        <v>5.5</v>
      </c>
      <c r="R4643">
        <v>0.47</v>
      </c>
      <c r="S4643">
        <v>1.1299999999999999</v>
      </c>
      <c r="T4643">
        <v>163</v>
      </c>
      <c r="U4643">
        <v>8.93</v>
      </c>
      <c r="V4643">
        <v>14.07</v>
      </c>
      <c r="W4643" s="1">
        <v>43017</v>
      </c>
      <c r="X4643">
        <v>189</v>
      </c>
      <c r="Y4643" s="3">
        <v>44959</v>
      </c>
      <c r="AC4643" t="s">
        <v>49</v>
      </c>
      <c r="AH4643">
        <v>306117</v>
      </c>
      <c r="AI4643">
        <v>65</v>
      </c>
      <c r="AJ4643" s="2">
        <v>15128</v>
      </c>
      <c r="AK4643" t="s">
        <v>50</v>
      </c>
      <c r="AL4643" s="1">
        <v>43237</v>
      </c>
    </row>
    <row r="4644" spans="1:38" x14ac:dyDescent="0.25">
      <c r="A4644" t="s">
        <v>68</v>
      </c>
      <c r="B4644" s="1">
        <v>43018</v>
      </c>
      <c r="C4644">
        <v>1</v>
      </c>
      <c r="D4644">
        <v>107</v>
      </c>
      <c r="E4644">
        <v>366</v>
      </c>
      <c r="F4644" t="s">
        <v>1426</v>
      </c>
      <c r="G4644" t="s">
        <v>104</v>
      </c>
      <c r="H4644" t="s">
        <v>105</v>
      </c>
      <c r="I4644">
        <v>4</v>
      </c>
      <c r="J4644" t="s">
        <v>42</v>
      </c>
      <c r="K4644">
        <v>56</v>
      </c>
      <c r="L4644">
        <v>24</v>
      </c>
      <c r="M4644">
        <v>5.09</v>
      </c>
      <c r="N4644">
        <v>1.22</v>
      </c>
      <c r="O4644">
        <v>4.58</v>
      </c>
      <c r="P4644">
        <v>1.1000000000000001</v>
      </c>
      <c r="Q4644">
        <v>3.57</v>
      </c>
      <c r="R4644">
        <v>0.86</v>
      </c>
      <c r="S4644">
        <v>1.96</v>
      </c>
      <c r="T4644">
        <v>14</v>
      </c>
      <c r="U4644">
        <v>24.91</v>
      </c>
      <c r="V4644">
        <v>26.63</v>
      </c>
      <c r="W4644" s="1">
        <v>42962</v>
      </c>
      <c r="X4644">
        <v>270</v>
      </c>
      <c r="Y4644" t="s">
        <v>43</v>
      </c>
      <c r="AC4644" s="1">
        <v>43037</v>
      </c>
      <c r="AD4644">
        <v>1</v>
      </c>
      <c r="AE4644">
        <v>250</v>
      </c>
      <c r="AF4644" s="1">
        <v>43317</v>
      </c>
      <c r="AG4644">
        <v>355</v>
      </c>
      <c r="AH4644">
        <v>312537</v>
      </c>
      <c r="AI4644" t="s">
        <v>2458</v>
      </c>
      <c r="AJ4644" t="s">
        <v>2459</v>
      </c>
      <c r="AK4644" t="s">
        <v>45</v>
      </c>
      <c r="AL4644" s="1">
        <v>42962</v>
      </c>
    </row>
    <row r="4645" spans="1:38" x14ac:dyDescent="0.25">
      <c r="A4645" t="s">
        <v>68</v>
      </c>
      <c r="B4645" s="1">
        <v>43144</v>
      </c>
      <c r="C4645">
        <v>3</v>
      </c>
      <c r="D4645">
        <v>107</v>
      </c>
      <c r="E4645">
        <v>366</v>
      </c>
      <c r="F4645" t="s">
        <v>1426</v>
      </c>
      <c r="G4645" t="s">
        <v>104</v>
      </c>
      <c r="H4645" t="s">
        <v>105</v>
      </c>
      <c r="I4645">
        <v>4</v>
      </c>
      <c r="J4645" t="s">
        <v>42</v>
      </c>
      <c r="K4645">
        <v>182</v>
      </c>
      <c r="L4645">
        <v>16.899999999999999</v>
      </c>
      <c r="M4645">
        <v>3.77</v>
      </c>
      <c r="N4645">
        <v>0.64</v>
      </c>
      <c r="O4645">
        <v>7.65</v>
      </c>
      <c r="P4645">
        <v>1.29</v>
      </c>
      <c r="Q4645">
        <v>3.99</v>
      </c>
      <c r="R4645">
        <v>0.67</v>
      </c>
      <c r="S4645">
        <v>1.97</v>
      </c>
      <c r="T4645">
        <v>110</v>
      </c>
      <c r="U4645">
        <v>17.54</v>
      </c>
      <c r="V4645">
        <v>25.69</v>
      </c>
      <c r="W4645" s="1">
        <v>42962</v>
      </c>
      <c r="X4645">
        <v>270</v>
      </c>
      <c r="Y4645" t="s">
        <v>47</v>
      </c>
      <c r="AC4645" s="1">
        <v>43037</v>
      </c>
      <c r="AD4645">
        <v>1</v>
      </c>
      <c r="AE4645">
        <v>171</v>
      </c>
      <c r="AF4645" s="1">
        <v>43317</v>
      </c>
      <c r="AG4645">
        <v>355</v>
      </c>
      <c r="AH4645">
        <v>312537</v>
      </c>
      <c r="AI4645" t="s">
        <v>2458</v>
      </c>
      <c r="AJ4645" t="s">
        <v>2459</v>
      </c>
      <c r="AK4645" t="s">
        <v>45</v>
      </c>
      <c r="AL4645" s="1">
        <v>42962</v>
      </c>
    </row>
    <row r="4646" spans="1:38" x14ac:dyDescent="0.25">
      <c r="A4646" t="s">
        <v>68</v>
      </c>
      <c r="B4646" s="1">
        <v>43073</v>
      </c>
      <c r="C4646">
        <v>2</v>
      </c>
      <c r="D4646">
        <v>107</v>
      </c>
      <c r="E4646">
        <v>366</v>
      </c>
      <c r="F4646" t="s">
        <v>1426</v>
      </c>
      <c r="G4646" t="s">
        <v>104</v>
      </c>
      <c r="H4646" t="s">
        <v>105</v>
      </c>
      <c r="I4646">
        <v>4</v>
      </c>
      <c r="J4646" t="s">
        <v>42</v>
      </c>
      <c r="K4646">
        <v>111</v>
      </c>
      <c r="L4646">
        <v>18.7</v>
      </c>
      <c r="M4646">
        <v>4.58</v>
      </c>
      <c r="N4646">
        <v>0.86</v>
      </c>
      <c r="O4646">
        <v>4.47</v>
      </c>
      <c r="P4646">
        <v>0.84</v>
      </c>
      <c r="Q4646">
        <v>3.31</v>
      </c>
      <c r="R4646">
        <v>0.62</v>
      </c>
      <c r="S4646">
        <v>1.45</v>
      </c>
      <c r="T4646">
        <v>19</v>
      </c>
      <c r="U4646">
        <v>19.41</v>
      </c>
      <c r="V4646">
        <v>20.16</v>
      </c>
      <c r="W4646" s="1">
        <v>42962</v>
      </c>
      <c r="X4646">
        <v>270</v>
      </c>
      <c r="Y4646" t="s">
        <v>46</v>
      </c>
      <c r="AC4646" s="1">
        <v>43037</v>
      </c>
      <c r="AD4646">
        <v>1</v>
      </c>
      <c r="AE4646">
        <v>242</v>
      </c>
      <c r="AF4646" s="1">
        <v>43317</v>
      </c>
      <c r="AG4646">
        <v>355</v>
      </c>
      <c r="AH4646">
        <v>312537</v>
      </c>
      <c r="AI4646" t="s">
        <v>2458</v>
      </c>
      <c r="AJ4646" t="s">
        <v>2459</v>
      </c>
      <c r="AK4646" t="s">
        <v>45</v>
      </c>
      <c r="AL4646" s="1">
        <v>42962</v>
      </c>
    </row>
    <row r="4647" spans="1:38" x14ac:dyDescent="0.25">
      <c r="A4647" t="s">
        <v>68</v>
      </c>
      <c r="B4647" s="1">
        <v>43219</v>
      </c>
      <c r="C4647">
        <v>4</v>
      </c>
      <c r="D4647">
        <v>107</v>
      </c>
      <c r="E4647">
        <v>366</v>
      </c>
      <c r="F4647" t="s">
        <v>1426</v>
      </c>
      <c r="G4647" t="s">
        <v>104</v>
      </c>
      <c r="H4647" t="s">
        <v>105</v>
      </c>
      <c r="I4647">
        <v>4</v>
      </c>
      <c r="J4647" t="s">
        <v>42</v>
      </c>
      <c r="K4647">
        <v>257</v>
      </c>
      <c r="L4647">
        <v>4.2</v>
      </c>
      <c r="M4647">
        <v>4.3499999999999996</v>
      </c>
      <c r="N4647">
        <v>0.18</v>
      </c>
      <c r="O4647">
        <v>7.63</v>
      </c>
      <c r="P4647">
        <v>0.32</v>
      </c>
      <c r="Q4647">
        <v>6.19</v>
      </c>
      <c r="R4647">
        <v>0.26</v>
      </c>
      <c r="S4647">
        <v>0.57999999999999996</v>
      </c>
      <c r="T4647">
        <v>347</v>
      </c>
      <c r="U4647">
        <v>4.3600000000000003</v>
      </c>
      <c r="V4647">
        <v>7.07</v>
      </c>
      <c r="W4647" s="1">
        <v>42962</v>
      </c>
      <c r="X4647">
        <v>270</v>
      </c>
      <c r="Y4647" s="3">
        <v>45017</v>
      </c>
      <c r="AC4647" s="1">
        <v>43416</v>
      </c>
      <c r="AD4647">
        <v>2</v>
      </c>
      <c r="AE4647">
        <v>250</v>
      </c>
      <c r="AF4647" s="1">
        <v>43697</v>
      </c>
      <c r="AG4647">
        <v>735</v>
      </c>
      <c r="AH4647">
        <v>312537</v>
      </c>
      <c r="AI4647" t="s">
        <v>2458</v>
      </c>
      <c r="AJ4647" t="s">
        <v>2459</v>
      </c>
      <c r="AK4647" t="s">
        <v>50</v>
      </c>
      <c r="AL4647" s="1">
        <v>43250</v>
      </c>
    </row>
    <row r="4648" spans="1:38" x14ac:dyDescent="0.25">
      <c r="A4648" t="s">
        <v>284</v>
      </c>
      <c r="B4648" s="1">
        <v>44230</v>
      </c>
      <c r="C4648">
        <v>3</v>
      </c>
      <c r="D4648">
        <v>448</v>
      </c>
      <c r="E4648">
        <v>366</v>
      </c>
      <c r="F4648" t="s">
        <v>1426</v>
      </c>
      <c r="G4648" t="s">
        <v>64</v>
      </c>
      <c r="H4648" t="s">
        <v>64</v>
      </c>
      <c r="I4648">
        <v>4</v>
      </c>
      <c r="J4648" t="s">
        <v>42</v>
      </c>
      <c r="K4648">
        <v>158</v>
      </c>
      <c r="L4648">
        <v>18.600000000000001</v>
      </c>
      <c r="M4648">
        <v>4.95</v>
      </c>
      <c r="N4648">
        <v>0.92</v>
      </c>
      <c r="O4648">
        <v>5.49</v>
      </c>
      <c r="P4648">
        <v>1.02</v>
      </c>
      <c r="Q4648">
        <v>4.2300000000000004</v>
      </c>
      <c r="R4648">
        <v>0.79</v>
      </c>
      <c r="S4648">
        <v>1.81</v>
      </c>
      <c r="T4648">
        <v>115</v>
      </c>
      <c r="U4648">
        <v>19.309999999999999</v>
      </c>
      <c r="V4648">
        <v>23.64</v>
      </c>
      <c r="W4648" s="1">
        <v>44072</v>
      </c>
    </row>
    <row r="4649" spans="1:38" x14ac:dyDescent="0.25">
      <c r="A4649" t="s">
        <v>284</v>
      </c>
      <c r="B4649" s="1">
        <v>44298</v>
      </c>
      <c r="C4649">
        <v>4</v>
      </c>
      <c r="D4649">
        <v>448</v>
      </c>
      <c r="E4649">
        <v>366</v>
      </c>
      <c r="F4649" t="s">
        <v>1426</v>
      </c>
      <c r="G4649" t="s">
        <v>64</v>
      </c>
      <c r="H4649" t="s">
        <v>64</v>
      </c>
      <c r="I4649">
        <v>4</v>
      </c>
      <c r="J4649" t="s">
        <v>42</v>
      </c>
      <c r="K4649">
        <v>226</v>
      </c>
      <c r="L4649">
        <v>18.600000000000001</v>
      </c>
      <c r="M4649">
        <v>4.95</v>
      </c>
      <c r="N4649">
        <v>0.92</v>
      </c>
      <c r="O4649">
        <v>5.49</v>
      </c>
      <c r="P4649">
        <v>1.02</v>
      </c>
      <c r="Q4649">
        <v>4.2300000000000004</v>
      </c>
      <c r="R4649">
        <v>0.79</v>
      </c>
      <c r="S4649">
        <v>1.81</v>
      </c>
      <c r="T4649">
        <v>115</v>
      </c>
      <c r="U4649">
        <v>19.309999999999999</v>
      </c>
      <c r="V4649">
        <v>23.64</v>
      </c>
      <c r="W4649" s="1">
        <v>44072</v>
      </c>
    </row>
    <row r="4650" spans="1:38" x14ac:dyDescent="0.25">
      <c r="A4650" t="s">
        <v>284</v>
      </c>
      <c r="B4650" s="1">
        <v>44111</v>
      </c>
      <c r="C4650">
        <v>1</v>
      </c>
      <c r="D4650">
        <v>328</v>
      </c>
      <c r="E4650">
        <v>366</v>
      </c>
      <c r="F4650" t="s">
        <v>1426</v>
      </c>
      <c r="G4650" t="s">
        <v>64</v>
      </c>
      <c r="H4650" t="s">
        <v>64</v>
      </c>
      <c r="I4650" t="s">
        <v>286</v>
      </c>
      <c r="J4650" t="s">
        <v>42</v>
      </c>
      <c r="K4650">
        <v>34</v>
      </c>
      <c r="L4650">
        <v>28</v>
      </c>
      <c r="M4650">
        <v>5.08</v>
      </c>
      <c r="N4650">
        <v>1.42</v>
      </c>
      <c r="O4650">
        <v>4.99</v>
      </c>
      <c r="P4650">
        <v>1.4</v>
      </c>
      <c r="Q4650">
        <v>3.73</v>
      </c>
      <c r="R4650">
        <v>1.04</v>
      </c>
      <c r="S4650">
        <v>2.44</v>
      </c>
      <c r="T4650">
        <v>353</v>
      </c>
      <c r="U4650">
        <v>29.06</v>
      </c>
      <c r="V4650">
        <v>32.799999999999997</v>
      </c>
      <c r="W4650" s="1">
        <v>44077</v>
      </c>
    </row>
    <row r="4651" spans="1:38" x14ac:dyDescent="0.25">
      <c r="A4651" t="s">
        <v>284</v>
      </c>
      <c r="B4651" s="1">
        <v>44166</v>
      </c>
      <c r="C4651">
        <v>2</v>
      </c>
      <c r="D4651">
        <v>328</v>
      </c>
      <c r="E4651">
        <v>366</v>
      </c>
      <c r="F4651" t="s">
        <v>1426</v>
      </c>
      <c r="G4651" t="s">
        <v>64</v>
      </c>
      <c r="H4651" t="s">
        <v>64</v>
      </c>
      <c r="I4651" t="s">
        <v>286</v>
      </c>
      <c r="J4651" t="s">
        <v>42</v>
      </c>
      <c r="K4651">
        <v>89</v>
      </c>
      <c r="L4651">
        <v>27</v>
      </c>
      <c r="M4651">
        <v>4.87</v>
      </c>
      <c r="N4651">
        <v>1.31</v>
      </c>
      <c r="O4651">
        <v>4.9000000000000004</v>
      </c>
      <c r="P4651">
        <v>1.3</v>
      </c>
      <c r="Q4651">
        <v>3.8</v>
      </c>
      <c r="R4651">
        <v>1</v>
      </c>
      <c r="S4651">
        <v>2.4</v>
      </c>
      <c r="T4651">
        <v>389</v>
      </c>
      <c r="U4651">
        <v>28.03</v>
      </c>
      <c r="V4651">
        <v>30.98</v>
      </c>
      <c r="W4651" s="1">
        <v>44077</v>
      </c>
      <c r="Z4651">
        <v>213</v>
      </c>
      <c r="AA4651">
        <v>80</v>
      </c>
    </row>
    <row r="4652" spans="1:38" x14ac:dyDescent="0.25">
      <c r="A4652" t="s">
        <v>284</v>
      </c>
      <c r="B4652" s="1">
        <v>44230</v>
      </c>
      <c r="C4652">
        <v>3</v>
      </c>
      <c r="D4652">
        <v>328</v>
      </c>
      <c r="E4652">
        <v>366</v>
      </c>
      <c r="F4652" t="s">
        <v>1426</v>
      </c>
      <c r="G4652" t="s">
        <v>64</v>
      </c>
      <c r="H4652" t="s">
        <v>64</v>
      </c>
      <c r="I4652" t="s">
        <v>286</v>
      </c>
      <c r="J4652" t="s">
        <v>42</v>
      </c>
      <c r="K4652">
        <v>153</v>
      </c>
      <c r="L4652">
        <v>24</v>
      </c>
      <c r="M4652">
        <v>4.83</v>
      </c>
      <c r="N4652">
        <v>1.1599999999999999</v>
      </c>
      <c r="O4652">
        <v>3.71</v>
      </c>
      <c r="P4652">
        <v>0.89</v>
      </c>
      <c r="Q4652">
        <v>4.1399999999999997</v>
      </c>
      <c r="R4652">
        <v>0.99</v>
      </c>
      <c r="S4652">
        <v>1.88</v>
      </c>
      <c r="T4652">
        <v>324</v>
      </c>
      <c r="U4652">
        <v>24.91</v>
      </c>
      <c r="V4652">
        <v>24.98</v>
      </c>
      <c r="W4652" s="1">
        <v>44077</v>
      </c>
    </row>
    <row r="4653" spans="1:38" x14ac:dyDescent="0.25">
      <c r="A4653" t="s">
        <v>284</v>
      </c>
      <c r="B4653" s="1">
        <v>44298</v>
      </c>
      <c r="C4653">
        <v>4</v>
      </c>
      <c r="D4653">
        <v>328</v>
      </c>
      <c r="E4653">
        <v>366</v>
      </c>
      <c r="F4653" t="s">
        <v>1426</v>
      </c>
      <c r="G4653" t="s">
        <v>64</v>
      </c>
      <c r="H4653" t="s">
        <v>64</v>
      </c>
      <c r="I4653" t="s">
        <v>286</v>
      </c>
      <c r="J4653" t="s">
        <v>42</v>
      </c>
      <c r="K4653">
        <v>221</v>
      </c>
      <c r="L4653">
        <v>24</v>
      </c>
      <c r="M4653">
        <v>4.83</v>
      </c>
      <c r="N4653">
        <v>1.1599999999999999</v>
      </c>
      <c r="O4653">
        <v>3.71</v>
      </c>
      <c r="P4653">
        <v>0.89</v>
      </c>
      <c r="Q4653">
        <v>4.1399999999999997</v>
      </c>
      <c r="R4653">
        <v>0.99</v>
      </c>
      <c r="S4653">
        <v>1.88</v>
      </c>
      <c r="T4653">
        <v>324</v>
      </c>
      <c r="U4653">
        <v>24.91</v>
      </c>
      <c r="V4653">
        <v>24.98</v>
      </c>
      <c r="W4653" s="1">
        <v>44077</v>
      </c>
    </row>
    <row r="4654" spans="1:38" x14ac:dyDescent="0.25">
      <c r="A4654" t="s">
        <v>284</v>
      </c>
      <c r="B4654" s="1">
        <v>44111</v>
      </c>
      <c r="C4654">
        <v>1</v>
      </c>
      <c r="D4654">
        <v>286</v>
      </c>
      <c r="E4654">
        <v>366</v>
      </c>
      <c r="F4654" t="s">
        <v>1426</v>
      </c>
      <c r="G4654" t="s">
        <v>64</v>
      </c>
      <c r="H4654" t="s">
        <v>64</v>
      </c>
      <c r="I4654" t="s">
        <v>2460</v>
      </c>
      <c r="J4654" t="s">
        <v>42</v>
      </c>
      <c r="K4654">
        <v>55</v>
      </c>
      <c r="L4654">
        <v>31.6</v>
      </c>
      <c r="M4654">
        <v>5.0999999999999996</v>
      </c>
      <c r="N4654">
        <v>1.61</v>
      </c>
      <c r="O4654">
        <v>4.28</v>
      </c>
      <c r="P4654">
        <v>1.35</v>
      </c>
      <c r="Q4654">
        <v>3.83</v>
      </c>
      <c r="R4654">
        <v>1.21</v>
      </c>
      <c r="S4654">
        <v>2.56</v>
      </c>
      <c r="T4654">
        <v>10</v>
      </c>
      <c r="U4654">
        <v>32.799999999999997</v>
      </c>
      <c r="V4654">
        <v>34.43</v>
      </c>
      <c r="W4654" s="1">
        <v>44056</v>
      </c>
    </row>
    <row r="4655" spans="1:38" x14ac:dyDescent="0.25">
      <c r="A4655" t="s">
        <v>284</v>
      </c>
      <c r="B4655" s="1">
        <v>44230</v>
      </c>
      <c r="C4655">
        <v>3</v>
      </c>
      <c r="D4655">
        <v>286</v>
      </c>
      <c r="E4655">
        <v>366</v>
      </c>
      <c r="F4655" t="s">
        <v>1426</v>
      </c>
      <c r="G4655" t="s">
        <v>64</v>
      </c>
      <c r="H4655" t="s">
        <v>64</v>
      </c>
      <c r="I4655" t="s">
        <v>2460</v>
      </c>
      <c r="J4655" t="s">
        <v>42</v>
      </c>
      <c r="K4655">
        <v>174</v>
      </c>
      <c r="L4655">
        <v>22</v>
      </c>
      <c r="M4655">
        <v>5.05</v>
      </c>
      <c r="N4655">
        <v>1.1100000000000001</v>
      </c>
      <c r="O4655">
        <v>4.53</v>
      </c>
      <c r="P4655">
        <v>1</v>
      </c>
      <c r="Q4655">
        <v>4.1100000000000003</v>
      </c>
      <c r="R4655">
        <v>0.9</v>
      </c>
      <c r="S4655">
        <v>1.9</v>
      </c>
      <c r="T4655">
        <v>22</v>
      </c>
      <c r="U4655">
        <v>22.84</v>
      </c>
      <c r="V4655">
        <v>25.12</v>
      </c>
      <c r="W4655" s="1">
        <v>44056</v>
      </c>
    </row>
    <row r="4656" spans="1:38" x14ac:dyDescent="0.25">
      <c r="A4656" t="s">
        <v>284</v>
      </c>
      <c r="B4656" s="1">
        <v>44298</v>
      </c>
      <c r="C4656">
        <v>4</v>
      </c>
      <c r="D4656">
        <v>286</v>
      </c>
      <c r="E4656">
        <v>366</v>
      </c>
      <c r="F4656" t="s">
        <v>1426</v>
      </c>
      <c r="G4656" t="s">
        <v>64</v>
      </c>
      <c r="H4656" t="s">
        <v>64</v>
      </c>
      <c r="I4656" t="s">
        <v>2460</v>
      </c>
      <c r="J4656" t="s">
        <v>42</v>
      </c>
      <c r="K4656">
        <v>242</v>
      </c>
      <c r="L4656">
        <v>22</v>
      </c>
      <c r="M4656">
        <v>5.05</v>
      </c>
      <c r="N4656">
        <v>1.1100000000000001</v>
      </c>
      <c r="O4656">
        <v>4.53</v>
      </c>
      <c r="P4656">
        <v>1</v>
      </c>
      <c r="Q4656">
        <v>4.1100000000000003</v>
      </c>
      <c r="R4656">
        <v>0.9</v>
      </c>
      <c r="S4656">
        <v>1.9</v>
      </c>
      <c r="T4656">
        <v>22</v>
      </c>
      <c r="U4656">
        <v>22.84</v>
      </c>
      <c r="V4656">
        <v>25.12</v>
      </c>
      <c r="W4656" s="1">
        <v>44056</v>
      </c>
    </row>
    <row r="4657" spans="1:38" x14ac:dyDescent="0.25">
      <c r="A4657" t="s">
        <v>284</v>
      </c>
      <c r="B4657" s="1">
        <v>44166</v>
      </c>
      <c r="C4657">
        <v>2</v>
      </c>
      <c r="D4657">
        <v>286</v>
      </c>
      <c r="E4657">
        <v>366</v>
      </c>
      <c r="F4657" t="s">
        <v>1426</v>
      </c>
      <c r="G4657" t="s">
        <v>64</v>
      </c>
      <c r="H4657" t="s">
        <v>64</v>
      </c>
      <c r="I4657" t="s">
        <v>2460</v>
      </c>
      <c r="J4657" t="s">
        <v>42</v>
      </c>
      <c r="K4657">
        <v>110</v>
      </c>
      <c r="L4657">
        <v>22</v>
      </c>
      <c r="M4657">
        <v>5.04</v>
      </c>
      <c r="N4657">
        <v>1.1100000000000001</v>
      </c>
      <c r="O4657">
        <v>4.0999999999999996</v>
      </c>
      <c r="P4657">
        <v>0.9</v>
      </c>
      <c r="Q4657">
        <v>3.9</v>
      </c>
      <c r="R4657">
        <v>0.9</v>
      </c>
      <c r="S4657">
        <v>1.8</v>
      </c>
      <c r="T4657">
        <v>13</v>
      </c>
      <c r="U4657">
        <v>22.84</v>
      </c>
      <c r="V4657">
        <v>23.87</v>
      </c>
      <c r="W4657" s="1">
        <v>44056</v>
      </c>
      <c r="Z4657">
        <v>94</v>
      </c>
      <c r="AA4657">
        <v>82</v>
      </c>
    </row>
    <row r="4658" spans="1:38" x14ac:dyDescent="0.25">
      <c r="A4658" t="s">
        <v>51</v>
      </c>
      <c r="B4658" s="1">
        <v>43048</v>
      </c>
      <c r="C4658">
        <v>2</v>
      </c>
      <c r="D4658">
        <v>67</v>
      </c>
      <c r="E4658">
        <v>366</v>
      </c>
      <c r="F4658" t="s">
        <v>1426</v>
      </c>
      <c r="G4658" t="s">
        <v>56</v>
      </c>
      <c r="H4658" t="s">
        <v>41</v>
      </c>
      <c r="I4658">
        <v>8</v>
      </c>
      <c r="J4658" t="s">
        <v>42</v>
      </c>
      <c r="K4658">
        <v>66</v>
      </c>
      <c r="L4658">
        <v>19.8</v>
      </c>
      <c r="M4658">
        <v>5.23</v>
      </c>
      <c r="N4658">
        <v>1.04</v>
      </c>
      <c r="O4658">
        <v>6.01</v>
      </c>
      <c r="P4658">
        <v>1.19</v>
      </c>
      <c r="Q4658">
        <v>4.26</v>
      </c>
      <c r="R4658">
        <v>0.84</v>
      </c>
      <c r="S4658">
        <v>2.0299999999999998</v>
      </c>
      <c r="T4658">
        <v>19</v>
      </c>
      <c r="U4658">
        <v>20.55</v>
      </c>
      <c r="V4658">
        <v>26.48</v>
      </c>
      <c r="W4658" s="1">
        <v>42982</v>
      </c>
      <c r="X4658">
        <v>240</v>
      </c>
      <c r="Y4658" t="s">
        <v>46</v>
      </c>
      <c r="AC4658" t="s">
        <v>49</v>
      </c>
      <c r="AH4658">
        <v>304119</v>
      </c>
      <c r="AI4658" t="s">
        <v>214</v>
      </c>
      <c r="AJ4658" s="3">
        <v>45081</v>
      </c>
      <c r="AK4658" t="s">
        <v>45</v>
      </c>
      <c r="AL4658" s="1">
        <v>42982</v>
      </c>
    </row>
    <row r="4659" spans="1:38" x14ac:dyDescent="0.25">
      <c r="A4659" t="s">
        <v>40</v>
      </c>
      <c r="B4659" s="1">
        <v>44117</v>
      </c>
      <c r="C4659">
        <v>1</v>
      </c>
      <c r="D4659">
        <v>185</v>
      </c>
      <c r="E4659">
        <v>366</v>
      </c>
      <c r="F4659" t="s">
        <v>1426</v>
      </c>
      <c r="G4659" t="s">
        <v>40</v>
      </c>
      <c r="H4659" t="s">
        <v>41</v>
      </c>
      <c r="I4659">
        <v>7</v>
      </c>
      <c r="J4659" t="s">
        <v>42</v>
      </c>
      <c r="K4659">
        <v>41</v>
      </c>
      <c r="L4659">
        <v>32.799999999999997</v>
      </c>
      <c r="M4659">
        <v>5.46</v>
      </c>
      <c r="N4659">
        <v>1.79</v>
      </c>
      <c r="O4659">
        <v>5.45</v>
      </c>
      <c r="P4659">
        <v>1.79</v>
      </c>
      <c r="Q4659">
        <v>4.0199999999999996</v>
      </c>
      <c r="R4659">
        <v>1.32</v>
      </c>
      <c r="S4659">
        <v>3.11</v>
      </c>
      <c r="T4659">
        <v>76</v>
      </c>
      <c r="U4659">
        <v>34.049999999999997</v>
      </c>
      <c r="V4659">
        <v>41.05</v>
      </c>
      <c r="W4659" s="1">
        <v>44076</v>
      </c>
      <c r="Y4659" t="s">
        <v>43</v>
      </c>
      <c r="Z4659" t="s">
        <v>2461</v>
      </c>
      <c r="AA4659" t="s">
        <v>2462</v>
      </c>
      <c r="AB4659">
        <v>402</v>
      </c>
      <c r="AC4659" s="1">
        <v>44156</v>
      </c>
      <c r="AD4659">
        <v>1</v>
      </c>
      <c r="AE4659">
        <v>231</v>
      </c>
      <c r="AF4659" s="1">
        <v>44435</v>
      </c>
      <c r="AG4659">
        <v>359</v>
      </c>
      <c r="AI4659" t="s">
        <v>2463</v>
      </c>
      <c r="AJ4659" s="2">
        <v>20363</v>
      </c>
      <c r="AK4659" t="s">
        <v>45</v>
      </c>
      <c r="AL4659" s="1">
        <v>44076</v>
      </c>
    </row>
    <row r="4660" spans="1:38" x14ac:dyDescent="0.25">
      <c r="A4660" t="s">
        <v>40</v>
      </c>
      <c r="B4660" s="1">
        <v>44222</v>
      </c>
      <c r="C4660">
        <v>2</v>
      </c>
      <c r="D4660">
        <v>185</v>
      </c>
      <c r="E4660">
        <v>366</v>
      </c>
      <c r="F4660" t="s">
        <v>1426</v>
      </c>
      <c r="G4660" t="s">
        <v>40</v>
      </c>
      <c r="H4660" t="s">
        <v>41</v>
      </c>
      <c r="I4660">
        <v>7</v>
      </c>
      <c r="J4660" t="s">
        <v>42</v>
      </c>
      <c r="K4660">
        <v>146</v>
      </c>
      <c r="L4660">
        <v>20.5</v>
      </c>
      <c r="M4660">
        <v>5.42</v>
      </c>
      <c r="N4660">
        <v>1.1100000000000001</v>
      </c>
      <c r="O4660">
        <v>5.32</v>
      </c>
      <c r="P4660">
        <v>1.0900000000000001</v>
      </c>
      <c r="Q4660">
        <v>3.87</v>
      </c>
      <c r="R4660">
        <v>0.79</v>
      </c>
      <c r="S4660">
        <v>1.88</v>
      </c>
      <c r="T4660">
        <v>11</v>
      </c>
      <c r="U4660">
        <v>21.28</v>
      </c>
      <c r="V4660">
        <v>25.04</v>
      </c>
      <c r="W4660" s="1">
        <v>44076</v>
      </c>
      <c r="Y4660" t="s">
        <v>46</v>
      </c>
      <c r="Z4660" t="s">
        <v>2461</v>
      </c>
      <c r="AA4660" t="s">
        <v>2462</v>
      </c>
      <c r="AB4660">
        <v>402</v>
      </c>
      <c r="AC4660" s="1">
        <v>44156</v>
      </c>
      <c r="AD4660">
        <v>1</v>
      </c>
      <c r="AE4660">
        <v>176</v>
      </c>
      <c r="AF4660" s="1">
        <v>44435</v>
      </c>
      <c r="AG4660">
        <v>359</v>
      </c>
      <c r="AI4660" t="s">
        <v>2463</v>
      </c>
      <c r="AJ4660" s="2">
        <v>20363</v>
      </c>
      <c r="AK4660" t="s">
        <v>45</v>
      </c>
      <c r="AL4660" s="1">
        <v>44076</v>
      </c>
    </row>
    <row r="4661" spans="1:38" x14ac:dyDescent="0.25">
      <c r="A4661" t="s">
        <v>40</v>
      </c>
      <c r="B4661" s="1">
        <v>44280</v>
      </c>
      <c r="C4661">
        <v>3</v>
      </c>
      <c r="D4661">
        <v>185</v>
      </c>
      <c r="E4661">
        <v>366</v>
      </c>
      <c r="F4661" t="s">
        <v>1426</v>
      </c>
      <c r="G4661" t="s">
        <v>40</v>
      </c>
      <c r="H4661" t="s">
        <v>41</v>
      </c>
      <c r="I4661">
        <v>7</v>
      </c>
      <c r="J4661" t="s">
        <v>42</v>
      </c>
      <c r="K4661">
        <v>204</v>
      </c>
      <c r="L4661">
        <v>17</v>
      </c>
      <c r="M4661">
        <v>5.16</v>
      </c>
      <c r="N4661">
        <v>0.88</v>
      </c>
      <c r="O4661">
        <v>5.93</v>
      </c>
      <c r="P4661">
        <v>1.01</v>
      </c>
      <c r="Q4661">
        <v>4.54</v>
      </c>
      <c r="R4661">
        <v>0.77</v>
      </c>
      <c r="S4661">
        <v>1.78</v>
      </c>
      <c r="T4661">
        <v>7</v>
      </c>
      <c r="U4661">
        <v>17.649999999999999</v>
      </c>
      <c r="V4661">
        <v>22.94</v>
      </c>
      <c r="W4661" s="1">
        <v>44076</v>
      </c>
      <c r="Y4661" t="s">
        <v>47</v>
      </c>
      <c r="Z4661" t="s">
        <v>2461</v>
      </c>
      <c r="AA4661" t="s">
        <v>2462</v>
      </c>
      <c r="AB4661">
        <v>402</v>
      </c>
      <c r="AC4661" s="1">
        <v>44156</v>
      </c>
      <c r="AD4661">
        <v>1</v>
      </c>
      <c r="AE4661">
        <v>154</v>
      </c>
      <c r="AF4661" s="1">
        <v>44435</v>
      </c>
      <c r="AG4661">
        <v>359</v>
      </c>
      <c r="AI4661" t="s">
        <v>2463</v>
      </c>
      <c r="AJ4661" s="2">
        <v>20363</v>
      </c>
      <c r="AK4661" t="s">
        <v>45</v>
      </c>
      <c r="AL4661" s="1">
        <v>44076</v>
      </c>
    </row>
    <row r="4662" spans="1:38" x14ac:dyDescent="0.25">
      <c r="A4662" t="s">
        <v>68</v>
      </c>
      <c r="B4662" s="1">
        <v>43018</v>
      </c>
      <c r="C4662">
        <v>1</v>
      </c>
      <c r="D4662">
        <v>385</v>
      </c>
      <c r="E4662">
        <v>366</v>
      </c>
      <c r="F4662" t="s">
        <v>1426</v>
      </c>
      <c r="G4662" t="s">
        <v>40</v>
      </c>
      <c r="H4662" t="s">
        <v>41</v>
      </c>
      <c r="I4662">
        <v>2</v>
      </c>
      <c r="J4662">
        <v>1</v>
      </c>
      <c r="K4662">
        <v>64</v>
      </c>
      <c r="L4662">
        <v>18.3</v>
      </c>
      <c r="M4662">
        <v>4.9800000000000004</v>
      </c>
      <c r="N4662">
        <v>0.91</v>
      </c>
      <c r="O4662">
        <v>4.7699999999999996</v>
      </c>
      <c r="P4662">
        <v>0.87</v>
      </c>
      <c r="Q4662">
        <v>3.4</v>
      </c>
      <c r="R4662">
        <v>0.62</v>
      </c>
      <c r="S4662">
        <v>1.5</v>
      </c>
      <c r="T4662">
        <v>73</v>
      </c>
      <c r="U4662">
        <v>19</v>
      </c>
      <c r="V4662">
        <v>20.43</v>
      </c>
      <c r="W4662" s="1">
        <v>42954</v>
      </c>
      <c r="X4662">
        <v>276</v>
      </c>
      <c r="Y4662" t="s">
        <v>43</v>
      </c>
      <c r="Z4662" t="s">
        <v>2464</v>
      </c>
      <c r="AA4662" t="s">
        <v>2465</v>
      </c>
      <c r="AC4662" s="1">
        <v>43046</v>
      </c>
      <c r="AD4662">
        <v>1</v>
      </c>
      <c r="AE4662">
        <v>261</v>
      </c>
      <c r="AF4662" s="1">
        <v>43328</v>
      </c>
      <c r="AG4662">
        <v>374</v>
      </c>
      <c r="AH4662">
        <v>313506</v>
      </c>
      <c r="AI4662">
        <v>646</v>
      </c>
      <c r="AJ4662" t="s">
        <v>2466</v>
      </c>
      <c r="AK4662" t="s">
        <v>45</v>
      </c>
      <c r="AL4662" s="1">
        <v>42954</v>
      </c>
    </row>
    <row r="4663" spans="1:38" x14ac:dyDescent="0.25">
      <c r="A4663" t="s">
        <v>68</v>
      </c>
      <c r="B4663" s="1">
        <v>43073</v>
      </c>
      <c r="C4663">
        <v>2</v>
      </c>
      <c r="D4663">
        <v>385</v>
      </c>
      <c r="E4663">
        <v>366</v>
      </c>
      <c r="F4663" t="s">
        <v>1426</v>
      </c>
      <c r="G4663" t="s">
        <v>40</v>
      </c>
      <c r="H4663" t="s">
        <v>41</v>
      </c>
      <c r="I4663">
        <v>2</v>
      </c>
      <c r="J4663">
        <v>1</v>
      </c>
      <c r="K4663">
        <v>119</v>
      </c>
      <c r="L4663">
        <v>16.899999999999999</v>
      </c>
      <c r="M4663">
        <v>3.32</v>
      </c>
      <c r="N4663">
        <v>0.56000000000000005</v>
      </c>
      <c r="O4663">
        <v>3.2</v>
      </c>
      <c r="P4663">
        <v>0.54</v>
      </c>
      <c r="Q4663">
        <v>2.31</v>
      </c>
      <c r="R4663">
        <v>0.39</v>
      </c>
      <c r="S4663">
        <v>0.93</v>
      </c>
      <c r="T4663">
        <v>91</v>
      </c>
      <c r="U4663">
        <v>17.54</v>
      </c>
      <c r="V4663">
        <v>14.21</v>
      </c>
      <c r="W4663" s="1">
        <v>42954</v>
      </c>
      <c r="X4663">
        <v>276</v>
      </c>
      <c r="Y4663" t="s">
        <v>46</v>
      </c>
      <c r="Z4663" t="s">
        <v>2464</v>
      </c>
      <c r="AA4663" t="s">
        <v>2465</v>
      </c>
      <c r="AC4663" s="1">
        <v>43046</v>
      </c>
      <c r="AD4663">
        <v>1</v>
      </c>
      <c r="AE4663">
        <v>253</v>
      </c>
      <c r="AF4663" s="1">
        <v>43328</v>
      </c>
      <c r="AG4663">
        <v>374</v>
      </c>
      <c r="AH4663">
        <v>313506</v>
      </c>
      <c r="AI4663">
        <v>646</v>
      </c>
      <c r="AJ4663" t="s">
        <v>2466</v>
      </c>
      <c r="AK4663" t="s">
        <v>45</v>
      </c>
      <c r="AL4663" s="1">
        <v>42954</v>
      </c>
    </row>
    <row r="4664" spans="1:38" x14ac:dyDescent="0.25">
      <c r="A4664" t="s">
        <v>68</v>
      </c>
      <c r="B4664" s="1">
        <v>43144</v>
      </c>
      <c r="C4664">
        <v>3</v>
      </c>
      <c r="D4664">
        <v>385</v>
      </c>
      <c r="E4664">
        <v>366</v>
      </c>
      <c r="F4664" t="s">
        <v>1426</v>
      </c>
      <c r="G4664" t="s">
        <v>40</v>
      </c>
      <c r="H4664" t="s">
        <v>41</v>
      </c>
      <c r="I4664">
        <v>2</v>
      </c>
      <c r="J4664">
        <v>1</v>
      </c>
      <c r="K4664">
        <v>190</v>
      </c>
      <c r="L4664">
        <v>11.2</v>
      </c>
      <c r="M4664">
        <v>4.57</v>
      </c>
      <c r="N4664">
        <v>0.51</v>
      </c>
      <c r="O4664">
        <v>5.15</v>
      </c>
      <c r="P4664">
        <v>0.57999999999999996</v>
      </c>
      <c r="Q4664">
        <v>3.56</v>
      </c>
      <c r="R4664">
        <v>0.4</v>
      </c>
      <c r="S4664">
        <v>0.98</v>
      </c>
      <c r="T4664">
        <v>265</v>
      </c>
      <c r="U4664">
        <v>11.63</v>
      </c>
      <c r="V4664">
        <v>13.25</v>
      </c>
      <c r="W4664" s="1">
        <v>42954</v>
      </c>
      <c r="X4664">
        <v>276</v>
      </c>
      <c r="Y4664" s="3">
        <v>44986</v>
      </c>
      <c r="Z4664" t="s">
        <v>2464</v>
      </c>
      <c r="AA4664" t="s">
        <v>2465</v>
      </c>
      <c r="AC4664" s="1">
        <v>43046</v>
      </c>
      <c r="AD4664">
        <v>1</v>
      </c>
      <c r="AE4664">
        <v>182</v>
      </c>
      <c r="AF4664" s="1">
        <v>43328</v>
      </c>
      <c r="AG4664">
        <v>374</v>
      </c>
      <c r="AH4664">
        <v>313506</v>
      </c>
      <c r="AI4664">
        <v>646</v>
      </c>
      <c r="AJ4664" t="s">
        <v>2466</v>
      </c>
      <c r="AK4664" t="s">
        <v>45</v>
      </c>
      <c r="AL4664" s="1">
        <v>42954</v>
      </c>
    </row>
    <row r="4665" spans="1:38" x14ac:dyDescent="0.25">
      <c r="A4665" t="s">
        <v>68</v>
      </c>
      <c r="B4665" s="1">
        <v>43219</v>
      </c>
      <c r="C4665">
        <v>4</v>
      </c>
      <c r="D4665">
        <v>385</v>
      </c>
      <c r="E4665">
        <v>366</v>
      </c>
      <c r="F4665" t="s">
        <v>1426</v>
      </c>
      <c r="G4665" t="s">
        <v>40</v>
      </c>
      <c r="H4665" t="s">
        <v>41</v>
      </c>
      <c r="I4665">
        <v>2</v>
      </c>
      <c r="J4665">
        <v>1</v>
      </c>
      <c r="K4665">
        <v>265</v>
      </c>
      <c r="L4665">
        <v>0.3</v>
      </c>
      <c r="O4665">
        <v>6.67</v>
      </c>
      <c r="P4665">
        <v>0.02</v>
      </c>
      <c r="Q4665">
        <v>6.67</v>
      </c>
      <c r="R4665">
        <v>0.02</v>
      </c>
      <c r="S4665">
        <v>0.04</v>
      </c>
      <c r="U4665">
        <v>0.31</v>
      </c>
      <c r="V4665">
        <v>0.48</v>
      </c>
      <c r="W4665" s="1">
        <v>42954</v>
      </c>
      <c r="X4665" t="s">
        <v>2306</v>
      </c>
      <c r="Y4665" s="3">
        <v>44986</v>
      </c>
      <c r="Z4665" t="s">
        <v>2464</v>
      </c>
      <c r="AA4665" t="s">
        <v>2465</v>
      </c>
      <c r="AB4665">
        <v>202</v>
      </c>
      <c r="AC4665" s="1">
        <v>43424</v>
      </c>
      <c r="AD4665">
        <v>3</v>
      </c>
      <c r="AE4665">
        <v>257</v>
      </c>
      <c r="AF4665" s="1">
        <v>43704</v>
      </c>
      <c r="AG4665">
        <v>750</v>
      </c>
      <c r="AH4665">
        <v>313506</v>
      </c>
      <c r="AI4665">
        <v>646</v>
      </c>
      <c r="AJ4665" t="s">
        <v>2466</v>
      </c>
      <c r="AK4665" t="s">
        <v>50</v>
      </c>
      <c r="AL4665" s="1">
        <v>43250</v>
      </c>
    </row>
    <row r="4666" spans="1:38" x14ac:dyDescent="0.25">
      <c r="A4666" t="s">
        <v>594</v>
      </c>
      <c r="B4666" s="1">
        <v>43059</v>
      </c>
      <c r="C4666">
        <v>2</v>
      </c>
      <c r="D4666">
        <v>421</v>
      </c>
      <c r="E4666">
        <v>367</v>
      </c>
      <c r="F4666" t="s">
        <v>1426</v>
      </c>
      <c r="G4666" t="s">
        <v>69</v>
      </c>
      <c r="H4666" t="s">
        <v>70</v>
      </c>
      <c r="I4666">
        <v>3</v>
      </c>
      <c r="J4666">
        <v>2</v>
      </c>
      <c r="K4666">
        <v>53</v>
      </c>
      <c r="L4666">
        <v>25.1</v>
      </c>
      <c r="M4666">
        <v>4.9800000000000004</v>
      </c>
      <c r="N4666">
        <v>1.25</v>
      </c>
      <c r="O4666">
        <v>4.3600000000000003</v>
      </c>
      <c r="P4666">
        <v>1.0900000000000001</v>
      </c>
      <c r="Q4666">
        <v>3.53</v>
      </c>
      <c r="R4666">
        <v>0.89</v>
      </c>
      <c r="S4666">
        <v>1.98</v>
      </c>
      <c r="T4666">
        <v>15</v>
      </c>
      <c r="U4666">
        <v>26.05</v>
      </c>
      <c r="V4666">
        <v>27.02</v>
      </c>
      <c r="W4666" s="1">
        <v>43006</v>
      </c>
      <c r="X4666">
        <v>193</v>
      </c>
      <c r="Y4666" t="s">
        <v>43</v>
      </c>
      <c r="Z4666" t="s">
        <v>554</v>
      </c>
      <c r="AA4666" t="s">
        <v>2467</v>
      </c>
      <c r="AC4666" s="1">
        <v>43053</v>
      </c>
      <c r="AD4666">
        <v>1</v>
      </c>
      <c r="AE4666">
        <v>223</v>
      </c>
      <c r="AF4666" s="1">
        <v>43332</v>
      </c>
      <c r="AG4666">
        <v>326</v>
      </c>
      <c r="AH4666">
        <v>107212</v>
      </c>
      <c r="AI4666">
        <v>383</v>
      </c>
      <c r="AJ4666" t="s">
        <v>2468</v>
      </c>
      <c r="AK4666" t="s">
        <v>45</v>
      </c>
      <c r="AL4666" s="1">
        <v>43006</v>
      </c>
    </row>
    <row r="4667" spans="1:38" x14ac:dyDescent="0.25">
      <c r="A4667" t="s">
        <v>594</v>
      </c>
      <c r="B4667" s="1">
        <v>43186</v>
      </c>
      <c r="C4667">
        <v>4</v>
      </c>
      <c r="D4667">
        <v>421</v>
      </c>
      <c r="E4667">
        <v>367</v>
      </c>
      <c r="F4667" t="s">
        <v>1426</v>
      </c>
      <c r="G4667" t="s">
        <v>69</v>
      </c>
      <c r="H4667" t="s">
        <v>70</v>
      </c>
      <c r="I4667">
        <v>3</v>
      </c>
      <c r="J4667">
        <v>2</v>
      </c>
      <c r="K4667">
        <v>180</v>
      </c>
      <c r="L4667">
        <v>16</v>
      </c>
      <c r="M4667">
        <v>4.91</v>
      </c>
      <c r="N4667">
        <v>0.79</v>
      </c>
      <c r="O4667">
        <v>5.77</v>
      </c>
      <c r="P4667">
        <v>0.92</v>
      </c>
      <c r="Q4667">
        <v>4.2300000000000004</v>
      </c>
      <c r="R4667">
        <v>0.68</v>
      </c>
      <c r="S4667">
        <v>1.6</v>
      </c>
      <c r="T4667">
        <v>17</v>
      </c>
      <c r="U4667">
        <v>16.61</v>
      </c>
      <c r="V4667">
        <v>20.88</v>
      </c>
      <c r="W4667" s="1">
        <v>43006</v>
      </c>
      <c r="X4667">
        <v>193</v>
      </c>
      <c r="Y4667" t="s">
        <v>47</v>
      </c>
      <c r="Z4667" t="s">
        <v>1359</v>
      </c>
      <c r="AA4667" t="s">
        <v>2469</v>
      </c>
      <c r="AC4667" t="s">
        <v>49</v>
      </c>
      <c r="AH4667">
        <v>107212</v>
      </c>
      <c r="AI4667">
        <v>383</v>
      </c>
      <c r="AJ4667" t="s">
        <v>2468</v>
      </c>
      <c r="AK4667" t="s">
        <v>50</v>
      </c>
      <c r="AL4667" s="1">
        <v>43245</v>
      </c>
    </row>
    <row r="4668" spans="1:38" x14ac:dyDescent="0.25">
      <c r="A4668" t="s">
        <v>594</v>
      </c>
      <c r="B4668" s="1">
        <v>43122</v>
      </c>
      <c r="C4668">
        <v>3</v>
      </c>
      <c r="D4668">
        <v>421</v>
      </c>
      <c r="E4668">
        <v>367</v>
      </c>
      <c r="F4668" t="s">
        <v>1426</v>
      </c>
      <c r="G4668" t="s">
        <v>69</v>
      </c>
      <c r="H4668" t="s">
        <v>70</v>
      </c>
      <c r="I4668">
        <v>3</v>
      </c>
      <c r="J4668">
        <v>2</v>
      </c>
      <c r="K4668">
        <v>116</v>
      </c>
      <c r="L4668">
        <v>16</v>
      </c>
      <c r="M4668">
        <v>4.8899999999999997</v>
      </c>
      <c r="N4668">
        <v>0.78</v>
      </c>
      <c r="O4668">
        <v>4.67</v>
      </c>
      <c r="P4668">
        <v>0.75</v>
      </c>
      <c r="Q4668">
        <v>3.56</v>
      </c>
      <c r="R4668">
        <v>0.56999999999999995</v>
      </c>
      <c r="S4668">
        <v>1.32</v>
      </c>
      <c r="T4668">
        <v>17</v>
      </c>
      <c r="U4668">
        <v>16.61</v>
      </c>
      <c r="V4668">
        <v>17.93</v>
      </c>
      <c r="W4668" s="1">
        <v>43006</v>
      </c>
      <c r="X4668">
        <v>193</v>
      </c>
      <c r="Y4668" t="s">
        <v>46</v>
      </c>
      <c r="Z4668" t="s">
        <v>1359</v>
      </c>
      <c r="AA4668" t="s">
        <v>2469</v>
      </c>
      <c r="AC4668" s="1">
        <v>43053</v>
      </c>
      <c r="AD4668">
        <v>1</v>
      </c>
      <c r="AE4668">
        <v>166</v>
      </c>
      <c r="AF4668" s="1">
        <v>43332</v>
      </c>
      <c r="AG4668">
        <v>326</v>
      </c>
      <c r="AH4668">
        <v>107212</v>
      </c>
      <c r="AI4668">
        <v>383</v>
      </c>
      <c r="AJ4668" t="s">
        <v>2468</v>
      </c>
      <c r="AK4668" t="s">
        <v>45</v>
      </c>
      <c r="AL4668" s="1">
        <v>43006</v>
      </c>
    </row>
    <row r="4669" spans="1:38" x14ac:dyDescent="0.25">
      <c r="A4669" t="s">
        <v>78</v>
      </c>
      <c r="B4669" s="1">
        <v>43012</v>
      </c>
      <c r="C4669">
        <v>1</v>
      </c>
      <c r="D4669">
        <v>40</v>
      </c>
      <c r="E4669">
        <v>367</v>
      </c>
      <c r="F4669" t="s">
        <v>1426</v>
      </c>
      <c r="G4669" t="s">
        <v>40</v>
      </c>
      <c r="H4669" t="s">
        <v>41</v>
      </c>
      <c r="I4669">
        <v>8</v>
      </c>
      <c r="J4669" t="s">
        <v>42</v>
      </c>
      <c r="K4669">
        <v>13</v>
      </c>
      <c r="L4669">
        <v>28.6</v>
      </c>
      <c r="M4669">
        <v>5.0199999999999996</v>
      </c>
      <c r="N4669">
        <v>1.44</v>
      </c>
      <c r="O4669">
        <v>4.3099999999999996</v>
      </c>
      <c r="P4669">
        <v>1.23</v>
      </c>
      <c r="Q4669">
        <v>3.59</v>
      </c>
      <c r="R4669">
        <v>1.03</v>
      </c>
      <c r="S4669">
        <v>2.2599999999999998</v>
      </c>
      <c r="U4669">
        <v>29.69</v>
      </c>
      <c r="V4669">
        <v>30.75</v>
      </c>
      <c r="W4669" s="1">
        <v>42999</v>
      </c>
      <c r="X4669">
        <v>207</v>
      </c>
      <c r="AC4669" s="1">
        <v>43053</v>
      </c>
      <c r="AD4669">
        <v>1</v>
      </c>
      <c r="AE4669">
        <v>280</v>
      </c>
      <c r="AF4669" s="1">
        <v>43335</v>
      </c>
      <c r="AG4669">
        <v>336</v>
      </c>
      <c r="AH4669">
        <v>305055</v>
      </c>
      <c r="AI4669" t="s">
        <v>563</v>
      </c>
      <c r="AJ4669" t="s">
        <v>2470</v>
      </c>
      <c r="AK4669" t="s">
        <v>45</v>
      </c>
      <c r="AL4669" s="1">
        <v>42999</v>
      </c>
    </row>
    <row r="4670" spans="1:38" x14ac:dyDescent="0.25">
      <c r="A4670" t="s">
        <v>78</v>
      </c>
      <c r="B4670" s="1">
        <v>43072</v>
      </c>
      <c r="C4670">
        <v>2</v>
      </c>
      <c r="D4670">
        <v>40</v>
      </c>
      <c r="E4670">
        <v>367</v>
      </c>
      <c r="F4670" t="s">
        <v>1426</v>
      </c>
      <c r="G4670" t="s">
        <v>40</v>
      </c>
      <c r="H4670" t="s">
        <v>41</v>
      </c>
      <c r="I4670">
        <v>8</v>
      </c>
      <c r="J4670" t="s">
        <v>42</v>
      </c>
      <c r="K4670">
        <v>73</v>
      </c>
      <c r="L4670">
        <v>23.8</v>
      </c>
      <c r="M4670">
        <v>4.9000000000000004</v>
      </c>
      <c r="N4670">
        <v>1.17</v>
      </c>
      <c r="O4670">
        <v>3.6</v>
      </c>
      <c r="P4670">
        <v>0.86</v>
      </c>
      <c r="Q4670">
        <v>3.53</v>
      </c>
      <c r="R4670">
        <v>0.84</v>
      </c>
      <c r="S4670">
        <v>1.7</v>
      </c>
      <c r="T4670">
        <v>2298</v>
      </c>
      <c r="U4670">
        <v>24.7</v>
      </c>
      <c r="V4670">
        <v>23.41</v>
      </c>
      <c r="W4670" s="1">
        <v>42999</v>
      </c>
      <c r="X4670">
        <v>207</v>
      </c>
      <c r="Y4670" s="3">
        <v>44959</v>
      </c>
      <c r="AC4670" s="1">
        <v>43069</v>
      </c>
      <c r="AD4670">
        <v>2</v>
      </c>
      <c r="AE4670">
        <v>224</v>
      </c>
      <c r="AF4670" s="1">
        <v>43350</v>
      </c>
      <c r="AG4670">
        <v>351</v>
      </c>
      <c r="AH4670">
        <v>305055</v>
      </c>
      <c r="AI4670" t="s">
        <v>563</v>
      </c>
      <c r="AJ4670" t="s">
        <v>2470</v>
      </c>
      <c r="AK4670" t="s">
        <v>45</v>
      </c>
      <c r="AL4670" s="1">
        <v>42999</v>
      </c>
    </row>
    <row r="4671" spans="1:38" x14ac:dyDescent="0.25">
      <c r="A4671" t="s">
        <v>78</v>
      </c>
      <c r="B4671" s="1">
        <v>43129</v>
      </c>
      <c r="C4671">
        <v>3</v>
      </c>
      <c r="D4671">
        <v>40</v>
      </c>
      <c r="E4671">
        <v>367</v>
      </c>
      <c r="F4671" t="s">
        <v>1426</v>
      </c>
      <c r="G4671" t="s">
        <v>40</v>
      </c>
      <c r="H4671" t="s">
        <v>41</v>
      </c>
      <c r="I4671">
        <v>8</v>
      </c>
      <c r="J4671" t="s">
        <v>42</v>
      </c>
      <c r="K4671">
        <v>130</v>
      </c>
      <c r="L4671">
        <v>21.7</v>
      </c>
      <c r="M4671">
        <v>4.5</v>
      </c>
      <c r="N4671">
        <v>0.98</v>
      </c>
      <c r="O4671">
        <v>3.25</v>
      </c>
      <c r="P4671">
        <v>0.71</v>
      </c>
      <c r="Q4671">
        <v>3.38</v>
      </c>
      <c r="R4671">
        <v>0.73</v>
      </c>
      <c r="S4671">
        <v>1.44</v>
      </c>
      <c r="T4671">
        <v>6369</v>
      </c>
      <c r="U4671">
        <v>22.52</v>
      </c>
      <c r="V4671">
        <v>20.149999999999999</v>
      </c>
      <c r="W4671" s="1">
        <v>42999</v>
      </c>
      <c r="X4671">
        <v>207</v>
      </c>
      <c r="Y4671" s="3">
        <v>44988</v>
      </c>
      <c r="AC4671" s="1">
        <v>43069</v>
      </c>
      <c r="AD4671">
        <v>2</v>
      </c>
      <c r="AE4671">
        <v>219</v>
      </c>
      <c r="AF4671" s="1">
        <v>43350</v>
      </c>
      <c r="AG4671">
        <v>351</v>
      </c>
      <c r="AH4671">
        <v>305055</v>
      </c>
      <c r="AI4671" t="s">
        <v>563</v>
      </c>
      <c r="AJ4671" t="s">
        <v>2470</v>
      </c>
      <c r="AK4671" t="s">
        <v>45</v>
      </c>
      <c r="AL4671" s="1">
        <v>42999</v>
      </c>
    </row>
    <row r="4672" spans="1:38" x14ac:dyDescent="0.25">
      <c r="A4672" t="s">
        <v>78</v>
      </c>
      <c r="B4672" s="1">
        <v>43193</v>
      </c>
      <c r="C4672">
        <v>4</v>
      </c>
      <c r="D4672">
        <v>40</v>
      </c>
      <c r="E4672">
        <v>367</v>
      </c>
      <c r="F4672" t="s">
        <v>1426</v>
      </c>
      <c r="G4672" t="s">
        <v>40</v>
      </c>
      <c r="H4672" t="s">
        <v>41</v>
      </c>
      <c r="I4672">
        <v>8</v>
      </c>
      <c r="J4672" t="s">
        <v>42</v>
      </c>
      <c r="K4672">
        <v>194</v>
      </c>
      <c r="L4672">
        <v>13.9</v>
      </c>
      <c r="M4672">
        <v>4.58</v>
      </c>
      <c r="N4672">
        <v>0.64</v>
      </c>
      <c r="O4672">
        <v>4.0199999999999996</v>
      </c>
      <c r="P4672">
        <v>0.56000000000000005</v>
      </c>
      <c r="Q4672">
        <v>4.03</v>
      </c>
      <c r="R4672">
        <v>0.56000000000000005</v>
      </c>
      <c r="S4672">
        <v>1.1200000000000001</v>
      </c>
      <c r="T4672">
        <v>1402</v>
      </c>
      <c r="U4672">
        <v>14.43</v>
      </c>
      <c r="V4672">
        <v>14.91</v>
      </c>
      <c r="W4672" s="1">
        <v>42999</v>
      </c>
      <c r="X4672">
        <v>207</v>
      </c>
      <c r="Y4672" s="3">
        <v>45020</v>
      </c>
      <c r="AC4672" s="1">
        <v>43069</v>
      </c>
      <c r="AD4672">
        <v>2</v>
      </c>
      <c r="AE4672">
        <v>155</v>
      </c>
      <c r="AF4672" s="1">
        <v>43350</v>
      </c>
      <c r="AG4672">
        <v>351</v>
      </c>
      <c r="AH4672">
        <v>305055</v>
      </c>
      <c r="AI4672" t="s">
        <v>563</v>
      </c>
      <c r="AJ4672" t="s">
        <v>2470</v>
      </c>
      <c r="AK4672" t="s">
        <v>45</v>
      </c>
      <c r="AL4672" s="1">
        <v>42999</v>
      </c>
    </row>
    <row r="4673" spans="1:38" x14ac:dyDescent="0.25">
      <c r="A4673" t="s">
        <v>1153</v>
      </c>
      <c r="B4673" s="1">
        <v>43009</v>
      </c>
      <c r="C4673">
        <v>1</v>
      </c>
      <c r="D4673">
        <v>59</v>
      </c>
      <c r="E4673">
        <v>367</v>
      </c>
      <c r="F4673" t="s">
        <v>1426</v>
      </c>
      <c r="G4673" t="s">
        <v>40</v>
      </c>
      <c r="H4673" t="s">
        <v>41</v>
      </c>
      <c r="I4673">
        <v>4</v>
      </c>
      <c r="J4673" t="s">
        <v>42</v>
      </c>
      <c r="K4673">
        <v>51</v>
      </c>
      <c r="L4673">
        <v>15.6</v>
      </c>
      <c r="M4673">
        <v>4.9400000000000004</v>
      </c>
      <c r="N4673">
        <v>0.77</v>
      </c>
      <c r="O4673">
        <v>5.76</v>
      </c>
      <c r="P4673">
        <v>0.9</v>
      </c>
      <c r="Q4673">
        <v>4.05</v>
      </c>
      <c r="R4673">
        <v>0.63</v>
      </c>
      <c r="S4673">
        <v>1.53</v>
      </c>
      <c r="T4673">
        <v>36</v>
      </c>
      <c r="U4673">
        <v>16.190000000000001</v>
      </c>
      <c r="V4673">
        <v>20.149999999999999</v>
      </c>
      <c r="W4673" s="1">
        <v>42958</v>
      </c>
      <c r="X4673">
        <v>269</v>
      </c>
      <c r="Y4673" t="s">
        <v>43</v>
      </c>
      <c r="AC4673" s="1">
        <v>43056</v>
      </c>
      <c r="AD4673">
        <v>1</v>
      </c>
      <c r="AE4673">
        <v>265</v>
      </c>
      <c r="AF4673" s="1">
        <v>43335</v>
      </c>
      <c r="AG4673">
        <v>377</v>
      </c>
      <c r="AH4673">
        <v>308080</v>
      </c>
      <c r="AI4673" t="s">
        <v>522</v>
      </c>
      <c r="AJ4673" s="2">
        <v>14397</v>
      </c>
      <c r="AK4673" t="s">
        <v>45</v>
      </c>
      <c r="AL4673" s="1">
        <v>42958</v>
      </c>
    </row>
    <row r="4674" spans="1:38" x14ac:dyDescent="0.25">
      <c r="A4674" t="s">
        <v>1153</v>
      </c>
      <c r="B4674" s="1">
        <v>43073</v>
      </c>
      <c r="C4674">
        <v>2</v>
      </c>
      <c r="D4674">
        <v>59</v>
      </c>
      <c r="E4674">
        <v>367</v>
      </c>
      <c r="F4674" t="s">
        <v>1426</v>
      </c>
      <c r="G4674" t="s">
        <v>40</v>
      </c>
      <c r="H4674" t="s">
        <v>41</v>
      </c>
      <c r="I4674">
        <v>4</v>
      </c>
      <c r="J4674" t="s">
        <v>42</v>
      </c>
      <c r="K4674">
        <v>115</v>
      </c>
      <c r="L4674">
        <v>13.9</v>
      </c>
      <c r="M4674">
        <v>4.6100000000000003</v>
      </c>
      <c r="N4674">
        <v>0.64</v>
      </c>
      <c r="O4674">
        <v>6</v>
      </c>
      <c r="P4674">
        <v>0.83</v>
      </c>
      <c r="Q4674">
        <v>4.5199999999999996</v>
      </c>
      <c r="R4674">
        <v>0.63</v>
      </c>
      <c r="S4674">
        <v>1.46</v>
      </c>
      <c r="T4674">
        <v>2183</v>
      </c>
      <c r="U4674">
        <v>14.43</v>
      </c>
      <c r="V4674">
        <v>18.82</v>
      </c>
      <c r="W4674" s="1">
        <v>42958</v>
      </c>
      <c r="X4674">
        <v>269</v>
      </c>
      <c r="Y4674" s="3">
        <v>44958</v>
      </c>
      <c r="AC4674" s="1">
        <v>43056</v>
      </c>
      <c r="AD4674">
        <v>1</v>
      </c>
      <c r="AE4674">
        <v>260</v>
      </c>
      <c r="AF4674" s="1">
        <v>43335</v>
      </c>
      <c r="AG4674">
        <v>377</v>
      </c>
      <c r="AH4674">
        <v>308080</v>
      </c>
      <c r="AI4674" t="s">
        <v>522</v>
      </c>
      <c r="AJ4674" s="2">
        <v>14397</v>
      </c>
      <c r="AK4674" t="s">
        <v>45</v>
      </c>
      <c r="AL4674" s="1">
        <v>42958</v>
      </c>
    </row>
    <row r="4675" spans="1:38" x14ac:dyDescent="0.25">
      <c r="A4675" t="s">
        <v>1153</v>
      </c>
      <c r="B4675" s="1">
        <v>43144</v>
      </c>
      <c r="C4675">
        <v>3</v>
      </c>
      <c r="D4675">
        <v>59</v>
      </c>
      <c r="E4675">
        <v>367</v>
      </c>
      <c r="F4675" t="s">
        <v>1426</v>
      </c>
      <c r="G4675" t="s">
        <v>40</v>
      </c>
      <c r="H4675" t="s">
        <v>41</v>
      </c>
      <c r="I4675">
        <v>4</v>
      </c>
      <c r="J4675" t="s">
        <v>42</v>
      </c>
      <c r="K4675">
        <v>186</v>
      </c>
      <c r="L4675">
        <v>9.4</v>
      </c>
      <c r="M4675">
        <v>4.67</v>
      </c>
      <c r="N4675">
        <v>0.44</v>
      </c>
      <c r="O4675">
        <v>7.5</v>
      </c>
      <c r="P4675">
        <v>0.7</v>
      </c>
      <c r="Q4675">
        <v>4.72</v>
      </c>
      <c r="R4675">
        <v>0.44</v>
      </c>
      <c r="S4675">
        <v>1.1499999999999999</v>
      </c>
      <c r="T4675">
        <v>3043</v>
      </c>
      <c r="U4675">
        <v>9.76</v>
      </c>
      <c r="V4675">
        <v>14.57</v>
      </c>
      <c r="W4675" s="1">
        <v>42958</v>
      </c>
      <c r="X4675">
        <v>269</v>
      </c>
      <c r="Y4675" s="3">
        <v>44987</v>
      </c>
      <c r="AC4675" s="1">
        <v>43079</v>
      </c>
      <c r="AD4675">
        <v>2</v>
      </c>
      <c r="AE4675">
        <v>138</v>
      </c>
      <c r="AF4675" s="1">
        <v>43352</v>
      </c>
      <c r="AG4675">
        <v>394</v>
      </c>
      <c r="AH4675">
        <v>308080</v>
      </c>
      <c r="AI4675" t="s">
        <v>522</v>
      </c>
      <c r="AJ4675" s="2">
        <v>14397</v>
      </c>
      <c r="AK4675" t="s">
        <v>45</v>
      </c>
      <c r="AL4675" s="1">
        <v>42958</v>
      </c>
    </row>
    <row r="4676" spans="1:38" x14ac:dyDescent="0.25">
      <c r="A4676" t="s">
        <v>1153</v>
      </c>
      <c r="B4676" s="1">
        <v>43214</v>
      </c>
      <c r="C4676">
        <v>4</v>
      </c>
      <c r="D4676">
        <v>59</v>
      </c>
      <c r="E4676">
        <v>367</v>
      </c>
      <c r="F4676" t="s">
        <v>1426</v>
      </c>
      <c r="G4676" t="s">
        <v>40</v>
      </c>
      <c r="H4676" t="s">
        <v>41</v>
      </c>
      <c r="I4676">
        <v>4</v>
      </c>
      <c r="J4676" t="s">
        <v>42</v>
      </c>
      <c r="K4676">
        <v>256</v>
      </c>
      <c r="L4676">
        <v>5.9</v>
      </c>
      <c r="M4676">
        <v>4.2699999999999996</v>
      </c>
      <c r="N4676">
        <v>0.25</v>
      </c>
      <c r="O4676">
        <v>9.15</v>
      </c>
      <c r="P4676">
        <v>0.54</v>
      </c>
      <c r="Q4676">
        <v>5.96</v>
      </c>
      <c r="R4676">
        <v>0.35</v>
      </c>
      <c r="S4676">
        <v>0.89</v>
      </c>
      <c r="T4676">
        <v>183</v>
      </c>
      <c r="U4676">
        <v>6.12</v>
      </c>
      <c r="V4676">
        <v>10.95</v>
      </c>
      <c r="W4676" s="1">
        <v>42958</v>
      </c>
      <c r="X4676">
        <v>269</v>
      </c>
      <c r="Y4676" s="3">
        <v>45019</v>
      </c>
      <c r="AC4676" t="s">
        <v>49</v>
      </c>
      <c r="AH4676">
        <v>308080</v>
      </c>
      <c r="AI4676" t="s">
        <v>522</v>
      </c>
      <c r="AJ4676" s="2">
        <v>14397</v>
      </c>
      <c r="AK4676" t="s">
        <v>50</v>
      </c>
      <c r="AL4676" s="1">
        <v>43237</v>
      </c>
    </row>
    <row r="4677" spans="1:38" x14ac:dyDescent="0.25">
      <c r="A4677" t="s">
        <v>129</v>
      </c>
      <c r="B4677" s="1">
        <v>42997</v>
      </c>
      <c r="C4677">
        <v>1</v>
      </c>
      <c r="D4677">
        <v>442</v>
      </c>
      <c r="E4677">
        <v>367</v>
      </c>
      <c r="F4677" t="s">
        <v>1426</v>
      </c>
      <c r="G4677" t="s">
        <v>40</v>
      </c>
      <c r="H4677" t="s">
        <v>41</v>
      </c>
      <c r="I4677">
        <v>5</v>
      </c>
      <c r="J4677" t="s">
        <v>42</v>
      </c>
      <c r="K4677">
        <v>7</v>
      </c>
      <c r="L4677">
        <v>28.7</v>
      </c>
      <c r="M4677">
        <v>5.0199999999999996</v>
      </c>
      <c r="N4677">
        <v>1.44</v>
      </c>
      <c r="O4677">
        <v>5.31</v>
      </c>
      <c r="P4677">
        <v>1.52</v>
      </c>
      <c r="Q4677">
        <v>4.45</v>
      </c>
      <c r="R4677">
        <v>1.28</v>
      </c>
      <c r="S4677">
        <v>2.8</v>
      </c>
      <c r="T4677">
        <v>117</v>
      </c>
      <c r="U4677">
        <v>29.79</v>
      </c>
      <c r="V4677">
        <v>36.270000000000003</v>
      </c>
      <c r="W4677" s="1">
        <v>42990</v>
      </c>
      <c r="X4677">
        <v>252</v>
      </c>
      <c r="Y4677" t="s">
        <v>43</v>
      </c>
      <c r="AC4677" s="1">
        <v>43039</v>
      </c>
      <c r="AD4677">
        <v>1</v>
      </c>
      <c r="AE4677">
        <v>270</v>
      </c>
      <c r="AF4677" s="1">
        <v>43318</v>
      </c>
      <c r="AG4677">
        <v>328</v>
      </c>
      <c r="AI4677" t="s">
        <v>2471</v>
      </c>
      <c r="AJ4677" t="s">
        <v>2472</v>
      </c>
      <c r="AK4677" t="s">
        <v>45</v>
      </c>
      <c r="AL4677" s="1">
        <v>42990</v>
      </c>
    </row>
    <row r="4678" spans="1:38" x14ac:dyDescent="0.25">
      <c r="A4678" t="s">
        <v>129</v>
      </c>
      <c r="B4678" s="1">
        <v>43060</v>
      </c>
      <c r="C4678">
        <v>2</v>
      </c>
      <c r="D4678">
        <v>442</v>
      </c>
      <c r="E4678">
        <v>367</v>
      </c>
      <c r="F4678" t="s">
        <v>1426</v>
      </c>
      <c r="G4678" t="s">
        <v>40</v>
      </c>
      <c r="H4678" t="s">
        <v>41</v>
      </c>
      <c r="I4678">
        <v>5</v>
      </c>
      <c r="J4678" t="s">
        <v>42</v>
      </c>
      <c r="K4678">
        <v>70</v>
      </c>
      <c r="L4678">
        <v>22.7</v>
      </c>
      <c r="M4678">
        <v>5.15</v>
      </c>
      <c r="N4678">
        <v>1.17</v>
      </c>
      <c r="O4678">
        <v>5.53</v>
      </c>
      <c r="P4678">
        <v>1.26</v>
      </c>
      <c r="Q4678">
        <v>3.59</v>
      </c>
      <c r="R4678">
        <v>0.81</v>
      </c>
      <c r="S4678">
        <v>2.0699999999999998</v>
      </c>
      <c r="T4678">
        <v>26</v>
      </c>
      <c r="U4678">
        <v>23.56</v>
      </c>
      <c r="V4678">
        <v>27.91</v>
      </c>
      <c r="W4678" s="1">
        <v>42990</v>
      </c>
      <c r="X4678">
        <v>252</v>
      </c>
      <c r="Y4678" t="s">
        <v>46</v>
      </c>
      <c r="AC4678" s="1">
        <v>43039</v>
      </c>
      <c r="AD4678">
        <v>1</v>
      </c>
      <c r="AE4678">
        <v>171</v>
      </c>
      <c r="AF4678" s="1">
        <v>43318</v>
      </c>
      <c r="AG4678">
        <v>328</v>
      </c>
      <c r="AI4678" t="s">
        <v>2471</v>
      </c>
      <c r="AJ4678" t="s">
        <v>2472</v>
      </c>
      <c r="AK4678" t="s">
        <v>45</v>
      </c>
      <c r="AL4678" s="1">
        <v>42990</v>
      </c>
    </row>
    <row r="4679" spans="1:38" x14ac:dyDescent="0.25">
      <c r="A4679" t="s">
        <v>129</v>
      </c>
      <c r="B4679" s="1">
        <v>43156</v>
      </c>
      <c r="C4679">
        <v>3</v>
      </c>
      <c r="D4679">
        <v>442</v>
      </c>
      <c r="E4679">
        <v>367</v>
      </c>
      <c r="F4679" t="s">
        <v>1426</v>
      </c>
      <c r="G4679" t="s">
        <v>40</v>
      </c>
      <c r="H4679" t="s">
        <v>41</v>
      </c>
      <c r="I4679">
        <v>5</v>
      </c>
      <c r="J4679" t="s">
        <v>42</v>
      </c>
      <c r="K4679">
        <v>166</v>
      </c>
      <c r="L4679">
        <v>16.100000000000001</v>
      </c>
      <c r="M4679">
        <v>4.8099999999999996</v>
      </c>
      <c r="N4679">
        <v>0.77</v>
      </c>
      <c r="O4679">
        <v>5.22</v>
      </c>
      <c r="P4679">
        <v>0.84</v>
      </c>
      <c r="Q4679">
        <v>4.4000000000000004</v>
      </c>
      <c r="R4679">
        <v>0.71</v>
      </c>
      <c r="S4679">
        <v>1.55</v>
      </c>
      <c r="U4679">
        <v>16.71</v>
      </c>
      <c r="V4679">
        <v>20.13</v>
      </c>
      <c r="W4679" s="1">
        <v>42990</v>
      </c>
      <c r="X4679">
        <v>252</v>
      </c>
      <c r="AI4679">
        <v>0</v>
      </c>
    </row>
    <row r="4680" spans="1:38" x14ac:dyDescent="0.25">
      <c r="A4680" t="s">
        <v>129</v>
      </c>
      <c r="B4680" s="1">
        <v>43229</v>
      </c>
      <c r="C4680">
        <v>4</v>
      </c>
      <c r="D4680">
        <v>442</v>
      </c>
      <c r="E4680">
        <v>367</v>
      </c>
      <c r="F4680" t="s">
        <v>1426</v>
      </c>
      <c r="G4680" t="s">
        <v>40</v>
      </c>
      <c r="H4680" t="s">
        <v>41</v>
      </c>
      <c r="I4680">
        <v>5</v>
      </c>
      <c r="J4680" t="s">
        <v>42</v>
      </c>
      <c r="K4680">
        <v>239</v>
      </c>
      <c r="L4680">
        <v>9.3000000000000007</v>
      </c>
      <c r="M4680">
        <v>4.4000000000000004</v>
      </c>
      <c r="N4680">
        <v>0.41</v>
      </c>
      <c r="O4680">
        <v>7.92</v>
      </c>
      <c r="P4680">
        <v>0.74</v>
      </c>
      <c r="Q4680">
        <v>5.3</v>
      </c>
      <c r="R4680">
        <v>0.49</v>
      </c>
      <c r="S4680">
        <v>1.23</v>
      </c>
      <c r="T4680">
        <v>85</v>
      </c>
      <c r="U4680">
        <v>9.65</v>
      </c>
      <c r="V4680">
        <v>15.41</v>
      </c>
      <c r="W4680" s="1">
        <v>42990</v>
      </c>
      <c r="X4680">
        <v>252</v>
      </c>
      <c r="Y4680" t="s">
        <v>48</v>
      </c>
      <c r="AC4680" t="s">
        <v>49</v>
      </c>
      <c r="AI4680" t="s">
        <v>2471</v>
      </c>
      <c r="AJ4680" t="s">
        <v>2472</v>
      </c>
      <c r="AK4680" t="s">
        <v>50</v>
      </c>
      <c r="AL4680" s="1">
        <v>43251</v>
      </c>
    </row>
    <row r="4681" spans="1:38" x14ac:dyDescent="0.25">
      <c r="A4681" t="s">
        <v>123</v>
      </c>
      <c r="B4681" s="1">
        <v>43005</v>
      </c>
      <c r="C4681">
        <v>1</v>
      </c>
      <c r="D4681">
        <v>246</v>
      </c>
      <c r="E4681">
        <v>367</v>
      </c>
      <c r="F4681" t="s">
        <v>1426</v>
      </c>
      <c r="G4681" t="s">
        <v>69</v>
      </c>
      <c r="H4681" t="s">
        <v>70</v>
      </c>
      <c r="I4681">
        <v>3</v>
      </c>
      <c r="J4681">
        <v>2</v>
      </c>
      <c r="K4681">
        <v>47</v>
      </c>
      <c r="L4681">
        <v>31</v>
      </c>
      <c r="M4681">
        <v>5.0599999999999996</v>
      </c>
      <c r="N4681">
        <v>1.57</v>
      </c>
      <c r="O4681">
        <v>3.35</v>
      </c>
      <c r="P4681">
        <v>1.04</v>
      </c>
      <c r="Q4681">
        <v>3.63</v>
      </c>
      <c r="R4681">
        <v>1.1299999999999999</v>
      </c>
      <c r="S4681">
        <v>2.16</v>
      </c>
      <c r="T4681">
        <v>69</v>
      </c>
      <c r="U4681">
        <v>32.18</v>
      </c>
      <c r="V4681">
        <v>29.75</v>
      </c>
      <c r="W4681" s="1">
        <v>42958</v>
      </c>
      <c r="X4681">
        <v>253</v>
      </c>
      <c r="Y4681" t="s">
        <v>43</v>
      </c>
      <c r="AC4681" s="1">
        <v>43044</v>
      </c>
      <c r="AD4681">
        <v>1</v>
      </c>
      <c r="AE4681">
        <v>259</v>
      </c>
      <c r="AF4681" s="1">
        <v>43326</v>
      </c>
      <c r="AG4681">
        <v>368</v>
      </c>
      <c r="AI4681">
        <v>0</v>
      </c>
      <c r="AJ4681" t="s">
        <v>2473</v>
      </c>
      <c r="AK4681" t="s">
        <v>45</v>
      </c>
      <c r="AL4681" s="1">
        <v>42958</v>
      </c>
    </row>
    <row r="4682" spans="1:38" x14ac:dyDescent="0.25">
      <c r="A4682" t="s">
        <v>123</v>
      </c>
      <c r="B4682" s="1">
        <v>43074</v>
      </c>
      <c r="C4682">
        <v>2</v>
      </c>
      <c r="D4682">
        <v>246</v>
      </c>
      <c r="E4682">
        <v>367</v>
      </c>
      <c r="F4682" t="s">
        <v>1426</v>
      </c>
      <c r="G4682" t="s">
        <v>69</v>
      </c>
      <c r="H4682" t="s">
        <v>70</v>
      </c>
      <c r="I4682">
        <v>3</v>
      </c>
      <c r="J4682">
        <v>2</v>
      </c>
      <c r="K4682">
        <v>116</v>
      </c>
      <c r="L4682">
        <v>22.2</v>
      </c>
      <c r="M4682">
        <v>5.05</v>
      </c>
      <c r="N4682">
        <v>1.1200000000000001</v>
      </c>
      <c r="O4682">
        <v>3.51</v>
      </c>
      <c r="P4682">
        <v>0.78</v>
      </c>
      <c r="Q4682">
        <v>3.62</v>
      </c>
      <c r="R4682">
        <v>0.8</v>
      </c>
      <c r="S4682">
        <v>1.58</v>
      </c>
      <c r="T4682">
        <v>14</v>
      </c>
      <c r="U4682">
        <v>23.04</v>
      </c>
      <c r="V4682">
        <v>21.68</v>
      </c>
      <c r="W4682" s="1">
        <v>42958</v>
      </c>
      <c r="X4682">
        <v>253</v>
      </c>
      <c r="Y4682" t="s">
        <v>46</v>
      </c>
      <c r="AC4682" s="1">
        <v>43044</v>
      </c>
      <c r="AD4682">
        <v>1</v>
      </c>
      <c r="AE4682">
        <v>250</v>
      </c>
      <c r="AF4682" s="1">
        <v>43326</v>
      </c>
      <c r="AG4682">
        <v>368</v>
      </c>
      <c r="AI4682">
        <v>0</v>
      </c>
      <c r="AJ4682" t="s">
        <v>2473</v>
      </c>
      <c r="AK4682" t="s">
        <v>45</v>
      </c>
      <c r="AL4682" s="1">
        <v>42958</v>
      </c>
    </row>
    <row r="4683" spans="1:38" x14ac:dyDescent="0.25">
      <c r="A4683" t="s">
        <v>123</v>
      </c>
      <c r="B4683" s="1">
        <v>43198</v>
      </c>
      <c r="C4683">
        <v>4</v>
      </c>
      <c r="D4683">
        <v>246</v>
      </c>
      <c r="E4683">
        <v>367</v>
      </c>
      <c r="F4683" t="s">
        <v>1426</v>
      </c>
      <c r="G4683" t="s">
        <v>69</v>
      </c>
      <c r="H4683" t="s">
        <v>70</v>
      </c>
      <c r="I4683">
        <v>3</v>
      </c>
      <c r="J4683">
        <v>2</v>
      </c>
      <c r="K4683">
        <v>240</v>
      </c>
      <c r="L4683">
        <v>14.8</v>
      </c>
      <c r="M4683">
        <v>4.87</v>
      </c>
      <c r="N4683">
        <v>0.72</v>
      </c>
      <c r="O4683">
        <v>5.09</v>
      </c>
      <c r="P4683">
        <v>0.75</v>
      </c>
      <c r="Q4683">
        <v>4.55</v>
      </c>
      <c r="R4683">
        <v>0.67</v>
      </c>
      <c r="S4683">
        <v>1.43</v>
      </c>
      <c r="T4683">
        <v>37</v>
      </c>
      <c r="U4683">
        <v>15.36</v>
      </c>
      <c r="V4683">
        <v>18.350000000000001</v>
      </c>
      <c r="W4683" s="1">
        <v>42958</v>
      </c>
      <c r="X4683">
        <v>253</v>
      </c>
      <c r="Y4683" t="s">
        <v>48</v>
      </c>
      <c r="AC4683" s="1">
        <v>43044</v>
      </c>
      <c r="AD4683">
        <v>1</v>
      </c>
      <c r="AF4683" s="1">
        <v>43326</v>
      </c>
      <c r="AI4683">
        <v>0</v>
      </c>
      <c r="AJ4683" t="s">
        <v>2473</v>
      </c>
      <c r="AK4683" t="s">
        <v>143</v>
      </c>
      <c r="AL4683" s="1">
        <v>43275</v>
      </c>
    </row>
    <row r="4684" spans="1:38" x14ac:dyDescent="0.25">
      <c r="A4684" t="s">
        <v>123</v>
      </c>
      <c r="B4684" s="1">
        <v>43136</v>
      </c>
      <c r="C4684">
        <v>3</v>
      </c>
      <c r="D4684">
        <v>246</v>
      </c>
      <c r="E4684">
        <v>367</v>
      </c>
      <c r="F4684" t="s">
        <v>1426</v>
      </c>
      <c r="G4684" t="s">
        <v>69</v>
      </c>
      <c r="H4684" t="s">
        <v>70</v>
      </c>
      <c r="I4684">
        <v>3</v>
      </c>
      <c r="J4684">
        <v>2</v>
      </c>
      <c r="K4684">
        <v>178</v>
      </c>
      <c r="L4684">
        <v>15.9</v>
      </c>
      <c r="M4684">
        <v>4.8899999999999997</v>
      </c>
      <c r="N4684">
        <v>0.78</v>
      </c>
      <c r="O4684">
        <v>4.2</v>
      </c>
      <c r="P4684">
        <v>0.67</v>
      </c>
      <c r="Q4684">
        <v>3.48</v>
      </c>
      <c r="R4684">
        <v>0.55000000000000004</v>
      </c>
      <c r="S4684">
        <v>1.22</v>
      </c>
      <c r="T4684">
        <v>35</v>
      </c>
      <c r="U4684">
        <v>16.5</v>
      </c>
      <c r="V4684">
        <v>16.760000000000002</v>
      </c>
      <c r="W4684" s="1">
        <v>42958</v>
      </c>
      <c r="X4684">
        <v>253</v>
      </c>
      <c r="Y4684" t="s">
        <v>47</v>
      </c>
      <c r="AC4684" s="1">
        <v>43044</v>
      </c>
      <c r="AD4684">
        <v>1</v>
      </c>
      <c r="AE4684">
        <v>188</v>
      </c>
      <c r="AF4684" s="1">
        <v>43326</v>
      </c>
      <c r="AG4684">
        <v>368</v>
      </c>
      <c r="AI4684">
        <v>0</v>
      </c>
      <c r="AJ4684" t="s">
        <v>2473</v>
      </c>
      <c r="AK4684" t="s">
        <v>45</v>
      </c>
      <c r="AL4684" s="1">
        <v>42958</v>
      </c>
    </row>
    <row r="4685" spans="1:38" x14ac:dyDescent="0.25">
      <c r="A4685" t="s">
        <v>51</v>
      </c>
      <c r="B4685" s="1">
        <v>42990</v>
      </c>
      <c r="C4685">
        <v>1</v>
      </c>
      <c r="D4685">
        <v>67</v>
      </c>
      <c r="E4685">
        <v>367</v>
      </c>
      <c r="F4685" t="s">
        <v>1426</v>
      </c>
      <c r="G4685" t="s">
        <v>56</v>
      </c>
      <c r="H4685" t="s">
        <v>41</v>
      </c>
      <c r="I4685">
        <v>8</v>
      </c>
      <c r="J4685" t="s">
        <v>42</v>
      </c>
      <c r="K4685">
        <v>8</v>
      </c>
      <c r="L4685">
        <v>22.5</v>
      </c>
      <c r="M4685">
        <v>4.99</v>
      </c>
      <c r="N4685">
        <v>1.1200000000000001</v>
      </c>
      <c r="O4685">
        <v>4.3899999999999997</v>
      </c>
      <c r="P4685">
        <v>0.99</v>
      </c>
      <c r="Q4685">
        <v>4.47</v>
      </c>
      <c r="R4685">
        <v>1.01</v>
      </c>
      <c r="S4685">
        <v>1.99</v>
      </c>
      <c r="T4685">
        <v>21</v>
      </c>
      <c r="U4685">
        <v>23.36</v>
      </c>
      <c r="V4685">
        <v>25.95</v>
      </c>
      <c r="W4685" s="1">
        <v>42982</v>
      </c>
      <c r="X4685">
        <v>240</v>
      </c>
      <c r="Y4685" t="s">
        <v>43</v>
      </c>
      <c r="AC4685" t="s">
        <v>49</v>
      </c>
      <c r="AH4685">
        <v>304119</v>
      </c>
      <c r="AI4685" t="s">
        <v>214</v>
      </c>
      <c r="AJ4685" s="3">
        <v>45081</v>
      </c>
      <c r="AK4685" t="s">
        <v>45</v>
      </c>
      <c r="AL4685" s="1">
        <v>42982</v>
      </c>
    </row>
    <row r="4686" spans="1:38" x14ac:dyDescent="0.25">
      <c r="A4686" t="s">
        <v>51</v>
      </c>
      <c r="B4686" s="1">
        <v>43109</v>
      </c>
      <c r="C4686">
        <v>3</v>
      </c>
      <c r="D4686">
        <v>67</v>
      </c>
      <c r="E4686">
        <v>367</v>
      </c>
      <c r="F4686" t="s">
        <v>1426</v>
      </c>
      <c r="G4686" t="s">
        <v>56</v>
      </c>
      <c r="H4686" t="s">
        <v>41</v>
      </c>
      <c r="I4686">
        <v>8</v>
      </c>
      <c r="J4686" t="s">
        <v>42</v>
      </c>
      <c r="K4686">
        <v>127</v>
      </c>
      <c r="L4686">
        <v>17.8</v>
      </c>
      <c r="M4686">
        <v>5.01</v>
      </c>
      <c r="N4686">
        <v>0.89</v>
      </c>
      <c r="O4686">
        <v>5.45</v>
      </c>
      <c r="P4686">
        <v>0.97</v>
      </c>
      <c r="Q4686">
        <v>3.9</v>
      </c>
      <c r="R4686">
        <v>0.69</v>
      </c>
      <c r="S4686">
        <v>1.66</v>
      </c>
      <c r="T4686">
        <v>11</v>
      </c>
      <c r="U4686">
        <v>18.48</v>
      </c>
      <c r="V4686">
        <v>22.07</v>
      </c>
      <c r="W4686" s="1">
        <v>42982</v>
      </c>
      <c r="X4686">
        <v>240</v>
      </c>
      <c r="Y4686" t="s">
        <v>47</v>
      </c>
      <c r="AC4686" s="1">
        <v>43078</v>
      </c>
      <c r="AD4686">
        <v>2</v>
      </c>
      <c r="AE4686">
        <v>208</v>
      </c>
      <c r="AF4686" s="1">
        <v>43360</v>
      </c>
      <c r="AG4686">
        <v>378</v>
      </c>
      <c r="AH4686">
        <v>304119</v>
      </c>
      <c r="AI4686" t="s">
        <v>214</v>
      </c>
      <c r="AJ4686" s="3">
        <v>45081</v>
      </c>
      <c r="AK4686" t="s">
        <v>45</v>
      </c>
      <c r="AL4686" s="1">
        <v>42982</v>
      </c>
    </row>
    <row r="4687" spans="1:38" x14ac:dyDescent="0.25">
      <c r="A4687" t="s">
        <v>51</v>
      </c>
      <c r="B4687" s="1">
        <v>43157</v>
      </c>
      <c r="C4687">
        <v>4</v>
      </c>
      <c r="D4687">
        <v>67</v>
      </c>
      <c r="E4687">
        <v>367</v>
      </c>
      <c r="F4687" t="s">
        <v>1426</v>
      </c>
      <c r="G4687" t="s">
        <v>56</v>
      </c>
      <c r="H4687" t="s">
        <v>41</v>
      </c>
      <c r="I4687">
        <v>8</v>
      </c>
      <c r="J4687" t="s">
        <v>42</v>
      </c>
      <c r="K4687">
        <v>175</v>
      </c>
      <c r="L4687">
        <v>11.3</v>
      </c>
      <c r="M4687">
        <v>4.84</v>
      </c>
      <c r="N4687">
        <v>0.55000000000000004</v>
      </c>
      <c r="O4687">
        <v>6.71</v>
      </c>
      <c r="P4687">
        <v>0.76</v>
      </c>
      <c r="Q4687">
        <v>4.55</v>
      </c>
      <c r="R4687">
        <v>0.51</v>
      </c>
      <c r="S4687">
        <v>1.27</v>
      </c>
      <c r="T4687">
        <v>24</v>
      </c>
      <c r="U4687">
        <v>11.73</v>
      </c>
      <c r="V4687">
        <v>16.350000000000001</v>
      </c>
      <c r="W4687" s="1">
        <v>42982</v>
      </c>
      <c r="X4687">
        <v>240</v>
      </c>
      <c r="Y4687" t="s">
        <v>48</v>
      </c>
      <c r="AC4687" s="1">
        <v>43078</v>
      </c>
      <c r="AD4687">
        <v>2</v>
      </c>
      <c r="AE4687">
        <v>202</v>
      </c>
      <c r="AF4687" s="1">
        <v>43360</v>
      </c>
      <c r="AG4687">
        <v>378</v>
      </c>
      <c r="AH4687">
        <v>304119</v>
      </c>
      <c r="AI4687" t="s">
        <v>214</v>
      </c>
      <c r="AJ4687" s="3">
        <v>45081</v>
      </c>
      <c r="AK4687" t="s">
        <v>45</v>
      </c>
      <c r="AL4687" s="1">
        <v>42982</v>
      </c>
    </row>
    <row r="4688" spans="1:38" x14ac:dyDescent="0.25">
      <c r="A4688" t="s">
        <v>51</v>
      </c>
      <c r="B4688" s="1">
        <v>43209</v>
      </c>
      <c r="C4688">
        <v>5</v>
      </c>
      <c r="D4688">
        <v>67</v>
      </c>
      <c r="E4688">
        <v>367</v>
      </c>
      <c r="F4688" t="s">
        <v>1426</v>
      </c>
      <c r="G4688" t="s">
        <v>56</v>
      </c>
      <c r="H4688" t="s">
        <v>41</v>
      </c>
      <c r="I4688">
        <v>8</v>
      </c>
      <c r="J4688" t="s">
        <v>42</v>
      </c>
      <c r="K4688">
        <v>227</v>
      </c>
      <c r="L4688">
        <v>8.6</v>
      </c>
      <c r="M4688">
        <v>4.43</v>
      </c>
      <c r="N4688">
        <v>0.38</v>
      </c>
      <c r="O4688">
        <v>8.42</v>
      </c>
      <c r="P4688">
        <v>0.72</v>
      </c>
      <c r="Q4688">
        <v>5.48</v>
      </c>
      <c r="R4688">
        <v>0.47</v>
      </c>
      <c r="S4688">
        <v>1.2</v>
      </c>
      <c r="T4688">
        <v>57</v>
      </c>
      <c r="U4688">
        <v>8.93</v>
      </c>
      <c r="V4688">
        <v>14.83</v>
      </c>
      <c r="W4688" s="1">
        <v>42982</v>
      </c>
      <c r="X4688">
        <v>240</v>
      </c>
      <c r="Y4688" t="s">
        <v>77</v>
      </c>
      <c r="AC4688" s="1">
        <v>43078</v>
      </c>
      <c r="AD4688">
        <v>2</v>
      </c>
      <c r="AE4688">
        <v>5</v>
      </c>
      <c r="AF4688" s="1">
        <v>43360</v>
      </c>
      <c r="AG4688">
        <v>378</v>
      </c>
      <c r="AH4688">
        <v>304119</v>
      </c>
      <c r="AI4688" t="s">
        <v>214</v>
      </c>
      <c r="AJ4688" s="3">
        <v>45081</v>
      </c>
      <c r="AK4688" t="s">
        <v>45</v>
      </c>
      <c r="AL4688" s="1">
        <v>42982</v>
      </c>
    </row>
    <row r="4689" spans="1:38" x14ac:dyDescent="0.25">
      <c r="A4689" t="s">
        <v>123</v>
      </c>
      <c r="B4689" s="1">
        <v>43005</v>
      </c>
      <c r="C4689">
        <v>1</v>
      </c>
      <c r="D4689">
        <v>524</v>
      </c>
      <c r="E4689">
        <v>367</v>
      </c>
      <c r="F4689" t="s">
        <v>1426</v>
      </c>
      <c r="G4689" t="s">
        <v>69</v>
      </c>
      <c r="H4689" t="s">
        <v>70</v>
      </c>
      <c r="I4689">
        <v>3</v>
      </c>
      <c r="J4689">
        <v>2</v>
      </c>
      <c r="K4689">
        <v>34</v>
      </c>
      <c r="L4689">
        <v>26.1</v>
      </c>
      <c r="M4689">
        <v>5.05</v>
      </c>
      <c r="N4689">
        <v>1.32</v>
      </c>
      <c r="O4689">
        <v>3.83</v>
      </c>
      <c r="P4689">
        <v>1</v>
      </c>
      <c r="Q4689">
        <v>3.27</v>
      </c>
      <c r="R4689">
        <v>0.85</v>
      </c>
      <c r="S4689">
        <v>1.85</v>
      </c>
      <c r="T4689">
        <v>44</v>
      </c>
      <c r="U4689">
        <v>27.09</v>
      </c>
      <c r="V4689">
        <v>25.86</v>
      </c>
      <c r="W4689" s="1">
        <v>42971</v>
      </c>
      <c r="X4689">
        <v>240</v>
      </c>
      <c r="Y4689" t="s">
        <v>43</v>
      </c>
      <c r="AC4689" s="1">
        <v>43063</v>
      </c>
      <c r="AD4689">
        <v>2</v>
      </c>
      <c r="AE4689">
        <v>278</v>
      </c>
      <c r="AF4689" s="1">
        <v>43345</v>
      </c>
      <c r="AG4689">
        <v>374</v>
      </c>
      <c r="AI4689">
        <v>0</v>
      </c>
      <c r="AJ4689" t="s">
        <v>1063</v>
      </c>
      <c r="AK4689" t="s">
        <v>45</v>
      </c>
      <c r="AL4689" s="1">
        <v>42971</v>
      </c>
    </row>
    <row r="4690" spans="1:38" x14ac:dyDescent="0.25">
      <c r="A4690" t="s">
        <v>123</v>
      </c>
      <c r="B4690" s="1">
        <v>43074</v>
      </c>
      <c r="C4690">
        <v>2</v>
      </c>
      <c r="D4690">
        <v>524</v>
      </c>
      <c r="E4690">
        <v>367</v>
      </c>
      <c r="F4690" t="s">
        <v>1426</v>
      </c>
      <c r="G4690" t="s">
        <v>69</v>
      </c>
      <c r="H4690" t="s">
        <v>70</v>
      </c>
      <c r="I4690">
        <v>3</v>
      </c>
      <c r="J4690">
        <v>2</v>
      </c>
      <c r="K4690">
        <v>103</v>
      </c>
      <c r="L4690">
        <v>21.2</v>
      </c>
      <c r="M4690">
        <v>4.97</v>
      </c>
      <c r="N4690">
        <v>1.05</v>
      </c>
      <c r="O4690">
        <v>3.84</v>
      </c>
      <c r="P4690">
        <v>0.81</v>
      </c>
      <c r="Q4690">
        <v>3.2</v>
      </c>
      <c r="R4690">
        <v>0.68</v>
      </c>
      <c r="S4690">
        <v>1.49</v>
      </c>
      <c r="T4690">
        <v>27</v>
      </c>
      <c r="U4690">
        <v>22.01</v>
      </c>
      <c r="V4690">
        <v>20.9</v>
      </c>
      <c r="W4690" s="1">
        <v>42971</v>
      </c>
      <c r="X4690">
        <v>240</v>
      </c>
      <c r="Y4690" t="s">
        <v>46</v>
      </c>
      <c r="AC4690" s="1">
        <v>43063</v>
      </c>
      <c r="AD4690">
        <v>2</v>
      </c>
      <c r="AE4690">
        <v>269</v>
      </c>
      <c r="AF4690" s="1">
        <v>43345</v>
      </c>
      <c r="AG4690">
        <v>374</v>
      </c>
      <c r="AI4690">
        <v>0</v>
      </c>
      <c r="AJ4690" t="s">
        <v>1063</v>
      </c>
      <c r="AK4690" t="s">
        <v>45</v>
      </c>
      <c r="AL4690" s="1">
        <v>42971</v>
      </c>
    </row>
    <row r="4691" spans="1:38" x14ac:dyDescent="0.25">
      <c r="A4691" t="s">
        <v>123</v>
      </c>
      <c r="B4691" s="1">
        <v>43198</v>
      </c>
      <c r="C4691">
        <v>4</v>
      </c>
      <c r="D4691">
        <v>514</v>
      </c>
      <c r="E4691">
        <v>367</v>
      </c>
      <c r="F4691" t="s">
        <v>1426</v>
      </c>
      <c r="G4691" t="s">
        <v>69</v>
      </c>
      <c r="H4691" t="s">
        <v>70</v>
      </c>
      <c r="I4691">
        <v>3</v>
      </c>
      <c r="J4691">
        <v>2</v>
      </c>
      <c r="K4691">
        <v>230</v>
      </c>
      <c r="L4691">
        <v>11.9</v>
      </c>
      <c r="M4691">
        <v>4.82</v>
      </c>
      <c r="N4691">
        <v>0.56999999999999995</v>
      </c>
      <c r="O4691">
        <v>6.23</v>
      </c>
      <c r="P4691">
        <v>0.74</v>
      </c>
      <c r="Q4691">
        <v>4.5</v>
      </c>
      <c r="R4691">
        <v>0.54</v>
      </c>
      <c r="S4691">
        <v>1.28</v>
      </c>
      <c r="T4691">
        <v>24</v>
      </c>
      <c r="U4691">
        <v>12.35</v>
      </c>
      <c r="V4691">
        <v>16.48</v>
      </c>
      <c r="W4691" s="1">
        <v>42968</v>
      </c>
      <c r="X4691">
        <v>243</v>
      </c>
      <c r="Y4691" t="s">
        <v>48</v>
      </c>
      <c r="AC4691" t="s">
        <v>49</v>
      </c>
      <c r="AH4691" t="s">
        <v>1293</v>
      </c>
      <c r="AI4691">
        <v>21</v>
      </c>
      <c r="AJ4691" t="s">
        <v>1294</v>
      </c>
      <c r="AK4691" t="s">
        <v>50</v>
      </c>
      <c r="AL4691" s="1">
        <v>43243</v>
      </c>
    </row>
    <row r="4692" spans="1:38" x14ac:dyDescent="0.25">
      <c r="A4692" t="s">
        <v>123</v>
      </c>
      <c r="B4692" s="1">
        <v>43136</v>
      </c>
      <c r="C4692">
        <v>3</v>
      </c>
      <c r="D4692">
        <v>524</v>
      </c>
      <c r="E4692">
        <v>367</v>
      </c>
      <c r="F4692" t="s">
        <v>1426</v>
      </c>
      <c r="G4692" t="s">
        <v>69</v>
      </c>
      <c r="H4692" t="s">
        <v>70</v>
      </c>
      <c r="I4692">
        <v>3</v>
      </c>
      <c r="J4692">
        <v>2</v>
      </c>
      <c r="K4692">
        <v>168</v>
      </c>
      <c r="L4692">
        <v>9.9</v>
      </c>
      <c r="M4692">
        <v>4.74</v>
      </c>
      <c r="N4692">
        <v>0.47</v>
      </c>
      <c r="O4692">
        <v>5.4</v>
      </c>
      <c r="P4692">
        <v>0.53</v>
      </c>
      <c r="Q4692">
        <v>4.05</v>
      </c>
      <c r="R4692">
        <v>0.4</v>
      </c>
      <c r="S4692">
        <v>0.94</v>
      </c>
      <c r="T4692">
        <v>21</v>
      </c>
      <c r="U4692">
        <v>10.28</v>
      </c>
      <c r="V4692">
        <v>12.27</v>
      </c>
      <c r="W4692" s="1">
        <v>42968</v>
      </c>
      <c r="X4692">
        <v>243</v>
      </c>
      <c r="Y4692" t="s">
        <v>47</v>
      </c>
      <c r="AC4692" s="1">
        <v>43048</v>
      </c>
      <c r="AD4692">
        <v>1</v>
      </c>
      <c r="AE4692">
        <v>188</v>
      </c>
      <c r="AF4692" s="1">
        <v>43326</v>
      </c>
      <c r="AG4692">
        <v>358</v>
      </c>
      <c r="AH4692" t="s">
        <v>1293</v>
      </c>
      <c r="AI4692">
        <v>21</v>
      </c>
      <c r="AJ4692" t="s">
        <v>1294</v>
      </c>
      <c r="AK4692" t="s">
        <v>45</v>
      </c>
      <c r="AL4692" s="1">
        <v>42968</v>
      </c>
    </row>
    <row r="4693" spans="1:38" x14ac:dyDescent="0.25">
      <c r="A4693" t="s">
        <v>1153</v>
      </c>
      <c r="B4693" s="1">
        <v>43073</v>
      </c>
      <c r="C4693">
        <v>2</v>
      </c>
      <c r="D4693">
        <v>54</v>
      </c>
      <c r="E4693">
        <v>368</v>
      </c>
      <c r="F4693" t="s">
        <v>1426</v>
      </c>
      <c r="G4693" t="s">
        <v>40</v>
      </c>
      <c r="H4693" t="s">
        <v>41</v>
      </c>
      <c r="I4693">
        <v>2</v>
      </c>
      <c r="J4693">
        <v>1</v>
      </c>
      <c r="K4693">
        <v>106</v>
      </c>
      <c r="L4693">
        <v>8.9</v>
      </c>
      <c r="M4693">
        <v>5.19</v>
      </c>
      <c r="N4693">
        <v>0.46</v>
      </c>
      <c r="O4693">
        <v>4.97</v>
      </c>
      <c r="P4693">
        <v>0.44</v>
      </c>
      <c r="Q4693">
        <v>4.1100000000000003</v>
      </c>
      <c r="R4693">
        <v>0.37</v>
      </c>
      <c r="S4693">
        <v>0.81</v>
      </c>
      <c r="T4693">
        <v>19</v>
      </c>
      <c r="U4693">
        <v>9.24</v>
      </c>
      <c r="V4693">
        <v>10.65</v>
      </c>
      <c r="W4693" s="1">
        <v>42967</v>
      </c>
      <c r="X4693">
        <v>253</v>
      </c>
      <c r="Y4693" t="s">
        <v>46</v>
      </c>
      <c r="AC4693" s="1">
        <v>43058</v>
      </c>
      <c r="AD4693">
        <v>1</v>
      </c>
      <c r="AE4693">
        <v>257</v>
      </c>
      <c r="AF4693" s="1">
        <v>43332</v>
      </c>
      <c r="AG4693">
        <v>365</v>
      </c>
      <c r="AH4693">
        <v>313016</v>
      </c>
      <c r="AI4693">
        <v>172</v>
      </c>
      <c r="AJ4693" s="2">
        <v>13820</v>
      </c>
      <c r="AK4693" t="s">
        <v>45</v>
      </c>
      <c r="AL4693" s="1">
        <v>42967</v>
      </c>
    </row>
    <row r="4694" spans="1:38" x14ac:dyDescent="0.25">
      <c r="A4694" t="s">
        <v>1153</v>
      </c>
      <c r="B4694" s="1">
        <v>43144</v>
      </c>
      <c r="C4694">
        <v>3</v>
      </c>
      <c r="D4694">
        <v>54</v>
      </c>
      <c r="E4694">
        <v>368</v>
      </c>
      <c r="F4694" t="s">
        <v>1426</v>
      </c>
      <c r="G4694" t="s">
        <v>40</v>
      </c>
      <c r="H4694" t="s">
        <v>41</v>
      </c>
      <c r="I4694">
        <v>2</v>
      </c>
      <c r="J4694">
        <v>1</v>
      </c>
      <c r="K4694">
        <v>177</v>
      </c>
      <c r="L4694">
        <v>5.9</v>
      </c>
      <c r="M4694">
        <v>5.29</v>
      </c>
      <c r="N4694">
        <v>0.31</v>
      </c>
      <c r="O4694">
        <v>6.09</v>
      </c>
      <c r="P4694">
        <v>0.36</v>
      </c>
      <c r="Q4694">
        <v>4</v>
      </c>
      <c r="R4694">
        <v>0.24</v>
      </c>
      <c r="S4694">
        <v>0.6</v>
      </c>
      <c r="T4694">
        <v>33</v>
      </c>
      <c r="U4694">
        <v>6.12</v>
      </c>
      <c r="V4694">
        <v>7.88</v>
      </c>
      <c r="W4694" s="1">
        <v>42967</v>
      </c>
      <c r="X4694">
        <v>253</v>
      </c>
      <c r="Y4694" t="s">
        <v>47</v>
      </c>
      <c r="AC4694" s="1">
        <v>43058</v>
      </c>
      <c r="AD4694">
        <v>1</v>
      </c>
      <c r="AE4694">
        <v>118</v>
      </c>
      <c r="AF4694" s="1">
        <v>43332</v>
      </c>
      <c r="AG4694">
        <v>365</v>
      </c>
      <c r="AH4694">
        <v>313016</v>
      </c>
      <c r="AI4694" t="s">
        <v>44</v>
      </c>
      <c r="AJ4694" s="2">
        <v>13820</v>
      </c>
      <c r="AK4694" t="s">
        <v>45</v>
      </c>
      <c r="AL4694" s="1">
        <v>42967</v>
      </c>
    </row>
    <row r="4695" spans="1:38" x14ac:dyDescent="0.25">
      <c r="A4695" t="s">
        <v>1153</v>
      </c>
      <c r="B4695" s="1">
        <v>43009</v>
      </c>
      <c r="C4695">
        <v>1</v>
      </c>
      <c r="D4695">
        <v>54</v>
      </c>
      <c r="E4695">
        <v>368</v>
      </c>
      <c r="F4695" t="s">
        <v>1426</v>
      </c>
      <c r="G4695" t="s">
        <v>40</v>
      </c>
      <c r="H4695" t="s">
        <v>41</v>
      </c>
      <c r="I4695">
        <v>2</v>
      </c>
      <c r="J4695">
        <v>1</v>
      </c>
      <c r="K4695">
        <v>42</v>
      </c>
      <c r="L4695">
        <v>6.3</v>
      </c>
      <c r="M4695">
        <v>5.27</v>
      </c>
      <c r="N4695">
        <v>0.33</v>
      </c>
      <c r="O4695">
        <v>4.5599999999999996</v>
      </c>
      <c r="P4695">
        <v>0.28999999999999998</v>
      </c>
      <c r="Q4695">
        <v>3.61</v>
      </c>
      <c r="R4695">
        <v>0.23</v>
      </c>
      <c r="S4695">
        <v>0.51</v>
      </c>
      <c r="T4695">
        <v>19</v>
      </c>
      <c r="U4695">
        <v>6.54</v>
      </c>
      <c r="V4695">
        <v>7.04</v>
      </c>
      <c r="W4695" s="1">
        <v>42967</v>
      </c>
      <c r="X4695">
        <v>253</v>
      </c>
      <c r="Y4695" t="s">
        <v>43</v>
      </c>
      <c r="AC4695" s="1">
        <v>43058</v>
      </c>
      <c r="AD4695">
        <v>1</v>
      </c>
      <c r="AE4695">
        <v>262</v>
      </c>
      <c r="AF4695" s="1">
        <v>43332</v>
      </c>
      <c r="AG4695">
        <v>365</v>
      </c>
      <c r="AH4695">
        <v>313016</v>
      </c>
      <c r="AI4695">
        <v>172</v>
      </c>
      <c r="AJ4695" s="2">
        <v>13820</v>
      </c>
      <c r="AK4695" t="s">
        <v>45</v>
      </c>
      <c r="AL4695" s="1">
        <v>42967</v>
      </c>
    </row>
    <row r="4696" spans="1:38" x14ac:dyDescent="0.25">
      <c r="A4696" t="s">
        <v>1153</v>
      </c>
      <c r="B4696" s="1">
        <v>43214</v>
      </c>
      <c r="C4696">
        <v>4</v>
      </c>
      <c r="D4696">
        <v>54</v>
      </c>
      <c r="E4696">
        <v>368</v>
      </c>
      <c r="F4696" t="s">
        <v>1426</v>
      </c>
      <c r="G4696" t="s">
        <v>40</v>
      </c>
      <c r="H4696" t="s">
        <v>41</v>
      </c>
      <c r="I4696">
        <v>2</v>
      </c>
      <c r="J4696">
        <v>1</v>
      </c>
      <c r="K4696">
        <v>247</v>
      </c>
      <c r="L4696">
        <v>2.8</v>
      </c>
      <c r="M4696">
        <v>4.4000000000000004</v>
      </c>
      <c r="N4696">
        <v>0.12</v>
      </c>
      <c r="O4696">
        <v>8.42</v>
      </c>
      <c r="P4696">
        <v>0.24</v>
      </c>
      <c r="Q4696">
        <v>5.63</v>
      </c>
      <c r="R4696">
        <v>0.16</v>
      </c>
      <c r="S4696">
        <v>0.39</v>
      </c>
      <c r="T4696">
        <v>46</v>
      </c>
      <c r="U4696">
        <v>2.91</v>
      </c>
      <c r="V4696">
        <v>4.95</v>
      </c>
      <c r="W4696" s="1">
        <v>42967</v>
      </c>
      <c r="X4696">
        <v>253</v>
      </c>
      <c r="Y4696" t="s">
        <v>48</v>
      </c>
      <c r="AC4696" s="1">
        <v>43058</v>
      </c>
      <c r="AD4696">
        <v>1</v>
      </c>
      <c r="AF4696" s="1">
        <v>43331</v>
      </c>
      <c r="AH4696">
        <v>313016</v>
      </c>
      <c r="AI4696" t="s">
        <v>44</v>
      </c>
      <c r="AJ4696" s="2">
        <v>13820</v>
      </c>
      <c r="AK4696" t="s">
        <v>143</v>
      </c>
      <c r="AL4696" s="1">
        <v>43236</v>
      </c>
    </row>
    <row r="4697" spans="1:38" x14ac:dyDescent="0.25">
      <c r="A4697" t="s">
        <v>284</v>
      </c>
      <c r="B4697" s="1">
        <v>44111</v>
      </c>
      <c r="C4697">
        <v>1</v>
      </c>
      <c r="D4697">
        <v>214</v>
      </c>
      <c r="E4697">
        <v>368</v>
      </c>
      <c r="F4697" t="s">
        <v>1426</v>
      </c>
      <c r="G4697" t="s">
        <v>64</v>
      </c>
      <c r="H4697" t="s">
        <v>64</v>
      </c>
      <c r="I4697">
        <v>4</v>
      </c>
      <c r="J4697" t="s">
        <v>42</v>
      </c>
      <c r="K4697">
        <v>10</v>
      </c>
      <c r="L4697">
        <v>36.6</v>
      </c>
      <c r="M4697">
        <v>4.97</v>
      </c>
      <c r="N4697">
        <v>1.82</v>
      </c>
      <c r="O4697">
        <v>4.68</v>
      </c>
      <c r="P4697">
        <v>1.71</v>
      </c>
      <c r="Q4697">
        <v>3.86</v>
      </c>
      <c r="R4697">
        <v>1.41</v>
      </c>
      <c r="S4697">
        <v>3.13</v>
      </c>
      <c r="T4697">
        <v>101</v>
      </c>
      <c r="U4697">
        <v>37.99</v>
      </c>
      <c r="V4697">
        <v>41.8</v>
      </c>
      <c r="W4697" s="1">
        <v>44101</v>
      </c>
    </row>
    <row r="4698" spans="1:38" x14ac:dyDescent="0.25">
      <c r="A4698" t="s">
        <v>284</v>
      </c>
      <c r="B4698" s="1">
        <v>44230</v>
      </c>
      <c r="C4698">
        <v>3</v>
      </c>
      <c r="D4698">
        <v>214</v>
      </c>
      <c r="E4698">
        <v>368</v>
      </c>
      <c r="F4698" t="s">
        <v>1426</v>
      </c>
      <c r="G4698" t="s">
        <v>64</v>
      </c>
      <c r="H4698" t="s">
        <v>64</v>
      </c>
      <c r="I4698">
        <v>4</v>
      </c>
      <c r="J4698" t="s">
        <v>42</v>
      </c>
      <c r="K4698">
        <v>129</v>
      </c>
      <c r="L4698">
        <v>25</v>
      </c>
      <c r="M4698">
        <v>4.99</v>
      </c>
      <c r="N4698">
        <v>1.25</v>
      </c>
      <c r="O4698">
        <v>3.7</v>
      </c>
      <c r="P4698">
        <v>0.93</v>
      </c>
      <c r="Q4698">
        <v>3.85</v>
      </c>
      <c r="R4698">
        <v>0.96</v>
      </c>
      <c r="S4698">
        <v>1.89</v>
      </c>
      <c r="T4698">
        <v>49</v>
      </c>
      <c r="U4698">
        <v>25.95</v>
      </c>
      <c r="V4698">
        <v>25.46</v>
      </c>
      <c r="W4698" s="1">
        <v>44101</v>
      </c>
    </row>
    <row r="4699" spans="1:38" x14ac:dyDescent="0.25">
      <c r="A4699" t="s">
        <v>284</v>
      </c>
      <c r="B4699" s="1">
        <v>44298</v>
      </c>
      <c r="C4699">
        <v>4</v>
      </c>
      <c r="D4699">
        <v>214</v>
      </c>
      <c r="E4699">
        <v>368</v>
      </c>
      <c r="F4699" t="s">
        <v>1426</v>
      </c>
      <c r="G4699" t="s">
        <v>64</v>
      </c>
      <c r="H4699" t="s">
        <v>64</v>
      </c>
      <c r="I4699">
        <v>4</v>
      </c>
      <c r="J4699" t="s">
        <v>42</v>
      </c>
      <c r="K4699">
        <v>197</v>
      </c>
      <c r="L4699">
        <v>25</v>
      </c>
      <c r="M4699">
        <v>4.99</v>
      </c>
      <c r="N4699">
        <v>1.25</v>
      </c>
      <c r="O4699">
        <v>3.7</v>
      </c>
      <c r="P4699">
        <v>0.93</v>
      </c>
      <c r="Q4699">
        <v>3.85</v>
      </c>
      <c r="R4699">
        <v>0.96</v>
      </c>
      <c r="S4699">
        <v>1.89</v>
      </c>
      <c r="T4699">
        <v>49</v>
      </c>
      <c r="U4699">
        <v>25.95</v>
      </c>
      <c r="V4699">
        <v>25.46</v>
      </c>
      <c r="W4699" s="1">
        <v>44101</v>
      </c>
    </row>
    <row r="4700" spans="1:38" x14ac:dyDescent="0.25">
      <c r="A4700" t="s">
        <v>284</v>
      </c>
      <c r="B4700" s="1">
        <v>44166</v>
      </c>
      <c r="C4700">
        <v>2</v>
      </c>
      <c r="D4700">
        <v>214</v>
      </c>
      <c r="E4700">
        <v>368</v>
      </c>
      <c r="F4700" t="s">
        <v>1426</v>
      </c>
      <c r="G4700" t="s">
        <v>64</v>
      </c>
      <c r="H4700" t="s">
        <v>64</v>
      </c>
      <c r="I4700">
        <v>4</v>
      </c>
      <c r="J4700" t="s">
        <v>42</v>
      </c>
      <c r="K4700">
        <v>65</v>
      </c>
      <c r="L4700">
        <v>25</v>
      </c>
      <c r="M4700">
        <v>5.0999999999999996</v>
      </c>
      <c r="N4700">
        <v>1.28</v>
      </c>
      <c r="O4700">
        <v>3.3</v>
      </c>
      <c r="P4700">
        <v>0.8</v>
      </c>
      <c r="Q4700">
        <v>3.7</v>
      </c>
      <c r="R4700">
        <v>0.9</v>
      </c>
      <c r="S4700">
        <v>1.7</v>
      </c>
      <c r="T4700">
        <v>47</v>
      </c>
      <c r="U4700">
        <v>25.95</v>
      </c>
      <c r="V4700">
        <v>23.43</v>
      </c>
      <c r="W4700" s="1">
        <v>44101</v>
      </c>
      <c r="Z4700">
        <v>168</v>
      </c>
      <c r="AA4700">
        <v>54</v>
      </c>
    </row>
    <row r="4701" spans="1:38" x14ac:dyDescent="0.25">
      <c r="A4701" t="s">
        <v>68</v>
      </c>
      <c r="B4701" s="1">
        <v>43018</v>
      </c>
      <c r="C4701">
        <v>1</v>
      </c>
      <c r="D4701">
        <v>330</v>
      </c>
      <c r="E4701">
        <v>368</v>
      </c>
      <c r="F4701" t="s">
        <v>1426</v>
      </c>
      <c r="G4701" t="s">
        <v>69</v>
      </c>
      <c r="H4701" t="s">
        <v>70</v>
      </c>
      <c r="I4701">
        <v>3</v>
      </c>
      <c r="J4701">
        <v>2</v>
      </c>
      <c r="K4701">
        <v>56</v>
      </c>
      <c r="L4701">
        <v>29.4</v>
      </c>
      <c r="M4701">
        <v>4.84</v>
      </c>
      <c r="N4701">
        <v>1.42</v>
      </c>
      <c r="O4701">
        <v>3.59</v>
      </c>
      <c r="P4701">
        <v>1.06</v>
      </c>
      <c r="Q4701">
        <v>3.23</v>
      </c>
      <c r="R4701">
        <v>0.95</v>
      </c>
      <c r="S4701">
        <v>2.0099999999999998</v>
      </c>
      <c r="T4701">
        <v>8</v>
      </c>
      <c r="U4701">
        <v>30.52</v>
      </c>
      <c r="V4701">
        <v>28.24</v>
      </c>
      <c r="W4701" s="1">
        <v>42962</v>
      </c>
      <c r="X4701">
        <v>270</v>
      </c>
      <c r="Y4701" t="s">
        <v>43</v>
      </c>
      <c r="Z4701">
        <f>-10/50</f>
        <v>-0.2</v>
      </c>
      <c r="AA4701">
        <f>-26/70</f>
        <v>-0.37142857142857144</v>
      </c>
      <c r="AC4701" s="1">
        <v>43048</v>
      </c>
      <c r="AD4701">
        <v>1</v>
      </c>
      <c r="AE4701">
        <v>260</v>
      </c>
      <c r="AF4701" s="1">
        <v>43327</v>
      </c>
      <c r="AG4701">
        <v>365</v>
      </c>
      <c r="AH4701">
        <v>113591</v>
      </c>
      <c r="AI4701" t="s">
        <v>2474</v>
      </c>
      <c r="AJ4701" s="2">
        <v>24716</v>
      </c>
      <c r="AK4701" t="s">
        <v>45</v>
      </c>
      <c r="AL4701" s="1">
        <v>42962</v>
      </c>
    </row>
    <row r="4702" spans="1:38" x14ac:dyDescent="0.25">
      <c r="A4702" t="s">
        <v>68</v>
      </c>
      <c r="B4702" s="1">
        <v>43073</v>
      </c>
      <c r="C4702">
        <v>2</v>
      </c>
      <c r="D4702">
        <v>330</v>
      </c>
      <c r="E4702">
        <v>368</v>
      </c>
      <c r="F4702" t="s">
        <v>1426</v>
      </c>
      <c r="G4702" t="s">
        <v>69</v>
      </c>
      <c r="H4702" t="s">
        <v>70</v>
      </c>
      <c r="I4702">
        <v>3</v>
      </c>
      <c r="J4702">
        <v>2</v>
      </c>
      <c r="K4702">
        <v>111</v>
      </c>
      <c r="L4702">
        <v>25.7</v>
      </c>
      <c r="M4702">
        <v>3.73</v>
      </c>
      <c r="N4702">
        <v>0.96</v>
      </c>
      <c r="O4702">
        <v>2.58</v>
      </c>
      <c r="P4702">
        <v>0.66</v>
      </c>
      <c r="Q4702">
        <v>2.37</v>
      </c>
      <c r="R4702">
        <v>0.61</v>
      </c>
      <c r="S4702">
        <v>1.27</v>
      </c>
      <c r="T4702">
        <v>10</v>
      </c>
      <c r="U4702">
        <v>26.68</v>
      </c>
      <c r="V4702">
        <v>19.71</v>
      </c>
      <c r="W4702" s="1">
        <v>42962</v>
      </c>
      <c r="X4702">
        <v>270</v>
      </c>
      <c r="Y4702" t="s">
        <v>46</v>
      </c>
      <c r="Z4702">
        <f>-10/50</f>
        <v>-0.2</v>
      </c>
      <c r="AA4702">
        <f>-26/70</f>
        <v>-0.37142857142857144</v>
      </c>
      <c r="AC4702" s="1">
        <v>43048</v>
      </c>
      <c r="AD4702">
        <v>1</v>
      </c>
      <c r="AE4702">
        <v>252</v>
      </c>
      <c r="AF4702" s="1">
        <v>43327</v>
      </c>
      <c r="AG4702">
        <v>365</v>
      </c>
      <c r="AH4702">
        <v>113591</v>
      </c>
      <c r="AI4702" t="s">
        <v>2474</v>
      </c>
      <c r="AJ4702" s="2">
        <v>24716</v>
      </c>
      <c r="AK4702" t="s">
        <v>45</v>
      </c>
      <c r="AL4702" s="1">
        <v>42962</v>
      </c>
    </row>
    <row r="4703" spans="1:38" x14ac:dyDescent="0.25">
      <c r="A4703" t="s">
        <v>68</v>
      </c>
      <c r="B4703" s="1">
        <v>43144</v>
      </c>
      <c r="C4703">
        <v>3</v>
      </c>
      <c r="D4703">
        <v>330</v>
      </c>
      <c r="E4703">
        <v>368</v>
      </c>
      <c r="F4703" t="s">
        <v>1426</v>
      </c>
      <c r="G4703" t="s">
        <v>69</v>
      </c>
      <c r="H4703" t="s">
        <v>70</v>
      </c>
      <c r="I4703">
        <v>3</v>
      </c>
      <c r="J4703">
        <v>2</v>
      </c>
      <c r="K4703">
        <v>182</v>
      </c>
      <c r="L4703">
        <v>16.899999999999999</v>
      </c>
      <c r="M4703">
        <v>4.78</v>
      </c>
      <c r="N4703">
        <v>0.81</v>
      </c>
      <c r="O4703">
        <v>4.21</v>
      </c>
      <c r="P4703">
        <v>0.71</v>
      </c>
      <c r="Q4703">
        <v>3.33</v>
      </c>
      <c r="R4703">
        <v>0.56000000000000005</v>
      </c>
      <c r="S4703">
        <v>1.27</v>
      </c>
      <c r="T4703">
        <v>26</v>
      </c>
      <c r="U4703">
        <v>17.54</v>
      </c>
      <c r="V4703">
        <v>17.600000000000001</v>
      </c>
      <c r="W4703" s="1">
        <v>42962</v>
      </c>
      <c r="X4703">
        <v>270</v>
      </c>
      <c r="Y4703" t="s">
        <v>47</v>
      </c>
      <c r="Z4703">
        <f>-10/50</f>
        <v>-0.2</v>
      </c>
      <c r="AA4703">
        <f>-26/70</f>
        <v>-0.37142857142857144</v>
      </c>
      <c r="AC4703" s="1">
        <v>43048</v>
      </c>
      <c r="AD4703">
        <v>1</v>
      </c>
      <c r="AE4703">
        <v>181</v>
      </c>
      <c r="AF4703" s="1">
        <v>43327</v>
      </c>
      <c r="AG4703">
        <v>365</v>
      </c>
      <c r="AH4703">
        <v>113591</v>
      </c>
      <c r="AI4703" t="s">
        <v>2474</v>
      </c>
      <c r="AJ4703" s="2">
        <v>24716</v>
      </c>
      <c r="AK4703" t="s">
        <v>45</v>
      </c>
      <c r="AL4703" s="1">
        <v>42962</v>
      </c>
    </row>
    <row r="4704" spans="1:38" x14ac:dyDescent="0.25">
      <c r="A4704" t="s">
        <v>68</v>
      </c>
      <c r="B4704" s="1">
        <v>43219</v>
      </c>
      <c r="C4704">
        <v>4</v>
      </c>
      <c r="D4704">
        <v>330</v>
      </c>
      <c r="E4704">
        <v>368</v>
      </c>
      <c r="F4704" t="s">
        <v>1426</v>
      </c>
      <c r="G4704" t="s">
        <v>69</v>
      </c>
      <c r="H4704" t="s">
        <v>70</v>
      </c>
      <c r="I4704">
        <v>3</v>
      </c>
      <c r="J4704">
        <v>2</v>
      </c>
      <c r="K4704">
        <v>257</v>
      </c>
      <c r="L4704">
        <v>9.4</v>
      </c>
      <c r="M4704">
        <v>4.67</v>
      </c>
      <c r="N4704">
        <v>0.44</v>
      </c>
      <c r="O4704">
        <v>5.82</v>
      </c>
      <c r="P4704">
        <v>0.55000000000000004</v>
      </c>
      <c r="Q4704">
        <v>4.5599999999999996</v>
      </c>
      <c r="R4704">
        <v>0.43</v>
      </c>
      <c r="S4704">
        <v>0.98</v>
      </c>
      <c r="T4704">
        <v>45</v>
      </c>
      <c r="U4704">
        <v>9.76</v>
      </c>
      <c r="V4704">
        <v>12.61</v>
      </c>
      <c r="W4704" s="1">
        <v>42962</v>
      </c>
      <c r="X4704">
        <v>270</v>
      </c>
      <c r="Y4704" t="s">
        <v>48</v>
      </c>
      <c r="Z4704">
        <f>-11/50</f>
        <v>-0.22</v>
      </c>
      <c r="AA4704">
        <f>-25/70</f>
        <v>-0.35714285714285715</v>
      </c>
      <c r="AC4704" s="1">
        <v>43411</v>
      </c>
      <c r="AD4704">
        <v>2</v>
      </c>
      <c r="AE4704">
        <v>243</v>
      </c>
      <c r="AF4704" s="1">
        <v>43690</v>
      </c>
      <c r="AG4704">
        <v>728</v>
      </c>
      <c r="AH4704">
        <v>113591</v>
      </c>
      <c r="AI4704" t="s">
        <v>2474</v>
      </c>
      <c r="AJ4704" s="2">
        <v>24716</v>
      </c>
      <c r="AK4704" t="s">
        <v>50</v>
      </c>
      <c r="AL4704" s="1">
        <v>43250</v>
      </c>
    </row>
    <row r="4705" spans="1:38" x14ac:dyDescent="0.25">
      <c r="A4705" t="s">
        <v>123</v>
      </c>
      <c r="B4705" s="1">
        <v>43005</v>
      </c>
      <c r="C4705">
        <v>1</v>
      </c>
      <c r="D4705">
        <v>202</v>
      </c>
      <c r="E4705">
        <v>369</v>
      </c>
      <c r="F4705" t="s">
        <v>1426</v>
      </c>
      <c r="G4705" t="s">
        <v>69</v>
      </c>
      <c r="H4705" t="s">
        <v>70</v>
      </c>
      <c r="I4705">
        <v>3</v>
      </c>
      <c r="J4705">
        <v>2</v>
      </c>
      <c r="K4705">
        <v>40</v>
      </c>
      <c r="L4705">
        <v>22</v>
      </c>
      <c r="M4705">
        <v>5.3</v>
      </c>
      <c r="N4705">
        <v>1.17</v>
      </c>
      <c r="O4705">
        <v>3.38</v>
      </c>
      <c r="P4705">
        <v>0.74</v>
      </c>
      <c r="Q4705">
        <v>3.69</v>
      </c>
      <c r="R4705">
        <v>0.81</v>
      </c>
      <c r="S4705">
        <v>1.56</v>
      </c>
      <c r="T4705">
        <v>7</v>
      </c>
      <c r="U4705">
        <v>22.84</v>
      </c>
      <c r="V4705">
        <v>21.2</v>
      </c>
      <c r="W4705" s="1">
        <v>42965</v>
      </c>
      <c r="X4705">
        <v>246</v>
      </c>
      <c r="Y4705" t="s">
        <v>43</v>
      </c>
      <c r="Z4705" t="s">
        <v>2475</v>
      </c>
      <c r="AA4705" t="s">
        <v>2476</v>
      </c>
      <c r="AC4705" s="1">
        <v>43059</v>
      </c>
      <c r="AD4705">
        <v>1</v>
      </c>
      <c r="AE4705">
        <v>272</v>
      </c>
      <c r="AF4705" s="1">
        <v>43339</v>
      </c>
      <c r="AG4705">
        <v>374</v>
      </c>
      <c r="AH4705" t="s">
        <v>1022</v>
      </c>
      <c r="AI4705" t="s">
        <v>2477</v>
      </c>
      <c r="AJ4705" t="s">
        <v>2478</v>
      </c>
      <c r="AK4705" t="s">
        <v>45</v>
      </c>
      <c r="AL4705" s="1">
        <v>42965</v>
      </c>
    </row>
    <row r="4706" spans="1:38" x14ac:dyDescent="0.25">
      <c r="A4706" t="s">
        <v>123</v>
      </c>
      <c r="B4706" s="1">
        <v>43074</v>
      </c>
      <c r="C4706">
        <v>2</v>
      </c>
      <c r="D4706">
        <v>202</v>
      </c>
      <c r="E4706">
        <v>369</v>
      </c>
      <c r="F4706" t="s">
        <v>1426</v>
      </c>
      <c r="G4706" t="s">
        <v>69</v>
      </c>
      <c r="H4706" t="s">
        <v>70</v>
      </c>
      <c r="I4706">
        <v>3</v>
      </c>
      <c r="J4706">
        <v>2</v>
      </c>
      <c r="K4706">
        <v>109</v>
      </c>
      <c r="L4706">
        <v>18.2</v>
      </c>
      <c r="M4706">
        <v>5.21</v>
      </c>
      <c r="N4706">
        <v>0.95</v>
      </c>
      <c r="O4706">
        <v>4.2</v>
      </c>
      <c r="P4706">
        <v>0.76</v>
      </c>
      <c r="Q4706">
        <v>3.74</v>
      </c>
      <c r="R4706">
        <v>0.68</v>
      </c>
      <c r="S4706">
        <v>1.45</v>
      </c>
      <c r="T4706">
        <v>1</v>
      </c>
      <c r="U4706">
        <v>18.89</v>
      </c>
      <c r="V4706">
        <v>19.47</v>
      </c>
      <c r="W4706" s="1">
        <v>42965</v>
      </c>
      <c r="X4706">
        <v>246</v>
      </c>
      <c r="Y4706" t="s">
        <v>46</v>
      </c>
      <c r="Z4706" t="s">
        <v>2475</v>
      </c>
      <c r="AA4706" t="s">
        <v>2476</v>
      </c>
      <c r="AC4706" s="1">
        <v>43059</v>
      </c>
      <c r="AD4706">
        <v>1</v>
      </c>
      <c r="AE4706">
        <v>263</v>
      </c>
      <c r="AF4706" s="1">
        <v>43339</v>
      </c>
      <c r="AG4706">
        <v>374</v>
      </c>
      <c r="AH4706" t="s">
        <v>1022</v>
      </c>
      <c r="AI4706" t="s">
        <v>2477</v>
      </c>
      <c r="AJ4706" t="s">
        <v>2478</v>
      </c>
      <c r="AK4706" t="s">
        <v>45</v>
      </c>
      <c r="AL4706" s="1">
        <v>42965</v>
      </c>
    </row>
    <row r="4707" spans="1:38" x14ac:dyDescent="0.25">
      <c r="A4707" t="s">
        <v>123</v>
      </c>
      <c r="B4707" s="1">
        <v>43198</v>
      </c>
      <c r="C4707">
        <v>4</v>
      </c>
      <c r="D4707">
        <v>202</v>
      </c>
      <c r="E4707">
        <v>369</v>
      </c>
      <c r="F4707" t="s">
        <v>1426</v>
      </c>
      <c r="G4707" t="s">
        <v>69</v>
      </c>
      <c r="H4707" t="s">
        <v>70</v>
      </c>
      <c r="I4707">
        <v>2</v>
      </c>
      <c r="J4707">
        <v>1</v>
      </c>
      <c r="K4707">
        <v>206</v>
      </c>
      <c r="L4707">
        <v>12.7</v>
      </c>
      <c r="M4707">
        <v>4.93</v>
      </c>
      <c r="N4707">
        <v>0.63</v>
      </c>
      <c r="O4707">
        <v>5.7</v>
      </c>
      <c r="P4707">
        <v>0.72</v>
      </c>
      <c r="Q4707">
        <v>4.71</v>
      </c>
      <c r="R4707">
        <v>0.6</v>
      </c>
      <c r="S4707">
        <v>1.32</v>
      </c>
      <c r="T4707">
        <v>28</v>
      </c>
      <c r="U4707">
        <v>13.18</v>
      </c>
      <c r="V4707">
        <v>16.89</v>
      </c>
      <c r="W4707" s="1">
        <v>42992</v>
      </c>
      <c r="X4707">
        <v>246</v>
      </c>
      <c r="Y4707" s="3">
        <v>45017</v>
      </c>
      <c r="Z4707" t="s">
        <v>1854</v>
      </c>
      <c r="AA4707" t="s">
        <v>485</v>
      </c>
      <c r="AC4707" t="s">
        <v>49</v>
      </c>
      <c r="AH4707" t="s">
        <v>1855</v>
      </c>
      <c r="AI4707" t="s">
        <v>1856</v>
      </c>
      <c r="AJ4707" t="s">
        <v>1857</v>
      </c>
      <c r="AK4707" t="s">
        <v>50</v>
      </c>
      <c r="AL4707" s="1">
        <v>43243</v>
      </c>
    </row>
    <row r="4708" spans="1:38" x14ac:dyDescent="0.25">
      <c r="A4708" t="s">
        <v>123</v>
      </c>
      <c r="B4708" s="1">
        <v>43136</v>
      </c>
      <c r="C4708">
        <v>3</v>
      </c>
      <c r="D4708">
        <v>202</v>
      </c>
      <c r="E4708">
        <v>369</v>
      </c>
      <c r="F4708" t="s">
        <v>1426</v>
      </c>
      <c r="G4708" t="s">
        <v>69</v>
      </c>
      <c r="H4708" t="s">
        <v>70</v>
      </c>
      <c r="I4708">
        <v>3</v>
      </c>
      <c r="J4708">
        <v>2</v>
      </c>
      <c r="K4708">
        <v>171</v>
      </c>
      <c r="L4708">
        <v>12.8</v>
      </c>
      <c r="M4708">
        <v>5.15</v>
      </c>
      <c r="N4708">
        <v>0.66</v>
      </c>
      <c r="O4708">
        <v>4.58</v>
      </c>
      <c r="P4708">
        <v>0.59</v>
      </c>
      <c r="Q4708">
        <v>3.64</v>
      </c>
      <c r="R4708">
        <v>0.47</v>
      </c>
      <c r="S4708">
        <v>1.05</v>
      </c>
      <c r="T4708">
        <v>24</v>
      </c>
      <c r="U4708">
        <v>13.29</v>
      </c>
      <c r="V4708">
        <v>14.33</v>
      </c>
      <c r="W4708" s="1">
        <v>42965</v>
      </c>
      <c r="X4708">
        <v>246</v>
      </c>
      <c r="Y4708" t="s">
        <v>47</v>
      </c>
      <c r="Z4708" t="s">
        <v>2475</v>
      </c>
      <c r="AA4708" t="s">
        <v>2476</v>
      </c>
      <c r="AC4708" s="1">
        <v>43059</v>
      </c>
      <c r="AD4708">
        <v>1</v>
      </c>
      <c r="AE4708">
        <v>200</v>
      </c>
      <c r="AF4708" s="1">
        <v>43338</v>
      </c>
      <c r="AG4708">
        <v>373</v>
      </c>
      <c r="AH4708" t="s">
        <v>1022</v>
      </c>
      <c r="AI4708" t="s">
        <v>2477</v>
      </c>
      <c r="AJ4708" t="s">
        <v>2478</v>
      </c>
      <c r="AK4708" t="s">
        <v>45</v>
      </c>
      <c r="AL4708" s="1">
        <v>42965</v>
      </c>
    </row>
    <row r="4709" spans="1:38" x14ac:dyDescent="0.25">
      <c r="A4709" t="s">
        <v>51</v>
      </c>
      <c r="B4709" s="1">
        <v>43109</v>
      </c>
      <c r="C4709">
        <v>3</v>
      </c>
      <c r="D4709">
        <v>86</v>
      </c>
      <c r="E4709">
        <v>369</v>
      </c>
      <c r="F4709" t="s">
        <v>1426</v>
      </c>
      <c r="G4709" t="s">
        <v>56</v>
      </c>
      <c r="H4709" t="s">
        <v>41</v>
      </c>
      <c r="I4709">
        <v>2</v>
      </c>
      <c r="J4709">
        <v>1</v>
      </c>
      <c r="K4709">
        <v>114</v>
      </c>
      <c r="L4709">
        <v>10.4</v>
      </c>
      <c r="M4709">
        <v>4.96</v>
      </c>
      <c r="N4709">
        <v>0.52</v>
      </c>
      <c r="O4709">
        <v>5.99</v>
      </c>
      <c r="P4709">
        <v>0.62</v>
      </c>
      <c r="Q4709">
        <v>4.53</v>
      </c>
      <c r="R4709">
        <v>0.47</v>
      </c>
      <c r="S4709">
        <v>1.0900000000000001</v>
      </c>
      <c r="T4709">
        <v>66</v>
      </c>
      <c r="U4709">
        <v>10.8</v>
      </c>
      <c r="V4709">
        <v>14.06</v>
      </c>
      <c r="W4709" s="1">
        <v>42995</v>
      </c>
      <c r="X4709">
        <v>227</v>
      </c>
      <c r="Y4709" t="s">
        <v>46</v>
      </c>
      <c r="Z4709" t="s">
        <v>2479</v>
      </c>
      <c r="AA4709" t="s">
        <v>2480</v>
      </c>
      <c r="AC4709" s="1">
        <v>43049</v>
      </c>
      <c r="AD4709">
        <v>1</v>
      </c>
      <c r="AE4709">
        <v>176</v>
      </c>
      <c r="AF4709" s="1">
        <v>43328</v>
      </c>
      <c r="AG4709">
        <v>333</v>
      </c>
      <c r="AH4709">
        <v>309084</v>
      </c>
      <c r="AI4709" t="s">
        <v>187</v>
      </c>
      <c r="AJ4709" s="2">
        <v>19480</v>
      </c>
      <c r="AK4709" t="s">
        <v>45</v>
      </c>
      <c r="AL4709" s="1">
        <v>42995</v>
      </c>
    </row>
    <row r="4710" spans="1:38" x14ac:dyDescent="0.25">
      <c r="A4710" t="s">
        <v>51</v>
      </c>
      <c r="B4710" s="1">
        <v>43048</v>
      </c>
      <c r="C4710">
        <v>2</v>
      </c>
      <c r="D4710">
        <v>86</v>
      </c>
      <c r="E4710">
        <v>369</v>
      </c>
      <c r="F4710" t="s">
        <v>1426</v>
      </c>
      <c r="G4710" t="s">
        <v>56</v>
      </c>
      <c r="H4710" t="s">
        <v>41</v>
      </c>
      <c r="I4710">
        <v>2</v>
      </c>
      <c r="J4710">
        <v>1</v>
      </c>
      <c r="K4710">
        <v>53</v>
      </c>
      <c r="L4710">
        <v>10.9</v>
      </c>
      <c r="M4710">
        <v>5.01</v>
      </c>
      <c r="N4710">
        <v>0.55000000000000004</v>
      </c>
      <c r="O4710">
        <v>5.55</v>
      </c>
      <c r="P4710">
        <v>0.6</v>
      </c>
      <c r="Q4710">
        <v>4.28</v>
      </c>
      <c r="R4710">
        <v>0.47</v>
      </c>
      <c r="S4710">
        <v>1.07</v>
      </c>
      <c r="T4710">
        <v>94</v>
      </c>
      <c r="U4710">
        <v>11.31</v>
      </c>
      <c r="V4710">
        <v>13.94</v>
      </c>
      <c r="W4710" s="1">
        <v>42995</v>
      </c>
      <c r="X4710">
        <v>227</v>
      </c>
      <c r="Y4710" t="s">
        <v>43</v>
      </c>
      <c r="Z4710" t="s">
        <v>2479</v>
      </c>
      <c r="AA4710" t="s">
        <v>2480</v>
      </c>
      <c r="AC4710" t="s">
        <v>49</v>
      </c>
      <c r="AH4710">
        <v>309084</v>
      </c>
      <c r="AI4710" t="s">
        <v>187</v>
      </c>
      <c r="AJ4710" s="2">
        <v>19480</v>
      </c>
      <c r="AK4710" t="s">
        <v>45</v>
      </c>
      <c r="AL4710" s="1">
        <v>42995</v>
      </c>
    </row>
    <row r="4711" spans="1:38" x14ac:dyDescent="0.25">
      <c r="A4711" t="s">
        <v>51</v>
      </c>
      <c r="B4711" s="1">
        <v>43157</v>
      </c>
      <c r="C4711">
        <v>4</v>
      </c>
      <c r="D4711">
        <v>86</v>
      </c>
      <c r="E4711">
        <v>369</v>
      </c>
      <c r="F4711" t="s">
        <v>1426</v>
      </c>
      <c r="G4711" t="s">
        <v>56</v>
      </c>
      <c r="H4711" t="s">
        <v>41</v>
      </c>
      <c r="I4711">
        <v>2</v>
      </c>
      <c r="J4711">
        <v>1</v>
      </c>
      <c r="K4711">
        <v>162</v>
      </c>
      <c r="L4711">
        <v>8.3000000000000007</v>
      </c>
      <c r="M4711">
        <v>4.93</v>
      </c>
      <c r="N4711">
        <v>0.41</v>
      </c>
      <c r="O4711">
        <v>6.48</v>
      </c>
      <c r="P4711">
        <v>0.54</v>
      </c>
      <c r="Q4711">
        <v>5.0599999999999996</v>
      </c>
      <c r="R4711">
        <v>0.42</v>
      </c>
      <c r="S4711">
        <v>0.96</v>
      </c>
      <c r="T4711">
        <v>89</v>
      </c>
      <c r="U4711">
        <v>8.6199999999999992</v>
      </c>
      <c r="V4711">
        <v>12.12</v>
      </c>
      <c r="W4711" s="1">
        <v>42995</v>
      </c>
      <c r="X4711">
        <v>227</v>
      </c>
      <c r="Y4711" t="s">
        <v>47</v>
      </c>
      <c r="Z4711" t="s">
        <v>2479</v>
      </c>
      <c r="AA4711" t="s">
        <v>2480</v>
      </c>
      <c r="AC4711" s="1">
        <v>43049</v>
      </c>
      <c r="AD4711">
        <v>1</v>
      </c>
      <c r="AE4711">
        <v>170</v>
      </c>
      <c r="AF4711" s="1">
        <v>43328</v>
      </c>
      <c r="AG4711">
        <v>333</v>
      </c>
      <c r="AH4711">
        <v>309084</v>
      </c>
      <c r="AI4711" t="s">
        <v>187</v>
      </c>
      <c r="AJ4711" s="2">
        <v>19480</v>
      </c>
      <c r="AK4711" t="s">
        <v>45</v>
      </c>
      <c r="AL4711" s="1">
        <v>42995</v>
      </c>
    </row>
    <row r="4712" spans="1:38" x14ac:dyDescent="0.25">
      <c r="A4712" t="s">
        <v>51</v>
      </c>
      <c r="B4712" s="1">
        <v>43209</v>
      </c>
      <c r="C4712">
        <v>5</v>
      </c>
      <c r="D4712">
        <v>86</v>
      </c>
      <c r="E4712">
        <v>369</v>
      </c>
      <c r="F4712" t="s">
        <v>1426</v>
      </c>
      <c r="G4712" t="s">
        <v>56</v>
      </c>
      <c r="H4712" t="s">
        <v>41</v>
      </c>
      <c r="I4712">
        <v>2</v>
      </c>
      <c r="J4712">
        <v>1</v>
      </c>
      <c r="K4712">
        <v>214</v>
      </c>
      <c r="L4712">
        <v>7.2</v>
      </c>
      <c r="M4712">
        <v>4.75</v>
      </c>
      <c r="N4712">
        <v>0.34</v>
      </c>
      <c r="O4712">
        <v>7.21</v>
      </c>
      <c r="P4712">
        <v>0.52</v>
      </c>
      <c r="Q4712">
        <v>5.87</v>
      </c>
      <c r="R4712">
        <v>0.42</v>
      </c>
      <c r="S4712">
        <v>0.94</v>
      </c>
      <c r="T4712">
        <v>162</v>
      </c>
      <c r="U4712">
        <v>7.47</v>
      </c>
      <c r="V4712">
        <v>11.57</v>
      </c>
      <c r="W4712" s="1">
        <v>42995</v>
      </c>
      <c r="X4712">
        <v>227</v>
      </c>
      <c r="Y4712" s="3">
        <v>45017</v>
      </c>
      <c r="Z4712" t="s">
        <v>2479</v>
      </c>
      <c r="AA4712" t="s">
        <v>2480</v>
      </c>
      <c r="AC4712" t="s">
        <v>49</v>
      </c>
      <c r="AH4712">
        <v>309084</v>
      </c>
      <c r="AI4712" t="s">
        <v>187</v>
      </c>
      <c r="AJ4712" s="2">
        <v>19480</v>
      </c>
      <c r="AK4712" t="s">
        <v>45</v>
      </c>
      <c r="AL4712" s="1">
        <v>42995</v>
      </c>
    </row>
    <row r="4713" spans="1:38" x14ac:dyDescent="0.25">
      <c r="A4713" t="s">
        <v>1153</v>
      </c>
      <c r="B4713" s="1">
        <v>43073</v>
      </c>
      <c r="C4713">
        <v>2</v>
      </c>
      <c r="D4713">
        <v>79</v>
      </c>
      <c r="E4713">
        <v>369</v>
      </c>
      <c r="F4713" t="s">
        <v>1426</v>
      </c>
      <c r="G4713" t="s">
        <v>40</v>
      </c>
      <c r="H4713" t="s">
        <v>41</v>
      </c>
      <c r="I4713">
        <v>2</v>
      </c>
      <c r="J4713">
        <v>1</v>
      </c>
      <c r="K4713">
        <v>112</v>
      </c>
      <c r="L4713">
        <v>11.5</v>
      </c>
      <c r="M4713">
        <v>4.83</v>
      </c>
      <c r="N4713">
        <v>0.56000000000000005</v>
      </c>
      <c r="O4713">
        <v>5.94</v>
      </c>
      <c r="P4713">
        <v>0.68</v>
      </c>
      <c r="Q4713">
        <v>4.3499999999999996</v>
      </c>
      <c r="R4713">
        <v>0.5</v>
      </c>
      <c r="S4713">
        <v>1.18</v>
      </c>
      <c r="T4713">
        <v>33</v>
      </c>
      <c r="U4713">
        <v>11.94</v>
      </c>
      <c r="V4713">
        <v>15.33</v>
      </c>
      <c r="W4713" s="1">
        <v>42961</v>
      </c>
      <c r="X4713">
        <v>259</v>
      </c>
      <c r="Y4713" t="s">
        <v>46</v>
      </c>
      <c r="Z4713" t="s">
        <v>2481</v>
      </c>
      <c r="AA4713" t="s">
        <v>2482</v>
      </c>
      <c r="AC4713" s="1">
        <v>43061</v>
      </c>
      <c r="AD4713">
        <v>1</v>
      </c>
      <c r="AE4713">
        <v>267</v>
      </c>
      <c r="AF4713" s="1">
        <v>43342</v>
      </c>
      <c r="AG4713">
        <v>381</v>
      </c>
      <c r="AH4713">
        <v>310034</v>
      </c>
      <c r="AI4713" t="s">
        <v>2483</v>
      </c>
      <c r="AJ4713" s="2">
        <v>16589</v>
      </c>
      <c r="AK4713" t="s">
        <v>45</v>
      </c>
      <c r="AL4713" s="1">
        <v>42961</v>
      </c>
    </row>
    <row r="4714" spans="1:38" x14ac:dyDescent="0.25">
      <c r="A4714" t="s">
        <v>1153</v>
      </c>
      <c r="B4714" s="1">
        <v>43009</v>
      </c>
      <c r="C4714">
        <v>1</v>
      </c>
      <c r="D4714">
        <v>79</v>
      </c>
      <c r="E4714">
        <v>369</v>
      </c>
      <c r="F4714" t="s">
        <v>1426</v>
      </c>
      <c r="G4714" t="s">
        <v>40</v>
      </c>
      <c r="H4714" t="s">
        <v>41</v>
      </c>
      <c r="I4714">
        <v>2</v>
      </c>
      <c r="J4714">
        <v>1</v>
      </c>
      <c r="K4714">
        <v>48</v>
      </c>
      <c r="L4714">
        <v>10.6</v>
      </c>
      <c r="M4714">
        <v>4.83</v>
      </c>
      <c r="N4714">
        <v>0.51</v>
      </c>
      <c r="O4714">
        <v>4.82</v>
      </c>
      <c r="P4714">
        <v>0.51</v>
      </c>
      <c r="Q4714">
        <v>3.8</v>
      </c>
      <c r="R4714">
        <v>0.4</v>
      </c>
      <c r="S4714">
        <v>0.91</v>
      </c>
      <c r="T4714">
        <v>25</v>
      </c>
      <c r="U4714">
        <v>11</v>
      </c>
      <c r="V4714">
        <v>12.21</v>
      </c>
      <c r="W4714" s="1">
        <v>42961</v>
      </c>
      <c r="X4714">
        <v>259</v>
      </c>
      <c r="Y4714" t="s">
        <v>43</v>
      </c>
      <c r="Z4714" t="s">
        <v>2481</v>
      </c>
      <c r="AA4714" t="s">
        <v>2482</v>
      </c>
      <c r="AC4714" s="1">
        <v>43061</v>
      </c>
      <c r="AD4714">
        <v>1</v>
      </c>
      <c r="AE4714">
        <v>272</v>
      </c>
      <c r="AF4714" s="1">
        <v>43342</v>
      </c>
      <c r="AG4714">
        <v>381</v>
      </c>
      <c r="AH4714">
        <v>310034</v>
      </c>
      <c r="AI4714" t="s">
        <v>2483</v>
      </c>
      <c r="AJ4714" s="2">
        <v>16589</v>
      </c>
      <c r="AK4714" t="s">
        <v>45</v>
      </c>
      <c r="AL4714" s="1">
        <v>42961</v>
      </c>
    </row>
    <row r="4715" spans="1:38" x14ac:dyDescent="0.25">
      <c r="A4715" t="s">
        <v>1153</v>
      </c>
      <c r="B4715" s="1">
        <v>43144</v>
      </c>
      <c r="C4715">
        <v>3</v>
      </c>
      <c r="D4715">
        <v>79</v>
      </c>
      <c r="E4715">
        <v>369</v>
      </c>
      <c r="F4715" t="s">
        <v>1426</v>
      </c>
      <c r="G4715" t="s">
        <v>40</v>
      </c>
      <c r="H4715" t="s">
        <v>41</v>
      </c>
      <c r="I4715">
        <v>2</v>
      </c>
      <c r="J4715">
        <v>1</v>
      </c>
      <c r="K4715">
        <v>183</v>
      </c>
      <c r="L4715">
        <v>6.6</v>
      </c>
      <c r="M4715">
        <v>4.7699999999999996</v>
      </c>
      <c r="N4715">
        <v>0.31</v>
      </c>
      <c r="O4715">
        <v>8.1</v>
      </c>
      <c r="P4715">
        <v>0.53</v>
      </c>
      <c r="Q4715">
        <v>4.3899999999999997</v>
      </c>
      <c r="R4715">
        <v>0.28999999999999998</v>
      </c>
      <c r="S4715">
        <v>0.82</v>
      </c>
      <c r="T4715">
        <v>53</v>
      </c>
      <c r="U4715">
        <v>6.85</v>
      </c>
      <c r="V4715">
        <v>10.57</v>
      </c>
      <c r="W4715" s="1">
        <v>42961</v>
      </c>
      <c r="X4715">
        <v>259</v>
      </c>
      <c r="Y4715" t="s">
        <v>47</v>
      </c>
      <c r="Z4715" t="s">
        <v>2481</v>
      </c>
      <c r="AA4715" t="s">
        <v>2482</v>
      </c>
      <c r="AC4715" s="1">
        <v>43081</v>
      </c>
      <c r="AD4715">
        <v>2</v>
      </c>
      <c r="AE4715">
        <v>141</v>
      </c>
      <c r="AF4715" s="1">
        <v>43355</v>
      </c>
      <c r="AG4715">
        <v>394</v>
      </c>
      <c r="AH4715">
        <v>310034</v>
      </c>
      <c r="AI4715" t="s">
        <v>2483</v>
      </c>
      <c r="AJ4715" s="2">
        <v>16589</v>
      </c>
      <c r="AK4715" t="s">
        <v>45</v>
      </c>
      <c r="AL4715" s="1">
        <v>42961</v>
      </c>
    </row>
    <row r="4716" spans="1:38" x14ac:dyDescent="0.25">
      <c r="A4716" t="s">
        <v>1153</v>
      </c>
      <c r="B4716" s="1">
        <v>43214</v>
      </c>
      <c r="C4716">
        <v>4</v>
      </c>
      <c r="D4716">
        <v>79</v>
      </c>
      <c r="E4716">
        <v>369</v>
      </c>
      <c r="F4716" t="s">
        <v>1426</v>
      </c>
      <c r="G4716" t="s">
        <v>40</v>
      </c>
      <c r="H4716" t="s">
        <v>41</v>
      </c>
      <c r="I4716">
        <v>2</v>
      </c>
      <c r="J4716">
        <v>1</v>
      </c>
      <c r="K4716">
        <v>253</v>
      </c>
      <c r="L4716">
        <v>3.7</v>
      </c>
      <c r="M4716">
        <v>3.66</v>
      </c>
      <c r="N4716">
        <v>0.14000000000000001</v>
      </c>
      <c r="O4716">
        <v>10.77</v>
      </c>
      <c r="P4716">
        <v>0.4</v>
      </c>
      <c r="Q4716">
        <v>6.16</v>
      </c>
      <c r="R4716">
        <v>0.23</v>
      </c>
      <c r="S4716">
        <v>0.63</v>
      </c>
      <c r="T4716">
        <v>231</v>
      </c>
      <c r="U4716">
        <v>3.84</v>
      </c>
      <c r="V4716">
        <v>7.72</v>
      </c>
      <c r="W4716" s="1">
        <v>42961</v>
      </c>
      <c r="X4716">
        <v>259</v>
      </c>
      <c r="Y4716" s="3">
        <v>45017</v>
      </c>
      <c r="Z4716" t="s">
        <v>2481</v>
      </c>
      <c r="AA4716" t="s">
        <v>2482</v>
      </c>
      <c r="AC4716" t="s">
        <v>49</v>
      </c>
      <c r="AH4716">
        <v>310034</v>
      </c>
      <c r="AI4716" t="s">
        <v>2483</v>
      </c>
      <c r="AJ4716" s="2">
        <v>16589</v>
      </c>
      <c r="AK4716" t="s">
        <v>50</v>
      </c>
      <c r="AL4716" s="1">
        <v>43222</v>
      </c>
    </row>
    <row r="4717" spans="1:38" x14ac:dyDescent="0.25">
      <c r="A4717" t="s">
        <v>284</v>
      </c>
      <c r="B4717" s="1">
        <v>44166</v>
      </c>
      <c r="C4717">
        <v>2</v>
      </c>
      <c r="D4717">
        <v>411</v>
      </c>
      <c r="E4717">
        <v>370</v>
      </c>
      <c r="F4717" t="s">
        <v>1426</v>
      </c>
      <c r="G4717" t="s">
        <v>40</v>
      </c>
      <c r="H4717" t="s">
        <v>41</v>
      </c>
      <c r="I4717" t="s">
        <v>286</v>
      </c>
      <c r="J4717" t="s">
        <v>42</v>
      </c>
      <c r="K4717">
        <v>128</v>
      </c>
      <c r="L4717">
        <v>20</v>
      </c>
      <c r="M4717">
        <v>4.84</v>
      </c>
      <c r="N4717">
        <v>0.97</v>
      </c>
      <c r="O4717">
        <v>4.4000000000000004</v>
      </c>
      <c r="P4717">
        <v>0.9</v>
      </c>
      <c r="Q4717">
        <v>3.9</v>
      </c>
      <c r="R4717">
        <v>0.8</v>
      </c>
      <c r="S4717">
        <v>1.7</v>
      </c>
      <c r="T4717">
        <v>100</v>
      </c>
      <c r="U4717">
        <v>20.76</v>
      </c>
      <c r="V4717">
        <v>22.59</v>
      </c>
      <c r="W4717" s="1">
        <v>44038</v>
      </c>
      <c r="Z4717">
        <v>205</v>
      </c>
      <c r="AA4717">
        <v>129</v>
      </c>
    </row>
    <row r="4718" spans="1:38" x14ac:dyDescent="0.25">
      <c r="A4718" t="s">
        <v>284</v>
      </c>
      <c r="B4718" s="1">
        <v>44230</v>
      </c>
      <c r="C4718">
        <v>3</v>
      </c>
      <c r="D4718">
        <v>411</v>
      </c>
      <c r="E4718">
        <v>370</v>
      </c>
      <c r="F4718" t="s">
        <v>1426</v>
      </c>
      <c r="G4718" t="s">
        <v>40</v>
      </c>
      <c r="H4718" t="s">
        <v>41</v>
      </c>
      <c r="I4718" t="s">
        <v>286</v>
      </c>
      <c r="J4718" t="s">
        <v>42</v>
      </c>
      <c r="K4718">
        <v>192</v>
      </c>
      <c r="L4718">
        <v>18.600000000000001</v>
      </c>
      <c r="M4718">
        <v>5.0599999999999996</v>
      </c>
      <c r="N4718">
        <v>0.94</v>
      </c>
      <c r="O4718">
        <v>4.63</v>
      </c>
      <c r="P4718">
        <v>0.86</v>
      </c>
      <c r="Q4718">
        <v>4.17</v>
      </c>
      <c r="R4718">
        <v>0.78</v>
      </c>
      <c r="S4718">
        <v>1.64</v>
      </c>
      <c r="T4718">
        <v>84</v>
      </c>
      <c r="U4718">
        <v>19.309999999999999</v>
      </c>
      <c r="V4718">
        <v>21.55</v>
      </c>
      <c r="W4718" s="1">
        <v>44038</v>
      </c>
    </row>
    <row r="4719" spans="1:38" x14ac:dyDescent="0.25">
      <c r="A4719" t="s">
        <v>284</v>
      </c>
      <c r="B4719" s="1">
        <v>44298</v>
      </c>
      <c r="C4719">
        <v>4</v>
      </c>
      <c r="D4719">
        <v>411</v>
      </c>
      <c r="E4719">
        <v>370</v>
      </c>
      <c r="F4719" t="s">
        <v>1426</v>
      </c>
      <c r="G4719" t="s">
        <v>40</v>
      </c>
      <c r="H4719" t="s">
        <v>41</v>
      </c>
      <c r="I4719" t="s">
        <v>286</v>
      </c>
      <c r="J4719" t="s">
        <v>42</v>
      </c>
      <c r="K4719">
        <v>260</v>
      </c>
      <c r="L4719">
        <v>18.600000000000001</v>
      </c>
      <c r="M4719">
        <v>5.0599999999999996</v>
      </c>
      <c r="N4719">
        <v>0.94</v>
      </c>
      <c r="O4719">
        <v>4.63</v>
      </c>
      <c r="P4719">
        <v>0.86</v>
      </c>
      <c r="Q4719">
        <v>4.17</v>
      </c>
      <c r="R4719">
        <v>0.78</v>
      </c>
      <c r="S4719">
        <v>1.64</v>
      </c>
      <c r="T4719">
        <v>84</v>
      </c>
      <c r="U4719">
        <v>19.309999999999999</v>
      </c>
      <c r="V4719">
        <v>21.55</v>
      </c>
      <c r="W4719" s="1">
        <v>44038</v>
      </c>
    </row>
    <row r="4720" spans="1:38" x14ac:dyDescent="0.25">
      <c r="A4720" t="s">
        <v>284</v>
      </c>
      <c r="B4720" s="1">
        <v>44111</v>
      </c>
      <c r="C4720">
        <v>1</v>
      </c>
      <c r="D4720">
        <v>411</v>
      </c>
      <c r="E4720">
        <v>370</v>
      </c>
      <c r="F4720" t="s">
        <v>1426</v>
      </c>
      <c r="G4720" t="s">
        <v>40</v>
      </c>
      <c r="H4720" t="s">
        <v>41</v>
      </c>
      <c r="I4720" t="s">
        <v>286</v>
      </c>
      <c r="J4720" t="s">
        <v>42</v>
      </c>
      <c r="K4720">
        <v>73</v>
      </c>
      <c r="L4720">
        <v>19.399999999999999</v>
      </c>
      <c r="M4720">
        <v>4.99</v>
      </c>
      <c r="N4720">
        <v>0.97</v>
      </c>
      <c r="O4720">
        <v>4.0599999999999996</v>
      </c>
      <c r="P4720">
        <v>0.79</v>
      </c>
      <c r="Q4720">
        <v>3.24</v>
      </c>
      <c r="R4720">
        <v>0.63</v>
      </c>
      <c r="S4720">
        <v>1.42</v>
      </c>
      <c r="T4720">
        <v>55</v>
      </c>
      <c r="U4720">
        <v>20.14</v>
      </c>
      <c r="V4720">
        <v>19.760000000000002</v>
      </c>
      <c r="W4720" s="1">
        <v>44038</v>
      </c>
    </row>
    <row r="4721" spans="1:38" x14ac:dyDescent="0.25">
      <c r="A4721" t="s">
        <v>129</v>
      </c>
      <c r="B4721" s="1">
        <v>43060</v>
      </c>
      <c r="C4721">
        <v>2</v>
      </c>
      <c r="D4721">
        <v>110</v>
      </c>
      <c r="E4721">
        <v>370</v>
      </c>
      <c r="F4721" t="s">
        <v>1426</v>
      </c>
      <c r="G4721" t="s">
        <v>69</v>
      </c>
      <c r="H4721" t="s">
        <v>70</v>
      </c>
      <c r="I4721">
        <v>4</v>
      </c>
      <c r="J4721" t="s">
        <v>42</v>
      </c>
      <c r="K4721">
        <v>70</v>
      </c>
      <c r="L4721">
        <v>17.899999999999999</v>
      </c>
      <c r="M4721">
        <v>4.74</v>
      </c>
      <c r="N4721">
        <v>0.85</v>
      </c>
      <c r="O4721">
        <v>5.84</v>
      </c>
      <c r="P4721">
        <v>1.05</v>
      </c>
      <c r="Q4721">
        <v>4.04</v>
      </c>
      <c r="R4721">
        <v>0.72</v>
      </c>
      <c r="S4721">
        <v>1.77</v>
      </c>
      <c r="T4721">
        <v>21</v>
      </c>
      <c r="U4721">
        <v>18.579999999999998</v>
      </c>
      <c r="V4721">
        <v>23.32</v>
      </c>
      <c r="W4721" s="1">
        <v>42990</v>
      </c>
      <c r="X4721">
        <v>234</v>
      </c>
      <c r="Y4721" t="s">
        <v>43</v>
      </c>
      <c r="AC4721" s="1">
        <v>43039</v>
      </c>
      <c r="AD4721">
        <v>1</v>
      </c>
      <c r="AE4721">
        <v>169</v>
      </c>
      <c r="AF4721" s="1">
        <v>43316</v>
      </c>
      <c r="AG4721">
        <v>326</v>
      </c>
      <c r="AH4721">
        <v>508092</v>
      </c>
      <c r="AI4721">
        <v>300</v>
      </c>
      <c r="AJ4721" t="s">
        <v>2484</v>
      </c>
      <c r="AK4721" t="s">
        <v>45</v>
      </c>
      <c r="AL4721" s="1">
        <v>42990</v>
      </c>
    </row>
    <row r="4722" spans="1:38" x14ac:dyDescent="0.25">
      <c r="A4722" t="s">
        <v>129</v>
      </c>
      <c r="B4722" s="1">
        <v>43156</v>
      </c>
      <c r="C4722">
        <v>3</v>
      </c>
      <c r="D4722">
        <v>110</v>
      </c>
      <c r="E4722">
        <v>370</v>
      </c>
      <c r="F4722" t="s">
        <v>1426</v>
      </c>
      <c r="G4722" t="s">
        <v>69</v>
      </c>
      <c r="H4722" t="s">
        <v>70</v>
      </c>
      <c r="I4722">
        <v>4</v>
      </c>
      <c r="J4722" t="s">
        <v>42</v>
      </c>
      <c r="K4722">
        <v>166</v>
      </c>
      <c r="L4722">
        <v>12.8</v>
      </c>
      <c r="M4722">
        <v>4.87</v>
      </c>
      <c r="N4722">
        <v>0.62</v>
      </c>
      <c r="O4722">
        <v>6.03</v>
      </c>
      <c r="P4722">
        <v>0.77</v>
      </c>
      <c r="Q4722">
        <v>4.53</v>
      </c>
      <c r="R4722">
        <v>0.57999999999999996</v>
      </c>
      <c r="S4722">
        <v>1.35</v>
      </c>
      <c r="U4722">
        <v>13.29</v>
      </c>
      <c r="V4722">
        <v>17.399999999999999</v>
      </c>
      <c r="W4722" s="1">
        <v>42990</v>
      </c>
      <c r="X4722">
        <v>234</v>
      </c>
      <c r="AI4722">
        <v>0</v>
      </c>
    </row>
    <row r="4723" spans="1:38" x14ac:dyDescent="0.25">
      <c r="A4723" t="s">
        <v>129</v>
      </c>
      <c r="B4723" s="1">
        <v>43229</v>
      </c>
      <c r="C4723">
        <v>4</v>
      </c>
      <c r="D4723">
        <v>110</v>
      </c>
      <c r="E4723">
        <v>370</v>
      </c>
      <c r="F4723" t="s">
        <v>1426</v>
      </c>
      <c r="G4723" t="s">
        <v>69</v>
      </c>
      <c r="H4723" t="s">
        <v>70</v>
      </c>
      <c r="I4723">
        <v>4</v>
      </c>
      <c r="J4723" t="s">
        <v>42</v>
      </c>
      <c r="K4723">
        <v>239</v>
      </c>
      <c r="L4723">
        <v>6.2</v>
      </c>
      <c r="M4723">
        <v>4.3099999999999996</v>
      </c>
      <c r="N4723">
        <v>0.27</v>
      </c>
      <c r="O4723">
        <v>7.31</v>
      </c>
      <c r="P4723">
        <v>0.45</v>
      </c>
      <c r="Q4723">
        <v>5.79</v>
      </c>
      <c r="R4723">
        <v>0.36</v>
      </c>
      <c r="S4723">
        <v>0.81</v>
      </c>
      <c r="T4723">
        <v>162</v>
      </c>
      <c r="U4723">
        <v>6.44</v>
      </c>
      <c r="V4723">
        <v>9.98</v>
      </c>
      <c r="W4723" s="1">
        <v>42990</v>
      </c>
      <c r="X4723">
        <v>234</v>
      </c>
      <c r="Y4723" s="3">
        <v>44986</v>
      </c>
      <c r="AC4723" t="s">
        <v>49</v>
      </c>
      <c r="AH4723">
        <v>508092</v>
      </c>
      <c r="AI4723" t="s">
        <v>2485</v>
      </c>
      <c r="AJ4723" t="s">
        <v>2484</v>
      </c>
      <c r="AK4723" t="s">
        <v>50</v>
      </c>
      <c r="AL4723" s="1">
        <v>43234</v>
      </c>
    </row>
    <row r="4724" spans="1:38" x14ac:dyDescent="0.25">
      <c r="A4724" t="s">
        <v>1153</v>
      </c>
      <c r="B4724" s="1">
        <v>43073</v>
      </c>
      <c r="C4724">
        <v>2</v>
      </c>
      <c r="D4724">
        <v>25</v>
      </c>
      <c r="E4724">
        <v>370</v>
      </c>
      <c r="F4724" t="s">
        <v>1426</v>
      </c>
      <c r="G4724" t="s">
        <v>40</v>
      </c>
      <c r="H4724" t="s">
        <v>41</v>
      </c>
      <c r="I4724">
        <v>12</v>
      </c>
      <c r="J4724" t="s">
        <v>42</v>
      </c>
      <c r="K4724">
        <v>108</v>
      </c>
      <c r="L4724">
        <v>11.9</v>
      </c>
      <c r="M4724">
        <v>5.0599999999999996</v>
      </c>
      <c r="N4724">
        <v>0.6</v>
      </c>
      <c r="O4724">
        <v>5.91</v>
      </c>
      <c r="P4724">
        <v>0.7</v>
      </c>
      <c r="Q4724">
        <v>4.46</v>
      </c>
      <c r="R4724">
        <v>0.53</v>
      </c>
      <c r="S4724">
        <v>1.23</v>
      </c>
      <c r="T4724">
        <v>22</v>
      </c>
      <c r="U4724">
        <v>12.35</v>
      </c>
      <c r="V4724">
        <v>15.91</v>
      </c>
      <c r="W4724" s="1">
        <v>42965</v>
      </c>
      <c r="X4724">
        <v>262</v>
      </c>
      <c r="Y4724" t="s">
        <v>46</v>
      </c>
      <c r="AC4724" s="1">
        <v>43070</v>
      </c>
      <c r="AD4724">
        <v>2</v>
      </c>
      <c r="AE4724">
        <v>277</v>
      </c>
      <c r="AF4724" s="1">
        <v>43352</v>
      </c>
      <c r="AG4724">
        <v>387</v>
      </c>
      <c r="AH4724">
        <v>300011</v>
      </c>
      <c r="AI4724" t="s">
        <v>795</v>
      </c>
      <c r="AJ4724" t="s">
        <v>2486</v>
      </c>
      <c r="AK4724" t="s">
        <v>45</v>
      </c>
      <c r="AL4724" s="1">
        <v>42965</v>
      </c>
    </row>
    <row r="4725" spans="1:38" x14ac:dyDescent="0.25">
      <c r="A4725" t="s">
        <v>1153</v>
      </c>
      <c r="B4725" s="1">
        <v>43009</v>
      </c>
      <c r="C4725">
        <v>1</v>
      </c>
      <c r="D4725">
        <v>25</v>
      </c>
      <c r="E4725">
        <v>370</v>
      </c>
      <c r="F4725" t="s">
        <v>1426</v>
      </c>
      <c r="G4725" t="s">
        <v>40</v>
      </c>
      <c r="H4725" t="s">
        <v>41</v>
      </c>
      <c r="I4725">
        <v>12</v>
      </c>
      <c r="J4725" t="s">
        <v>42</v>
      </c>
      <c r="K4725">
        <v>44</v>
      </c>
      <c r="L4725">
        <v>10.8</v>
      </c>
      <c r="M4725">
        <v>5</v>
      </c>
      <c r="N4725">
        <v>0.54</v>
      </c>
      <c r="O4725">
        <v>5.8</v>
      </c>
      <c r="P4725">
        <v>0.63</v>
      </c>
      <c r="Q4725">
        <v>4.08</v>
      </c>
      <c r="R4725">
        <v>0.44</v>
      </c>
      <c r="S4725">
        <v>1.07</v>
      </c>
      <c r="T4725">
        <v>24</v>
      </c>
      <c r="U4725">
        <v>11.21</v>
      </c>
      <c r="V4725">
        <v>14.07</v>
      </c>
      <c r="W4725" s="1">
        <v>42965</v>
      </c>
      <c r="X4725">
        <v>262</v>
      </c>
      <c r="Y4725" t="s">
        <v>43</v>
      </c>
      <c r="AC4725" s="1">
        <v>43050</v>
      </c>
      <c r="AD4725">
        <v>1</v>
      </c>
      <c r="AE4725">
        <v>260</v>
      </c>
      <c r="AF4725" s="1">
        <v>43330</v>
      </c>
      <c r="AG4725">
        <v>365</v>
      </c>
      <c r="AH4725">
        <v>300011</v>
      </c>
      <c r="AI4725" t="s">
        <v>795</v>
      </c>
      <c r="AJ4725" t="s">
        <v>2486</v>
      </c>
      <c r="AK4725" t="s">
        <v>45</v>
      </c>
      <c r="AL4725" s="1">
        <v>42965</v>
      </c>
    </row>
    <row r="4726" spans="1:38" x14ac:dyDescent="0.25">
      <c r="A4726" t="s">
        <v>1153</v>
      </c>
      <c r="B4726" s="1">
        <v>43144</v>
      </c>
      <c r="C4726">
        <v>3</v>
      </c>
      <c r="D4726">
        <v>25</v>
      </c>
      <c r="E4726">
        <v>370</v>
      </c>
      <c r="F4726" t="s">
        <v>1426</v>
      </c>
      <c r="G4726" t="s">
        <v>40</v>
      </c>
      <c r="H4726" t="s">
        <v>41</v>
      </c>
      <c r="I4726">
        <v>12</v>
      </c>
      <c r="J4726" t="s">
        <v>42</v>
      </c>
      <c r="K4726">
        <v>179</v>
      </c>
      <c r="L4726">
        <v>7.6</v>
      </c>
      <c r="M4726">
        <v>4.95</v>
      </c>
      <c r="N4726">
        <v>0.38</v>
      </c>
      <c r="O4726">
        <v>6.28</v>
      </c>
      <c r="P4726">
        <v>0.48</v>
      </c>
      <c r="Q4726">
        <v>4.57</v>
      </c>
      <c r="R4726">
        <v>0.35</v>
      </c>
      <c r="S4726">
        <v>0.82</v>
      </c>
      <c r="T4726">
        <v>44</v>
      </c>
      <c r="U4726">
        <v>7.89</v>
      </c>
      <c r="V4726">
        <v>10.66</v>
      </c>
      <c r="W4726" s="1">
        <v>42965</v>
      </c>
      <c r="X4726">
        <v>262</v>
      </c>
      <c r="Y4726" t="s">
        <v>47</v>
      </c>
      <c r="AC4726" s="1">
        <v>43070</v>
      </c>
      <c r="AD4726">
        <v>2</v>
      </c>
      <c r="AE4726">
        <v>138</v>
      </c>
      <c r="AF4726" s="1">
        <v>43352</v>
      </c>
      <c r="AG4726">
        <v>387</v>
      </c>
      <c r="AH4726">
        <v>300011</v>
      </c>
      <c r="AI4726" t="s">
        <v>795</v>
      </c>
      <c r="AJ4726" t="s">
        <v>2486</v>
      </c>
      <c r="AK4726" t="s">
        <v>45</v>
      </c>
      <c r="AL4726" s="1">
        <v>42965</v>
      </c>
    </row>
    <row r="4727" spans="1:38" x14ac:dyDescent="0.25">
      <c r="A4727" t="s">
        <v>1153</v>
      </c>
      <c r="B4727" s="1">
        <v>43214</v>
      </c>
      <c r="C4727">
        <v>4</v>
      </c>
      <c r="D4727">
        <v>25</v>
      </c>
      <c r="E4727">
        <v>370</v>
      </c>
      <c r="F4727" t="s">
        <v>1426</v>
      </c>
      <c r="G4727" t="s">
        <v>40</v>
      </c>
      <c r="H4727" t="s">
        <v>41</v>
      </c>
      <c r="I4727">
        <v>12</v>
      </c>
      <c r="J4727" t="s">
        <v>42</v>
      </c>
      <c r="K4727">
        <v>249</v>
      </c>
      <c r="L4727">
        <v>4.5999999999999996</v>
      </c>
      <c r="M4727">
        <v>4.26</v>
      </c>
      <c r="N4727">
        <v>0.2</v>
      </c>
      <c r="O4727">
        <v>9.24</v>
      </c>
      <c r="P4727">
        <v>0.43</v>
      </c>
      <c r="Q4727">
        <v>5.89</v>
      </c>
      <c r="R4727">
        <v>0.27</v>
      </c>
      <c r="S4727">
        <v>0.7</v>
      </c>
      <c r="T4727">
        <v>112</v>
      </c>
      <c r="U4727">
        <v>4.7699999999999996</v>
      </c>
      <c r="V4727">
        <v>8.6300000000000008</v>
      </c>
      <c r="W4727" s="1">
        <v>42965</v>
      </c>
      <c r="X4727">
        <v>262</v>
      </c>
      <c r="Y4727" t="s">
        <v>48</v>
      </c>
      <c r="AC4727" s="1">
        <v>43070</v>
      </c>
      <c r="AD4727">
        <v>2</v>
      </c>
      <c r="AF4727" s="1">
        <v>43352</v>
      </c>
      <c r="AH4727">
        <v>300011</v>
      </c>
      <c r="AI4727" t="s">
        <v>795</v>
      </c>
      <c r="AJ4727" t="s">
        <v>2486</v>
      </c>
      <c r="AK4727" t="s">
        <v>143</v>
      </c>
      <c r="AL4727" s="1">
        <v>43236</v>
      </c>
    </row>
    <row r="4728" spans="1:38" x14ac:dyDescent="0.25">
      <c r="A4728" t="s">
        <v>38</v>
      </c>
      <c r="B4728" s="1">
        <v>43010</v>
      </c>
      <c r="C4728">
        <v>1</v>
      </c>
      <c r="D4728">
        <v>14</v>
      </c>
      <c r="E4728">
        <v>370</v>
      </c>
      <c r="F4728" t="s">
        <v>1426</v>
      </c>
      <c r="G4728" t="s">
        <v>51</v>
      </c>
      <c r="H4728" t="s">
        <v>52</v>
      </c>
      <c r="I4728">
        <v>6</v>
      </c>
      <c r="J4728" t="s">
        <v>42</v>
      </c>
      <c r="K4728">
        <v>1</v>
      </c>
      <c r="L4728">
        <v>23.6</v>
      </c>
      <c r="M4728">
        <v>4.7</v>
      </c>
      <c r="N4728">
        <v>1.1100000000000001</v>
      </c>
      <c r="O4728">
        <v>3.92</v>
      </c>
      <c r="P4728">
        <v>0.93</v>
      </c>
      <c r="Q4728">
        <v>5.15</v>
      </c>
      <c r="R4728">
        <v>1.22</v>
      </c>
      <c r="S4728">
        <v>2.14</v>
      </c>
      <c r="T4728">
        <v>874</v>
      </c>
      <c r="U4728">
        <v>24.5</v>
      </c>
      <c r="V4728">
        <v>27.04</v>
      </c>
      <c r="W4728" s="1">
        <v>43009</v>
      </c>
      <c r="X4728">
        <v>200</v>
      </c>
      <c r="AC4728" s="1">
        <v>43059</v>
      </c>
      <c r="AD4728">
        <v>1</v>
      </c>
      <c r="AE4728">
        <v>263</v>
      </c>
      <c r="AF4728" s="1">
        <v>43340</v>
      </c>
      <c r="AG4728">
        <v>331</v>
      </c>
      <c r="AH4728">
        <v>110002</v>
      </c>
      <c r="AI4728" t="s">
        <v>195</v>
      </c>
      <c r="AJ4728" t="s">
        <v>2487</v>
      </c>
      <c r="AK4728" t="s">
        <v>45</v>
      </c>
      <c r="AL4728" s="1">
        <v>43009</v>
      </c>
    </row>
    <row r="4729" spans="1:38" x14ac:dyDescent="0.25">
      <c r="A4729" t="s">
        <v>38</v>
      </c>
      <c r="B4729" s="1">
        <v>43075</v>
      </c>
      <c r="C4729">
        <v>2</v>
      </c>
      <c r="D4729">
        <v>14</v>
      </c>
      <c r="E4729">
        <v>370</v>
      </c>
      <c r="F4729" t="s">
        <v>1426</v>
      </c>
      <c r="G4729" t="s">
        <v>51</v>
      </c>
      <c r="H4729" t="s">
        <v>52</v>
      </c>
      <c r="I4729">
        <v>6</v>
      </c>
      <c r="J4729" t="s">
        <v>42</v>
      </c>
      <c r="K4729">
        <v>66</v>
      </c>
      <c r="L4729">
        <v>24.4</v>
      </c>
      <c r="M4729">
        <v>5.03</v>
      </c>
      <c r="N4729">
        <v>1.23</v>
      </c>
      <c r="O4729">
        <v>4.2300000000000004</v>
      </c>
      <c r="P4729">
        <v>1.03</v>
      </c>
      <c r="Q4729">
        <v>3.31</v>
      </c>
      <c r="R4729">
        <v>0.81</v>
      </c>
      <c r="S4729">
        <v>1.84</v>
      </c>
      <c r="T4729">
        <v>45</v>
      </c>
      <c r="U4729">
        <v>25.33</v>
      </c>
      <c r="V4729">
        <v>25.48</v>
      </c>
      <c r="W4729" s="1">
        <v>43009</v>
      </c>
      <c r="X4729">
        <v>200</v>
      </c>
      <c r="Y4729" s="3">
        <v>44958</v>
      </c>
      <c r="AC4729" s="1">
        <v>43059</v>
      </c>
      <c r="AD4729">
        <v>1</v>
      </c>
      <c r="AE4729">
        <v>225</v>
      </c>
      <c r="AF4729" s="1">
        <v>43340</v>
      </c>
      <c r="AG4729">
        <v>331</v>
      </c>
      <c r="AH4729">
        <v>110002</v>
      </c>
      <c r="AI4729" t="s">
        <v>195</v>
      </c>
      <c r="AJ4729" t="s">
        <v>2487</v>
      </c>
      <c r="AK4729" t="s">
        <v>45</v>
      </c>
      <c r="AL4729" s="1">
        <v>43009</v>
      </c>
    </row>
    <row r="4730" spans="1:38" x14ac:dyDescent="0.25">
      <c r="A4730" t="s">
        <v>38</v>
      </c>
      <c r="B4730" s="1">
        <v>43146</v>
      </c>
      <c r="C4730">
        <v>3</v>
      </c>
      <c r="D4730">
        <v>14</v>
      </c>
      <c r="E4730">
        <v>370</v>
      </c>
      <c r="F4730" t="s">
        <v>1426</v>
      </c>
      <c r="G4730" t="s">
        <v>51</v>
      </c>
      <c r="H4730" t="s">
        <v>52</v>
      </c>
      <c r="I4730">
        <v>6</v>
      </c>
      <c r="J4730" t="s">
        <v>42</v>
      </c>
      <c r="K4730">
        <v>137</v>
      </c>
      <c r="L4730">
        <v>18</v>
      </c>
      <c r="M4730">
        <v>4.84</v>
      </c>
      <c r="N4730">
        <v>0.87</v>
      </c>
      <c r="O4730">
        <v>4.57</v>
      </c>
      <c r="P4730">
        <v>0.82</v>
      </c>
      <c r="Q4730">
        <v>3.79</v>
      </c>
      <c r="R4730">
        <v>0.68</v>
      </c>
      <c r="S4730">
        <v>1.5</v>
      </c>
      <c r="T4730">
        <v>80</v>
      </c>
      <c r="U4730">
        <v>18.68</v>
      </c>
      <c r="V4730">
        <v>20.16</v>
      </c>
      <c r="W4730" s="1">
        <v>43009</v>
      </c>
      <c r="X4730">
        <v>200</v>
      </c>
      <c r="Y4730" s="3">
        <v>44986</v>
      </c>
      <c r="AC4730" s="1">
        <v>43059</v>
      </c>
      <c r="AD4730">
        <v>1</v>
      </c>
      <c r="AE4730">
        <v>189</v>
      </c>
      <c r="AF4730" s="1">
        <v>43340</v>
      </c>
      <c r="AG4730">
        <v>331</v>
      </c>
      <c r="AH4730">
        <v>110002</v>
      </c>
      <c r="AI4730" t="s">
        <v>195</v>
      </c>
      <c r="AJ4730" t="s">
        <v>2487</v>
      </c>
      <c r="AK4730" t="s">
        <v>45</v>
      </c>
      <c r="AL4730" s="1">
        <v>43009</v>
      </c>
    </row>
    <row r="4731" spans="1:38" x14ac:dyDescent="0.25">
      <c r="A4731" t="s">
        <v>38</v>
      </c>
      <c r="B4731" s="1">
        <v>43200</v>
      </c>
      <c r="C4731">
        <v>4</v>
      </c>
      <c r="D4731">
        <v>14</v>
      </c>
      <c r="E4731">
        <v>370</v>
      </c>
      <c r="F4731" t="s">
        <v>1426</v>
      </c>
      <c r="G4731" t="s">
        <v>51</v>
      </c>
      <c r="H4731" t="s">
        <v>52</v>
      </c>
      <c r="I4731">
        <v>6</v>
      </c>
      <c r="J4731" t="s">
        <v>42</v>
      </c>
      <c r="K4731">
        <v>191</v>
      </c>
      <c r="L4731">
        <v>10.199999999999999</v>
      </c>
      <c r="M4731">
        <v>5.17</v>
      </c>
      <c r="N4731">
        <v>0.53</v>
      </c>
      <c r="O4731">
        <v>3.59</v>
      </c>
      <c r="P4731">
        <v>0.37</v>
      </c>
      <c r="Q4731">
        <v>4.24</v>
      </c>
      <c r="R4731">
        <v>0.43</v>
      </c>
      <c r="S4731">
        <v>0.8</v>
      </c>
      <c r="T4731">
        <v>96</v>
      </c>
      <c r="U4731">
        <v>10.59</v>
      </c>
      <c r="V4731">
        <v>10.57</v>
      </c>
      <c r="W4731" s="1">
        <v>43009</v>
      </c>
      <c r="X4731">
        <v>200</v>
      </c>
      <c r="Y4731" s="3">
        <v>45017</v>
      </c>
      <c r="AC4731" t="s">
        <v>49</v>
      </c>
      <c r="AH4731">
        <v>110002</v>
      </c>
      <c r="AI4731" t="s">
        <v>195</v>
      </c>
      <c r="AJ4731" t="s">
        <v>2487</v>
      </c>
      <c r="AK4731" t="s">
        <v>50</v>
      </c>
      <c r="AL4731" s="1">
        <v>43241</v>
      </c>
    </row>
    <row r="4732" spans="1:38" x14ac:dyDescent="0.25">
      <c r="A4732" t="s">
        <v>284</v>
      </c>
      <c r="B4732" s="1">
        <v>44111</v>
      </c>
      <c r="C4732">
        <v>1</v>
      </c>
      <c r="D4732">
        <v>175</v>
      </c>
      <c r="E4732">
        <v>370</v>
      </c>
      <c r="F4732" t="s">
        <v>1426</v>
      </c>
      <c r="G4732" t="s">
        <v>64</v>
      </c>
      <c r="H4732" t="s">
        <v>64</v>
      </c>
      <c r="I4732">
        <v>3</v>
      </c>
      <c r="J4732">
        <v>2</v>
      </c>
      <c r="K4732">
        <v>53</v>
      </c>
      <c r="L4732">
        <v>19.8</v>
      </c>
      <c r="M4732">
        <v>5.26</v>
      </c>
      <c r="N4732">
        <v>1.04</v>
      </c>
      <c r="O4732">
        <v>4.59</v>
      </c>
      <c r="P4732">
        <v>0.91</v>
      </c>
      <c r="Q4732">
        <v>3.65</v>
      </c>
      <c r="R4732">
        <v>0.72</v>
      </c>
      <c r="S4732">
        <v>1.63</v>
      </c>
      <c r="T4732">
        <v>16</v>
      </c>
      <c r="U4732">
        <v>20.55</v>
      </c>
      <c r="V4732">
        <v>22.08</v>
      </c>
      <c r="W4732" s="1">
        <v>44058</v>
      </c>
    </row>
    <row r="4733" spans="1:38" x14ac:dyDescent="0.25">
      <c r="A4733" t="s">
        <v>284</v>
      </c>
      <c r="B4733" s="1">
        <v>44230</v>
      </c>
      <c r="C4733">
        <v>3</v>
      </c>
      <c r="D4733">
        <v>175</v>
      </c>
      <c r="E4733">
        <v>370</v>
      </c>
      <c r="F4733" t="s">
        <v>1426</v>
      </c>
      <c r="G4733" t="s">
        <v>64</v>
      </c>
      <c r="H4733" t="s">
        <v>64</v>
      </c>
      <c r="I4733">
        <v>3</v>
      </c>
      <c r="J4733">
        <v>2</v>
      </c>
      <c r="K4733">
        <v>172</v>
      </c>
      <c r="L4733">
        <v>14</v>
      </c>
      <c r="M4733">
        <v>5.16</v>
      </c>
      <c r="N4733">
        <v>0.72</v>
      </c>
      <c r="O4733">
        <v>5.72</v>
      </c>
      <c r="P4733">
        <v>0.8</v>
      </c>
      <c r="Q4733">
        <v>4.5</v>
      </c>
      <c r="R4733">
        <v>0.63</v>
      </c>
      <c r="S4733">
        <v>1.43</v>
      </c>
      <c r="T4733">
        <v>28</v>
      </c>
      <c r="U4733">
        <v>14.53</v>
      </c>
      <c r="V4733">
        <v>18.48</v>
      </c>
      <c r="W4733" s="1">
        <v>44058</v>
      </c>
    </row>
    <row r="4734" spans="1:38" x14ac:dyDescent="0.25">
      <c r="A4734" t="s">
        <v>284</v>
      </c>
      <c r="B4734" s="1">
        <v>44166</v>
      </c>
      <c r="C4734">
        <v>2</v>
      </c>
      <c r="D4734">
        <v>175</v>
      </c>
      <c r="E4734">
        <v>370</v>
      </c>
      <c r="F4734" t="s">
        <v>1426</v>
      </c>
      <c r="G4734" t="s">
        <v>64</v>
      </c>
      <c r="H4734" t="s">
        <v>64</v>
      </c>
      <c r="I4734">
        <v>3</v>
      </c>
      <c r="J4734">
        <v>2</v>
      </c>
      <c r="K4734">
        <v>108</v>
      </c>
      <c r="L4734">
        <v>16.2</v>
      </c>
      <c r="M4734">
        <v>5.09</v>
      </c>
      <c r="N4734">
        <v>0.82</v>
      </c>
      <c r="O4734">
        <v>4.3</v>
      </c>
      <c r="P4734">
        <v>0.7</v>
      </c>
      <c r="Q4734">
        <v>3.9</v>
      </c>
      <c r="R4734">
        <v>0.6</v>
      </c>
      <c r="S4734">
        <v>1.3</v>
      </c>
      <c r="T4734">
        <v>41</v>
      </c>
      <c r="U4734">
        <v>16.82</v>
      </c>
      <c r="V4734">
        <v>17.579999999999998</v>
      </c>
      <c r="W4734" s="1">
        <v>44058</v>
      </c>
      <c r="Z4734">
        <v>105</v>
      </c>
      <c r="AA4734">
        <v>-41</v>
      </c>
    </row>
    <row r="4735" spans="1:38" x14ac:dyDescent="0.25">
      <c r="A4735" t="s">
        <v>284</v>
      </c>
      <c r="B4735" s="1">
        <v>44298</v>
      </c>
      <c r="C4735">
        <v>4</v>
      </c>
      <c r="D4735">
        <v>175</v>
      </c>
      <c r="E4735">
        <v>370</v>
      </c>
      <c r="F4735" t="s">
        <v>1426</v>
      </c>
      <c r="G4735" t="s">
        <v>64</v>
      </c>
      <c r="H4735" t="s">
        <v>64</v>
      </c>
      <c r="I4735">
        <v>3</v>
      </c>
      <c r="J4735">
        <v>2</v>
      </c>
      <c r="K4735">
        <v>240</v>
      </c>
      <c r="L4735">
        <v>10</v>
      </c>
      <c r="M4735">
        <v>4.87</v>
      </c>
      <c r="N4735">
        <v>0.49</v>
      </c>
      <c r="O4735">
        <v>6.38</v>
      </c>
      <c r="P4735">
        <v>0.64</v>
      </c>
      <c r="Q4735">
        <v>5.42</v>
      </c>
      <c r="R4735">
        <v>0.54</v>
      </c>
      <c r="S4735">
        <v>1.18</v>
      </c>
      <c r="T4735">
        <v>75</v>
      </c>
      <c r="U4735">
        <v>10.38</v>
      </c>
      <c r="V4735">
        <v>14.71</v>
      </c>
      <c r="W4735" s="1">
        <v>44058</v>
      </c>
    </row>
    <row r="4736" spans="1:38" x14ac:dyDescent="0.25">
      <c r="A4736" t="s">
        <v>38</v>
      </c>
      <c r="B4736" s="1">
        <v>43010</v>
      </c>
      <c r="C4736">
        <v>1</v>
      </c>
      <c r="D4736">
        <v>259</v>
      </c>
      <c r="E4736">
        <v>370</v>
      </c>
      <c r="F4736" t="s">
        <v>1426</v>
      </c>
      <c r="G4736" t="s">
        <v>40</v>
      </c>
      <c r="H4736" t="s">
        <v>41</v>
      </c>
      <c r="I4736">
        <v>4</v>
      </c>
      <c r="J4736" t="s">
        <v>42</v>
      </c>
      <c r="K4736">
        <v>28</v>
      </c>
      <c r="L4736">
        <v>21.7</v>
      </c>
      <c r="M4736">
        <v>5.09</v>
      </c>
      <c r="N4736">
        <v>1.1000000000000001</v>
      </c>
      <c r="O4736">
        <v>5.44</v>
      </c>
      <c r="P4736">
        <v>1.18</v>
      </c>
      <c r="Q4736">
        <v>3.93</v>
      </c>
      <c r="R4736">
        <v>0.85</v>
      </c>
      <c r="S4736">
        <v>2.0299999999999998</v>
      </c>
      <c r="T4736">
        <v>415</v>
      </c>
      <c r="U4736">
        <v>22.52</v>
      </c>
      <c r="V4736">
        <v>26.94</v>
      </c>
      <c r="W4736" s="1">
        <v>42982</v>
      </c>
      <c r="X4736">
        <v>231</v>
      </c>
      <c r="Y4736" s="3">
        <v>44927</v>
      </c>
      <c r="Z4736" t="s">
        <v>2488</v>
      </c>
      <c r="AA4736" t="s">
        <v>2489</v>
      </c>
      <c r="AB4736">
        <v>26</v>
      </c>
      <c r="AC4736" s="1">
        <v>43061</v>
      </c>
      <c r="AD4736">
        <v>1</v>
      </c>
      <c r="AE4736">
        <v>262</v>
      </c>
      <c r="AF4736" s="1">
        <v>43339</v>
      </c>
      <c r="AG4736">
        <v>357</v>
      </c>
      <c r="AH4736">
        <v>312023</v>
      </c>
      <c r="AI4736">
        <v>254</v>
      </c>
      <c r="AJ4736" t="s">
        <v>1821</v>
      </c>
      <c r="AK4736" t="s">
        <v>45</v>
      </c>
      <c r="AL4736" s="1">
        <v>42982</v>
      </c>
    </row>
    <row r="4737" spans="1:38" x14ac:dyDescent="0.25">
      <c r="A4737" t="s">
        <v>38</v>
      </c>
      <c r="B4737" s="1">
        <v>43075</v>
      </c>
      <c r="C4737">
        <v>2</v>
      </c>
      <c r="D4737">
        <v>259</v>
      </c>
      <c r="E4737">
        <v>370</v>
      </c>
      <c r="F4737" t="s">
        <v>1426</v>
      </c>
      <c r="G4737" t="s">
        <v>40</v>
      </c>
      <c r="H4737" t="s">
        <v>41</v>
      </c>
      <c r="I4737">
        <v>4</v>
      </c>
      <c r="J4737" t="s">
        <v>42</v>
      </c>
      <c r="K4737">
        <v>93</v>
      </c>
      <c r="L4737">
        <v>16.899999999999999</v>
      </c>
      <c r="M4737">
        <v>4.95</v>
      </c>
      <c r="N4737">
        <v>0.84</v>
      </c>
      <c r="O4737">
        <v>5.58</v>
      </c>
      <c r="P4737">
        <v>0.94</v>
      </c>
      <c r="Q4737">
        <v>3.85</v>
      </c>
      <c r="R4737">
        <v>0.65</v>
      </c>
      <c r="S4737">
        <v>1.59</v>
      </c>
      <c r="T4737">
        <v>60</v>
      </c>
      <c r="U4737">
        <v>17.54</v>
      </c>
      <c r="V4737">
        <v>21.15</v>
      </c>
      <c r="W4737" s="1">
        <v>42982</v>
      </c>
      <c r="X4737">
        <v>231</v>
      </c>
      <c r="Y4737" s="3">
        <v>44958</v>
      </c>
      <c r="Z4737" t="s">
        <v>2488</v>
      </c>
      <c r="AA4737" t="s">
        <v>2489</v>
      </c>
      <c r="AB4737">
        <v>26</v>
      </c>
      <c r="AC4737" s="1">
        <v>43061</v>
      </c>
      <c r="AD4737">
        <v>1</v>
      </c>
      <c r="AE4737">
        <v>224</v>
      </c>
      <c r="AF4737" s="1">
        <v>43339</v>
      </c>
      <c r="AG4737">
        <v>357</v>
      </c>
      <c r="AH4737">
        <v>312023</v>
      </c>
      <c r="AI4737">
        <v>254</v>
      </c>
      <c r="AJ4737" t="s">
        <v>1821</v>
      </c>
      <c r="AK4737" t="s">
        <v>45</v>
      </c>
      <c r="AL4737" s="1">
        <v>42982</v>
      </c>
    </row>
    <row r="4738" spans="1:38" x14ac:dyDescent="0.25">
      <c r="A4738" t="s">
        <v>38</v>
      </c>
      <c r="B4738" s="1">
        <v>43200</v>
      </c>
      <c r="C4738">
        <v>4</v>
      </c>
      <c r="D4738">
        <v>259</v>
      </c>
      <c r="E4738">
        <v>370</v>
      </c>
      <c r="F4738" t="s">
        <v>1426</v>
      </c>
      <c r="G4738" t="s">
        <v>40</v>
      </c>
      <c r="H4738" t="s">
        <v>41</v>
      </c>
      <c r="I4738">
        <v>4</v>
      </c>
      <c r="J4738" t="s">
        <v>42</v>
      </c>
      <c r="K4738">
        <v>218</v>
      </c>
      <c r="L4738">
        <v>12</v>
      </c>
      <c r="M4738">
        <v>5.05</v>
      </c>
      <c r="N4738">
        <v>0.61</v>
      </c>
      <c r="O4738">
        <v>6.31</v>
      </c>
      <c r="P4738">
        <v>0.76</v>
      </c>
      <c r="Q4738">
        <v>4.46</v>
      </c>
      <c r="R4738">
        <v>0.54</v>
      </c>
      <c r="S4738">
        <v>1.29</v>
      </c>
      <c r="T4738">
        <v>37</v>
      </c>
      <c r="U4738">
        <v>12.46</v>
      </c>
      <c r="V4738">
        <v>16.760000000000002</v>
      </c>
      <c r="W4738" s="1">
        <v>42982</v>
      </c>
      <c r="X4738">
        <v>231</v>
      </c>
      <c r="Y4738" s="3">
        <v>45017</v>
      </c>
      <c r="Z4738" t="s">
        <v>2488</v>
      </c>
      <c r="AA4738" t="s">
        <v>2489</v>
      </c>
      <c r="AB4738">
        <v>26</v>
      </c>
      <c r="AC4738" s="1">
        <v>43106</v>
      </c>
      <c r="AD4738">
        <v>1</v>
      </c>
      <c r="AE4738">
        <v>12</v>
      </c>
      <c r="AF4738" s="1">
        <v>43386</v>
      </c>
      <c r="AG4738">
        <v>404</v>
      </c>
      <c r="AH4738">
        <v>312023</v>
      </c>
      <c r="AI4738" t="s">
        <v>1822</v>
      </c>
      <c r="AJ4738" t="s">
        <v>1821</v>
      </c>
      <c r="AK4738" t="s">
        <v>50</v>
      </c>
      <c r="AL4738" s="1">
        <v>43239</v>
      </c>
    </row>
    <row r="4739" spans="1:38" x14ac:dyDescent="0.25">
      <c r="A4739" t="s">
        <v>38</v>
      </c>
      <c r="B4739" s="1">
        <v>43146</v>
      </c>
      <c r="C4739">
        <v>3</v>
      </c>
      <c r="D4739">
        <v>259</v>
      </c>
      <c r="E4739">
        <v>370</v>
      </c>
      <c r="F4739" t="s">
        <v>1426</v>
      </c>
      <c r="G4739" t="s">
        <v>40</v>
      </c>
      <c r="H4739" t="s">
        <v>41</v>
      </c>
      <c r="I4739">
        <v>4</v>
      </c>
      <c r="J4739" t="s">
        <v>42</v>
      </c>
      <c r="K4739">
        <v>164</v>
      </c>
      <c r="L4739">
        <v>12.6</v>
      </c>
      <c r="M4739">
        <v>5.03</v>
      </c>
      <c r="N4739">
        <v>0.63</v>
      </c>
      <c r="O4739">
        <v>5.84</v>
      </c>
      <c r="P4739">
        <v>0.74</v>
      </c>
      <c r="Q4739">
        <v>4.01</v>
      </c>
      <c r="R4739">
        <v>0.51</v>
      </c>
      <c r="S4739">
        <v>1.24</v>
      </c>
      <c r="T4739">
        <v>47</v>
      </c>
      <c r="U4739">
        <v>13.08</v>
      </c>
      <c r="V4739">
        <v>16.45</v>
      </c>
      <c r="W4739" s="1">
        <v>42982</v>
      </c>
      <c r="X4739">
        <v>231</v>
      </c>
      <c r="Y4739" s="3">
        <v>44986</v>
      </c>
      <c r="Z4739" t="s">
        <v>2488</v>
      </c>
      <c r="AA4739" t="s">
        <v>2489</v>
      </c>
      <c r="AB4739">
        <v>26</v>
      </c>
      <c r="AC4739" s="1">
        <v>43061</v>
      </c>
      <c r="AD4739">
        <v>1</v>
      </c>
      <c r="AE4739">
        <v>188</v>
      </c>
      <c r="AF4739" s="1">
        <v>43339</v>
      </c>
      <c r="AG4739">
        <v>357</v>
      </c>
      <c r="AH4739">
        <v>312023</v>
      </c>
      <c r="AI4739" t="s">
        <v>1822</v>
      </c>
      <c r="AJ4739" t="s">
        <v>1821</v>
      </c>
      <c r="AK4739" t="s">
        <v>45</v>
      </c>
      <c r="AL4739" s="1">
        <v>42982</v>
      </c>
    </row>
    <row r="4740" spans="1:38" x14ac:dyDescent="0.25">
      <c r="A4740" t="s">
        <v>1153</v>
      </c>
      <c r="B4740" s="1">
        <v>43009</v>
      </c>
      <c r="C4740">
        <v>1</v>
      </c>
      <c r="D4740">
        <v>70</v>
      </c>
      <c r="E4740">
        <v>371</v>
      </c>
      <c r="F4740" t="s">
        <v>1426</v>
      </c>
      <c r="G4740" t="s">
        <v>40</v>
      </c>
      <c r="H4740" t="s">
        <v>41</v>
      </c>
      <c r="I4740">
        <v>7</v>
      </c>
      <c r="J4740" t="s">
        <v>42</v>
      </c>
      <c r="K4740">
        <v>35</v>
      </c>
      <c r="L4740">
        <v>16.100000000000001</v>
      </c>
      <c r="M4740">
        <v>4.9800000000000004</v>
      </c>
      <c r="N4740">
        <v>0.8</v>
      </c>
      <c r="O4740">
        <v>5.43</v>
      </c>
      <c r="P4740">
        <v>0.87</v>
      </c>
      <c r="Q4740">
        <v>3.95</v>
      </c>
      <c r="R4740">
        <v>0.64</v>
      </c>
      <c r="S4740">
        <v>1.51</v>
      </c>
      <c r="T4740">
        <v>17</v>
      </c>
      <c r="U4740">
        <v>16.71</v>
      </c>
      <c r="V4740">
        <v>19.98</v>
      </c>
      <c r="W4740" s="1">
        <v>42974</v>
      </c>
      <c r="X4740">
        <v>253</v>
      </c>
      <c r="Y4740" t="s">
        <v>43</v>
      </c>
      <c r="Z4740" t="s">
        <v>2490</v>
      </c>
      <c r="AA4740" t="s">
        <v>2491</v>
      </c>
      <c r="AC4740" s="1">
        <v>43048</v>
      </c>
      <c r="AD4740">
        <v>1</v>
      </c>
      <c r="AE4740">
        <v>258</v>
      </c>
      <c r="AF4740" s="1">
        <v>43328</v>
      </c>
      <c r="AG4740">
        <v>354</v>
      </c>
      <c r="AH4740">
        <v>306041</v>
      </c>
      <c r="AI4740" t="s">
        <v>2311</v>
      </c>
      <c r="AJ4740" s="2">
        <v>14458</v>
      </c>
      <c r="AK4740" t="s">
        <v>45</v>
      </c>
      <c r="AL4740" s="1">
        <v>42974</v>
      </c>
    </row>
    <row r="4741" spans="1:38" x14ac:dyDescent="0.25">
      <c r="A4741" t="s">
        <v>1153</v>
      </c>
      <c r="B4741" s="1">
        <v>43073</v>
      </c>
      <c r="C4741">
        <v>2</v>
      </c>
      <c r="D4741">
        <v>70</v>
      </c>
      <c r="E4741">
        <v>371</v>
      </c>
      <c r="F4741" t="s">
        <v>1426</v>
      </c>
      <c r="G4741" t="s">
        <v>40</v>
      </c>
      <c r="H4741" t="s">
        <v>41</v>
      </c>
      <c r="I4741">
        <v>7</v>
      </c>
      <c r="J4741" t="s">
        <v>42</v>
      </c>
      <c r="K4741">
        <v>99</v>
      </c>
      <c r="L4741">
        <v>13.4</v>
      </c>
      <c r="M4741">
        <v>4.91</v>
      </c>
      <c r="N4741">
        <v>0.66</v>
      </c>
      <c r="O4741">
        <v>5.46</v>
      </c>
      <c r="P4741">
        <v>0.73</v>
      </c>
      <c r="Q4741">
        <v>4.42</v>
      </c>
      <c r="R4741">
        <v>0.59</v>
      </c>
      <c r="S4741">
        <v>1.32</v>
      </c>
      <c r="T4741">
        <v>159</v>
      </c>
      <c r="U4741">
        <v>13.91</v>
      </c>
      <c r="V4741">
        <v>17.13</v>
      </c>
      <c r="W4741" s="1">
        <v>42974</v>
      </c>
      <c r="X4741">
        <v>253</v>
      </c>
      <c r="Y4741" s="3">
        <v>44958</v>
      </c>
      <c r="Z4741" t="s">
        <v>2490</v>
      </c>
      <c r="AA4741" t="s">
        <v>2491</v>
      </c>
      <c r="AC4741" s="1">
        <v>43048</v>
      </c>
      <c r="AD4741">
        <v>1</v>
      </c>
      <c r="AE4741">
        <v>253</v>
      </c>
      <c r="AF4741" s="1">
        <v>43328</v>
      </c>
      <c r="AG4741">
        <v>354</v>
      </c>
      <c r="AH4741">
        <v>306041</v>
      </c>
      <c r="AI4741" t="s">
        <v>2311</v>
      </c>
      <c r="AJ4741" s="2">
        <v>14458</v>
      </c>
      <c r="AK4741" t="s">
        <v>45</v>
      </c>
      <c r="AL4741" s="1">
        <v>42974</v>
      </c>
    </row>
    <row r="4742" spans="1:38" x14ac:dyDescent="0.25">
      <c r="A4742" t="s">
        <v>1153</v>
      </c>
      <c r="B4742" s="1">
        <v>43144</v>
      </c>
      <c r="C4742">
        <v>3</v>
      </c>
      <c r="D4742">
        <v>70</v>
      </c>
      <c r="E4742">
        <v>371</v>
      </c>
      <c r="F4742" t="s">
        <v>1426</v>
      </c>
      <c r="G4742" t="s">
        <v>40</v>
      </c>
      <c r="H4742" t="s">
        <v>41</v>
      </c>
      <c r="I4742">
        <v>7</v>
      </c>
      <c r="J4742" t="s">
        <v>42</v>
      </c>
      <c r="K4742">
        <v>170</v>
      </c>
      <c r="L4742">
        <v>11.1</v>
      </c>
      <c r="M4742">
        <v>4.8099999999999996</v>
      </c>
      <c r="N4742">
        <v>0.53</v>
      </c>
      <c r="O4742">
        <v>6.55</v>
      </c>
      <c r="P4742">
        <v>0.73</v>
      </c>
      <c r="Q4742">
        <v>4.5599999999999996</v>
      </c>
      <c r="R4742">
        <v>0.51</v>
      </c>
      <c r="S4742">
        <v>1.23</v>
      </c>
      <c r="T4742">
        <v>233</v>
      </c>
      <c r="U4742">
        <v>11.52</v>
      </c>
      <c r="V4742">
        <v>15.92</v>
      </c>
      <c r="W4742" s="1">
        <v>42974</v>
      </c>
      <c r="X4742">
        <v>253</v>
      </c>
      <c r="Y4742" s="3">
        <v>44987</v>
      </c>
      <c r="Z4742" t="s">
        <v>2490</v>
      </c>
      <c r="AA4742" t="s">
        <v>2491</v>
      </c>
      <c r="AC4742" s="1">
        <v>43048</v>
      </c>
      <c r="AD4742">
        <v>1</v>
      </c>
      <c r="AE4742">
        <v>114</v>
      </c>
      <c r="AF4742" s="1">
        <v>43328</v>
      </c>
      <c r="AG4742">
        <v>354</v>
      </c>
      <c r="AH4742">
        <v>306041</v>
      </c>
      <c r="AI4742" t="s">
        <v>2311</v>
      </c>
      <c r="AJ4742" s="2">
        <v>14458</v>
      </c>
      <c r="AK4742" t="s">
        <v>45</v>
      </c>
      <c r="AL4742" s="1">
        <v>42974</v>
      </c>
    </row>
    <row r="4743" spans="1:38" x14ac:dyDescent="0.25">
      <c r="A4743" t="s">
        <v>1153</v>
      </c>
      <c r="B4743" s="1">
        <v>43214</v>
      </c>
      <c r="C4743">
        <v>4</v>
      </c>
      <c r="D4743">
        <v>70</v>
      </c>
      <c r="E4743">
        <v>371</v>
      </c>
      <c r="F4743" t="s">
        <v>1426</v>
      </c>
      <c r="G4743" t="s">
        <v>40</v>
      </c>
      <c r="H4743" t="s">
        <v>41</v>
      </c>
      <c r="I4743">
        <v>7</v>
      </c>
      <c r="J4743" t="s">
        <v>42</v>
      </c>
      <c r="K4743">
        <v>240</v>
      </c>
      <c r="L4743">
        <v>8.3000000000000007</v>
      </c>
      <c r="M4743">
        <v>4.43</v>
      </c>
      <c r="N4743">
        <v>0.37</v>
      </c>
      <c r="O4743">
        <v>7.97</v>
      </c>
      <c r="P4743">
        <v>0.66</v>
      </c>
      <c r="Q4743">
        <v>5.17</v>
      </c>
      <c r="R4743">
        <v>0.43</v>
      </c>
      <c r="S4743">
        <v>1.0900000000000001</v>
      </c>
      <c r="T4743">
        <v>505</v>
      </c>
      <c r="U4743">
        <v>8.6199999999999992</v>
      </c>
      <c r="V4743">
        <v>13.7</v>
      </c>
      <c r="W4743" s="1">
        <v>42974</v>
      </c>
      <c r="X4743">
        <v>253</v>
      </c>
      <c r="Y4743" s="3">
        <v>45019</v>
      </c>
      <c r="Z4743" t="s">
        <v>2490</v>
      </c>
      <c r="AA4743" t="s">
        <v>2491</v>
      </c>
      <c r="AC4743" t="s">
        <v>49</v>
      </c>
      <c r="AH4743">
        <v>306041</v>
      </c>
      <c r="AI4743" t="s">
        <v>2311</v>
      </c>
      <c r="AJ4743" s="2">
        <v>14458</v>
      </c>
      <c r="AK4743" t="s">
        <v>50</v>
      </c>
      <c r="AL4743" s="1">
        <v>43237</v>
      </c>
    </row>
    <row r="4744" spans="1:38" x14ac:dyDescent="0.25">
      <c r="A4744" t="s">
        <v>594</v>
      </c>
      <c r="B4744" s="1">
        <v>42995</v>
      </c>
      <c r="C4744">
        <v>1</v>
      </c>
      <c r="D4744">
        <v>375</v>
      </c>
      <c r="E4744">
        <v>371</v>
      </c>
      <c r="F4744" t="s">
        <v>1426</v>
      </c>
      <c r="G4744" t="s">
        <v>69</v>
      </c>
      <c r="H4744" t="s">
        <v>70</v>
      </c>
      <c r="I4744">
        <v>3</v>
      </c>
      <c r="J4744">
        <v>2</v>
      </c>
      <c r="K4744">
        <v>14</v>
      </c>
      <c r="L4744">
        <v>23.6</v>
      </c>
      <c r="M4744">
        <v>5</v>
      </c>
      <c r="N4744">
        <v>1.18</v>
      </c>
      <c r="O4744">
        <v>4.41</v>
      </c>
      <c r="P4744">
        <v>1.04</v>
      </c>
      <c r="Q4744">
        <v>3.95</v>
      </c>
      <c r="R4744">
        <v>0.93</v>
      </c>
      <c r="S4744">
        <v>1.97</v>
      </c>
      <c r="T4744">
        <v>63</v>
      </c>
      <c r="U4744">
        <v>24.5</v>
      </c>
      <c r="V4744">
        <v>26.28</v>
      </c>
      <c r="W4744" s="1">
        <v>42981</v>
      </c>
      <c r="X4744">
        <v>218</v>
      </c>
      <c r="Y4744" t="s">
        <v>43</v>
      </c>
      <c r="Z4744">
        <f>-1/52</f>
        <v>-1.9230769230769232E-2</v>
      </c>
      <c r="AA4744">
        <f>-14/71</f>
        <v>-0.19718309859154928</v>
      </c>
      <c r="AC4744" t="s">
        <v>49</v>
      </c>
      <c r="AH4744">
        <v>110005</v>
      </c>
      <c r="AI4744" t="s">
        <v>398</v>
      </c>
      <c r="AJ4744" s="3">
        <v>45116</v>
      </c>
      <c r="AK4744" t="s">
        <v>45</v>
      </c>
      <c r="AL4744" s="1">
        <v>42981</v>
      </c>
    </row>
    <row r="4745" spans="1:38" x14ac:dyDescent="0.25">
      <c r="A4745" t="s">
        <v>594</v>
      </c>
      <c r="B4745" s="1">
        <v>43059</v>
      </c>
      <c r="C4745">
        <v>2</v>
      </c>
      <c r="D4745">
        <v>375</v>
      </c>
      <c r="E4745">
        <v>371</v>
      </c>
      <c r="F4745" t="s">
        <v>1426</v>
      </c>
      <c r="G4745" t="s">
        <v>69</v>
      </c>
      <c r="H4745" t="s">
        <v>70</v>
      </c>
      <c r="I4745">
        <v>3</v>
      </c>
      <c r="J4745">
        <v>2</v>
      </c>
      <c r="K4745">
        <v>78</v>
      </c>
      <c r="L4745">
        <v>18.7</v>
      </c>
      <c r="M4745">
        <v>5.08</v>
      </c>
      <c r="N4745">
        <v>0.95</v>
      </c>
      <c r="O4745">
        <v>4.12</v>
      </c>
      <c r="P4745">
        <v>0.77</v>
      </c>
      <c r="Q4745">
        <v>3.83</v>
      </c>
      <c r="R4745">
        <v>0.72</v>
      </c>
      <c r="S4745">
        <v>1.49</v>
      </c>
      <c r="T4745">
        <v>51</v>
      </c>
      <c r="U4745">
        <v>19.41</v>
      </c>
      <c r="V4745">
        <v>20.02</v>
      </c>
      <c r="W4745" s="1">
        <v>42981</v>
      </c>
      <c r="X4745">
        <v>218</v>
      </c>
      <c r="Y4745" t="s">
        <v>46</v>
      </c>
      <c r="AC4745" s="1">
        <v>43043</v>
      </c>
      <c r="AD4745">
        <v>1</v>
      </c>
      <c r="AE4745">
        <v>215</v>
      </c>
      <c r="AF4745" s="1">
        <v>43324</v>
      </c>
      <c r="AG4745">
        <v>343</v>
      </c>
      <c r="AH4745">
        <v>110005</v>
      </c>
      <c r="AI4745" t="s">
        <v>398</v>
      </c>
      <c r="AJ4745" s="3">
        <v>45116</v>
      </c>
      <c r="AK4745" t="s">
        <v>45</v>
      </c>
      <c r="AL4745" s="1">
        <v>42981</v>
      </c>
    </row>
    <row r="4746" spans="1:38" x14ac:dyDescent="0.25">
      <c r="A4746" t="s">
        <v>594</v>
      </c>
      <c r="B4746" s="1">
        <v>43186</v>
      </c>
      <c r="C4746">
        <v>4</v>
      </c>
      <c r="D4746">
        <v>375</v>
      </c>
      <c r="E4746">
        <v>371</v>
      </c>
      <c r="F4746" t="s">
        <v>1426</v>
      </c>
      <c r="G4746" t="s">
        <v>69</v>
      </c>
      <c r="H4746" t="s">
        <v>70</v>
      </c>
      <c r="I4746">
        <v>3</v>
      </c>
      <c r="J4746">
        <v>2</v>
      </c>
      <c r="K4746">
        <v>205</v>
      </c>
      <c r="L4746">
        <v>13.9</v>
      </c>
      <c r="M4746">
        <v>5.0599999999999996</v>
      </c>
      <c r="N4746">
        <v>0.7</v>
      </c>
      <c r="O4746">
        <v>5.43</v>
      </c>
      <c r="P4746">
        <v>0.75</v>
      </c>
      <c r="Q4746">
        <v>4.1900000000000004</v>
      </c>
      <c r="R4746">
        <v>0.57999999999999996</v>
      </c>
      <c r="S4746">
        <v>1.34</v>
      </c>
      <c r="T4746">
        <v>66</v>
      </c>
      <c r="U4746">
        <v>14.43</v>
      </c>
      <c r="V4746">
        <v>17.440000000000001</v>
      </c>
      <c r="W4746" s="1">
        <v>42981</v>
      </c>
      <c r="X4746">
        <v>218</v>
      </c>
      <c r="Y4746" t="s">
        <v>48</v>
      </c>
      <c r="Z4746">
        <f>-1/52</f>
        <v>-1.9230769230769232E-2</v>
      </c>
      <c r="AA4746">
        <f>-14/71</f>
        <v>-0.19718309859154928</v>
      </c>
      <c r="AC4746" t="s">
        <v>49</v>
      </c>
      <c r="AH4746">
        <v>110005</v>
      </c>
      <c r="AI4746" t="s">
        <v>398</v>
      </c>
      <c r="AJ4746" s="3">
        <v>45116</v>
      </c>
      <c r="AK4746" t="s">
        <v>50</v>
      </c>
      <c r="AL4746" s="1">
        <v>43245</v>
      </c>
    </row>
    <row r="4747" spans="1:38" x14ac:dyDescent="0.25">
      <c r="A4747" t="s">
        <v>594</v>
      </c>
      <c r="B4747" s="1">
        <v>43122</v>
      </c>
      <c r="C4747">
        <v>3</v>
      </c>
      <c r="D4747">
        <v>375</v>
      </c>
      <c r="E4747">
        <v>371</v>
      </c>
      <c r="F4747" t="s">
        <v>1426</v>
      </c>
      <c r="G4747" t="s">
        <v>69</v>
      </c>
      <c r="H4747" t="s">
        <v>70</v>
      </c>
      <c r="I4747">
        <v>3</v>
      </c>
      <c r="J4747">
        <v>2</v>
      </c>
      <c r="K4747">
        <v>141</v>
      </c>
      <c r="L4747">
        <v>14.9</v>
      </c>
      <c r="M4747">
        <v>4.99</v>
      </c>
      <c r="N4747">
        <v>0.74</v>
      </c>
      <c r="O4747">
        <v>4.7</v>
      </c>
      <c r="P4747">
        <v>0.7</v>
      </c>
      <c r="Q4747">
        <v>3.87</v>
      </c>
      <c r="R4747">
        <v>0.57999999999999996</v>
      </c>
      <c r="S4747">
        <v>1.28</v>
      </c>
      <c r="T4747">
        <v>86</v>
      </c>
      <c r="U4747">
        <v>15.47</v>
      </c>
      <c r="V4747">
        <v>17.079999999999998</v>
      </c>
      <c r="W4747" s="1">
        <v>42981</v>
      </c>
      <c r="X4747">
        <v>218</v>
      </c>
      <c r="Y4747" t="s">
        <v>47</v>
      </c>
      <c r="Z4747">
        <f>-1/52</f>
        <v>-1.9230769230769232E-2</v>
      </c>
      <c r="AA4747">
        <f>-14/71</f>
        <v>-0.19718309859154928</v>
      </c>
      <c r="AC4747" s="1">
        <v>43043</v>
      </c>
      <c r="AD4747">
        <v>1</v>
      </c>
      <c r="AE4747">
        <v>158</v>
      </c>
      <c r="AF4747" s="1">
        <v>43324</v>
      </c>
      <c r="AG4747">
        <v>343</v>
      </c>
      <c r="AH4747">
        <v>110005</v>
      </c>
      <c r="AI4747" t="s">
        <v>398</v>
      </c>
      <c r="AJ4747" s="3">
        <v>45116</v>
      </c>
      <c r="AK4747" t="s">
        <v>45</v>
      </c>
      <c r="AL4747" s="1">
        <v>42981</v>
      </c>
    </row>
    <row r="4748" spans="1:38" x14ac:dyDescent="0.25">
      <c r="A4748" t="s">
        <v>78</v>
      </c>
      <c r="B4748" s="1">
        <v>43129</v>
      </c>
      <c r="C4748">
        <v>3</v>
      </c>
      <c r="D4748">
        <v>182</v>
      </c>
      <c r="E4748">
        <v>371</v>
      </c>
      <c r="F4748" t="s">
        <v>1426</v>
      </c>
      <c r="G4748" t="s">
        <v>69</v>
      </c>
      <c r="H4748" t="s">
        <v>70</v>
      </c>
      <c r="I4748">
        <v>4</v>
      </c>
      <c r="J4748" t="s">
        <v>42</v>
      </c>
      <c r="K4748">
        <v>129</v>
      </c>
      <c r="L4748">
        <v>22</v>
      </c>
      <c r="M4748">
        <v>5.0199999999999996</v>
      </c>
      <c r="N4748">
        <v>1.1000000000000001</v>
      </c>
      <c r="O4748">
        <v>4.63</v>
      </c>
      <c r="P4748">
        <v>1.02</v>
      </c>
      <c r="Q4748">
        <v>3.63</v>
      </c>
      <c r="R4748">
        <v>0.8</v>
      </c>
      <c r="S4748">
        <v>1.82</v>
      </c>
      <c r="T4748">
        <v>186</v>
      </c>
      <c r="U4748">
        <v>22.84</v>
      </c>
      <c r="V4748">
        <v>24.64</v>
      </c>
      <c r="W4748" s="1">
        <v>43000</v>
      </c>
      <c r="X4748" t="s">
        <v>933</v>
      </c>
      <c r="Y4748" s="3">
        <v>44986</v>
      </c>
      <c r="Z4748" t="s">
        <v>934</v>
      </c>
      <c r="AA4748">
        <f>-10/65</f>
        <v>-0.15384615384615385</v>
      </c>
      <c r="AC4748" s="1">
        <v>43056</v>
      </c>
      <c r="AD4748">
        <v>1</v>
      </c>
      <c r="AE4748">
        <v>207</v>
      </c>
      <c r="AF4748" s="1">
        <v>43338</v>
      </c>
      <c r="AG4748">
        <v>338</v>
      </c>
      <c r="AH4748" t="s">
        <v>935</v>
      </c>
      <c r="AI4748">
        <v>0</v>
      </c>
      <c r="AJ4748" t="s">
        <v>936</v>
      </c>
      <c r="AK4748" t="s">
        <v>45</v>
      </c>
      <c r="AL4748" s="1">
        <v>43000</v>
      </c>
    </row>
    <row r="4749" spans="1:38" x14ac:dyDescent="0.25">
      <c r="A4749" t="s">
        <v>78</v>
      </c>
      <c r="B4749" s="1">
        <v>43012</v>
      </c>
      <c r="C4749">
        <v>1</v>
      </c>
      <c r="D4749">
        <v>182</v>
      </c>
      <c r="E4749">
        <v>371</v>
      </c>
      <c r="F4749" t="s">
        <v>1426</v>
      </c>
      <c r="G4749" t="s">
        <v>69</v>
      </c>
      <c r="H4749" t="s">
        <v>70</v>
      </c>
      <c r="I4749">
        <v>4</v>
      </c>
      <c r="J4749" t="s">
        <v>42</v>
      </c>
      <c r="K4749">
        <v>12</v>
      </c>
      <c r="L4749">
        <v>20.7</v>
      </c>
      <c r="M4749">
        <v>5.16</v>
      </c>
      <c r="N4749">
        <v>1.07</v>
      </c>
      <c r="O4749">
        <v>5.09</v>
      </c>
      <c r="P4749">
        <v>1.05</v>
      </c>
      <c r="Q4749">
        <v>3.49</v>
      </c>
      <c r="R4749">
        <v>0.72</v>
      </c>
      <c r="S4749">
        <v>1.78</v>
      </c>
      <c r="U4749">
        <v>21.49</v>
      </c>
      <c r="V4749">
        <v>24.07</v>
      </c>
      <c r="W4749" s="1">
        <v>43000</v>
      </c>
      <c r="X4749" t="s">
        <v>933</v>
      </c>
      <c r="Z4749" t="s">
        <v>934</v>
      </c>
      <c r="AA4749">
        <f>-10/65</f>
        <v>-0.15384615384615385</v>
      </c>
      <c r="AC4749" t="s">
        <v>49</v>
      </c>
      <c r="AH4749" t="s">
        <v>935</v>
      </c>
      <c r="AI4749">
        <v>0</v>
      </c>
      <c r="AJ4749" t="s">
        <v>936</v>
      </c>
      <c r="AK4749" t="s">
        <v>45</v>
      </c>
      <c r="AL4749" s="1">
        <v>43000</v>
      </c>
    </row>
    <row r="4750" spans="1:38" x14ac:dyDescent="0.25">
      <c r="A4750" t="s">
        <v>78</v>
      </c>
      <c r="B4750" s="1">
        <v>43193</v>
      </c>
      <c r="C4750">
        <v>4</v>
      </c>
      <c r="D4750">
        <v>182</v>
      </c>
      <c r="E4750">
        <v>371</v>
      </c>
      <c r="F4750" t="s">
        <v>1426</v>
      </c>
      <c r="G4750" t="s">
        <v>69</v>
      </c>
      <c r="H4750" t="s">
        <v>70</v>
      </c>
      <c r="I4750">
        <v>4</v>
      </c>
      <c r="J4750" t="s">
        <v>42</v>
      </c>
      <c r="K4750">
        <v>193</v>
      </c>
      <c r="L4750">
        <v>16.399999999999999</v>
      </c>
      <c r="M4750">
        <v>4.97</v>
      </c>
      <c r="N4750">
        <v>0.82</v>
      </c>
      <c r="O4750">
        <v>4.55</v>
      </c>
      <c r="P4750">
        <v>0.75</v>
      </c>
      <c r="Q4750">
        <v>3.88</v>
      </c>
      <c r="R4750">
        <v>0.64</v>
      </c>
      <c r="S4750">
        <v>1.38</v>
      </c>
      <c r="T4750">
        <v>254</v>
      </c>
      <c r="U4750">
        <v>17.02</v>
      </c>
      <c r="V4750">
        <v>18.559999999999999</v>
      </c>
      <c r="W4750" s="1">
        <v>43000</v>
      </c>
      <c r="X4750" t="s">
        <v>933</v>
      </c>
      <c r="Y4750" s="3">
        <v>45018</v>
      </c>
      <c r="Z4750" t="s">
        <v>934</v>
      </c>
      <c r="AA4750">
        <f>-10/65</f>
        <v>-0.15384615384615385</v>
      </c>
      <c r="AC4750" s="1">
        <v>43056</v>
      </c>
      <c r="AD4750">
        <v>1</v>
      </c>
      <c r="AE4750">
        <v>143</v>
      </c>
      <c r="AF4750" s="1">
        <v>43338</v>
      </c>
      <c r="AG4750">
        <v>338</v>
      </c>
      <c r="AH4750" t="s">
        <v>935</v>
      </c>
      <c r="AI4750">
        <v>0</v>
      </c>
      <c r="AJ4750" t="s">
        <v>936</v>
      </c>
      <c r="AK4750" t="s">
        <v>45</v>
      </c>
      <c r="AL4750" s="1">
        <v>43000</v>
      </c>
    </row>
    <row r="4751" spans="1:38" x14ac:dyDescent="0.25">
      <c r="A4751" t="s">
        <v>78</v>
      </c>
      <c r="B4751" s="1">
        <v>43072</v>
      </c>
      <c r="C4751">
        <v>2</v>
      </c>
      <c r="D4751">
        <v>182</v>
      </c>
      <c r="E4751">
        <v>371</v>
      </c>
      <c r="F4751" t="s">
        <v>1426</v>
      </c>
      <c r="G4751" t="s">
        <v>40</v>
      </c>
      <c r="H4751" t="s">
        <v>41</v>
      </c>
      <c r="I4751">
        <v>2</v>
      </c>
      <c r="J4751">
        <v>1</v>
      </c>
      <c r="K4751">
        <v>72</v>
      </c>
      <c r="L4751">
        <v>13.6</v>
      </c>
      <c r="M4751">
        <v>5.21</v>
      </c>
      <c r="N4751">
        <v>0.71</v>
      </c>
      <c r="O4751">
        <v>5.0599999999999996</v>
      </c>
      <c r="P4751">
        <v>0.69</v>
      </c>
      <c r="Q4751">
        <v>3.88</v>
      </c>
      <c r="R4751">
        <v>0.53</v>
      </c>
      <c r="S4751">
        <v>1.22</v>
      </c>
      <c r="T4751">
        <v>16</v>
      </c>
      <c r="U4751">
        <v>14.12</v>
      </c>
      <c r="V4751">
        <v>16.239999999999998</v>
      </c>
      <c r="W4751" s="1">
        <v>43000</v>
      </c>
      <c r="X4751" t="s">
        <v>708</v>
      </c>
      <c r="Y4751" t="s">
        <v>46</v>
      </c>
      <c r="Z4751" t="s">
        <v>709</v>
      </c>
      <c r="AA4751" t="s">
        <v>710</v>
      </c>
      <c r="AC4751" s="1">
        <v>43065</v>
      </c>
      <c r="AD4751">
        <v>1</v>
      </c>
      <c r="AE4751">
        <v>221</v>
      </c>
      <c r="AF4751" s="1">
        <v>43347</v>
      </c>
      <c r="AG4751">
        <v>369</v>
      </c>
      <c r="AH4751">
        <v>308128</v>
      </c>
      <c r="AI4751" t="s">
        <v>711</v>
      </c>
      <c r="AJ4751" s="2">
        <v>14032</v>
      </c>
      <c r="AK4751" t="s">
        <v>45</v>
      </c>
      <c r="AL4751" s="1">
        <v>42978</v>
      </c>
    </row>
    <row r="4752" spans="1:38" x14ac:dyDescent="0.25">
      <c r="A4752" t="s">
        <v>594</v>
      </c>
      <c r="B4752" s="1">
        <v>42995</v>
      </c>
      <c r="C4752">
        <v>1</v>
      </c>
      <c r="D4752">
        <v>207</v>
      </c>
      <c r="E4752">
        <v>372</v>
      </c>
      <c r="F4752" t="s">
        <v>1426</v>
      </c>
      <c r="G4752" t="s">
        <v>69</v>
      </c>
      <c r="H4752" t="s">
        <v>70</v>
      </c>
      <c r="I4752">
        <v>2</v>
      </c>
      <c r="J4752">
        <v>1</v>
      </c>
      <c r="K4752">
        <v>36</v>
      </c>
      <c r="L4752">
        <v>26.8</v>
      </c>
      <c r="M4752">
        <v>5.25</v>
      </c>
      <c r="N4752">
        <v>1.41</v>
      </c>
      <c r="O4752">
        <v>3.91</v>
      </c>
      <c r="P4752">
        <v>1.05</v>
      </c>
      <c r="Q4752">
        <v>3.56</v>
      </c>
      <c r="R4752">
        <v>0.95</v>
      </c>
      <c r="S4752">
        <v>2</v>
      </c>
      <c r="T4752">
        <v>32</v>
      </c>
      <c r="U4752">
        <v>27.82</v>
      </c>
      <c r="V4752">
        <v>27.42</v>
      </c>
      <c r="W4752" s="1">
        <v>42959</v>
      </c>
      <c r="X4752">
        <v>240</v>
      </c>
      <c r="Y4752" t="s">
        <v>43</v>
      </c>
      <c r="Z4752" t="s">
        <v>2492</v>
      </c>
      <c r="AA4752">
        <f>-34/73</f>
        <v>-0.46575342465753422</v>
      </c>
      <c r="AC4752" t="s">
        <v>49</v>
      </c>
      <c r="AH4752">
        <v>511026</v>
      </c>
      <c r="AI4752" t="s">
        <v>262</v>
      </c>
      <c r="AJ4752" t="s">
        <v>2493</v>
      </c>
      <c r="AK4752" t="s">
        <v>45</v>
      </c>
      <c r="AL4752" s="1">
        <v>42959</v>
      </c>
    </row>
    <row r="4753" spans="1:38" x14ac:dyDescent="0.25">
      <c r="A4753" t="s">
        <v>594</v>
      </c>
      <c r="B4753" s="1">
        <v>43059</v>
      </c>
      <c r="C4753">
        <v>2</v>
      </c>
      <c r="D4753">
        <v>207</v>
      </c>
      <c r="E4753">
        <v>372</v>
      </c>
      <c r="F4753" t="s">
        <v>1426</v>
      </c>
      <c r="G4753" t="s">
        <v>69</v>
      </c>
      <c r="H4753" t="s">
        <v>70</v>
      </c>
      <c r="I4753">
        <v>2</v>
      </c>
      <c r="J4753">
        <v>1</v>
      </c>
      <c r="K4753">
        <v>100</v>
      </c>
      <c r="L4753">
        <v>19.3</v>
      </c>
      <c r="M4753">
        <v>5.31</v>
      </c>
      <c r="N4753">
        <v>1.02</v>
      </c>
      <c r="O4753">
        <v>4.0199999999999996</v>
      </c>
      <c r="P4753">
        <v>0.78</v>
      </c>
      <c r="Q4753">
        <v>3.71</v>
      </c>
      <c r="R4753">
        <v>0.72</v>
      </c>
      <c r="S4753">
        <v>1.49</v>
      </c>
      <c r="T4753">
        <v>15</v>
      </c>
      <c r="U4753">
        <v>20.03</v>
      </c>
      <c r="V4753">
        <v>20.309999999999999</v>
      </c>
      <c r="W4753" s="1">
        <v>42959</v>
      </c>
      <c r="X4753">
        <v>240</v>
      </c>
      <c r="Y4753" t="s">
        <v>46</v>
      </c>
      <c r="Z4753" t="s">
        <v>2494</v>
      </c>
      <c r="AA4753">
        <f>-78/76</f>
        <v>-1.0263157894736843</v>
      </c>
      <c r="AC4753" t="s">
        <v>49</v>
      </c>
      <c r="AH4753">
        <v>511026</v>
      </c>
      <c r="AI4753" t="s">
        <v>262</v>
      </c>
      <c r="AJ4753" t="s">
        <v>2493</v>
      </c>
      <c r="AK4753" t="s">
        <v>45</v>
      </c>
      <c r="AL4753" s="1">
        <v>42959</v>
      </c>
    </row>
    <row r="4754" spans="1:38" x14ac:dyDescent="0.25">
      <c r="A4754" t="s">
        <v>594</v>
      </c>
      <c r="B4754" s="1">
        <v>43186</v>
      </c>
      <c r="C4754">
        <v>4</v>
      </c>
      <c r="D4754">
        <v>207</v>
      </c>
      <c r="E4754">
        <v>372</v>
      </c>
      <c r="F4754" t="s">
        <v>1426</v>
      </c>
      <c r="G4754" t="s">
        <v>69</v>
      </c>
      <c r="H4754" t="s">
        <v>70</v>
      </c>
      <c r="I4754">
        <v>2</v>
      </c>
      <c r="J4754">
        <v>1</v>
      </c>
      <c r="K4754">
        <v>227</v>
      </c>
      <c r="L4754">
        <v>12.7</v>
      </c>
      <c r="M4754">
        <v>4.97</v>
      </c>
      <c r="N4754">
        <v>0.63</v>
      </c>
      <c r="O4754">
        <v>5.03</v>
      </c>
      <c r="P4754">
        <v>0.64</v>
      </c>
      <c r="Q4754">
        <v>4.17</v>
      </c>
      <c r="R4754">
        <v>0.53</v>
      </c>
      <c r="S4754">
        <v>1.17</v>
      </c>
      <c r="T4754">
        <v>7</v>
      </c>
      <c r="U4754">
        <v>13.18</v>
      </c>
      <c r="V4754">
        <v>15.37</v>
      </c>
      <c r="W4754" s="1">
        <v>42959</v>
      </c>
      <c r="X4754">
        <v>240</v>
      </c>
      <c r="Y4754" t="s">
        <v>48</v>
      </c>
      <c r="Z4754" t="s">
        <v>2492</v>
      </c>
      <c r="AA4754">
        <f>-34/73</f>
        <v>-0.46575342465753422</v>
      </c>
      <c r="AC4754" t="s">
        <v>49</v>
      </c>
      <c r="AH4754">
        <v>511026</v>
      </c>
      <c r="AI4754" t="s">
        <v>262</v>
      </c>
      <c r="AJ4754" t="s">
        <v>2493</v>
      </c>
      <c r="AK4754" t="s">
        <v>50</v>
      </c>
      <c r="AL4754" s="1">
        <v>43245</v>
      </c>
    </row>
    <row r="4755" spans="1:38" x14ac:dyDescent="0.25">
      <c r="A4755" t="s">
        <v>594</v>
      </c>
      <c r="B4755" s="1">
        <v>43122</v>
      </c>
      <c r="C4755">
        <v>3</v>
      </c>
      <c r="D4755">
        <v>207</v>
      </c>
      <c r="E4755">
        <v>372</v>
      </c>
      <c r="F4755" t="s">
        <v>1426</v>
      </c>
      <c r="G4755" t="s">
        <v>69</v>
      </c>
      <c r="H4755" t="s">
        <v>70</v>
      </c>
      <c r="I4755">
        <v>2</v>
      </c>
      <c r="J4755">
        <v>1</v>
      </c>
      <c r="K4755">
        <v>163</v>
      </c>
      <c r="L4755">
        <v>12.5</v>
      </c>
      <c r="M4755">
        <v>4.96</v>
      </c>
      <c r="N4755">
        <v>0.62</v>
      </c>
      <c r="O4755">
        <v>4.41</v>
      </c>
      <c r="P4755">
        <v>0.55000000000000004</v>
      </c>
      <c r="Q4755">
        <v>3.52</v>
      </c>
      <c r="R4755">
        <v>0.44</v>
      </c>
      <c r="S4755">
        <v>0.99</v>
      </c>
      <c r="T4755">
        <v>44</v>
      </c>
      <c r="U4755">
        <v>12.98</v>
      </c>
      <c r="V4755">
        <v>13.52</v>
      </c>
      <c r="W4755" s="1">
        <v>42959</v>
      </c>
      <c r="X4755">
        <v>240</v>
      </c>
      <c r="Y4755" t="s">
        <v>47</v>
      </c>
      <c r="Z4755" t="s">
        <v>2492</v>
      </c>
      <c r="AA4755">
        <f>-34/73</f>
        <v>-0.46575342465753422</v>
      </c>
      <c r="AC4755" s="1">
        <v>43073</v>
      </c>
      <c r="AD4755">
        <v>0</v>
      </c>
      <c r="AE4755">
        <v>189</v>
      </c>
      <c r="AF4755" s="1">
        <v>43355</v>
      </c>
      <c r="AG4755">
        <v>396</v>
      </c>
      <c r="AH4755">
        <v>511026</v>
      </c>
      <c r="AI4755" t="s">
        <v>262</v>
      </c>
      <c r="AJ4755" t="s">
        <v>2493</v>
      </c>
      <c r="AK4755" t="s">
        <v>45</v>
      </c>
      <c r="AL4755" s="1">
        <v>42959</v>
      </c>
    </row>
    <row r="4756" spans="1:38" x14ac:dyDescent="0.25">
      <c r="A4756" t="s">
        <v>594</v>
      </c>
      <c r="B4756" s="1">
        <v>42995</v>
      </c>
      <c r="C4756">
        <v>1</v>
      </c>
      <c r="D4756">
        <v>94</v>
      </c>
      <c r="E4756">
        <v>372</v>
      </c>
      <c r="F4756" t="s">
        <v>1426</v>
      </c>
      <c r="G4756" t="s">
        <v>69</v>
      </c>
      <c r="H4756" t="s">
        <v>70</v>
      </c>
      <c r="I4756">
        <v>8</v>
      </c>
      <c r="J4756" t="s">
        <v>42</v>
      </c>
      <c r="K4756">
        <v>21</v>
      </c>
      <c r="L4756">
        <v>30.4</v>
      </c>
      <c r="M4756">
        <v>5.01</v>
      </c>
      <c r="N4756">
        <v>1.52</v>
      </c>
      <c r="O4756">
        <v>4.8899999999999997</v>
      </c>
      <c r="P4756">
        <v>1.49</v>
      </c>
      <c r="Q4756">
        <v>3.67</v>
      </c>
      <c r="R4756">
        <v>1.1200000000000001</v>
      </c>
      <c r="S4756">
        <v>2.6</v>
      </c>
      <c r="T4756">
        <v>170</v>
      </c>
      <c r="U4756">
        <v>31.56</v>
      </c>
      <c r="V4756">
        <v>35.159999999999997</v>
      </c>
      <c r="W4756" s="1">
        <v>42974</v>
      </c>
      <c r="X4756">
        <v>225</v>
      </c>
      <c r="Y4756" s="3">
        <v>44927</v>
      </c>
      <c r="AC4756" t="s">
        <v>49</v>
      </c>
      <c r="AH4756">
        <v>503002</v>
      </c>
      <c r="AI4756">
        <v>0</v>
      </c>
      <c r="AJ4756" t="s">
        <v>2495</v>
      </c>
      <c r="AK4756" t="s">
        <v>45</v>
      </c>
      <c r="AL4756" s="1">
        <v>42974</v>
      </c>
    </row>
    <row r="4757" spans="1:38" x14ac:dyDescent="0.25">
      <c r="A4757" t="s">
        <v>594</v>
      </c>
      <c r="B4757" s="1">
        <v>43059</v>
      </c>
      <c r="C4757">
        <v>2</v>
      </c>
      <c r="D4757">
        <v>94</v>
      </c>
      <c r="E4757">
        <v>372</v>
      </c>
      <c r="F4757" t="s">
        <v>1426</v>
      </c>
      <c r="G4757" t="s">
        <v>69</v>
      </c>
      <c r="H4757" t="s">
        <v>70</v>
      </c>
      <c r="I4757">
        <v>8</v>
      </c>
      <c r="J4757" t="s">
        <v>42</v>
      </c>
      <c r="K4757">
        <v>85</v>
      </c>
      <c r="L4757">
        <v>23.9</v>
      </c>
      <c r="M4757">
        <v>4.8499999999999996</v>
      </c>
      <c r="N4757">
        <v>1.1599999999999999</v>
      </c>
      <c r="O4757">
        <v>5.32</v>
      </c>
      <c r="P4757">
        <v>1.27</v>
      </c>
      <c r="Q4757">
        <v>3.73</v>
      </c>
      <c r="R4757">
        <v>0.89</v>
      </c>
      <c r="S4757">
        <v>2.16</v>
      </c>
      <c r="T4757">
        <v>64</v>
      </c>
      <c r="U4757">
        <v>24.81</v>
      </c>
      <c r="V4757">
        <v>28.95</v>
      </c>
      <c r="W4757" s="1">
        <v>42974</v>
      </c>
      <c r="X4757">
        <v>225</v>
      </c>
      <c r="Y4757" s="3">
        <v>44958</v>
      </c>
      <c r="AC4757" s="1">
        <v>43045</v>
      </c>
      <c r="AD4757">
        <v>1</v>
      </c>
      <c r="AE4757">
        <v>215</v>
      </c>
      <c r="AF4757" s="1">
        <v>43324</v>
      </c>
      <c r="AG4757">
        <v>350</v>
      </c>
      <c r="AH4757">
        <v>503002</v>
      </c>
      <c r="AI4757">
        <v>0</v>
      </c>
      <c r="AJ4757" t="s">
        <v>2495</v>
      </c>
      <c r="AK4757" t="s">
        <v>45</v>
      </c>
      <c r="AL4757" s="1">
        <v>42974</v>
      </c>
    </row>
    <row r="4758" spans="1:38" x14ac:dyDescent="0.25">
      <c r="A4758" t="s">
        <v>594</v>
      </c>
      <c r="B4758" s="1">
        <v>43186</v>
      </c>
      <c r="C4758">
        <v>4</v>
      </c>
      <c r="D4758">
        <v>94</v>
      </c>
      <c r="E4758">
        <v>372</v>
      </c>
      <c r="F4758" t="s">
        <v>1426</v>
      </c>
      <c r="G4758" t="s">
        <v>69</v>
      </c>
      <c r="H4758" t="s">
        <v>70</v>
      </c>
      <c r="I4758">
        <v>8</v>
      </c>
      <c r="J4758" t="s">
        <v>42</v>
      </c>
      <c r="K4758">
        <v>212</v>
      </c>
      <c r="L4758">
        <v>18.3</v>
      </c>
      <c r="M4758">
        <v>4.93</v>
      </c>
      <c r="N4758">
        <v>0.9</v>
      </c>
      <c r="O4758">
        <v>5.79</v>
      </c>
      <c r="P4758">
        <v>1.06</v>
      </c>
      <c r="Q4758">
        <v>4.04</v>
      </c>
      <c r="R4758">
        <v>0.74</v>
      </c>
      <c r="S4758">
        <v>1.8</v>
      </c>
      <c r="T4758">
        <v>26</v>
      </c>
      <c r="U4758">
        <v>19</v>
      </c>
      <c r="V4758">
        <v>23.7</v>
      </c>
      <c r="W4758" s="1">
        <v>42974</v>
      </c>
      <c r="X4758" t="s">
        <v>2050</v>
      </c>
      <c r="Y4758" s="3">
        <v>45017</v>
      </c>
      <c r="AC4758" t="s">
        <v>49</v>
      </c>
      <c r="AH4758">
        <v>503002</v>
      </c>
      <c r="AI4758">
        <v>0</v>
      </c>
      <c r="AJ4758" t="s">
        <v>2495</v>
      </c>
      <c r="AK4758" t="s">
        <v>50</v>
      </c>
      <c r="AL4758" s="1">
        <v>43245</v>
      </c>
    </row>
    <row r="4759" spans="1:38" x14ac:dyDescent="0.25">
      <c r="A4759" t="s">
        <v>594</v>
      </c>
      <c r="B4759" s="1">
        <v>43122</v>
      </c>
      <c r="C4759">
        <v>3</v>
      </c>
      <c r="D4759">
        <v>94</v>
      </c>
      <c r="E4759">
        <v>372</v>
      </c>
      <c r="F4759" t="s">
        <v>1426</v>
      </c>
      <c r="G4759" t="s">
        <v>69</v>
      </c>
      <c r="H4759" t="s">
        <v>70</v>
      </c>
      <c r="I4759">
        <v>8</v>
      </c>
      <c r="J4759" t="s">
        <v>42</v>
      </c>
      <c r="K4759">
        <v>148</v>
      </c>
      <c r="L4759">
        <v>20.5</v>
      </c>
      <c r="M4759">
        <v>4.67</v>
      </c>
      <c r="N4759">
        <v>0.96</v>
      </c>
      <c r="O4759">
        <v>4.97</v>
      </c>
      <c r="P4759">
        <v>1.02</v>
      </c>
      <c r="Q4759">
        <v>3.52</v>
      </c>
      <c r="R4759">
        <v>0.72</v>
      </c>
      <c r="S4759">
        <v>1.74</v>
      </c>
      <c r="T4759">
        <v>103</v>
      </c>
      <c r="U4759">
        <v>21.28</v>
      </c>
      <c r="V4759">
        <v>23.64</v>
      </c>
      <c r="W4759" s="1">
        <v>42974</v>
      </c>
      <c r="X4759">
        <v>225</v>
      </c>
      <c r="Y4759" s="3">
        <v>44986</v>
      </c>
      <c r="AC4759" s="1">
        <v>43045</v>
      </c>
      <c r="AD4759">
        <v>1</v>
      </c>
      <c r="AE4759">
        <v>158</v>
      </c>
      <c r="AF4759" s="1">
        <v>43324</v>
      </c>
      <c r="AG4759">
        <v>350</v>
      </c>
      <c r="AH4759">
        <v>503002</v>
      </c>
      <c r="AI4759">
        <v>0</v>
      </c>
      <c r="AJ4759" t="s">
        <v>2495</v>
      </c>
      <c r="AK4759" t="s">
        <v>45</v>
      </c>
      <c r="AL4759" s="1">
        <v>42974</v>
      </c>
    </row>
    <row r="4760" spans="1:38" x14ac:dyDescent="0.25">
      <c r="A4760" t="s">
        <v>68</v>
      </c>
      <c r="B4760" s="1">
        <v>43073</v>
      </c>
      <c r="C4760">
        <v>2</v>
      </c>
      <c r="D4760">
        <v>135</v>
      </c>
      <c r="E4760">
        <v>372</v>
      </c>
      <c r="F4760" t="s">
        <v>1426</v>
      </c>
      <c r="G4760" t="s">
        <v>777</v>
      </c>
      <c r="H4760" t="s">
        <v>70</v>
      </c>
      <c r="I4760">
        <v>2</v>
      </c>
      <c r="J4760">
        <v>1</v>
      </c>
      <c r="K4760">
        <v>115</v>
      </c>
      <c r="L4760">
        <v>19.8</v>
      </c>
      <c r="M4760">
        <v>3.36</v>
      </c>
      <c r="N4760">
        <v>0.67</v>
      </c>
      <c r="O4760">
        <v>2.72</v>
      </c>
      <c r="P4760">
        <v>0.54</v>
      </c>
      <c r="Q4760">
        <v>2.5299999999999998</v>
      </c>
      <c r="R4760">
        <v>0.5</v>
      </c>
      <c r="S4760">
        <v>1.04</v>
      </c>
      <c r="T4760">
        <v>20</v>
      </c>
      <c r="U4760">
        <v>20.55</v>
      </c>
      <c r="V4760">
        <v>15.81</v>
      </c>
      <c r="W4760" s="1">
        <v>42958</v>
      </c>
      <c r="X4760">
        <v>274</v>
      </c>
      <c r="Y4760" t="s">
        <v>46</v>
      </c>
      <c r="Z4760" t="s">
        <v>2496</v>
      </c>
      <c r="AA4760" t="s">
        <v>2497</v>
      </c>
      <c r="AC4760" s="1">
        <v>43039</v>
      </c>
      <c r="AD4760">
        <v>1</v>
      </c>
      <c r="AE4760">
        <v>247</v>
      </c>
      <c r="AF4760" s="1">
        <v>43322</v>
      </c>
      <c r="AG4760">
        <v>364</v>
      </c>
      <c r="AH4760">
        <v>114533</v>
      </c>
      <c r="AI4760">
        <v>310</v>
      </c>
      <c r="AJ4760" t="s">
        <v>2498</v>
      </c>
      <c r="AK4760" t="s">
        <v>45</v>
      </c>
      <c r="AL4760" s="1">
        <v>42958</v>
      </c>
    </row>
    <row r="4761" spans="1:38" x14ac:dyDescent="0.25">
      <c r="A4761" t="s">
        <v>68</v>
      </c>
      <c r="B4761" s="1">
        <v>43018</v>
      </c>
      <c r="C4761">
        <v>1</v>
      </c>
      <c r="D4761">
        <v>135</v>
      </c>
      <c r="E4761">
        <v>372</v>
      </c>
      <c r="F4761" t="s">
        <v>1426</v>
      </c>
      <c r="G4761" t="s">
        <v>777</v>
      </c>
      <c r="H4761" t="s">
        <v>70</v>
      </c>
      <c r="I4761">
        <v>2</v>
      </c>
      <c r="J4761">
        <v>1</v>
      </c>
      <c r="K4761">
        <v>60</v>
      </c>
      <c r="L4761">
        <v>15.9</v>
      </c>
      <c r="M4761">
        <v>4.83</v>
      </c>
      <c r="N4761">
        <v>0.77</v>
      </c>
      <c r="O4761">
        <v>3.13</v>
      </c>
      <c r="P4761">
        <v>0.5</v>
      </c>
      <c r="Q4761">
        <v>3.45</v>
      </c>
      <c r="R4761">
        <v>0.55000000000000004</v>
      </c>
      <c r="S4761">
        <v>1.05</v>
      </c>
      <c r="T4761">
        <v>24</v>
      </c>
      <c r="U4761">
        <v>16.5</v>
      </c>
      <c r="V4761">
        <v>14.62</v>
      </c>
      <c r="W4761" s="1">
        <v>42958</v>
      </c>
      <c r="X4761">
        <v>274</v>
      </c>
      <c r="Y4761" t="s">
        <v>43</v>
      </c>
      <c r="Z4761" t="s">
        <v>2496</v>
      </c>
      <c r="AA4761" t="s">
        <v>2497</v>
      </c>
      <c r="AC4761" s="1">
        <v>43039</v>
      </c>
      <c r="AD4761">
        <v>1</v>
      </c>
      <c r="AE4761">
        <v>255</v>
      </c>
      <c r="AF4761" s="1">
        <v>43322</v>
      </c>
      <c r="AG4761">
        <v>364</v>
      </c>
      <c r="AH4761">
        <v>114533</v>
      </c>
      <c r="AI4761">
        <v>310</v>
      </c>
      <c r="AJ4761" t="s">
        <v>2498</v>
      </c>
      <c r="AK4761" t="s">
        <v>45</v>
      </c>
      <c r="AL4761" s="1">
        <v>42958</v>
      </c>
    </row>
    <row r="4762" spans="1:38" x14ac:dyDescent="0.25">
      <c r="A4762" t="s">
        <v>68</v>
      </c>
      <c r="B4762" s="1">
        <v>43144</v>
      </c>
      <c r="C4762">
        <v>3</v>
      </c>
      <c r="D4762">
        <v>135</v>
      </c>
      <c r="E4762">
        <v>372</v>
      </c>
      <c r="F4762" t="s">
        <v>1426</v>
      </c>
      <c r="G4762" t="s">
        <v>777</v>
      </c>
      <c r="H4762" t="s">
        <v>70</v>
      </c>
      <c r="I4762">
        <v>2</v>
      </c>
      <c r="J4762">
        <v>1</v>
      </c>
      <c r="K4762">
        <v>186</v>
      </c>
      <c r="L4762">
        <v>12</v>
      </c>
      <c r="M4762">
        <v>4.8899999999999997</v>
      </c>
      <c r="N4762">
        <v>0.59</v>
      </c>
      <c r="O4762">
        <v>4.74</v>
      </c>
      <c r="P4762">
        <v>0.56999999999999995</v>
      </c>
      <c r="Q4762">
        <v>3.92</v>
      </c>
      <c r="R4762">
        <v>0.47</v>
      </c>
      <c r="S4762">
        <v>1.04</v>
      </c>
      <c r="T4762">
        <v>36</v>
      </c>
      <c r="U4762">
        <v>12.46</v>
      </c>
      <c r="V4762">
        <v>13.86</v>
      </c>
      <c r="W4762" s="1">
        <v>42958</v>
      </c>
      <c r="X4762">
        <v>274</v>
      </c>
      <c r="Y4762" t="s">
        <v>47</v>
      </c>
      <c r="Z4762" t="s">
        <v>2496</v>
      </c>
      <c r="AA4762" t="s">
        <v>2497</v>
      </c>
      <c r="AC4762" s="1">
        <v>43039</v>
      </c>
      <c r="AD4762">
        <v>1</v>
      </c>
      <c r="AE4762">
        <v>176</v>
      </c>
      <c r="AF4762" s="1">
        <v>43322</v>
      </c>
      <c r="AG4762">
        <v>364</v>
      </c>
      <c r="AH4762">
        <v>114533</v>
      </c>
      <c r="AI4762">
        <v>310</v>
      </c>
      <c r="AJ4762" t="s">
        <v>2498</v>
      </c>
      <c r="AK4762" t="s">
        <v>45</v>
      </c>
      <c r="AL4762" s="1">
        <v>42958</v>
      </c>
    </row>
    <row r="4763" spans="1:38" x14ac:dyDescent="0.25">
      <c r="A4763" t="s">
        <v>68</v>
      </c>
      <c r="B4763" s="1">
        <v>43219</v>
      </c>
      <c r="C4763">
        <v>4</v>
      </c>
      <c r="D4763">
        <v>135</v>
      </c>
      <c r="E4763">
        <v>372</v>
      </c>
      <c r="F4763" t="s">
        <v>1426</v>
      </c>
      <c r="G4763" t="s">
        <v>777</v>
      </c>
      <c r="H4763" t="s">
        <v>70</v>
      </c>
      <c r="I4763">
        <v>2</v>
      </c>
      <c r="J4763">
        <v>1</v>
      </c>
      <c r="K4763">
        <v>261</v>
      </c>
      <c r="L4763">
        <v>4.0999999999999996</v>
      </c>
      <c r="M4763">
        <v>4.1900000000000004</v>
      </c>
      <c r="N4763">
        <v>0.17</v>
      </c>
      <c r="O4763">
        <v>8.1</v>
      </c>
      <c r="P4763">
        <v>0.33</v>
      </c>
      <c r="Q4763">
        <v>6.33</v>
      </c>
      <c r="R4763">
        <v>0.26</v>
      </c>
      <c r="S4763">
        <v>0.59</v>
      </c>
      <c r="T4763">
        <v>252</v>
      </c>
      <c r="U4763">
        <v>4.26</v>
      </c>
      <c r="V4763">
        <v>7.17</v>
      </c>
      <c r="W4763" s="1">
        <v>42958</v>
      </c>
      <c r="X4763">
        <v>274</v>
      </c>
      <c r="Y4763" s="3">
        <v>45017</v>
      </c>
      <c r="Z4763" t="s">
        <v>2499</v>
      </c>
      <c r="AA4763" t="s">
        <v>2497</v>
      </c>
      <c r="AB4763">
        <v>56</v>
      </c>
      <c r="AC4763" s="1">
        <v>43403</v>
      </c>
      <c r="AD4763">
        <v>2</v>
      </c>
      <c r="AE4763">
        <v>235</v>
      </c>
      <c r="AF4763" s="1">
        <v>43682</v>
      </c>
      <c r="AG4763">
        <v>724</v>
      </c>
      <c r="AH4763">
        <v>114533</v>
      </c>
      <c r="AI4763">
        <v>310</v>
      </c>
      <c r="AJ4763" t="s">
        <v>2498</v>
      </c>
      <c r="AK4763" t="s">
        <v>50</v>
      </c>
      <c r="AL4763" s="1">
        <v>43250</v>
      </c>
    </row>
    <row r="4764" spans="1:38" x14ac:dyDescent="0.25">
      <c r="A4764" t="s">
        <v>68</v>
      </c>
      <c r="B4764" s="1">
        <v>43018</v>
      </c>
      <c r="C4764">
        <v>1</v>
      </c>
      <c r="D4764">
        <v>20</v>
      </c>
      <c r="E4764">
        <v>372</v>
      </c>
      <c r="F4764" t="s">
        <v>1426</v>
      </c>
      <c r="G4764" t="s">
        <v>51</v>
      </c>
      <c r="H4764" t="s">
        <v>52</v>
      </c>
      <c r="I4764">
        <v>3</v>
      </c>
      <c r="J4764">
        <v>2</v>
      </c>
      <c r="K4764">
        <v>25</v>
      </c>
      <c r="L4764">
        <v>27.2</v>
      </c>
      <c r="M4764">
        <v>4.82</v>
      </c>
      <c r="N4764">
        <v>1.31</v>
      </c>
      <c r="O4764">
        <v>3.3</v>
      </c>
      <c r="P4764">
        <v>0.9</v>
      </c>
      <c r="Q4764">
        <v>3.25</v>
      </c>
      <c r="R4764">
        <v>0.88</v>
      </c>
      <c r="S4764">
        <v>1.78</v>
      </c>
      <c r="T4764">
        <v>20</v>
      </c>
      <c r="U4764">
        <v>28.23</v>
      </c>
      <c r="V4764">
        <v>25.12</v>
      </c>
      <c r="W4764" s="1">
        <v>42993</v>
      </c>
      <c r="X4764">
        <v>239</v>
      </c>
      <c r="Y4764" t="s">
        <v>43</v>
      </c>
      <c r="Z4764">
        <f>-7/50</f>
        <v>-0.14000000000000001</v>
      </c>
      <c r="AA4764">
        <f>-58/70</f>
        <v>-0.82857142857142863</v>
      </c>
      <c r="AC4764" s="1">
        <v>43049</v>
      </c>
      <c r="AD4764">
        <v>1</v>
      </c>
      <c r="AE4764">
        <v>264</v>
      </c>
      <c r="AF4764" s="1">
        <v>43331</v>
      </c>
      <c r="AG4764">
        <v>338</v>
      </c>
      <c r="AH4764">
        <v>113553</v>
      </c>
      <c r="AI4764">
        <v>538</v>
      </c>
      <c r="AJ4764" s="2">
        <v>46631</v>
      </c>
      <c r="AK4764" t="s">
        <v>45</v>
      </c>
      <c r="AL4764" s="1">
        <v>42993</v>
      </c>
    </row>
    <row r="4765" spans="1:38" x14ac:dyDescent="0.25">
      <c r="A4765" t="s">
        <v>68</v>
      </c>
      <c r="B4765" s="1">
        <v>43073</v>
      </c>
      <c r="C4765">
        <v>2</v>
      </c>
      <c r="D4765">
        <v>20</v>
      </c>
      <c r="E4765">
        <v>372</v>
      </c>
      <c r="F4765" t="s">
        <v>1426</v>
      </c>
      <c r="G4765" t="s">
        <v>51</v>
      </c>
      <c r="H4765" t="s">
        <v>52</v>
      </c>
      <c r="I4765">
        <v>3</v>
      </c>
      <c r="J4765">
        <v>2</v>
      </c>
      <c r="K4765">
        <v>80</v>
      </c>
      <c r="L4765">
        <v>21.2</v>
      </c>
      <c r="M4765">
        <v>4.62</v>
      </c>
      <c r="N4765">
        <v>0.98</v>
      </c>
      <c r="O4765">
        <v>3.7</v>
      </c>
      <c r="P4765">
        <v>0.78</v>
      </c>
      <c r="Q4765">
        <v>3.11</v>
      </c>
      <c r="R4765">
        <v>0.66</v>
      </c>
      <c r="S4765">
        <v>1.44</v>
      </c>
      <c r="T4765">
        <v>219</v>
      </c>
      <c r="U4765">
        <v>22.01</v>
      </c>
      <c r="V4765">
        <v>20.38</v>
      </c>
      <c r="W4765" s="1">
        <v>42993</v>
      </c>
      <c r="X4765">
        <v>239</v>
      </c>
      <c r="Y4765" s="3">
        <v>44958</v>
      </c>
      <c r="Z4765">
        <f>-7/50</f>
        <v>-0.14000000000000001</v>
      </c>
      <c r="AA4765">
        <f>-58/70</f>
        <v>-0.82857142857142863</v>
      </c>
      <c r="AC4765" s="1">
        <v>43049</v>
      </c>
      <c r="AD4765">
        <v>1</v>
      </c>
      <c r="AE4765">
        <v>256</v>
      </c>
      <c r="AF4765" s="1">
        <v>43331</v>
      </c>
      <c r="AG4765">
        <v>338</v>
      </c>
      <c r="AH4765">
        <v>113553</v>
      </c>
      <c r="AI4765">
        <v>538</v>
      </c>
      <c r="AJ4765" s="2">
        <v>46631</v>
      </c>
      <c r="AK4765" t="s">
        <v>45</v>
      </c>
      <c r="AL4765" s="1">
        <v>42993</v>
      </c>
    </row>
    <row r="4766" spans="1:38" x14ac:dyDescent="0.25">
      <c r="A4766" t="s">
        <v>68</v>
      </c>
      <c r="B4766" s="1">
        <v>43144</v>
      </c>
      <c r="C4766">
        <v>3</v>
      </c>
      <c r="D4766">
        <v>20</v>
      </c>
      <c r="E4766">
        <v>372</v>
      </c>
      <c r="F4766" t="s">
        <v>1426</v>
      </c>
      <c r="G4766" t="s">
        <v>51</v>
      </c>
      <c r="H4766" t="s">
        <v>52</v>
      </c>
      <c r="I4766">
        <v>3</v>
      </c>
      <c r="J4766">
        <v>2</v>
      </c>
      <c r="K4766">
        <v>151</v>
      </c>
      <c r="L4766">
        <v>17.5</v>
      </c>
      <c r="M4766">
        <v>4.96</v>
      </c>
      <c r="N4766">
        <v>0.87</v>
      </c>
      <c r="O4766">
        <v>4.12</v>
      </c>
      <c r="P4766">
        <v>0.72</v>
      </c>
      <c r="Q4766">
        <v>3.36</v>
      </c>
      <c r="R4766">
        <v>0.59</v>
      </c>
      <c r="S4766">
        <v>1.31</v>
      </c>
      <c r="T4766">
        <v>51</v>
      </c>
      <c r="U4766">
        <v>18.170000000000002</v>
      </c>
      <c r="V4766">
        <v>18.11</v>
      </c>
      <c r="W4766" s="1">
        <v>42993</v>
      </c>
      <c r="X4766">
        <v>239</v>
      </c>
      <c r="Y4766" s="3">
        <v>44986</v>
      </c>
      <c r="Z4766">
        <f>-7/50</f>
        <v>-0.14000000000000001</v>
      </c>
      <c r="AA4766">
        <f>-58/70</f>
        <v>-0.82857142857142863</v>
      </c>
      <c r="AC4766" s="1">
        <v>43049</v>
      </c>
      <c r="AD4766">
        <v>1</v>
      </c>
      <c r="AE4766">
        <v>185</v>
      </c>
      <c r="AF4766" s="1">
        <v>43331</v>
      </c>
      <c r="AG4766">
        <v>338</v>
      </c>
      <c r="AH4766">
        <v>113553</v>
      </c>
      <c r="AI4766">
        <v>538</v>
      </c>
      <c r="AJ4766" s="2">
        <v>46631</v>
      </c>
      <c r="AK4766" t="s">
        <v>45</v>
      </c>
      <c r="AL4766" s="1">
        <v>42993</v>
      </c>
    </row>
    <row r="4767" spans="1:38" x14ac:dyDescent="0.25">
      <c r="A4767" t="s">
        <v>68</v>
      </c>
      <c r="B4767" s="1">
        <v>43219</v>
      </c>
      <c r="C4767">
        <v>4</v>
      </c>
      <c r="D4767">
        <v>20</v>
      </c>
      <c r="E4767">
        <v>372</v>
      </c>
      <c r="F4767" t="s">
        <v>1426</v>
      </c>
      <c r="G4767" t="s">
        <v>51</v>
      </c>
      <c r="H4767" t="s">
        <v>52</v>
      </c>
      <c r="I4767">
        <v>3</v>
      </c>
      <c r="J4767">
        <v>2</v>
      </c>
      <c r="K4767">
        <v>226</v>
      </c>
      <c r="L4767">
        <v>8.3000000000000007</v>
      </c>
      <c r="M4767">
        <v>4.54</v>
      </c>
      <c r="N4767">
        <v>0.38</v>
      </c>
      <c r="O4767">
        <v>6.19</v>
      </c>
      <c r="P4767">
        <v>0.51</v>
      </c>
      <c r="Q4767">
        <v>5.07</v>
      </c>
      <c r="R4767">
        <v>0.42</v>
      </c>
      <c r="S4767">
        <v>0.93</v>
      </c>
      <c r="T4767">
        <v>165</v>
      </c>
      <c r="U4767">
        <v>8.6199999999999992</v>
      </c>
      <c r="V4767">
        <v>11.74</v>
      </c>
      <c r="W4767" s="1">
        <v>42993</v>
      </c>
      <c r="X4767">
        <v>239</v>
      </c>
      <c r="Y4767" s="3">
        <v>45018</v>
      </c>
      <c r="Z4767">
        <f>-9/50</f>
        <v>-0.18</v>
      </c>
      <c r="AA4767">
        <f>-60/70</f>
        <v>-0.8571428571428571</v>
      </c>
      <c r="AC4767" s="1">
        <v>43415</v>
      </c>
      <c r="AD4767">
        <v>2</v>
      </c>
      <c r="AE4767">
        <v>249</v>
      </c>
      <c r="AF4767" s="1">
        <v>43696</v>
      </c>
      <c r="AG4767">
        <v>703</v>
      </c>
      <c r="AH4767">
        <v>113553</v>
      </c>
      <c r="AI4767">
        <v>538</v>
      </c>
      <c r="AJ4767" s="2">
        <v>46631</v>
      </c>
      <c r="AK4767" t="s">
        <v>50</v>
      </c>
      <c r="AL4767" s="1">
        <v>43250</v>
      </c>
    </row>
    <row r="4768" spans="1:38" x14ac:dyDescent="0.25">
      <c r="A4768" t="s">
        <v>1153</v>
      </c>
      <c r="B4768" s="1">
        <v>43073</v>
      </c>
      <c r="C4768">
        <v>2</v>
      </c>
      <c r="D4768">
        <v>126</v>
      </c>
      <c r="E4768">
        <v>373</v>
      </c>
      <c r="F4768" t="s">
        <v>1426</v>
      </c>
      <c r="G4768" t="s">
        <v>40</v>
      </c>
      <c r="H4768" t="s">
        <v>41</v>
      </c>
      <c r="I4768">
        <v>10</v>
      </c>
      <c r="J4768" t="s">
        <v>42</v>
      </c>
      <c r="K4768">
        <v>82</v>
      </c>
      <c r="L4768">
        <v>13.9</v>
      </c>
      <c r="M4768">
        <v>4.88</v>
      </c>
      <c r="N4768">
        <v>0.68</v>
      </c>
      <c r="O4768">
        <v>5.1100000000000003</v>
      </c>
      <c r="P4768">
        <v>0.71</v>
      </c>
      <c r="Q4768">
        <v>4.54</v>
      </c>
      <c r="R4768">
        <v>0.63</v>
      </c>
      <c r="S4768">
        <v>1.34</v>
      </c>
      <c r="T4768">
        <v>50</v>
      </c>
      <c r="U4768">
        <v>14.43</v>
      </c>
      <c r="V4768">
        <v>17.309999999999999</v>
      </c>
      <c r="W4768" s="1">
        <v>42991</v>
      </c>
      <c r="X4768">
        <v>236</v>
      </c>
      <c r="Y4768" s="3">
        <v>44958</v>
      </c>
      <c r="AC4768" s="1">
        <v>43058</v>
      </c>
      <c r="AD4768">
        <v>1</v>
      </c>
      <c r="AE4768">
        <v>257</v>
      </c>
      <c r="AF4768" s="1">
        <v>43332</v>
      </c>
      <c r="AG4768">
        <v>341</v>
      </c>
      <c r="AH4768">
        <v>301104</v>
      </c>
      <c r="AI4768" t="s">
        <v>2500</v>
      </c>
      <c r="AJ4768" t="s">
        <v>2501</v>
      </c>
      <c r="AK4768" t="s">
        <v>45</v>
      </c>
      <c r="AL4768" s="1">
        <v>42991</v>
      </c>
    </row>
    <row r="4769" spans="1:38" x14ac:dyDescent="0.25">
      <c r="A4769" t="s">
        <v>1153</v>
      </c>
      <c r="B4769" s="1">
        <v>43144</v>
      </c>
      <c r="C4769">
        <v>3</v>
      </c>
      <c r="D4769">
        <v>126</v>
      </c>
      <c r="E4769">
        <v>373</v>
      </c>
      <c r="F4769" t="s">
        <v>1426</v>
      </c>
      <c r="G4769" t="s">
        <v>40</v>
      </c>
      <c r="H4769" t="s">
        <v>41</v>
      </c>
      <c r="I4769">
        <v>10</v>
      </c>
      <c r="J4769" t="s">
        <v>42</v>
      </c>
      <c r="K4769">
        <v>153</v>
      </c>
      <c r="L4769">
        <v>11.1</v>
      </c>
      <c r="M4769">
        <v>5.03</v>
      </c>
      <c r="N4769">
        <v>0.56000000000000005</v>
      </c>
      <c r="O4769">
        <v>7.53</v>
      </c>
      <c r="P4769">
        <v>0.84</v>
      </c>
      <c r="Q4769">
        <v>4.63</v>
      </c>
      <c r="R4769">
        <v>0.51</v>
      </c>
      <c r="S4769">
        <v>1.35</v>
      </c>
      <c r="T4769">
        <v>39</v>
      </c>
      <c r="U4769">
        <v>11.52</v>
      </c>
      <c r="V4769">
        <v>17.3</v>
      </c>
      <c r="W4769" s="1">
        <v>42991</v>
      </c>
      <c r="X4769">
        <v>236</v>
      </c>
      <c r="Y4769" s="3">
        <v>44986</v>
      </c>
      <c r="AC4769" s="1">
        <v>43058</v>
      </c>
      <c r="AD4769">
        <v>1</v>
      </c>
      <c r="AE4769">
        <v>118</v>
      </c>
      <c r="AF4769" s="1">
        <v>43332</v>
      </c>
      <c r="AG4769">
        <v>341</v>
      </c>
      <c r="AH4769">
        <v>301104</v>
      </c>
      <c r="AI4769" t="s">
        <v>2500</v>
      </c>
      <c r="AJ4769" t="s">
        <v>2501</v>
      </c>
      <c r="AK4769" t="s">
        <v>45</v>
      </c>
      <c r="AL4769" s="1">
        <v>42991</v>
      </c>
    </row>
    <row r="4770" spans="1:38" x14ac:dyDescent="0.25">
      <c r="A4770" t="s">
        <v>1153</v>
      </c>
      <c r="B4770" s="1">
        <v>43009</v>
      </c>
      <c r="C4770">
        <v>1</v>
      </c>
      <c r="D4770">
        <v>126</v>
      </c>
      <c r="E4770">
        <v>373</v>
      </c>
      <c r="F4770" t="s">
        <v>1426</v>
      </c>
      <c r="G4770" t="s">
        <v>40</v>
      </c>
      <c r="H4770" t="s">
        <v>41</v>
      </c>
      <c r="I4770">
        <v>10</v>
      </c>
      <c r="J4770" t="s">
        <v>42</v>
      </c>
      <c r="K4770">
        <v>18</v>
      </c>
      <c r="L4770">
        <v>12.5</v>
      </c>
      <c r="M4770">
        <v>4.84</v>
      </c>
      <c r="N4770">
        <v>0.6</v>
      </c>
      <c r="O4770">
        <v>5.25</v>
      </c>
      <c r="P4770">
        <v>0.66</v>
      </c>
      <c r="Q4770">
        <v>4.08</v>
      </c>
      <c r="R4770">
        <v>0.51</v>
      </c>
      <c r="S4770">
        <v>1.17</v>
      </c>
      <c r="T4770">
        <v>225</v>
      </c>
      <c r="U4770">
        <v>12.98</v>
      </c>
      <c r="V4770">
        <v>15.42</v>
      </c>
      <c r="W4770" s="1">
        <v>42991</v>
      </c>
      <c r="X4770">
        <v>236</v>
      </c>
      <c r="Y4770" s="3">
        <v>44927</v>
      </c>
      <c r="AC4770" s="1">
        <v>43058</v>
      </c>
      <c r="AD4770">
        <v>1</v>
      </c>
      <c r="AE4770">
        <v>262</v>
      </c>
      <c r="AF4770" s="1">
        <v>43332</v>
      </c>
      <c r="AG4770">
        <v>341</v>
      </c>
      <c r="AH4770">
        <v>301104</v>
      </c>
      <c r="AI4770" t="s">
        <v>2500</v>
      </c>
      <c r="AJ4770" t="s">
        <v>2501</v>
      </c>
      <c r="AK4770" t="s">
        <v>45</v>
      </c>
      <c r="AL4770" s="1">
        <v>42991</v>
      </c>
    </row>
    <row r="4771" spans="1:38" x14ac:dyDescent="0.25">
      <c r="A4771" t="s">
        <v>1153</v>
      </c>
      <c r="B4771" s="1">
        <v>43214</v>
      </c>
      <c r="C4771">
        <v>4</v>
      </c>
      <c r="D4771">
        <v>126</v>
      </c>
      <c r="E4771">
        <v>373</v>
      </c>
      <c r="F4771" t="s">
        <v>1426</v>
      </c>
      <c r="G4771" t="s">
        <v>40</v>
      </c>
      <c r="H4771" t="s">
        <v>41</v>
      </c>
      <c r="I4771">
        <v>10</v>
      </c>
      <c r="J4771" t="s">
        <v>42</v>
      </c>
      <c r="K4771">
        <v>223</v>
      </c>
      <c r="L4771">
        <v>4.9000000000000004</v>
      </c>
      <c r="M4771">
        <v>3.96</v>
      </c>
      <c r="N4771">
        <v>0.19</v>
      </c>
      <c r="O4771">
        <v>9.99</v>
      </c>
      <c r="P4771">
        <v>0.49</v>
      </c>
      <c r="Q4771">
        <v>6.3</v>
      </c>
      <c r="R4771">
        <v>0.31</v>
      </c>
      <c r="S4771">
        <v>0.8</v>
      </c>
      <c r="T4771">
        <v>118</v>
      </c>
      <c r="U4771">
        <v>5.09</v>
      </c>
      <c r="V4771">
        <v>9.76</v>
      </c>
      <c r="W4771" s="1">
        <v>42991</v>
      </c>
      <c r="X4771">
        <v>236</v>
      </c>
      <c r="Y4771" s="3">
        <v>45017</v>
      </c>
      <c r="AC4771" t="s">
        <v>49</v>
      </c>
      <c r="AH4771">
        <v>301104</v>
      </c>
      <c r="AI4771" t="s">
        <v>2500</v>
      </c>
      <c r="AJ4771" t="s">
        <v>2501</v>
      </c>
      <c r="AK4771" t="s">
        <v>50</v>
      </c>
      <c r="AL4771" s="1">
        <v>43237</v>
      </c>
    </row>
    <row r="4772" spans="1:38" x14ac:dyDescent="0.25">
      <c r="A4772" t="s">
        <v>68</v>
      </c>
      <c r="B4772" s="1">
        <v>43018</v>
      </c>
      <c r="C4772">
        <v>1</v>
      </c>
      <c r="D4772">
        <v>271</v>
      </c>
      <c r="E4772">
        <v>373</v>
      </c>
      <c r="F4772" t="s">
        <v>1426</v>
      </c>
      <c r="G4772" t="s">
        <v>104</v>
      </c>
      <c r="H4772" t="s">
        <v>105</v>
      </c>
      <c r="I4772">
        <v>9</v>
      </c>
      <c r="J4772" t="s">
        <v>42</v>
      </c>
      <c r="K4772">
        <v>30</v>
      </c>
      <c r="L4772">
        <v>27.3</v>
      </c>
      <c r="M4772">
        <v>4.58</v>
      </c>
      <c r="N4772">
        <v>1.25</v>
      </c>
      <c r="O4772">
        <v>4.47</v>
      </c>
      <c r="P4772">
        <v>1.22</v>
      </c>
      <c r="Q4772">
        <v>3.45</v>
      </c>
      <c r="R4772">
        <v>0.94</v>
      </c>
      <c r="S4772">
        <v>2.16</v>
      </c>
      <c r="T4772">
        <v>69</v>
      </c>
      <c r="U4772">
        <v>28.34</v>
      </c>
      <c r="V4772">
        <v>29.61</v>
      </c>
      <c r="W4772" s="1">
        <v>42988</v>
      </c>
      <c r="X4772">
        <v>244</v>
      </c>
      <c r="Y4772" t="s">
        <v>43</v>
      </c>
      <c r="AC4772" s="1">
        <v>43033</v>
      </c>
      <c r="AD4772">
        <v>1</v>
      </c>
      <c r="AE4772">
        <v>250</v>
      </c>
      <c r="AF4772" s="1">
        <v>43317</v>
      </c>
      <c r="AG4772">
        <v>329</v>
      </c>
      <c r="AH4772">
        <v>303042</v>
      </c>
      <c r="AI4772" t="s">
        <v>1140</v>
      </c>
      <c r="AJ4772" t="s">
        <v>2502</v>
      </c>
      <c r="AK4772" t="s">
        <v>45</v>
      </c>
      <c r="AL4772" s="1">
        <v>42988</v>
      </c>
    </row>
    <row r="4773" spans="1:38" x14ac:dyDescent="0.25">
      <c r="A4773" t="s">
        <v>68</v>
      </c>
      <c r="B4773" s="1">
        <v>43144</v>
      </c>
      <c r="C4773">
        <v>3</v>
      </c>
      <c r="D4773">
        <v>271</v>
      </c>
      <c r="E4773">
        <v>373</v>
      </c>
      <c r="F4773" t="s">
        <v>1426</v>
      </c>
      <c r="G4773" t="s">
        <v>104</v>
      </c>
      <c r="H4773" t="s">
        <v>105</v>
      </c>
      <c r="I4773">
        <v>9</v>
      </c>
      <c r="J4773" t="s">
        <v>42</v>
      </c>
      <c r="K4773">
        <v>156</v>
      </c>
      <c r="L4773">
        <v>19</v>
      </c>
      <c r="M4773">
        <v>4.3600000000000003</v>
      </c>
      <c r="N4773">
        <v>0.83</v>
      </c>
      <c r="O4773">
        <v>5.0999999999999996</v>
      </c>
      <c r="P4773">
        <v>0.97</v>
      </c>
      <c r="Q4773">
        <v>3.24</v>
      </c>
      <c r="R4773">
        <v>0.62</v>
      </c>
      <c r="S4773">
        <v>1.58</v>
      </c>
      <c r="T4773">
        <v>102</v>
      </c>
      <c r="U4773">
        <v>19.72</v>
      </c>
      <c r="V4773">
        <v>21.87</v>
      </c>
      <c r="W4773" s="1">
        <v>42988</v>
      </c>
      <c r="X4773">
        <v>244</v>
      </c>
      <c r="Y4773" t="s">
        <v>47</v>
      </c>
      <c r="AC4773" s="1">
        <v>43033</v>
      </c>
      <c r="AD4773">
        <v>1</v>
      </c>
      <c r="AE4773">
        <v>171</v>
      </c>
      <c r="AF4773" s="1">
        <v>43317</v>
      </c>
      <c r="AG4773">
        <v>329</v>
      </c>
      <c r="AH4773">
        <v>303042</v>
      </c>
      <c r="AI4773" t="s">
        <v>1140</v>
      </c>
      <c r="AJ4773" t="s">
        <v>2502</v>
      </c>
      <c r="AK4773" t="s">
        <v>45</v>
      </c>
      <c r="AL4773" s="1">
        <v>42988</v>
      </c>
    </row>
    <row r="4774" spans="1:38" x14ac:dyDescent="0.25">
      <c r="A4774" t="s">
        <v>68</v>
      </c>
      <c r="B4774" s="1">
        <v>43073</v>
      </c>
      <c r="C4774">
        <v>2</v>
      </c>
      <c r="D4774">
        <v>271</v>
      </c>
      <c r="E4774">
        <v>373</v>
      </c>
      <c r="F4774" t="s">
        <v>1426</v>
      </c>
      <c r="G4774" t="s">
        <v>104</v>
      </c>
      <c r="H4774" t="s">
        <v>105</v>
      </c>
      <c r="I4774">
        <v>9</v>
      </c>
      <c r="J4774" t="s">
        <v>42</v>
      </c>
      <c r="K4774">
        <v>85</v>
      </c>
      <c r="L4774">
        <v>22</v>
      </c>
      <c r="M4774">
        <v>3.85</v>
      </c>
      <c r="N4774">
        <v>0.85</v>
      </c>
      <c r="O4774">
        <v>3.22</v>
      </c>
      <c r="P4774">
        <v>0.71</v>
      </c>
      <c r="Q4774">
        <v>2.67</v>
      </c>
      <c r="R4774">
        <v>0.59</v>
      </c>
      <c r="S4774">
        <v>1.3</v>
      </c>
      <c r="T4774">
        <v>62</v>
      </c>
      <c r="U4774">
        <v>22.84</v>
      </c>
      <c r="V4774">
        <v>19.2</v>
      </c>
      <c r="W4774" s="1">
        <v>42988</v>
      </c>
      <c r="X4774">
        <v>244</v>
      </c>
      <c r="Y4774" t="s">
        <v>46</v>
      </c>
      <c r="AC4774" s="1">
        <v>43033</v>
      </c>
      <c r="AD4774">
        <v>1</v>
      </c>
      <c r="AE4774">
        <v>242</v>
      </c>
      <c r="AF4774" s="1">
        <v>43317</v>
      </c>
      <c r="AG4774">
        <v>329</v>
      </c>
      <c r="AH4774">
        <v>303042</v>
      </c>
      <c r="AI4774" t="s">
        <v>1140</v>
      </c>
      <c r="AJ4774" t="s">
        <v>2502</v>
      </c>
      <c r="AK4774" t="s">
        <v>45</v>
      </c>
      <c r="AL4774" s="1">
        <v>42988</v>
      </c>
    </row>
    <row r="4775" spans="1:38" x14ac:dyDescent="0.25">
      <c r="A4775" t="s">
        <v>68</v>
      </c>
      <c r="B4775" s="1">
        <v>43219</v>
      </c>
      <c r="C4775">
        <v>4</v>
      </c>
      <c r="D4775">
        <v>271</v>
      </c>
      <c r="E4775">
        <v>373</v>
      </c>
      <c r="F4775" t="s">
        <v>1426</v>
      </c>
      <c r="G4775" t="s">
        <v>104</v>
      </c>
      <c r="H4775" t="s">
        <v>105</v>
      </c>
      <c r="I4775">
        <v>9</v>
      </c>
      <c r="J4775" t="s">
        <v>42</v>
      </c>
      <c r="K4775">
        <v>231</v>
      </c>
      <c r="L4775">
        <v>9.5</v>
      </c>
      <c r="M4775">
        <v>4.26</v>
      </c>
      <c r="N4775">
        <v>0.4</v>
      </c>
      <c r="O4775">
        <v>7.82</v>
      </c>
      <c r="P4775">
        <v>0.74</v>
      </c>
      <c r="Q4775">
        <v>4.63</v>
      </c>
      <c r="R4775">
        <v>0.44</v>
      </c>
      <c r="S4775">
        <v>1.18</v>
      </c>
      <c r="T4775">
        <v>131</v>
      </c>
      <c r="U4775">
        <v>9.86</v>
      </c>
      <c r="V4775">
        <v>15.1</v>
      </c>
      <c r="W4775" s="1">
        <v>42988</v>
      </c>
      <c r="X4775">
        <v>244</v>
      </c>
      <c r="Y4775" t="s">
        <v>48</v>
      </c>
      <c r="AC4775" t="s">
        <v>142</v>
      </c>
      <c r="AH4775">
        <v>303042</v>
      </c>
      <c r="AI4775" t="s">
        <v>1140</v>
      </c>
      <c r="AJ4775" t="s">
        <v>2502</v>
      </c>
      <c r="AK4775" t="s">
        <v>143</v>
      </c>
      <c r="AL4775" s="1">
        <v>43226</v>
      </c>
    </row>
    <row r="4776" spans="1:38" x14ac:dyDescent="0.25">
      <c r="A4776" t="s">
        <v>68</v>
      </c>
      <c r="B4776" s="1">
        <v>43018</v>
      </c>
      <c r="C4776">
        <v>1</v>
      </c>
      <c r="D4776">
        <v>222</v>
      </c>
      <c r="E4776">
        <v>373</v>
      </c>
      <c r="F4776" t="s">
        <v>1426</v>
      </c>
      <c r="G4776" t="s">
        <v>69</v>
      </c>
      <c r="H4776" t="s">
        <v>70</v>
      </c>
      <c r="I4776">
        <v>3</v>
      </c>
      <c r="J4776">
        <v>2</v>
      </c>
      <c r="K4776">
        <v>20</v>
      </c>
      <c r="L4776">
        <v>24.3</v>
      </c>
      <c r="M4776">
        <v>4.63</v>
      </c>
      <c r="N4776">
        <v>1.1299999999999999</v>
      </c>
      <c r="O4776">
        <v>3.82</v>
      </c>
      <c r="P4776">
        <v>0.93</v>
      </c>
      <c r="Q4776">
        <v>3.57</v>
      </c>
      <c r="R4776">
        <v>0.87</v>
      </c>
      <c r="S4776">
        <v>1.8</v>
      </c>
      <c r="T4776">
        <v>122</v>
      </c>
      <c r="U4776">
        <v>25.22</v>
      </c>
      <c r="V4776">
        <v>24.65</v>
      </c>
      <c r="W4776" s="1">
        <v>42998</v>
      </c>
      <c r="X4776">
        <v>234</v>
      </c>
      <c r="Y4776" t="s">
        <v>43</v>
      </c>
      <c r="Z4776" t="s">
        <v>666</v>
      </c>
      <c r="AA4776" t="s">
        <v>2503</v>
      </c>
      <c r="AB4776">
        <v>213</v>
      </c>
      <c r="AC4776" s="1">
        <v>43033</v>
      </c>
      <c r="AD4776">
        <v>1</v>
      </c>
      <c r="AE4776">
        <v>249</v>
      </c>
      <c r="AF4776" s="1">
        <v>43316</v>
      </c>
      <c r="AG4776">
        <v>318</v>
      </c>
      <c r="AH4776">
        <v>113520</v>
      </c>
      <c r="AI4776" t="s">
        <v>2504</v>
      </c>
      <c r="AJ4776" s="2">
        <v>13089</v>
      </c>
      <c r="AK4776" t="s">
        <v>45</v>
      </c>
      <c r="AL4776" s="1">
        <v>42998</v>
      </c>
    </row>
    <row r="4777" spans="1:38" x14ac:dyDescent="0.25">
      <c r="A4777" t="s">
        <v>68</v>
      </c>
      <c r="B4777" s="1">
        <v>43073</v>
      </c>
      <c r="C4777">
        <v>2</v>
      </c>
      <c r="D4777">
        <v>222</v>
      </c>
      <c r="E4777">
        <v>373</v>
      </c>
      <c r="F4777" t="s">
        <v>1426</v>
      </c>
      <c r="G4777" t="s">
        <v>69</v>
      </c>
      <c r="H4777" t="s">
        <v>70</v>
      </c>
      <c r="I4777">
        <v>3</v>
      </c>
      <c r="J4777">
        <v>2</v>
      </c>
      <c r="K4777">
        <v>75</v>
      </c>
      <c r="L4777">
        <v>24.8</v>
      </c>
      <c r="M4777">
        <v>3.97</v>
      </c>
      <c r="N4777">
        <v>0.98</v>
      </c>
      <c r="O4777">
        <v>3.08</v>
      </c>
      <c r="P4777">
        <v>0.76</v>
      </c>
      <c r="Q4777">
        <v>2.77</v>
      </c>
      <c r="R4777">
        <v>0.69</v>
      </c>
      <c r="S4777">
        <v>1.45</v>
      </c>
      <c r="T4777">
        <v>156</v>
      </c>
      <c r="U4777">
        <v>25.74</v>
      </c>
      <c r="V4777">
        <v>21.32</v>
      </c>
      <c r="W4777" s="1">
        <v>42998</v>
      </c>
      <c r="X4777">
        <v>234</v>
      </c>
      <c r="Y4777" s="3">
        <v>44958</v>
      </c>
      <c r="Z4777" t="s">
        <v>666</v>
      </c>
      <c r="AA4777" t="s">
        <v>2503</v>
      </c>
      <c r="AB4777">
        <v>213</v>
      </c>
      <c r="AC4777" s="1">
        <v>43033</v>
      </c>
      <c r="AD4777">
        <v>1</v>
      </c>
      <c r="AE4777">
        <v>241</v>
      </c>
      <c r="AF4777" s="1">
        <v>43316</v>
      </c>
      <c r="AG4777">
        <v>318</v>
      </c>
      <c r="AH4777">
        <v>113520</v>
      </c>
      <c r="AI4777" t="s">
        <v>2504</v>
      </c>
      <c r="AJ4777" s="2">
        <v>13089</v>
      </c>
      <c r="AK4777" t="s">
        <v>45</v>
      </c>
      <c r="AL4777" s="1">
        <v>42998</v>
      </c>
    </row>
    <row r="4778" spans="1:38" x14ac:dyDescent="0.25">
      <c r="A4778" t="s">
        <v>68</v>
      </c>
      <c r="B4778" s="1">
        <v>43144</v>
      </c>
      <c r="C4778">
        <v>3</v>
      </c>
      <c r="D4778">
        <v>222</v>
      </c>
      <c r="E4778">
        <v>373</v>
      </c>
      <c r="F4778" t="s">
        <v>1426</v>
      </c>
      <c r="G4778" t="s">
        <v>69</v>
      </c>
      <c r="H4778" t="s">
        <v>70</v>
      </c>
      <c r="I4778">
        <v>3</v>
      </c>
      <c r="J4778">
        <v>2</v>
      </c>
      <c r="K4778">
        <v>146</v>
      </c>
      <c r="L4778">
        <v>14.6</v>
      </c>
      <c r="M4778">
        <v>4.91</v>
      </c>
      <c r="N4778">
        <v>0.72</v>
      </c>
      <c r="O4778">
        <v>4.83</v>
      </c>
      <c r="P4778">
        <v>0.71</v>
      </c>
      <c r="Q4778">
        <v>3.56</v>
      </c>
      <c r="R4778">
        <v>0.52</v>
      </c>
      <c r="S4778">
        <v>1.22</v>
      </c>
      <c r="T4778">
        <v>157</v>
      </c>
      <c r="U4778">
        <v>15.15</v>
      </c>
      <c r="V4778">
        <v>16.690000000000001</v>
      </c>
      <c r="W4778" s="1">
        <v>42998</v>
      </c>
      <c r="X4778">
        <v>234</v>
      </c>
      <c r="Y4778" s="3">
        <v>44987</v>
      </c>
      <c r="Z4778" t="s">
        <v>666</v>
      </c>
      <c r="AA4778" t="s">
        <v>2503</v>
      </c>
      <c r="AB4778">
        <v>213</v>
      </c>
      <c r="AC4778" s="1">
        <v>43033</v>
      </c>
      <c r="AD4778">
        <v>1</v>
      </c>
      <c r="AE4778">
        <v>170</v>
      </c>
      <c r="AF4778" s="1">
        <v>43316</v>
      </c>
      <c r="AG4778">
        <v>318</v>
      </c>
      <c r="AH4778">
        <v>113520</v>
      </c>
      <c r="AI4778" t="s">
        <v>2504</v>
      </c>
      <c r="AJ4778" s="2">
        <v>13089</v>
      </c>
      <c r="AK4778" t="s">
        <v>45</v>
      </c>
      <c r="AL4778" s="1">
        <v>42998</v>
      </c>
    </row>
    <row r="4779" spans="1:38" x14ac:dyDescent="0.25">
      <c r="A4779" t="s">
        <v>68</v>
      </c>
      <c r="B4779" s="1">
        <v>43219</v>
      </c>
      <c r="C4779">
        <v>4</v>
      </c>
      <c r="D4779">
        <v>222</v>
      </c>
      <c r="E4779">
        <v>373</v>
      </c>
      <c r="F4779" t="s">
        <v>1426</v>
      </c>
      <c r="G4779" t="s">
        <v>69</v>
      </c>
      <c r="H4779" t="s">
        <v>70</v>
      </c>
      <c r="I4779">
        <v>3</v>
      </c>
      <c r="J4779">
        <v>2</v>
      </c>
      <c r="K4779">
        <v>221</v>
      </c>
      <c r="L4779">
        <v>9.4</v>
      </c>
      <c r="M4779">
        <v>4.43</v>
      </c>
      <c r="N4779">
        <v>0.42</v>
      </c>
      <c r="O4779">
        <v>6.97</v>
      </c>
      <c r="P4779">
        <v>0.66</v>
      </c>
      <c r="Q4779">
        <v>4.84</v>
      </c>
      <c r="R4779">
        <v>0.45</v>
      </c>
      <c r="S4779">
        <v>1.1100000000000001</v>
      </c>
      <c r="T4779">
        <v>211</v>
      </c>
      <c r="U4779">
        <v>9.76</v>
      </c>
      <c r="V4779">
        <v>14.14</v>
      </c>
      <c r="W4779" s="1">
        <v>42998</v>
      </c>
      <c r="X4779">
        <v>234</v>
      </c>
      <c r="Y4779" s="3">
        <v>45019</v>
      </c>
      <c r="Z4779" t="s">
        <v>2216</v>
      </c>
      <c r="AA4779" t="s">
        <v>2505</v>
      </c>
      <c r="AB4779">
        <v>216</v>
      </c>
      <c r="AC4779" s="1">
        <v>43422</v>
      </c>
      <c r="AD4779">
        <v>3</v>
      </c>
      <c r="AE4779">
        <v>256</v>
      </c>
      <c r="AF4779" s="1">
        <v>43703</v>
      </c>
      <c r="AG4779">
        <v>705</v>
      </c>
      <c r="AH4779">
        <v>113520</v>
      </c>
      <c r="AI4779" t="s">
        <v>2504</v>
      </c>
      <c r="AJ4779" s="2">
        <v>13089</v>
      </c>
      <c r="AK4779" t="s">
        <v>50</v>
      </c>
      <c r="AL4779" s="1">
        <v>43250</v>
      </c>
    </row>
    <row r="4780" spans="1:38" x14ac:dyDescent="0.25">
      <c r="A4780" t="s">
        <v>284</v>
      </c>
      <c r="B4780" s="1">
        <v>44166</v>
      </c>
      <c r="C4780">
        <v>2</v>
      </c>
      <c r="D4780">
        <v>352</v>
      </c>
      <c r="E4780">
        <v>374</v>
      </c>
      <c r="F4780" t="s">
        <v>1426</v>
      </c>
      <c r="G4780" t="s">
        <v>285</v>
      </c>
      <c r="H4780" t="s">
        <v>64</v>
      </c>
      <c r="I4780">
        <v>2</v>
      </c>
      <c r="J4780">
        <v>1</v>
      </c>
      <c r="K4780">
        <v>108</v>
      </c>
      <c r="L4780">
        <v>17.399999999999999</v>
      </c>
      <c r="M4780">
        <v>5.1100000000000003</v>
      </c>
      <c r="N4780">
        <v>0.89</v>
      </c>
      <c r="O4780">
        <v>3.9</v>
      </c>
      <c r="P4780">
        <v>0.7</v>
      </c>
      <c r="Q4780">
        <v>3.7</v>
      </c>
      <c r="R4780">
        <v>0.6</v>
      </c>
      <c r="S4780">
        <v>1.3</v>
      </c>
      <c r="T4780">
        <v>29</v>
      </c>
      <c r="U4780">
        <v>18.059999999999999</v>
      </c>
      <c r="V4780">
        <v>17.91</v>
      </c>
      <c r="W4780" s="1">
        <v>44058</v>
      </c>
      <c r="Z4780">
        <v>-32</v>
      </c>
      <c r="AA4780">
        <v>-85</v>
      </c>
    </row>
    <row r="4781" spans="1:38" x14ac:dyDescent="0.25">
      <c r="A4781" t="s">
        <v>284</v>
      </c>
      <c r="B4781" s="1">
        <v>44230</v>
      </c>
      <c r="C4781">
        <v>3</v>
      </c>
      <c r="D4781">
        <v>352</v>
      </c>
      <c r="E4781">
        <v>374</v>
      </c>
      <c r="F4781" t="s">
        <v>1426</v>
      </c>
      <c r="G4781" t="s">
        <v>285</v>
      </c>
      <c r="H4781" t="s">
        <v>64</v>
      </c>
      <c r="I4781">
        <v>2</v>
      </c>
      <c r="J4781">
        <v>1</v>
      </c>
      <c r="K4781">
        <v>172</v>
      </c>
      <c r="L4781">
        <v>17</v>
      </c>
      <c r="M4781">
        <v>5.07</v>
      </c>
      <c r="N4781">
        <v>0.86</v>
      </c>
      <c r="O4781">
        <v>3.54</v>
      </c>
      <c r="P4781">
        <v>0.6</v>
      </c>
      <c r="Q4781">
        <v>3.95</v>
      </c>
      <c r="R4781">
        <v>0.67</v>
      </c>
      <c r="S4781">
        <v>1.27</v>
      </c>
      <c r="T4781">
        <v>16</v>
      </c>
      <c r="U4781">
        <v>17.649999999999999</v>
      </c>
      <c r="V4781">
        <v>17.09</v>
      </c>
      <c r="W4781" s="1">
        <v>44058</v>
      </c>
    </row>
    <row r="4782" spans="1:38" x14ac:dyDescent="0.25">
      <c r="A4782" t="s">
        <v>284</v>
      </c>
      <c r="B4782" s="1">
        <v>44298</v>
      </c>
      <c r="C4782">
        <v>4</v>
      </c>
      <c r="D4782">
        <v>352</v>
      </c>
      <c r="E4782">
        <v>374</v>
      </c>
      <c r="F4782" t="s">
        <v>1426</v>
      </c>
      <c r="G4782" t="s">
        <v>285</v>
      </c>
      <c r="H4782" t="s">
        <v>64</v>
      </c>
      <c r="I4782">
        <v>2</v>
      </c>
      <c r="J4782">
        <v>1</v>
      </c>
      <c r="K4782">
        <v>240</v>
      </c>
      <c r="L4782">
        <v>17</v>
      </c>
      <c r="M4782">
        <v>5.07</v>
      </c>
      <c r="N4782">
        <v>0.86</v>
      </c>
      <c r="O4782">
        <v>3.54</v>
      </c>
      <c r="P4782">
        <v>0.6</v>
      </c>
      <c r="Q4782">
        <v>3.95</v>
      </c>
      <c r="R4782">
        <v>0.67</v>
      </c>
      <c r="S4782">
        <v>1.27</v>
      </c>
      <c r="T4782">
        <v>16</v>
      </c>
      <c r="U4782">
        <v>17.649999999999999</v>
      </c>
      <c r="V4782">
        <v>17.09</v>
      </c>
      <c r="W4782" s="1">
        <v>44058</v>
      </c>
    </row>
    <row r="4783" spans="1:38" x14ac:dyDescent="0.25">
      <c r="A4783" t="s">
        <v>284</v>
      </c>
      <c r="B4783" s="1">
        <v>44111</v>
      </c>
      <c r="C4783">
        <v>1</v>
      </c>
      <c r="D4783">
        <v>352</v>
      </c>
      <c r="E4783">
        <v>374</v>
      </c>
      <c r="F4783" t="s">
        <v>1426</v>
      </c>
      <c r="G4783" t="s">
        <v>285</v>
      </c>
      <c r="H4783" t="s">
        <v>64</v>
      </c>
      <c r="I4783">
        <v>2</v>
      </c>
      <c r="J4783">
        <v>1</v>
      </c>
      <c r="K4783">
        <v>53</v>
      </c>
      <c r="L4783">
        <v>15.4</v>
      </c>
      <c r="M4783">
        <v>5.14</v>
      </c>
      <c r="N4783">
        <v>0.79</v>
      </c>
      <c r="O4783">
        <v>4.43</v>
      </c>
      <c r="P4783">
        <v>0.68</v>
      </c>
      <c r="Q4783">
        <v>3.18</v>
      </c>
      <c r="R4783">
        <v>0.49</v>
      </c>
      <c r="S4783">
        <v>1.17</v>
      </c>
      <c r="T4783">
        <v>103</v>
      </c>
      <c r="U4783">
        <v>15.99</v>
      </c>
      <c r="V4783">
        <v>16.329999999999998</v>
      </c>
      <c r="W4783" s="1">
        <v>44058</v>
      </c>
    </row>
    <row r="4784" spans="1:38" x14ac:dyDescent="0.25">
      <c r="A4784" t="s">
        <v>1153</v>
      </c>
      <c r="B4784" s="1">
        <v>43009</v>
      </c>
      <c r="C4784">
        <v>1</v>
      </c>
      <c r="D4784">
        <v>120</v>
      </c>
      <c r="E4784">
        <v>374</v>
      </c>
      <c r="F4784" t="s">
        <v>1426</v>
      </c>
      <c r="G4784" t="s">
        <v>40</v>
      </c>
      <c r="H4784" t="s">
        <v>41</v>
      </c>
      <c r="I4784">
        <v>4</v>
      </c>
      <c r="J4784" t="s">
        <v>42</v>
      </c>
      <c r="K4784">
        <v>42</v>
      </c>
      <c r="L4784">
        <v>15.2</v>
      </c>
      <c r="M4784">
        <v>4.96</v>
      </c>
      <c r="N4784">
        <v>0.75</v>
      </c>
      <c r="O4784">
        <v>6.06</v>
      </c>
      <c r="P4784">
        <v>0.92</v>
      </c>
      <c r="Q4784">
        <v>4.07</v>
      </c>
      <c r="R4784">
        <v>0.62</v>
      </c>
      <c r="S4784">
        <v>1.54</v>
      </c>
      <c r="T4784">
        <v>21</v>
      </c>
      <c r="U4784">
        <v>15.78</v>
      </c>
      <c r="V4784">
        <v>20.22</v>
      </c>
      <c r="W4784" s="1">
        <v>42967</v>
      </c>
      <c r="X4784">
        <v>260</v>
      </c>
      <c r="Y4784" t="s">
        <v>43</v>
      </c>
      <c r="Z4784" t="s">
        <v>2506</v>
      </c>
      <c r="AA4784" t="s">
        <v>2507</v>
      </c>
      <c r="AC4784" s="1">
        <v>43056</v>
      </c>
      <c r="AD4784">
        <v>1</v>
      </c>
      <c r="AE4784">
        <v>265</v>
      </c>
      <c r="AF4784" s="1">
        <v>43335</v>
      </c>
      <c r="AG4784">
        <v>368</v>
      </c>
      <c r="AH4784">
        <v>306549</v>
      </c>
      <c r="AI4784" t="s">
        <v>196</v>
      </c>
      <c r="AJ4784" s="2">
        <v>46174</v>
      </c>
      <c r="AK4784" t="s">
        <v>45</v>
      </c>
      <c r="AL4784" s="1">
        <v>42967</v>
      </c>
    </row>
    <row r="4785" spans="1:38" x14ac:dyDescent="0.25">
      <c r="A4785" t="s">
        <v>1153</v>
      </c>
      <c r="B4785" s="1">
        <v>43144</v>
      </c>
      <c r="C4785">
        <v>3</v>
      </c>
      <c r="D4785">
        <v>120</v>
      </c>
      <c r="E4785">
        <v>374</v>
      </c>
      <c r="F4785" t="s">
        <v>1426</v>
      </c>
      <c r="G4785" t="s">
        <v>40</v>
      </c>
      <c r="H4785" t="s">
        <v>41</v>
      </c>
      <c r="I4785">
        <v>4</v>
      </c>
      <c r="J4785" t="s">
        <v>42</v>
      </c>
      <c r="K4785">
        <v>177</v>
      </c>
      <c r="L4785">
        <v>10.5</v>
      </c>
      <c r="M4785">
        <v>4.6900000000000004</v>
      </c>
      <c r="N4785">
        <v>0.49</v>
      </c>
      <c r="O4785">
        <v>7.92</v>
      </c>
      <c r="P4785">
        <v>0.83</v>
      </c>
      <c r="Q4785">
        <v>4.93</v>
      </c>
      <c r="R4785">
        <v>0.52</v>
      </c>
      <c r="S4785">
        <v>1.35</v>
      </c>
      <c r="T4785">
        <v>46</v>
      </c>
      <c r="U4785">
        <v>10.9</v>
      </c>
      <c r="V4785">
        <v>17.09</v>
      </c>
      <c r="W4785" s="1">
        <v>42967</v>
      </c>
      <c r="X4785">
        <v>260</v>
      </c>
      <c r="Y4785" t="s">
        <v>47</v>
      </c>
      <c r="Z4785" t="s">
        <v>2506</v>
      </c>
      <c r="AA4785" t="s">
        <v>2507</v>
      </c>
      <c r="AC4785" s="1">
        <v>43056</v>
      </c>
      <c r="AD4785">
        <v>1</v>
      </c>
      <c r="AE4785">
        <v>121</v>
      </c>
      <c r="AF4785" s="1">
        <v>43335</v>
      </c>
      <c r="AG4785">
        <v>368</v>
      </c>
      <c r="AH4785">
        <v>306549</v>
      </c>
      <c r="AI4785" t="s">
        <v>196</v>
      </c>
      <c r="AJ4785" s="2">
        <v>46174</v>
      </c>
      <c r="AK4785" t="s">
        <v>45</v>
      </c>
      <c r="AL4785" s="1">
        <v>42967</v>
      </c>
    </row>
    <row r="4786" spans="1:38" x14ac:dyDescent="0.25">
      <c r="A4786" t="s">
        <v>1153</v>
      </c>
      <c r="B4786" s="1">
        <v>43073</v>
      </c>
      <c r="C4786">
        <v>2</v>
      </c>
      <c r="D4786">
        <v>120</v>
      </c>
      <c r="E4786">
        <v>374</v>
      </c>
      <c r="F4786" t="s">
        <v>1426</v>
      </c>
      <c r="G4786" t="s">
        <v>40</v>
      </c>
      <c r="H4786" t="s">
        <v>41</v>
      </c>
      <c r="I4786">
        <v>4</v>
      </c>
      <c r="J4786" t="s">
        <v>42</v>
      </c>
      <c r="K4786">
        <v>106</v>
      </c>
      <c r="L4786">
        <v>12.6</v>
      </c>
      <c r="M4786">
        <v>4.9400000000000004</v>
      </c>
      <c r="N4786">
        <v>0.62</v>
      </c>
      <c r="O4786">
        <v>5.59</v>
      </c>
      <c r="P4786">
        <v>0.7</v>
      </c>
      <c r="Q4786">
        <v>4.84</v>
      </c>
      <c r="R4786">
        <v>0.61</v>
      </c>
      <c r="S4786">
        <v>1.31</v>
      </c>
      <c r="T4786">
        <v>20</v>
      </c>
      <c r="U4786">
        <v>13.08</v>
      </c>
      <c r="V4786">
        <v>16.690000000000001</v>
      </c>
      <c r="W4786" s="1">
        <v>42967</v>
      </c>
      <c r="X4786">
        <v>260</v>
      </c>
      <c r="Y4786" t="s">
        <v>46</v>
      </c>
      <c r="Z4786" t="s">
        <v>2506</v>
      </c>
      <c r="AA4786" t="s">
        <v>2507</v>
      </c>
      <c r="AC4786" s="1">
        <v>43056</v>
      </c>
      <c r="AD4786">
        <v>1</v>
      </c>
      <c r="AE4786">
        <v>260</v>
      </c>
      <c r="AF4786" s="1">
        <v>43335</v>
      </c>
      <c r="AG4786">
        <v>368</v>
      </c>
      <c r="AH4786">
        <v>306549</v>
      </c>
      <c r="AI4786" t="s">
        <v>196</v>
      </c>
      <c r="AJ4786" s="2">
        <v>46174</v>
      </c>
      <c r="AK4786" t="s">
        <v>45</v>
      </c>
      <c r="AL4786" s="1">
        <v>42967</v>
      </c>
    </row>
    <row r="4787" spans="1:38" x14ac:dyDescent="0.25">
      <c r="A4787" t="s">
        <v>1153</v>
      </c>
      <c r="B4787" s="1">
        <v>43214</v>
      </c>
      <c r="C4787">
        <v>4</v>
      </c>
      <c r="D4787">
        <v>120</v>
      </c>
      <c r="E4787">
        <v>374</v>
      </c>
      <c r="F4787" t="s">
        <v>1426</v>
      </c>
      <c r="G4787" t="s">
        <v>40</v>
      </c>
      <c r="H4787" t="s">
        <v>41</v>
      </c>
      <c r="I4787">
        <v>4</v>
      </c>
      <c r="J4787" t="s">
        <v>42</v>
      </c>
      <c r="K4787">
        <v>247</v>
      </c>
      <c r="L4787">
        <v>5.8</v>
      </c>
      <c r="M4787">
        <v>4.37</v>
      </c>
      <c r="N4787">
        <v>0.25</v>
      </c>
      <c r="O4787">
        <v>9.4700000000000006</v>
      </c>
      <c r="P4787">
        <v>0.55000000000000004</v>
      </c>
      <c r="Q4787">
        <v>6.59</v>
      </c>
      <c r="R4787">
        <v>0.38</v>
      </c>
      <c r="S4787">
        <v>0.93</v>
      </c>
      <c r="T4787">
        <v>125</v>
      </c>
      <c r="U4787">
        <v>6.02</v>
      </c>
      <c r="V4787">
        <v>11.27</v>
      </c>
      <c r="W4787" s="1">
        <v>42967</v>
      </c>
      <c r="X4787">
        <v>260</v>
      </c>
      <c r="Y4787" t="s">
        <v>48</v>
      </c>
      <c r="Z4787" t="s">
        <v>2506</v>
      </c>
      <c r="AA4787" t="s">
        <v>2507</v>
      </c>
      <c r="AC4787" t="s">
        <v>49</v>
      </c>
      <c r="AH4787">
        <v>306549</v>
      </c>
      <c r="AI4787" t="s">
        <v>196</v>
      </c>
      <c r="AJ4787" s="2">
        <v>46174</v>
      </c>
      <c r="AK4787" t="s">
        <v>50</v>
      </c>
      <c r="AL4787" s="1">
        <v>43237</v>
      </c>
    </row>
    <row r="4788" spans="1:38" x14ac:dyDescent="0.25">
      <c r="A4788" t="s">
        <v>123</v>
      </c>
      <c r="B4788" s="1">
        <v>43005</v>
      </c>
      <c r="C4788">
        <v>1</v>
      </c>
      <c r="D4788">
        <v>352</v>
      </c>
      <c r="E4788">
        <v>374</v>
      </c>
      <c r="F4788" t="s">
        <v>1426</v>
      </c>
      <c r="G4788" t="s">
        <v>104</v>
      </c>
      <c r="H4788" t="s">
        <v>105</v>
      </c>
      <c r="I4788">
        <v>3</v>
      </c>
      <c r="J4788">
        <v>2</v>
      </c>
      <c r="K4788">
        <v>20</v>
      </c>
      <c r="L4788">
        <v>25.6</v>
      </c>
      <c r="M4788">
        <v>5.33</v>
      </c>
      <c r="N4788">
        <v>1.36</v>
      </c>
      <c r="O4788">
        <v>4.09</v>
      </c>
      <c r="P4788">
        <v>1.05</v>
      </c>
      <c r="Q4788">
        <v>3.94</v>
      </c>
      <c r="R4788">
        <v>1.01</v>
      </c>
      <c r="S4788">
        <v>2.06</v>
      </c>
      <c r="T4788">
        <v>5</v>
      </c>
      <c r="U4788">
        <v>26.57</v>
      </c>
      <c r="V4788">
        <v>27.54</v>
      </c>
      <c r="W4788" s="1">
        <v>42985</v>
      </c>
      <c r="X4788">
        <v>226</v>
      </c>
      <c r="Y4788" t="s">
        <v>43</v>
      </c>
      <c r="Z4788" t="s">
        <v>1557</v>
      </c>
      <c r="AA4788" t="s">
        <v>920</v>
      </c>
      <c r="AC4788" s="1">
        <v>43042</v>
      </c>
      <c r="AD4788">
        <v>1</v>
      </c>
      <c r="AE4788">
        <v>258</v>
      </c>
      <c r="AF4788" s="1">
        <v>43325</v>
      </c>
      <c r="AG4788">
        <v>340</v>
      </c>
      <c r="AH4788" t="s">
        <v>1558</v>
      </c>
      <c r="AI4788">
        <v>682</v>
      </c>
      <c r="AJ4788" t="s">
        <v>1559</v>
      </c>
      <c r="AK4788" t="s">
        <v>45</v>
      </c>
      <c r="AL4788" s="1">
        <v>42985</v>
      </c>
    </row>
    <row r="4789" spans="1:38" x14ac:dyDescent="0.25">
      <c r="A4789" t="s">
        <v>123</v>
      </c>
      <c r="B4789" s="1">
        <v>43074</v>
      </c>
      <c r="C4789">
        <v>2</v>
      </c>
      <c r="D4789">
        <v>352</v>
      </c>
      <c r="E4789">
        <v>374</v>
      </c>
      <c r="F4789" t="s">
        <v>1426</v>
      </c>
      <c r="G4789" t="s">
        <v>104</v>
      </c>
      <c r="H4789" t="s">
        <v>105</v>
      </c>
      <c r="I4789">
        <v>3</v>
      </c>
      <c r="J4789">
        <v>2</v>
      </c>
      <c r="K4789">
        <v>89</v>
      </c>
      <c r="L4789">
        <v>23.3</v>
      </c>
      <c r="M4789">
        <v>5</v>
      </c>
      <c r="N4789">
        <v>1.1599999999999999</v>
      </c>
      <c r="O4789">
        <v>4.46</v>
      </c>
      <c r="P4789">
        <v>1.04</v>
      </c>
      <c r="Q4789">
        <v>3.95</v>
      </c>
      <c r="R4789">
        <v>0.92</v>
      </c>
      <c r="S4789">
        <v>1.96</v>
      </c>
      <c r="T4789">
        <v>4</v>
      </c>
      <c r="U4789">
        <v>24.19</v>
      </c>
      <c r="V4789">
        <v>26.13</v>
      </c>
      <c r="W4789" s="1">
        <v>42985</v>
      </c>
      <c r="X4789">
        <v>226</v>
      </c>
      <c r="Y4789" t="s">
        <v>46</v>
      </c>
      <c r="Z4789" t="s">
        <v>1557</v>
      </c>
      <c r="AA4789" t="s">
        <v>920</v>
      </c>
      <c r="AC4789" s="1">
        <v>43042</v>
      </c>
      <c r="AD4789">
        <v>1</v>
      </c>
      <c r="AE4789">
        <v>249</v>
      </c>
      <c r="AF4789" s="1">
        <v>43325</v>
      </c>
      <c r="AG4789">
        <v>340</v>
      </c>
      <c r="AH4789" t="s">
        <v>1558</v>
      </c>
      <c r="AI4789">
        <v>682</v>
      </c>
      <c r="AJ4789" t="s">
        <v>1559</v>
      </c>
      <c r="AK4789" t="s">
        <v>45</v>
      </c>
      <c r="AL4789" s="1">
        <v>42985</v>
      </c>
    </row>
    <row r="4790" spans="1:38" x14ac:dyDescent="0.25">
      <c r="A4790" t="s">
        <v>123</v>
      </c>
      <c r="B4790" s="1">
        <v>43136</v>
      </c>
      <c r="C4790">
        <v>3</v>
      </c>
      <c r="D4790">
        <v>352</v>
      </c>
      <c r="E4790">
        <v>374</v>
      </c>
      <c r="F4790" t="s">
        <v>1426</v>
      </c>
      <c r="G4790" t="s">
        <v>104</v>
      </c>
      <c r="H4790" t="s">
        <v>105</v>
      </c>
      <c r="I4790">
        <v>2</v>
      </c>
      <c r="J4790">
        <v>1</v>
      </c>
      <c r="K4790">
        <v>165</v>
      </c>
      <c r="L4790">
        <v>15.4</v>
      </c>
      <c r="M4790">
        <v>5.0599999999999996</v>
      </c>
      <c r="N4790">
        <v>0.78</v>
      </c>
      <c r="O4790">
        <v>6.71</v>
      </c>
      <c r="P4790">
        <v>1.03</v>
      </c>
      <c r="Q4790">
        <v>4.3499999999999996</v>
      </c>
      <c r="R4790">
        <v>0.67</v>
      </c>
      <c r="S4790">
        <v>1.7</v>
      </c>
      <c r="T4790">
        <v>67</v>
      </c>
      <c r="U4790">
        <v>15.99</v>
      </c>
      <c r="V4790">
        <v>22.03</v>
      </c>
      <c r="W4790" s="1">
        <v>42971</v>
      </c>
      <c r="X4790">
        <v>240</v>
      </c>
      <c r="Y4790" t="s">
        <v>47</v>
      </c>
      <c r="Z4790" t="s">
        <v>2176</v>
      </c>
      <c r="AA4790" t="s">
        <v>2260</v>
      </c>
      <c r="AC4790" s="1">
        <v>43064</v>
      </c>
      <c r="AD4790">
        <v>2</v>
      </c>
      <c r="AE4790">
        <v>204</v>
      </c>
      <c r="AF4790" s="1">
        <v>43342</v>
      </c>
      <c r="AG4790">
        <v>371</v>
      </c>
      <c r="AH4790" t="s">
        <v>2261</v>
      </c>
      <c r="AI4790" t="s">
        <v>941</v>
      </c>
      <c r="AJ4790" t="s">
        <v>2262</v>
      </c>
      <c r="AK4790" t="s">
        <v>45</v>
      </c>
      <c r="AL4790" s="1">
        <v>42971</v>
      </c>
    </row>
    <row r="4791" spans="1:38" x14ac:dyDescent="0.25">
      <c r="A4791" t="s">
        <v>123</v>
      </c>
      <c r="B4791" s="1">
        <v>43198</v>
      </c>
      <c r="C4791">
        <v>4</v>
      </c>
      <c r="D4791">
        <v>352</v>
      </c>
      <c r="E4791">
        <v>374</v>
      </c>
      <c r="F4791" t="s">
        <v>1426</v>
      </c>
      <c r="G4791" t="s">
        <v>104</v>
      </c>
      <c r="H4791" t="s">
        <v>105</v>
      </c>
      <c r="I4791">
        <v>3</v>
      </c>
      <c r="J4791">
        <v>2</v>
      </c>
      <c r="K4791">
        <v>213</v>
      </c>
      <c r="L4791">
        <v>12.2</v>
      </c>
      <c r="M4791">
        <v>4.7300000000000004</v>
      </c>
      <c r="N4791">
        <v>0.57999999999999996</v>
      </c>
      <c r="O4791">
        <v>6.77</v>
      </c>
      <c r="P4791">
        <v>0.83</v>
      </c>
      <c r="Q4791">
        <v>5.16</v>
      </c>
      <c r="R4791">
        <v>0.63</v>
      </c>
      <c r="S4791">
        <v>1.46</v>
      </c>
      <c r="T4791">
        <v>156</v>
      </c>
      <c r="U4791">
        <v>12.66</v>
      </c>
      <c r="V4791">
        <v>18.36</v>
      </c>
      <c r="W4791" s="1">
        <v>42985</v>
      </c>
      <c r="X4791">
        <v>226</v>
      </c>
      <c r="Y4791" s="3">
        <v>45018</v>
      </c>
      <c r="Z4791" t="s">
        <v>1557</v>
      </c>
      <c r="AA4791" t="s">
        <v>920</v>
      </c>
      <c r="AC4791" t="s">
        <v>49</v>
      </c>
      <c r="AH4791" t="s">
        <v>1558</v>
      </c>
      <c r="AI4791">
        <v>682</v>
      </c>
      <c r="AJ4791" t="s">
        <v>1559</v>
      </c>
      <c r="AK4791" t="s">
        <v>50</v>
      </c>
      <c r="AL4791" s="1">
        <v>43242</v>
      </c>
    </row>
    <row r="4792" spans="1:38" x14ac:dyDescent="0.25">
      <c r="A4792" t="s">
        <v>78</v>
      </c>
      <c r="B4792" s="1">
        <v>43012</v>
      </c>
      <c r="C4792">
        <v>1</v>
      </c>
      <c r="D4792">
        <v>138</v>
      </c>
      <c r="E4792">
        <v>375</v>
      </c>
      <c r="F4792" t="s">
        <v>1426</v>
      </c>
      <c r="G4792" t="s">
        <v>104</v>
      </c>
      <c r="H4792" t="s">
        <v>105</v>
      </c>
      <c r="I4792">
        <v>4</v>
      </c>
      <c r="J4792" t="s">
        <v>42</v>
      </c>
      <c r="K4792">
        <v>19</v>
      </c>
      <c r="L4792">
        <v>25.1</v>
      </c>
      <c r="M4792">
        <v>5.17</v>
      </c>
      <c r="N4792">
        <v>1.3</v>
      </c>
      <c r="O4792">
        <v>4.32</v>
      </c>
      <c r="P4792">
        <v>1.08</v>
      </c>
      <c r="Q4792">
        <v>3.88</v>
      </c>
      <c r="R4792">
        <v>0.97</v>
      </c>
      <c r="S4792">
        <v>2.06</v>
      </c>
      <c r="U4792">
        <v>26.05</v>
      </c>
      <c r="V4792">
        <v>27.48</v>
      </c>
      <c r="W4792" s="1">
        <v>42993</v>
      </c>
      <c r="X4792" t="s">
        <v>1315</v>
      </c>
      <c r="Z4792" t="s">
        <v>1316</v>
      </c>
      <c r="AA4792" t="s">
        <v>1317</v>
      </c>
      <c r="AB4792">
        <v>82</v>
      </c>
      <c r="AC4792" s="1">
        <v>42704</v>
      </c>
      <c r="AD4792">
        <v>1</v>
      </c>
      <c r="AF4792" s="1">
        <v>42985</v>
      </c>
      <c r="AG4792">
        <v>393</v>
      </c>
      <c r="AH4792">
        <v>308103</v>
      </c>
      <c r="AI4792">
        <v>0</v>
      </c>
      <c r="AJ4792" t="s">
        <v>1318</v>
      </c>
      <c r="AK4792" t="s">
        <v>45</v>
      </c>
      <c r="AL4792" s="1">
        <v>42592</v>
      </c>
    </row>
    <row r="4793" spans="1:38" x14ac:dyDescent="0.25">
      <c r="A4793" t="s">
        <v>78</v>
      </c>
      <c r="B4793" s="1">
        <v>43072</v>
      </c>
      <c r="C4793">
        <v>2</v>
      </c>
      <c r="D4793">
        <v>138</v>
      </c>
      <c r="E4793">
        <v>375</v>
      </c>
      <c r="F4793" t="s">
        <v>1426</v>
      </c>
      <c r="G4793" t="s">
        <v>40</v>
      </c>
      <c r="H4793" t="s">
        <v>41</v>
      </c>
      <c r="I4793">
        <v>4</v>
      </c>
      <c r="J4793" t="s">
        <v>42</v>
      </c>
      <c r="K4793">
        <v>79</v>
      </c>
      <c r="L4793">
        <v>16.7</v>
      </c>
      <c r="M4793">
        <v>5.14</v>
      </c>
      <c r="N4793">
        <v>0.86</v>
      </c>
      <c r="O4793">
        <v>5.97</v>
      </c>
      <c r="P4793">
        <v>1</v>
      </c>
      <c r="Q4793">
        <v>4.0599999999999996</v>
      </c>
      <c r="R4793">
        <v>0.68</v>
      </c>
      <c r="S4793">
        <v>1.68</v>
      </c>
      <c r="T4793">
        <v>381</v>
      </c>
      <c r="U4793">
        <v>17.329999999999998</v>
      </c>
      <c r="V4793">
        <v>22.07</v>
      </c>
      <c r="W4793" s="1">
        <v>42993</v>
      </c>
      <c r="X4793">
        <v>213</v>
      </c>
      <c r="Y4793" s="3">
        <v>44958</v>
      </c>
      <c r="Z4793" t="s">
        <v>1901</v>
      </c>
      <c r="AA4793" t="s">
        <v>1902</v>
      </c>
      <c r="AC4793" s="1">
        <v>43055</v>
      </c>
      <c r="AD4793">
        <v>1</v>
      </c>
      <c r="AE4793">
        <v>210</v>
      </c>
      <c r="AF4793" s="1">
        <v>43336</v>
      </c>
      <c r="AG4793">
        <v>343</v>
      </c>
      <c r="AH4793">
        <v>308080</v>
      </c>
      <c r="AI4793">
        <v>0</v>
      </c>
      <c r="AJ4793" t="s">
        <v>1903</v>
      </c>
      <c r="AK4793" t="s">
        <v>45</v>
      </c>
      <c r="AL4793" s="1">
        <v>42993</v>
      </c>
    </row>
    <row r="4794" spans="1:38" x14ac:dyDescent="0.25">
      <c r="A4794" t="s">
        <v>78</v>
      </c>
      <c r="B4794" s="1">
        <v>43129</v>
      </c>
      <c r="C4794">
        <v>3</v>
      </c>
      <c r="D4794">
        <v>138</v>
      </c>
      <c r="E4794">
        <v>375</v>
      </c>
      <c r="F4794" t="s">
        <v>1426</v>
      </c>
      <c r="G4794" t="s">
        <v>104</v>
      </c>
      <c r="H4794" t="s">
        <v>105</v>
      </c>
      <c r="I4794">
        <v>4</v>
      </c>
      <c r="J4794" t="s">
        <v>42</v>
      </c>
      <c r="K4794">
        <v>136</v>
      </c>
      <c r="L4794">
        <v>16.899999999999999</v>
      </c>
      <c r="M4794">
        <v>5.13</v>
      </c>
      <c r="N4794">
        <v>0.87</v>
      </c>
      <c r="O4794">
        <v>4.1500000000000004</v>
      </c>
      <c r="P4794">
        <v>0.7</v>
      </c>
      <c r="Q4794">
        <v>3.87</v>
      </c>
      <c r="R4794">
        <v>0.65</v>
      </c>
      <c r="S4794">
        <v>1.36</v>
      </c>
      <c r="T4794">
        <v>12</v>
      </c>
      <c r="U4794">
        <v>17.54</v>
      </c>
      <c r="V4794">
        <v>18.14</v>
      </c>
      <c r="W4794" s="1">
        <v>42993</v>
      </c>
      <c r="X4794" t="s">
        <v>1315</v>
      </c>
      <c r="Y4794" s="3">
        <v>45079</v>
      </c>
      <c r="Z4794" t="s">
        <v>1316</v>
      </c>
      <c r="AA4794" t="s">
        <v>1317</v>
      </c>
      <c r="AB4794">
        <v>82</v>
      </c>
      <c r="AC4794" s="1">
        <v>43064</v>
      </c>
      <c r="AD4794">
        <v>2</v>
      </c>
      <c r="AE4794">
        <v>214</v>
      </c>
      <c r="AF4794" s="1">
        <v>43345</v>
      </c>
      <c r="AG4794">
        <v>753</v>
      </c>
      <c r="AH4794">
        <v>308103</v>
      </c>
      <c r="AI4794">
        <v>0</v>
      </c>
      <c r="AJ4794" t="s">
        <v>1318</v>
      </c>
      <c r="AK4794" t="s">
        <v>45</v>
      </c>
      <c r="AL4794" s="1">
        <v>42592</v>
      </c>
    </row>
    <row r="4795" spans="1:38" x14ac:dyDescent="0.25">
      <c r="A4795" t="s">
        <v>78</v>
      </c>
      <c r="B4795" s="1">
        <v>43193</v>
      </c>
      <c r="C4795">
        <v>4</v>
      </c>
      <c r="D4795">
        <v>138</v>
      </c>
      <c r="E4795">
        <v>375</v>
      </c>
      <c r="F4795" t="s">
        <v>1426</v>
      </c>
      <c r="G4795" t="s">
        <v>104</v>
      </c>
      <c r="H4795" t="s">
        <v>105</v>
      </c>
      <c r="I4795">
        <v>4</v>
      </c>
      <c r="J4795" t="s">
        <v>42</v>
      </c>
      <c r="K4795">
        <v>200</v>
      </c>
      <c r="L4795">
        <v>12.9</v>
      </c>
      <c r="M4795">
        <v>4.82</v>
      </c>
      <c r="N4795">
        <v>0.62</v>
      </c>
      <c r="O4795">
        <v>5</v>
      </c>
      <c r="P4795">
        <v>0.64</v>
      </c>
      <c r="Q4795">
        <v>4.57</v>
      </c>
      <c r="R4795">
        <v>0.59</v>
      </c>
      <c r="S4795">
        <v>1.23</v>
      </c>
      <c r="T4795">
        <v>23</v>
      </c>
      <c r="U4795">
        <v>13.39</v>
      </c>
      <c r="V4795">
        <v>15.87</v>
      </c>
      <c r="W4795" s="1">
        <v>42993</v>
      </c>
      <c r="X4795" t="s">
        <v>1315</v>
      </c>
      <c r="Y4795" s="3">
        <v>45109</v>
      </c>
      <c r="Z4795" t="s">
        <v>1316</v>
      </c>
      <c r="AA4795" t="s">
        <v>1317</v>
      </c>
      <c r="AB4795">
        <v>82</v>
      </c>
      <c r="AC4795" s="1">
        <v>43064</v>
      </c>
      <c r="AD4795">
        <v>2</v>
      </c>
      <c r="AE4795">
        <v>150</v>
      </c>
      <c r="AF4795" s="1">
        <v>43345</v>
      </c>
      <c r="AG4795">
        <v>753</v>
      </c>
      <c r="AH4795">
        <v>308103</v>
      </c>
      <c r="AI4795">
        <v>0</v>
      </c>
      <c r="AJ4795" t="s">
        <v>1318</v>
      </c>
      <c r="AK4795" t="s">
        <v>45</v>
      </c>
      <c r="AL4795" s="1">
        <v>42592</v>
      </c>
    </row>
    <row r="4796" spans="1:38" x14ac:dyDescent="0.25">
      <c r="A4796" t="s">
        <v>1153</v>
      </c>
      <c r="B4796" s="1">
        <v>43073</v>
      </c>
      <c r="C4796">
        <v>2</v>
      </c>
      <c r="D4796">
        <v>122</v>
      </c>
      <c r="E4796">
        <v>375</v>
      </c>
      <c r="F4796" t="s">
        <v>1426</v>
      </c>
      <c r="G4796" t="s">
        <v>40</v>
      </c>
      <c r="H4796" t="s">
        <v>41</v>
      </c>
      <c r="I4796">
        <v>4</v>
      </c>
      <c r="J4796" t="s">
        <v>42</v>
      </c>
      <c r="K4796">
        <v>40</v>
      </c>
      <c r="L4796">
        <v>18.600000000000001</v>
      </c>
      <c r="M4796">
        <v>5.04</v>
      </c>
      <c r="N4796">
        <v>0.94</v>
      </c>
      <c r="O4796">
        <v>5.69</v>
      </c>
      <c r="P4796">
        <v>1.06</v>
      </c>
      <c r="Q4796">
        <v>3.86</v>
      </c>
      <c r="R4796">
        <v>0.72</v>
      </c>
      <c r="S4796">
        <v>1.78</v>
      </c>
      <c r="T4796">
        <v>4</v>
      </c>
      <c r="U4796">
        <v>19.309999999999999</v>
      </c>
      <c r="V4796">
        <v>23.63</v>
      </c>
      <c r="W4796" s="1">
        <v>43033</v>
      </c>
      <c r="X4796">
        <v>194</v>
      </c>
      <c r="Y4796" t="s">
        <v>43</v>
      </c>
      <c r="Z4796" t="s">
        <v>2508</v>
      </c>
      <c r="AA4796" t="s">
        <v>2509</v>
      </c>
      <c r="AB4796">
        <v>232</v>
      </c>
      <c r="AC4796" s="1">
        <v>43058</v>
      </c>
      <c r="AD4796">
        <v>1</v>
      </c>
      <c r="AE4796">
        <v>262</v>
      </c>
      <c r="AF4796" s="1">
        <v>43337</v>
      </c>
      <c r="AG4796">
        <v>304</v>
      </c>
      <c r="AH4796">
        <v>308533</v>
      </c>
      <c r="AI4796" t="s">
        <v>2510</v>
      </c>
      <c r="AJ4796" s="2">
        <v>17441</v>
      </c>
      <c r="AK4796" t="s">
        <v>45</v>
      </c>
      <c r="AL4796" s="1">
        <v>43033</v>
      </c>
    </row>
    <row r="4797" spans="1:38" x14ac:dyDescent="0.25">
      <c r="A4797" t="s">
        <v>1153</v>
      </c>
      <c r="B4797" s="1">
        <v>43009</v>
      </c>
      <c r="C4797">
        <v>1</v>
      </c>
      <c r="D4797">
        <v>27</v>
      </c>
      <c r="E4797">
        <v>375</v>
      </c>
      <c r="F4797" t="s">
        <v>1426</v>
      </c>
      <c r="G4797" t="s">
        <v>40</v>
      </c>
      <c r="H4797" t="s">
        <v>41</v>
      </c>
      <c r="I4797">
        <v>4</v>
      </c>
      <c r="J4797" t="s">
        <v>42</v>
      </c>
      <c r="K4797">
        <v>50</v>
      </c>
      <c r="L4797">
        <v>16.8</v>
      </c>
      <c r="M4797">
        <v>5.24</v>
      </c>
      <c r="N4797">
        <v>0.88</v>
      </c>
      <c r="O4797">
        <v>5.53</v>
      </c>
      <c r="P4797">
        <v>0.93</v>
      </c>
      <c r="Q4797">
        <v>4.0999999999999996</v>
      </c>
      <c r="R4797">
        <v>0.69</v>
      </c>
      <c r="S4797">
        <v>1.62</v>
      </c>
      <c r="T4797">
        <v>33</v>
      </c>
      <c r="U4797">
        <v>17.440000000000001</v>
      </c>
      <c r="V4797">
        <v>21.3</v>
      </c>
      <c r="W4797" s="1">
        <v>42959</v>
      </c>
      <c r="X4797">
        <v>268</v>
      </c>
      <c r="Y4797" t="s">
        <v>43</v>
      </c>
      <c r="Z4797" t="s">
        <v>1043</v>
      </c>
      <c r="AA4797" t="s">
        <v>2511</v>
      </c>
      <c r="AC4797" s="1">
        <v>43049</v>
      </c>
      <c r="AD4797">
        <v>1</v>
      </c>
      <c r="AE4797">
        <v>259</v>
      </c>
      <c r="AF4797" s="1">
        <v>43329</v>
      </c>
      <c r="AG4797">
        <v>370</v>
      </c>
      <c r="AH4797">
        <v>308533</v>
      </c>
      <c r="AI4797">
        <v>115</v>
      </c>
      <c r="AJ4797" s="2">
        <v>42644</v>
      </c>
      <c r="AK4797" t="s">
        <v>45</v>
      </c>
      <c r="AL4797" s="1">
        <v>42959</v>
      </c>
    </row>
    <row r="4798" spans="1:38" x14ac:dyDescent="0.25">
      <c r="A4798" t="s">
        <v>1153</v>
      </c>
      <c r="B4798" s="1">
        <v>43073</v>
      </c>
      <c r="C4798">
        <v>2</v>
      </c>
      <c r="D4798">
        <v>27</v>
      </c>
      <c r="E4798">
        <v>375</v>
      </c>
      <c r="F4798" t="s">
        <v>1426</v>
      </c>
      <c r="G4798" t="s">
        <v>40</v>
      </c>
      <c r="H4798" t="s">
        <v>41</v>
      </c>
      <c r="I4798">
        <v>4</v>
      </c>
      <c r="J4798" t="s">
        <v>42</v>
      </c>
      <c r="K4798">
        <v>114</v>
      </c>
      <c r="L4798">
        <v>14.3</v>
      </c>
      <c r="M4798">
        <v>5.23</v>
      </c>
      <c r="N4798">
        <v>0.75</v>
      </c>
      <c r="O4798">
        <v>5.32</v>
      </c>
      <c r="P4798">
        <v>0.76</v>
      </c>
      <c r="Q4798">
        <v>4.45</v>
      </c>
      <c r="R4798">
        <v>0.64</v>
      </c>
      <c r="S4798">
        <v>1.4</v>
      </c>
      <c r="T4798">
        <v>31</v>
      </c>
      <c r="U4798">
        <v>14.84</v>
      </c>
      <c r="V4798">
        <v>18.12</v>
      </c>
      <c r="W4798" s="1">
        <v>42959</v>
      </c>
      <c r="X4798">
        <v>268</v>
      </c>
      <c r="Y4798" t="s">
        <v>46</v>
      </c>
      <c r="Z4798" t="s">
        <v>1043</v>
      </c>
      <c r="AA4798" t="s">
        <v>2511</v>
      </c>
      <c r="AC4798" s="1">
        <v>43049</v>
      </c>
      <c r="AD4798">
        <v>1</v>
      </c>
      <c r="AE4798">
        <v>254</v>
      </c>
      <c r="AF4798" s="1">
        <v>43329</v>
      </c>
      <c r="AG4798">
        <v>370</v>
      </c>
      <c r="AH4798">
        <v>308533</v>
      </c>
      <c r="AI4798">
        <v>115</v>
      </c>
      <c r="AJ4798" s="2">
        <v>42644</v>
      </c>
      <c r="AK4798" t="s">
        <v>45</v>
      </c>
      <c r="AL4798" s="1">
        <v>42959</v>
      </c>
    </row>
    <row r="4799" spans="1:38" x14ac:dyDescent="0.25">
      <c r="A4799" t="s">
        <v>1153</v>
      </c>
      <c r="B4799" s="1">
        <v>43144</v>
      </c>
      <c r="C4799">
        <v>3</v>
      </c>
      <c r="D4799">
        <v>27</v>
      </c>
      <c r="E4799">
        <v>375</v>
      </c>
      <c r="F4799" t="s">
        <v>1426</v>
      </c>
      <c r="G4799" t="s">
        <v>40</v>
      </c>
      <c r="H4799" t="s">
        <v>41</v>
      </c>
      <c r="I4799">
        <v>4</v>
      </c>
      <c r="J4799" t="s">
        <v>42</v>
      </c>
      <c r="K4799">
        <v>185</v>
      </c>
      <c r="L4799">
        <v>11.2</v>
      </c>
      <c r="M4799">
        <v>4.9400000000000004</v>
      </c>
      <c r="N4799">
        <v>0.55000000000000004</v>
      </c>
      <c r="O4799">
        <v>7.25</v>
      </c>
      <c r="P4799">
        <v>0.81</v>
      </c>
      <c r="Q4799">
        <v>4.84</v>
      </c>
      <c r="R4799">
        <v>0.54</v>
      </c>
      <c r="S4799">
        <v>1.35</v>
      </c>
      <c r="T4799">
        <v>80</v>
      </c>
      <c r="U4799">
        <v>11.63</v>
      </c>
      <c r="V4799">
        <v>17.170000000000002</v>
      </c>
      <c r="W4799" s="1">
        <v>42959</v>
      </c>
      <c r="X4799">
        <v>268</v>
      </c>
      <c r="Y4799" t="s">
        <v>47</v>
      </c>
      <c r="Z4799" t="s">
        <v>1043</v>
      </c>
      <c r="AA4799" t="s">
        <v>2511</v>
      </c>
      <c r="AC4799" s="1">
        <v>43104</v>
      </c>
      <c r="AD4799">
        <v>2</v>
      </c>
      <c r="AE4799">
        <v>170</v>
      </c>
      <c r="AF4799" s="1">
        <v>43384</v>
      </c>
      <c r="AG4799">
        <v>425</v>
      </c>
      <c r="AH4799">
        <v>308533</v>
      </c>
      <c r="AI4799">
        <v>115</v>
      </c>
      <c r="AJ4799" s="2">
        <v>42644</v>
      </c>
      <c r="AK4799" t="s">
        <v>45</v>
      </c>
      <c r="AL4799" s="1">
        <v>42959</v>
      </c>
    </row>
    <row r="4800" spans="1:38" x14ac:dyDescent="0.25">
      <c r="A4800" t="s">
        <v>1153</v>
      </c>
      <c r="B4800" s="1">
        <v>43144</v>
      </c>
      <c r="C4800">
        <v>3</v>
      </c>
      <c r="D4800">
        <v>122</v>
      </c>
      <c r="E4800">
        <v>375</v>
      </c>
      <c r="F4800" t="s">
        <v>1426</v>
      </c>
      <c r="G4800" t="s">
        <v>40</v>
      </c>
      <c r="H4800" t="s">
        <v>41</v>
      </c>
      <c r="I4800">
        <v>4</v>
      </c>
      <c r="J4800" t="s">
        <v>42</v>
      </c>
      <c r="K4800">
        <v>111</v>
      </c>
      <c r="L4800">
        <v>12.1</v>
      </c>
      <c r="M4800">
        <v>5</v>
      </c>
      <c r="N4800">
        <v>0.6</v>
      </c>
      <c r="O4800">
        <v>6.65</v>
      </c>
      <c r="P4800">
        <v>0.8</v>
      </c>
      <c r="Q4800">
        <v>4.05</v>
      </c>
      <c r="R4800">
        <v>0.49</v>
      </c>
      <c r="S4800">
        <v>1.29</v>
      </c>
      <c r="T4800">
        <v>15</v>
      </c>
      <c r="U4800">
        <v>12.56</v>
      </c>
      <c r="V4800">
        <v>16.920000000000002</v>
      </c>
      <c r="W4800" s="1">
        <v>43033</v>
      </c>
      <c r="X4800">
        <v>194</v>
      </c>
      <c r="Y4800" t="s">
        <v>46</v>
      </c>
      <c r="Z4800" t="s">
        <v>2508</v>
      </c>
      <c r="AA4800" t="s">
        <v>2509</v>
      </c>
      <c r="AB4800">
        <v>232</v>
      </c>
      <c r="AC4800" s="1">
        <v>43090</v>
      </c>
      <c r="AD4800">
        <v>2</v>
      </c>
      <c r="AE4800">
        <v>156</v>
      </c>
      <c r="AF4800" s="1">
        <v>43370</v>
      </c>
      <c r="AG4800">
        <v>337</v>
      </c>
      <c r="AH4800">
        <v>308533</v>
      </c>
      <c r="AI4800" t="s">
        <v>2510</v>
      </c>
      <c r="AJ4800" s="2">
        <v>17441</v>
      </c>
      <c r="AK4800" t="s">
        <v>45</v>
      </c>
      <c r="AL4800" s="1">
        <v>43033</v>
      </c>
    </row>
    <row r="4801" spans="1:38" x14ac:dyDescent="0.25">
      <c r="A4801" t="s">
        <v>1153</v>
      </c>
      <c r="B4801" s="1">
        <v>43214</v>
      </c>
      <c r="C4801">
        <v>4</v>
      </c>
      <c r="D4801">
        <v>27</v>
      </c>
      <c r="E4801">
        <v>375</v>
      </c>
      <c r="F4801" t="s">
        <v>1426</v>
      </c>
      <c r="G4801" t="s">
        <v>40</v>
      </c>
      <c r="H4801" t="s">
        <v>41</v>
      </c>
      <c r="I4801">
        <v>4</v>
      </c>
      <c r="J4801" t="s">
        <v>42</v>
      </c>
      <c r="K4801">
        <v>255</v>
      </c>
      <c r="L4801">
        <v>7.7</v>
      </c>
      <c r="M4801">
        <v>4.42</v>
      </c>
      <c r="N4801">
        <v>0.34</v>
      </c>
      <c r="O4801">
        <v>9.1300000000000008</v>
      </c>
      <c r="P4801">
        <v>0.7</v>
      </c>
      <c r="Q4801">
        <v>5.73</v>
      </c>
      <c r="R4801">
        <v>0.44</v>
      </c>
      <c r="S4801">
        <v>1.1399999999999999</v>
      </c>
      <c r="T4801">
        <v>127</v>
      </c>
      <c r="U4801">
        <v>7.99</v>
      </c>
      <c r="V4801">
        <v>14.11</v>
      </c>
      <c r="W4801" s="1">
        <v>42959</v>
      </c>
      <c r="X4801">
        <v>268</v>
      </c>
      <c r="Y4801" t="s">
        <v>48</v>
      </c>
      <c r="Z4801" t="s">
        <v>1043</v>
      </c>
      <c r="AA4801" t="s">
        <v>2511</v>
      </c>
      <c r="AC4801" t="s">
        <v>49</v>
      </c>
      <c r="AH4801">
        <v>308533</v>
      </c>
      <c r="AI4801">
        <v>115</v>
      </c>
      <c r="AJ4801" s="2">
        <v>42644</v>
      </c>
      <c r="AK4801" t="s">
        <v>50</v>
      </c>
      <c r="AL4801" s="1">
        <v>43237</v>
      </c>
    </row>
    <row r="4802" spans="1:38" x14ac:dyDescent="0.25">
      <c r="A4802" t="s">
        <v>1153</v>
      </c>
      <c r="B4802" s="1">
        <v>43214</v>
      </c>
      <c r="C4802">
        <v>4</v>
      </c>
      <c r="D4802">
        <v>122</v>
      </c>
      <c r="E4802">
        <v>375</v>
      </c>
      <c r="F4802" t="s">
        <v>1426</v>
      </c>
      <c r="G4802" t="s">
        <v>40</v>
      </c>
      <c r="H4802" t="s">
        <v>41</v>
      </c>
      <c r="I4802">
        <v>4</v>
      </c>
      <c r="J4802" t="s">
        <v>42</v>
      </c>
      <c r="K4802">
        <v>181</v>
      </c>
      <c r="L4802">
        <v>7.4</v>
      </c>
      <c r="M4802">
        <v>4.43</v>
      </c>
      <c r="N4802">
        <v>0.33</v>
      </c>
      <c r="O4802">
        <v>8.65</v>
      </c>
      <c r="P4802">
        <v>0.64</v>
      </c>
      <c r="Q4802">
        <v>5.17</v>
      </c>
      <c r="R4802">
        <v>0.38</v>
      </c>
      <c r="S4802">
        <v>1.02</v>
      </c>
      <c r="T4802">
        <v>20</v>
      </c>
      <c r="U4802">
        <v>7.68</v>
      </c>
      <c r="V4802">
        <v>12.83</v>
      </c>
      <c r="W4802" s="1">
        <v>43033</v>
      </c>
      <c r="X4802">
        <v>194</v>
      </c>
      <c r="Y4802" t="s">
        <v>47</v>
      </c>
      <c r="Z4802" t="s">
        <v>2508</v>
      </c>
      <c r="AA4802" t="s">
        <v>2509</v>
      </c>
      <c r="AB4802">
        <v>232</v>
      </c>
      <c r="AC4802" t="s">
        <v>49</v>
      </c>
      <c r="AH4802">
        <v>308533</v>
      </c>
      <c r="AI4802" t="s">
        <v>2510</v>
      </c>
      <c r="AJ4802" s="2">
        <v>17441</v>
      </c>
      <c r="AK4802" t="s">
        <v>50</v>
      </c>
      <c r="AL4802" s="1">
        <v>43237</v>
      </c>
    </row>
    <row r="4803" spans="1:38" x14ac:dyDescent="0.25">
      <c r="A4803" t="s">
        <v>38</v>
      </c>
      <c r="B4803" s="1">
        <v>43075</v>
      </c>
      <c r="C4803">
        <v>2</v>
      </c>
      <c r="D4803">
        <v>122</v>
      </c>
      <c r="E4803">
        <v>375</v>
      </c>
      <c r="F4803" t="s">
        <v>1426</v>
      </c>
      <c r="G4803" t="s">
        <v>69</v>
      </c>
      <c r="H4803" t="s">
        <v>70</v>
      </c>
      <c r="I4803">
        <v>5</v>
      </c>
      <c r="J4803" t="s">
        <v>42</v>
      </c>
      <c r="K4803">
        <v>44</v>
      </c>
      <c r="L4803">
        <v>21.1</v>
      </c>
      <c r="M4803">
        <v>5.0199999999999996</v>
      </c>
      <c r="N4803">
        <v>1.06</v>
      </c>
      <c r="O4803">
        <v>4.3499999999999996</v>
      </c>
      <c r="P4803">
        <v>0.92</v>
      </c>
      <c r="Q4803">
        <v>3.44</v>
      </c>
      <c r="R4803">
        <v>0.73</v>
      </c>
      <c r="S4803">
        <v>1.64</v>
      </c>
      <c r="T4803">
        <v>17</v>
      </c>
      <c r="U4803">
        <v>21.9</v>
      </c>
      <c r="V4803">
        <v>22.62</v>
      </c>
      <c r="W4803" s="1">
        <v>43031</v>
      </c>
      <c r="X4803">
        <v>182</v>
      </c>
      <c r="Y4803" t="s">
        <v>43</v>
      </c>
      <c r="AC4803" s="1">
        <v>43076</v>
      </c>
      <c r="AD4803">
        <v>1</v>
      </c>
      <c r="AE4803">
        <v>239</v>
      </c>
      <c r="AF4803" s="1">
        <v>43354</v>
      </c>
      <c r="AG4803">
        <v>323</v>
      </c>
      <c r="AH4803">
        <v>307091</v>
      </c>
      <c r="AI4803">
        <v>174</v>
      </c>
      <c r="AJ4803" s="3">
        <v>45269</v>
      </c>
      <c r="AK4803" t="s">
        <v>45</v>
      </c>
      <c r="AL4803" s="1">
        <v>43031</v>
      </c>
    </row>
    <row r="4804" spans="1:38" x14ac:dyDescent="0.25">
      <c r="A4804" t="s">
        <v>38</v>
      </c>
      <c r="B4804" s="1">
        <v>43010</v>
      </c>
      <c r="C4804">
        <v>1</v>
      </c>
      <c r="D4804">
        <v>208</v>
      </c>
      <c r="E4804">
        <v>375</v>
      </c>
      <c r="F4804" t="s">
        <v>1426</v>
      </c>
      <c r="G4804" t="s">
        <v>40</v>
      </c>
      <c r="H4804" t="s">
        <v>41</v>
      </c>
      <c r="I4804">
        <v>5</v>
      </c>
      <c r="J4804" t="s">
        <v>42</v>
      </c>
      <c r="K4804">
        <v>27</v>
      </c>
      <c r="L4804">
        <v>19.399999999999999</v>
      </c>
      <c r="M4804">
        <v>5.2</v>
      </c>
      <c r="N4804">
        <v>1.01</v>
      </c>
      <c r="O4804">
        <v>4.47</v>
      </c>
      <c r="P4804">
        <v>0.87</v>
      </c>
      <c r="Q4804">
        <v>3.84</v>
      </c>
      <c r="R4804">
        <v>0.74</v>
      </c>
      <c r="S4804">
        <v>1.61</v>
      </c>
      <c r="T4804">
        <v>17</v>
      </c>
      <c r="U4804">
        <v>20.14</v>
      </c>
      <c r="V4804">
        <v>21.61</v>
      </c>
      <c r="W4804" s="1">
        <v>42983</v>
      </c>
      <c r="X4804">
        <v>230</v>
      </c>
      <c r="Y4804" t="s">
        <v>43</v>
      </c>
      <c r="AC4804" s="1">
        <v>43049</v>
      </c>
      <c r="AD4804">
        <v>1</v>
      </c>
      <c r="AE4804">
        <v>251</v>
      </c>
      <c r="AF4804" s="1">
        <v>43328</v>
      </c>
      <c r="AG4804">
        <v>345</v>
      </c>
      <c r="AH4804">
        <v>311022</v>
      </c>
      <c r="AI4804" t="s">
        <v>2512</v>
      </c>
      <c r="AJ4804" s="2">
        <v>26420</v>
      </c>
      <c r="AK4804" t="s">
        <v>45</v>
      </c>
      <c r="AL4804" s="1">
        <v>42983</v>
      </c>
    </row>
    <row r="4805" spans="1:38" x14ac:dyDescent="0.25">
      <c r="A4805" t="s">
        <v>38</v>
      </c>
      <c r="B4805" s="1">
        <v>43146</v>
      </c>
      <c r="C4805">
        <v>3</v>
      </c>
      <c r="D4805">
        <v>122</v>
      </c>
      <c r="E4805">
        <v>375</v>
      </c>
      <c r="F4805" t="s">
        <v>1426</v>
      </c>
      <c r="G4805" t="s">
        <v>69</v>
      </c>
      <c r="H4805" t="s">
        <v>70</v>
      </c>
      <c r="I4805">
        <v>5</v>
      </c>
      <c r="J4805" t="s">
        <v>42</v>
      </c>
      <c r="K4805">
        <v>115</v>
      </c>
      <c r="L4805">
        <v>17.100000000000001</v>
      </c>
      <c r="M4805">
        <v>4.9400000000000004</v>
      </c>
      <c r="N4805">
        <v>0.84</v>
      </c>
      <c r="O4805">
        <v>5.37</v>
      </c>
      <c r="P4805">
        <v>0.92</v>
      </c>
      <c r="Q4805">
        <v>3.99</v>
      </c>
      <c r="R4805">
        <v>0.68</v>
      </c>
      <c r="S4805">
        <v>1.6</v>
      </c>
      <c r="T4805">
        <v>6</v>
      </c>
      <c r="U4805">
        <v>17.75</v>
      </c>
      <c r="V4805">
        <v>21.18</v>
      </c>
      <c r="W4805" s="1">
        <v>43031</v>
      </c>
      <c r="X4805">
        <v>182</v>
      </c>
      <c r="Y4805" t="s">
        <v>46</v>
      </c>
      <c r="AC4805" s="1">
        <v>43076</v>
      </c>
      <c r="AD4805">
        <v>1</v>
      </c>
      <c r="AE4805">
        <v>203</v>
      </c>
      <c r="AF4805" s="1">
        <v>43354</v>
      </c>
      <c r="AG4805">
        <v>323</v>
      </c>
      <c r="AH4805">
        <v>307091</v>
      </c>
      <c r="AI4805">
        <v>174</v>
      </c>
      <c r="AJ4805" s="3">
        <v>45269</v>
      </c>
      <c r="AK4805" t="s">
        <v>45</v>
      </c>
      <c r="AL4805" s="1">
        <v>43031</v>
      </c>
    </row>
    <row r="4806" spans="1:38" x14ac:dyDescent="0.25">
      <c r="A4806" t="s">
        <v>38</v>
      </c>
      <c r="B4806" s="1">
        <v>43200</v>
      </c>
      <c r="C4806">
        <v>4</v>
      </c>
      <c r="D4806">
        <v>122</v>
      </c>
      <c r="E4806">
        <v>375</v>
      </c>
      <c r="F4806" t="s">
        <v>1426</v>
      </c>
      <c r="G4806" t="s">
        <v>69</v>
      </c>
      <c r="H4806" t="s">
        <v>70</v>
      </c>
      <c r="I4806">
        <v>5</v>
      </c>
      <c r="J4806" t="s">
        <v>42</v>
      </c>
      <c r="K4806">
        <v>169</v>
      </c>
      <c r="L4806">
        <v>16.8</v>
      </c>
      <c r="M4806">
        <v>5.15</v>
      </c>
      <c r="N4806">
        <v>0.87</v>
      </c>
      <c r="O4806">
        <v>5.24</v>
      </c>
      <c r="P4806">
        <v>0.88</v>
      </c>
      <c r="Q4806">
        <v>4.21</v>
      </c>
      <c r="R4806">
        <v>0.71</v>
      </c>
      <c r="S4806">
        <v>1.59</v>
      </c>
      <c r="T4806">
        <v>14</v>
      </c>
      <c r="U4806">
        <v>17.440000000000001</v>
      </c>
      <c r="V4806">
        <v>20.82</v>
      </c>
      <c r="W4806" s="1">
        <v>43031</v>
      </c>
      <c r="X4806">
        <v>182</v>
      </c>
      <c r="Y4806" t="s">
        <v>47</v>
      </c>
      <c r="AC4806" t="s">
        <v>49</v>
      </c>
      <c r="AH4806">
        <v>307091</v>
      </c>
      <c r="AI4806">
        <v>174</v>
      </c>
      <c r="AJ4806" s="3">
        <v>45269</v>
      </c>
      <c r="AK4806" t="s">
        <v>50</v>
      </c>
      <c r="AL4806" s="1">
        <v>43241</v>
      </c>
    </row>
    <row r="4807" spans="1:38" x14ac:dyDescent="0.25">
      <c r="A4807" t="s">
        <v>594</v>
      </c>
      <c r="B4807" s="1">
        <v>43059</v>
      </c>
      <c r="C4807">
        <v>2</v>
      </c>
      <c r="D4807">
        <v>516</v>
      </c>
      <c r="E4807">
        <v>375</v>
      </c>
      <c r="F4807" t="s">
        <v>1426</v>
      </c>
      <c r="G4807" t="s">
        <v>69</v>
      </c>
      <c r="H4807" t="s">
        <v>70</v>
      </c>
      <c r="I4807">
        <v>3</v>
      </c>
      <c r="J4807">
        <v>2</v>
      </c>
      <c r="K4807">
        <v>101</v>
      </c>
      <c r="L4807">
        <v>23.8</v>
      </c>
      <c r="M4807">
        <v>4.92</v>
      </c>
      <c r="N4807">
        <v>1.17</v>
      </c>
      <c r="O4807">
        <v>4.57</v>
      </c>
      <c r="P4807">
        <v>1.0900000000000001</v>
      </c>
      <c r="Q4807">
        <v>3.64</v>
      </c>
      <c r="R4807">
        <v>0.87</v>
      </c>
      <c r="S4807">
        <v>1.95</v>
      </c>
      <c r="T4807">
        <v>81</v>
      </c>
      <c r="U4807">
        <v>24.7</v>
      </c>
      <c r="V4807">
        <v>26.52</v>
      </c>
      <c r="W4807" s="1">
        <v>42958</v>
      </c>
      <c r="X4807">
        <v>241</v>
      </c>
      <c r="Y4807" t="s">
        <v>46</v>
      </c>
      <c r="Z4807" t="s">
        <v>2513</v>
      </c>
      <c r="AA4807">
        <f>-79/74</f>
        <v>-1.0675675675675675</v>
      </c>
      <c r="AC4807" s="1">
        <v>43043</v>
      </c>
      <c r="AD4807">
        <v>1</v>
      </c>
      <c r="AE4807">
        <v>215</v>
      </c>
      <c r="AF4807" s="1">
        <v>43324</v>
      </c>
      <c r="AG4807">
        <v>366</v>
      </c>
      <c r="AH4807">
        <v>107075</v>
      </c>
      <c r="AI4807" t="s">
        <v>522</v>
      </c>
      <c r="AJ4807" s="2">
        <v>18203</v>
      </c>
      <c r="AK4807" t="s">
        <v>45</v>
      </c>
      <c r="AL4807" s="1">
        <v>42958</v>
      </c>
    </row>
    <row r="4808" spans="1:38" x14ac:dyDescent="0.25">
      <c r="A4808" t="s">
        <v>594</v>
      </c>
      <c r="B4808" s="1">
        <v>42995</v>
      </c>
      <c r="C4808">
        <v>1</v>
      </c>
      <c r="D4808">
        <v>516</v>
      </c>
      <c r="E4808">
        <v>375</v>
      </c>
      <c r="F4808" t="s">
        <v>1426</v>
      </c>
      <c r="G4808" t="s">
        <v>69</v>
      </c>
      <c r="H4808" t="s">
        <v>70</v>
      </c>
      <c r="I4808">
        <v>3</v>
      </c>
      <c r="J4808">
        <v>2</v>
      </c>
      <c r="K4808">
        <v>37</v>
      </c>
      <c r="L4808">
        <v>23.1</v>
      </c>
      <c r="M4808">
        <v>5</v>
      </c>
      <c r="N4808">
        <v>1.1599999999999999</v>
      </c>
      <c r="O4808">
        <v>3.45</v>
      </c>
      <c r="P4808">
        <v>0.8</v>
      </c>
      <c r="Q4808">
        <v>3.68</v>
      </c>
      <c r="R4808">
        <v>0.85</v>
      </c>
      <c r="S4808">
        <v>1.65</v>
      </c>
      <c r="T4808">
        <v>28</v>
      </c>
      <c r="U4808">
        <v>23.98</v>
      </c>
      <c r="V4808">
        <v>22.54</v>
      </c>
      <c r="W4808" s="1">
        <v>42958</v>
      </c>
      <c r="X4808">
        <v>241</v>
      </c>
      <c r="Y4808" t="s">
        <v>43</v>
      </c>
      <c r="Z4808" s="2">
        <v>20424</v>
      </c>
      <c r="AA4808">
        <f>-88/72</f>
        <v>-1.2222222222222223</v>
      </c>
      <c r="AC4808" t="s">
        <v>49</v>
      </c>
      <c r="AH4808">
        <v>107075</v>
      </c>
      <c r="AI4808" t="s">
        <v>522</v>
      </c>
      <c r="AJ4808" s="2">
        <v>18203</v>
      </c>
      <c r="AK4808" t="s">
        <v>45</v>
      </c>
      <c r="AL4808" s="1">
        <v>42958</v>
      </c>
    </row>
    <row r="4809" spans="1:38" x14ac:dyDescent="0.25">
      <c r="A4809" t="s">
        <v>594</v>
      </c>
      <c r="B4809" s="1">
        <v>43122</v>
      </c>
      <c r="C4809">
        <v>3</v>
      </c>
      <c r="D4809">
        <v>516</v>
      </c>
      <c r="E4809">
        <v>375</v>
      </c>
      <c r="F4809" t="s">
        <v>1426</v>
      </c>
      <c r="G4809" t="s">
        <v>69</v>
      </c>
      <c r="H4809" t="s">
        <v>70</v>
      </c>
      <c r="I4809">
        <v>3</v>
      </c>
      <c r="J4809">
        <v>2</v>
      </c>
      <c r="K4809">
        <v>164</v>
      </c>
      <c r="L4809">
        <v>16</v>
      </c>
      <c r="M4809">
        <v>4.8099999999999996</v>
      </c>
      <c r="N4809">
        <v>0.77</v>
      </c>
      <c r="O4809">
        <v>4.57</v>
      </c>
      <c r="P4809">
        <v>0.73</v>
      </c>
      <c r="Q4809">
        <v>3.53</v>
      </c>
      <c r="R4809">
        <v>0.56000000000000005</v>
      </c>
      <c r="S4809">
        <v>1.3</v>
      </c>
      <c r="T4809">
        <v>145</v>
      </c>
      <c r="U4809">
        <v>16.61</v>
      </c>
      <c r="V4809">
        <v>17.61</v>
      </c>
      <c r="W4809" s="1">
        <v>42958</v>
      </c>
      <c r="X4809">
        <v>241</v>
      </c>
      <c r="Y4809" t="s">
        <v>47</v>
      </c>
      <c r="Z4809" s="2">
        <v>20424</v>
      </c>
      <c r="AA4809">
        <f>-88/72</f>
        <v>-1.2222222222222223</v>
      </c>
      <c r="AC4809" s="1">
        <v>43043</v>
      </c>
      <c r="AD4809">
        <v>1</v>
      </c>
      <c r="AE4809">
        <v>158</v>
      </c>
      <c r="AF4809" s="1">
        <v>43324</v>
      </c>
      <c r="AG4809">
        <v>366</v>
      </c>
      <c r="AH4809">
        <v>107075</v>
      </c>
      <c r="AI4809" t="s">
        <v>522</v>
      </c>
      <c r="AJ4809" s="2">
        <v>18203</v>
      </c>
      <c r="AK4809" t="s">
        <v>45</v>
      </c>
      <c r="AL4809" s="1">
        <v>42958</v>
      </c>
    </row>
    <row r="4810" spans="1:38" x14ac:dyDescent="0.25">
      <c r="A4810" t="s">
        <v>594</v>
      </c>
      <c r="B4810" s="1">
        <v>43186</v>
      </c>
      <c r="C4810">
        <v>4</v>
      </c>
      <c r="D4810">
        <v>516</v>
      </c>
      <c r="E4810">
        <v>375</v>
      </c>
      <c r="F4810" t="s">
        <v>1426</v>
      </c>
      <c r="G4810" t="s">
        <v>69</v>
      </c>
      <c r="H4810" t="s">
        <v>70</v>
      </c>
      <c r="I4810">
        <v>3</v>
      </c>
      <c r="J4810">
        <v>2</v>
      </c>
      <c r="K4810">
        <v>228</v>
      </c>
      <c r="L4810">
        <v>14.8</v>
      </c>
      <c r="M4810">
        <v>4.96</v>
      </c>
      <c r="N4810">
        <v>0.73</v>
      </c>
      <c r="O4810">
        <v>4.9000000000000004</v>
      </c>
      <c r="P4810">
        <v>0.73</v>
      </c>
      <c r="Q4810">
        <v>4.0599999999999996</v>
      </c>
      <c r="R4810">
        <v>0.6</v>
      </c>
      <c r="S4810">
        <v>1.33</v>
      </c>
      <c r="T4810">
        <v>81</v>
      </c>
      <c r="U4810">
        <v>15.36</v>
      </c>
      <c r="V4810">
        <v>17.579999999999998</v>
      </c>
      <c r="W4810" s="1">
        <v>42958</v>
      </c>
      <c r="X4810">
        <v>241</v>
      </c>
      <c r="Y4810" t="s">
        <v>48</v>
      </c>
      <c r="Z4810" s="2">
        <v>20424</v>
      </c>
      <c r="AA4810">
        <f>-88/72</f>
        <v>-1.2222222222222223</v>
      </c>
      <c r="AC4810" t="s">
        <v>49</v>
      </c>
      <c r="AH4810">
        <v>107075</v>
      </c>
      <c r="AI4810" t="s">
        <v>522</v>
      </c>
      <c r="AJ4810" s="2">
        <v>18203</v>
      </c>
      <c r="AK4810" t="s">
        <v>50</v>
      </c>
      <c r="AL4810" s="1">
        <v>43245</v>
      </c>
    </row>
    <row r="4811" spans="1:38" x14ac:dyDescent="0.25">
      <c r="A4811" t="s">
        <v>38</v>
      </c>
      <c r="B4811" s="1">
        <v>43075</v>
      </c>
      <c r="C4811">
        <v>2</v>
      </c>
      <c r="D4811">
        <v>208</v>
      </c>
      <c r="E4811">
        <v>376</v>
      </c>
      <c r="F4811" t="s">
        <v>1426</v>
      </c>
      <c r="G4811" t="s">
        <v>40</v>
      </c>
      <c r="H4811" t="s">
        <v>41</v>
      </c>
      <c r="I4811">
        <v>5</v>
      </c>
      <c r="J4811" t="s">
        <v>42</v>
      </c>
      <c r="K4811">
        <v>92</v>
      </c>
      <c r="L4811">
        <v>19</v>
      </c>
      <c r="M4811">
        <v>5.07</v>
      </c>
      <c r="N4811">
        <v>0.96</v>
      </c>
      <c r="O4811">
        <v>4.1500000000000004</v>
      </c>
      <c r="P4811">
        <v>0.79</v>
      </c>
      <c r="Q4811">
        <v>3.94</v>
      </c>
      <c r="R4811">
        <v>0.75</v>
      </c>
      <c r="S4811">
        <v>1.54</v>
      </c>
      <c r="T4811">
        <v>11</v>
      </c>
      <c r="U4811">
        <v>19.72</v>
      </c>
      <c r="V4811">
        <v>20.57</v>
      </c>
      <c r="W4811" s="1">
        <v>42983</v>
      </c>
      <c r="X4811">
        <v>230</v>
      </c>
      <c r="Y4811" t="s">
        <v>46</v>
      </c>
      <c r="AC4811" s="1">
        <v>43049</v>
      </c>
      <c r="AD4811">
        <v>1</v>
      </c>
      <c r="AE4811">
        <v>213</v>
      </c>
      <c r="AF4811" s="1">
        <v>43328</v>
      </c>
      <c r="AG4811">
        <v>345</v>
      </c>
      <c r="AH4811">
        <v>311022</v>
      </c>
      <c r="AI4811" t="s">
        <v>2512</v>
      </c>
      <c r="AJ4811" s="2">
        <v>26420</v>
      </c>
      <c r="AK4811" t="s">
        <v>45</v>
      </c>
      <c r="AL4811" s="1">
        <v>42983</v>
      </c>
    </row>
    <row r="4812" spans="1:38" x14ac:dyDescent="0.25">
      <c r="A4812" t="s">
        <v>38</v>
      </c>
      <c r="B4812" s="1">
        <v>43146</v>
      </c>
      <c r="C4812">
        <v>3</v>
      </c>
      <c r="D4812">
        <v>208</v>
      </c>
      <c r="E4812">
        <v>376</v>
      </c>
      <c r="F4812" t="s">
        <v>1426</v>
      </c>
      <c r="G4812" t="s">
        <v>40</v>
      </c>
      <c r="H4812" t="s">
        <v>41</v>
      </c>
      <c r="I4812">
        <v>5</v>
      </c>
      <c r="J4812" t="s">
        <v>42</v>
      </c>
      <c r="K4812">
        <v>163</v>
      </c>
      <c r="L4812">
        <v>12.9</v>
      </c>
      <c r="M4812">
        <v>4.96</v>
      </c>
      <c r="N4812">
        <v>0.64</v>
      </c>
      <c r="O4812">
        <v>5.0999999999999996</v>
      </c>
      <c r="P4812">
        <v>0.66</v>
      </c>
      <c r="Q4812">
        <v>4.63</v>
      </c>
      <c r="R4812">
        <v>0.6</v>
      </c>
      <c r="S4812">
        <v>1.26</v>
      </c>
      <c r="T4812">
        <v>12</v>
      </c>
      <c r="U4812">
        <v>13.39</v>
      </c>
      <c r="V4812">
        <v>16.190000000000001</v>
      </c>
      <c r="W4812" s="1">
        <v>42983</v>
      </c>
      <c r="X4812">
        <v>230</v>
      </c>
      <c r="Y4812" t="s">
        <v>47</v>
      </c>
      <c r="AC4812" s="1">
        <v>43049</v>
      </c>
      <c r="AD4812">
        <v>1</v>
      </c>
      <c r="AE4812">
        <v>177</v>
      </c>
      <c r="AF4812" s="1">
        <v>43328</v>
      </c>
      <c r="AG4812">
        <v>345</v>
      </c>
      <c r="AH4812">
        <v>311022</v>
      </c>
      <c r="AI4812" t="s">
        <v>2512</v>
      </c>
      <c r="AJ4812" s="2">
        <v>26420</v>
      </c>
      <c r="AK4812" t="s">
        <v>45</v>
      </c>
      <c r="AL4812" s="1">
        <v>42983</v>
      </c>
    </row>
    <row r="4813" spans="1:38" x14ac:dyDescent="0.25">
      <c r="A4813" t="s">
        <v>38</v>
      </c>
      <c r="B4813" s="1">
        <v>43200</v>
      </c>
      <c r="C4813">
        <v>4</v>
      </c>
      <c r="D4813">
        <v>208</v>
      </c>
      <c r="E4813">
        <v>376</v>
      </c>
      <c r="F4813" t="s">
        <v>1426</v>
      </c>
      <c r="G4813" t="s">
        <v>40</v>
      </c>
      <c r="H4813" t="s">
        <v>41</v>
      </c>
      <c r="I4813">
        <v>5</v>
      </c>
      <c r="J4813" t="s">
        <v>42</v>
      </c>
      <c r="K4813">
        <v>217</v>
      </c>
      <c r="L4813">
        <v>10.5</v>
      </c>
      <c r="M4813">
        <v>4.95</v>
      </c>
      <c r="N4813">
        <v>0.52</v>
      </c>
      <c r="O4813">
        <v>5.94</v>
      </c>
      <c r="P4813">
        <v>0.62</v>
      </c>
      <c r="Q4813">
        <v>5.3</v>
      </c>
      <c r="R4813">
        <v>0.56000000000000005</v>
      </c>
      <c r="S4813">
        <v>1.18</v>
      </c>
      <c r="T4813">
        <v>20</v>
      </c>
      <c r="U4813">
        <v>10.9</v>
      </c>
      <c r="V4813">
        <v>14.75</v>
      </c>
      <c r="W4813" s="1">
        <v>42983</v>
      </c>
      <c r="X4813">
        <v>230</v>
      </c>
      <c r="Y4813" t="s">
        <v>48</v>
      </c>
      <c r="AC4813" t="s">
        <v>49</v>
      </c>
      <c r="AH4813">
        <v>311022</v>
      </c>
      <c r="AI4813" t="s">
        <v>2512</v>
      </c>
      <c r="AJ4813" s="2">
        <v>26420</v>
      </c>
      <c r="AK4813" t="s">
        <v>50</v>
      </c>
      <c r="AL4813" s="1">
        <v>43241</v>
      </c>
    </row>
    <row r="4814" spans="1:38" x14ac:dyDescent="0.25">
      <c r="A4814" t="s">
        <v>284</v>
      </c>
      <c r="B4814" s="1">
        <v>44111</v>
      </c>
      <c r="C4814">
        <v>1</v>
      </c>
      <c r="D4814">
        <v>19</v>
      </c>
      <c r="E4814">
        <v>376</v>
      </c>
      <c r="F4814" t="s">
        <v>1426</v>
      </c>
      <c r="G4814" t="s">
        <v>64</v>
      </c>
      <c r="H4814" t="s">
        <v>64</v>
      </c>
      <c r="I4814">
        <v>4</v>
      </c>
      <c r="J4814" t="s">
        <v>42</v>
      </c>
      <c r="K4814">
        <v>48</v>
      </c>
      <c r="L4814">
        <v>29</v>
      </c>
      <c r="M4814">
        <v>5.25</v>
      </c>
      <c r="N4814">
        <v>1.52</v>
      </c>
      <c r="O4814">
        <v>4.59</v>
      </c>
      <c r="P4814">
        <v>1.33</v>
      </c>
      <c r="Q4814">
        <v>3.53</v>
      </c>
      <c r="R4814">
        <v>1.02</v>
      </c>
      <c r="S4814">
        <v>2.35</v>
      </c>
      <c r="T4814">
        <v>32</v>
      </c>
      <c r="U4814">
        <v>30.1</v>
      </c>
      <c r="V4814">
        <v>32.08</v>
      </c>
      <c r="W4814" s="1">
        <v>44063</v>
      </c>
    </row>
    <row r="4815" spans="1:38" x14ac:dyDescent="0.25">
      <c r="A4815" t="s">
        <v>1153</v>
      </c>
      <c r="B4815" s="1">
        <v>43009</v>
      </c>
      <c r="C4815">
        <v>1</v>
      </c>
      <c r="D4815">
        <v>105</v>
      </c>
      <c r="E4815">
        <v>376</v>
      </c>
      <c r="F4815" t="s">
        <v>1426</v>
      </c>
      <c r="G4815" t="s">
        <v>40</v>
      </c>
      <c r="H4815" t="s">
        <v>41</v>
      </c>
      <c r="I4815">
        <v>5</v>
      </c>
      <c r="J4815" t="s">
        <v>42</v>
      </c>
      <c r="K4815">
        <v>27</v>
      </c>
      <c r="L4815">
        <v>15.1</v>
      </c>
      <c r="M4815">
        <v>4.82</v>
      </c>
      <c r="N4815">
        <v>0.73</v>
      </c>
      <c r="O4815">
        <v>5.76</v>
      </c>
      <c r="P4815">
        <v>0.87</v>
      </c>
      <c r="Q4815">
        <v>3.91</v>
      </c>
      <c r="R4815">
        <v>0.59</v>
      </c>
      <c r="S4815">
        <v>1.46</v>
      </c>
      <c r="T4815">
        <v>19</v>
      </c>
      <c r="U4815">
        <v>15.67</v>
      </c>
      <c r="V4815">
        <v>19.350000000000001</v>
      </c>
      <c r="W4815" s="1">
        <v>42982</v>
      </c>
      <c r="X4815">
        <v>245</v>
      </c>
      <c r="Y4815" t="s">
        <v>43</v>
      </c>
      <c r="Z4815" t="s">
        <v>2514</v>
      </c>
      <c r="AA4815" t="s">
        <v>2515</v>
      </c>
      <c r="AC4815" s="1">
        <v>43054</v>
      </c>
      <c r="AD4815">
        <v>1</v>
      </c>
      <c r="AE4815">
        <v>256</v>
      </c>
      <c r="AF4815" s="1">
        <v>43326</v>
      </c>
      <c r="AG4815">
        <v>344</v>
      </c>
      <c r="AH4815">
        <v>310034</v>
      </c>
      <c r="AI4815">
        <v>171</v>
      </c>
      <c r="AJ4815" s="2">
        <v>43344</v>
      </c>
      <c r="AK4815" t="s">
        <v>45</v>
      </c>
      <c r="AL4815" s="1">
        <v>42982</v>
      </c>
    </row>
    <row r="4816" spans="1:38" x14ac:dyDescent="0.25">
      <c r="A4816" t="s">
        <v>1153</v>
      </c>
      <c r="B4816" s="1">
        <v>43073</v>
      </c>
      <c r="C4816">
        <v>2</v>
      </c>
      <c r="D4816">
        <v>105</v>
      </c>
      <c r="E4816">
        <v>376</v>
      </c>
      <c r="F4816" t="s">
        <v>1426</v>
      </c>
      <c r="G4816" t="s">
        <v>40</v>
      </c>
      <c r="H4816" t="s">
        <v>41</v>
      </c>
      <c r="I4816">
        <v>5</v>
      </c>
      <c r="J4816" t="s">
        <v>42</v>
      </c>
      <c r="K4816">
        <v>91</v>
      </c>
      <c r="L4816">
        <v>14</v>
      </c>
      <c r="M4816">
        <v>5.03</v>
      </c>
      <c r="N4816">
        <v>0.7</v>
      </c>
      <c r="O4816">
        <v>5.26</v>
      </c>
      <c r="P4816">
        <v>0.74</v>
      </c>
      <c r="Q4816">
        <v>4.1500000000000004</v>
      </c>
      <c r="R4816">
        <v>0.57999999999999996</v>
      </c>
      <c r="S4816">
        <v>1.32</v>
      </c>
      <c r="T4816">
        <v>37</v>
      </c>
      <c r="U4816">
        <v>14.53</v>
      </c>
      <c r="V4816">
        <v>17.34</v>
      </c>
      <c r="W4816" s="1">
        <v>42982</v>
      </c>
      <c r="X4816">
        <v>245</v>
      </c>
      <c r="Y4816" t="s">
        <v>46</v>
      </c>
      <c r="Z4816" t="s">
        <v>2514</v>
      </c>
      <c r="AA4816" t="s">
        <v>2515</v>
      </c>
      <c r="AC4816" s="1">
        <v>43074</v>
      </c>
      <c r="AD4816">
        <v>2</v>
      </c>
      <c r="AE4816">
        <v>278</v>
      </c>
      <c r="AF4816" s="1">
        <v>43353</v>
      </c>
      <c r="AG4816">
        <v>371</v>
      </c>
      <c r="AH4816">
        <v>310034</v>
      </c>
      <c r="AI4816">
        <v>171</v>
      </c>
      <c r="AJ4816" s="2">
        <v>43344</v>
      </c>
      <c r="AK4816" t="s">
        <v>45</v>
      </c>
      <c r="AL4816" s="1">
        <v>42982</v>
      </c>
    </row>
    <row r="4817" spans="1:38" x14ac:dyDescent="0.25">
      <c r="A4817" t="s">
        <v>1153</v>
      </c>
      <c r="B4817" s="1">
        <v>43009</v>
      </c>
      <c r="C4817">
        <v>1</v>
      </c>
      <c r="D4817">
        <v>3</v>
      </c>
      <c r="E4817">
        <v>376</v>
      </c>
      <c r="F4817" t="s">
        <v>1426</v>
      </c>
      <c r="G4817" t="s">
        <v>40</v>
      </c>
      <c r="H4817" t="s">
        <v>41</v>
      </c>
      <c r="I4817">
        <v>3</v>
      </c>
      <c r="J4817">
        <v>2</v>
      </c>
      <c r="K4817">
        <v>52</v>
      </c>
      <c r="L4817">
        <v>13.2</v>
      </c>
      <c r="M4817">
        <v>5.04</v>
      </c>
      <c r="N4817">
        <v>0.67</v>
      </c>
      <c r="O4817">
        <v>5.71</v>
      </c>
      <c r="P4817">
        <v>0.75</v>
      </c>
      <c r="Q4817">
        <v>4.09</v>
      </c>
      <c r="R4817">
        <v>0.54</v>
      </c>
      <c r="S4817">
        <v>1.29</v>
      </c>
      <c r="T4817">
        <v>22</v>
      </c>
      <c r="U4817">
        <v>13.7</v>
      </c>
      <c r="V4817">
        <v>16.96</v>
      </c>
      <c r="W4817" s="1">
        <v>42957</v>
      </c>
      <c r="X4817">
        <v>270</v>
      </c>
      <c r="Y4817" t="s">
        <v>43</v>
      </c>
      <c r="Z4817" t="s">
        <v>2516</v>
      </c>
      <c r="AA4817" t="s">
        <v>2517</v>
      </c>
      <c r="AC4817" s="1">
        <v>43063</v>
      </c>
      <c r="AD4817">
        <v>2</v>
      </c>
      <c r="AE4817">
        <v>272</v>
      </c>
      <c r="AF4817" s="1">
        <v>43342</v>
      </c>
      <c r="AG4817">
        <v>385</v>
      </c>
      <c r="AH4817">
        <v>308583</v>
      </c>
      <c r="AI4817">
        <v>70</v>
      </c>
      <c r="AJ4817" s="2">
        <v>45566</v>
      </c>
      <c r="AK4817" t="s">
        <v>45</v>
      </c>
      <c r="AL4817" s="1">
        <v>42957</v>
      </c>
    </row>
    <row r="4818" spans="1:38" x14ac:dyDescent="0.25">
      <c r="A4818" t="s">
        <v>1153</v>
      </c>
      <c r="B4818" s="1">
        <v>43009</v>
      </c>
      <c r="C4818">
        <v>1</v>
      </c>
      <c r="D4818">
        <v>17</v>
      </c>
      <c r="E4818">
        <v>376</v>
      </c>
      <c r="F4818" t="s">
        <v>1426</v>
      </c>
      <c r="G4818" t="s">
        <v>69</v>
      </c>
      <c r="H4818" t="s">
        <v>70</v>
      </c>
      <c r="I4818">
        <v>2</v>
      </c>
      <c r="J4818">
        <v>1</v>
      </c>
      <c r="K4818">
        <v>61</v>
      </c>
      <c r="L4818">
        <v>13.7</v>
      </c>
      <c r="M4818">
        <v>4.9000000000000004</v>
      </c>
      <c r="N4818">
        <v>0.67</v>
      </c>
      <c r="O4818">
        <v>5.14</v>
      </c>
      <c r="P4818">
        <v>0.7</v>
      </c>
      <c r="Q4818">
        <v>3.63</v>
      </c>
      <c r="R4818">
        <v>0.5</v>
      </c>
      <c r="S4818">
        <v>1.2</v>
      </c>
      <c r="T4818">
        <v>125</v>
      </c>
      <c r="U4818">
        <v>14.22</v>
      </c>
      <c r="V4818">
        <v>16.170000000000002</v>
      </c>
      <c r="W4818" s="1">
        <v>42948</v>
      </c>
      <c r="X4818">
        <v>279</v>
      </c>
      <c r="Y4818" s="3">
        <v>44927</v>
      </c>
      <c r="Z4818" t="s">
        <v>2518</v>
      </c>
      <c r="AA4818" t="s">
        <v>2519</v>
      </c>
      <c r="AC4818" s="1">
        <v>43046</v>
      </c>
      <c r="AD4818">
        <v>1</v>
      </c>
      <c r="AE4818">
        <v>256</v>
      </c>
      <c r="AF4818" s="1">
        <v>43326</v>
      </c>
      <c r="AG4818">
        <v>378</v>
      </c>
      <c r="AH4818">
        <v>109068</v>
      </c>
      <c r="AI4818">
        <v>93</v>
      </c>
      <c r="AJ4818" s="2">
        <v>44501</v>
      </c>
      <c r="AK4818" t="s">
        <v>45</v>
      </c>
      <c r="AL4818" s="1">
        <v>42948</v>
      </c>
    </row>
    <row r="4819" spans="1:38" x14ac:dyDescent="0.25">
      <c r="A4819" t="s">
        <v>1153</v>
      </c>
      <c r="B4819" s="1">
        <v>43073</v>
      </c>
      <c r="C4819">
        <v>2</v>
      </c>
      <c r="D4819">
        <v>17</v>
      </c>
      <c r="E4819">
        <v>376</v>
      </c>
      <c r="F4819" t="s">
        <v>1426</v>
      </c>
      <c r="G4819" t="s">
        <v>69</v>
      </c>
      <c r="H4819" t="s">
        <v>70</v>
      </c>
      <c r="I4819">
        <v>2</v>
      </c>
      <c r="J4819">
        <v>1</v>
      </c>
      <c r="K4819">
        <v>125</v>
      </c>
      <c r="L4819">
        <v>12.7</v>
      </c>
      <c r="M4819">
        <v>4.8499999999999996</v>
      </c>
      <c r="N4819">
        <v>0.62</v>
      </c>
      <c r="O4819">
        <v>5.07</v>
      </c>
      <c r="P4819">
        <v>0.64</v>
      </c>
      <c r="Q4819">
        <v>4.1500000000000004</v>
      </c>
      <c r="R4819">
        <v>0.53</v>
      </c>
      <c r="S4819">
        <v>1.17</v>
      </c>
      <c r="T4819">
        <v>119</v>
      </c>
      <c r="U4819">
        <v>13.18</v>
      </c>
      <c r="V4819">
        <v>15.37</v>
      </c>
      <c r="W4819" s="1">
        <v>42948</v>
      </c>
      <c r="X4819">
        <v>279</v>
      </c>
      <c r="Y4819" s="3">
        <v>44958</v>
      </c>
      <c r="Z4819" t="s">
        <v>2518</v>
      </c>
      <c r="AA4819" t="s">
        <v>2519</v>
      </c>
      <c r="AC4819" s="1">
        <v>43075</v>
      </c>
      <c r="AD4819">
        <v>2</v>
      </c>
      <c r="AE4819">
        <v>279</v>
      </c>
      <c r="AF4819" s="1">
        <v>43354</v>
      </c>
      <c r="AG4819">
        <v>406</v>
      </c>
      <c r="AH4819">
        <v>109068</v>
      </c>
      <c r="AI4819">
        <v>93</v>
      </c>
      <c r="AJ4819" s="2">
        <v>44501</v>
      </c>
      <c r="AK4819" t="s">
        <v>45</v>
      </c>
      <c r="AL4819" s="1">
        <v>42948</v>
      </c>
    </row>
    <row r="4820" spans="1:38" x14ac:dyDescent="0.25">
      <c r="A4820" t="s">
        <v>1153</v>
      </c>
      <c r="B4820" s="1">
        <v>43144</v>
      </c>
      <c r="C4820">
        <v>3</v>
      </c>
      <c r="D4820">
        <v>105</v>
      </c>
      <c r="E4820">
        <v>376</v>
      </c>
      <c r="F4820" t="s">
        <v>1426</v>
      </c>
      <c r="G4820" t="s">
        <v>40</v>
      </c>
      <c r="H4820" t="s">
        <v>41</v>
      </c>
      <c r="I4820">
        <v>5</v>
      </c>
      <c r="J4820" t="s">
        <v>42</v>
      </c>
      <c r="K4820">
        <v>162</v>
      </c>
      <c r="L4820">
        <v>9.1999999999999993</v>
      </c>
      <c r="M4820">
        <v>5.01</v>
      </c>
      <c r="N4820">
        <v>0.46</v>
      </c>
      <c r="O4820">
        <v>8.2100000000000009</v>
      </c>
      <c r="P4820">
        <v>0.76</v>
      </c>
      <c r="Q4820">
        <v>4.07</v>
      </c>
      <c r="R4820">
        <v>0.37</v>
      </c>
      <c r="S4820">
        <v>1.1299999999999999</v>
      </c>
      <c r="T4820">
        <v>35</v>
      </c>
      <c r="U4820">
        <v>9.5500000000000007</v>
      </c>
      <c r="V4820">
        <v>14.75</v>
      </c>
      <c r="W4820" s="1">
        <v>42982</v>
      </c>
      <c r="X4820">
        <v>245</v>
      </c>
      <c r="Y4820" t="s">
        <v>47</v>
      </c>
      <c r="Z4820" t="s">
        <v>2514</v>
      </c>
      <c r="AA4820" t="s">
        <v>2515</v>
      </c>
      <c r="AC4820" s="1">
        <v>43092</v>
      </c>
      <c r="AD4820">
        <v>3</v>
      </c>
      <c r="AE4820">
        <v>158</v>
      </c>
      <c r="AF4820" s="1">
        <v>43372</v>
      </c>
      <c r="AG4820">
        <v>390</v>
      </c>
      <c r="AH4820">
        <v>310034</v>
      </c>
      <c r="AI4820" t="s">
        <v>2520</v>
      </c>
      <c r="AJ4820" s="2">
        <v>43344</v>
      </c>
      <c r="AK4820" t="s">
        <v>45</v>
      </c>
      <c r="AL4820" s="1">
        <v>42982</v>
      </c>
    </row>
    <row r="4821" spans="1:38" x14ac:dyDescent="0.25">
      <c r="A4821" t="s">
        <v>1153</v>
      </c>
      <c r="B4821" s="1">
        <v>43214</v>
      </c>
      <c r="C4821">
        <v>4</v>
      </c>
      <c r="D4821">
        <v>105</v>
      </c>
      <c r="E4821">
        <v>376</v>
      </c>
      <c r="F4821" t="s">
        <v>1426</v>
      </c>
      <c r="G4821" t="s">
        <v>40</v>
      </c>
      <c r="H4821" t="s">
        <v>41</v>
      </c>
      <c r="I4821">
        <v>5</v>
      </c>
      <c r="J4821" t="s">
        <v>42</v>
      </c>
      <c r="K4821">
        <v>232</v>
      </c>
      <c r="L4821">
        <v>7.5</v>
      </c>
      <c r="M4821">
        <v>4.22</v>
      </c>
      <c r="N4821">
        <v>0.32</v>
      </c>
      <c r="O4821">
        <v>9.42</v>
      </c>
      <c r="P4821">
        <v>0.71</v>
      </c>
      <c r="Q4821">
        <v>5.33</v>
      </c>
      <c r="R4821">
        <v>0.4</v>
      </c>
      <c r="S4821">
        <v>1.1100000000000001</v>
      </c>
      <c r="T4821">
        <v>103</v>
      </c>
      <c r="U4821">
        <v>7.79</v>
      </c>
      <c r="V4821">
        <v>13.89</v>
      </c>
      <c r="W4821" s="1">
        <v>42982</v>
      </c>
      <c r="X4821">
        <v>245</v>
      </c>
      <c r="Y4821" t="s">
        <v>48</v>
      </c>
      <c r="Z4821" t="s">
        <v>2514</v>
      </c>
      <c r="AA4821" t="s">
        <v>2515</v>
      </c>
      <c r="AC4821" s="1">
        <v>43092</v>
      </c>
      <c r="AD4821">
        <v>3</v>
      </c>
      <c r="AE4821">
        <v>5</v>
      </c>
      <c r="AF4821" s="1">
        <v>43372</v>
      </c>
      <c r="AG4821">
        <v>390</v>
      </c>
      <c r="AH4821">
        <v>310034</v>
      </c>
      <c r="AI4821" t="s">
        <v>2520</v>
      </c>
      <c r="AJ4821" s="2">
        <v>43344</v>
      </c>
      <c r="AK4821" t="s">
        <v>50</v>
      </c>
      <c r="AL4821" s="1">
        <v>43237</v>
      </c>
    </row>
    <row r="4822" spans="1:38" x14ac:dyDescent="0.25">
      <c r="A4822" t="s">
        <v>1153</v>
      </c>
      <c r="B4822" s="1">
        <v>43144</v>
      </c>
      <c r="C4822">
        <v>3</v>
      </c>
      <c r="D4822">
        <v>3</v>
      </c>
      <c r="E4822">
        <v>376</v>
      </c>
      <c r="F4822" t="s">
        <v>1426</v>
      </c>
      <c r="G4822" t="s">
        <v>40</v>
      </c>
      <c r="H4822" t="s">
        <v>41</v>
      </c>
      <c r="I4822">
        <v>3</v>
      </c>
      <c r="J4822">
        <v>2</v>
      </c>
      <c r="K4822">
        <v>187</v>
      </c>
      <c r="L4822">
        <v>9.1999999999999993</v>
      </c>
      <c r="M4822">
        <v>4.88</v>
      </c>
      <c r="N4822">
        <v>0.45</v>
      </c>
      <c r="O4822">
        <v>7.05</v>
      </c>
      <c r="P4822">
        <v>0.65</v>
      </c>
      <c r="Q4822">
        <v>4.4800000000000004</v>
      </c>
      <c r="R4822">
        <v>0.41</v>
      </c>
      <c r="S4822">
        <v>1.06</v>
      </c>
      <c r="T4822">
        <v>1196</v>
      </c>
      <c r="U4822">
        <v>9.5500000000000007</v>
      </c>
      <c r="V4822">
        <v>13.67</v>
      </c>
      <c r="W4822" s="1">
        <v>42957</v>
      </c>
      <c r="X4822">
        <v>270</v>
      </c>
      <c r="Y4822" s="3">
        <v>44986</v>
      </c>
      <c r="Z4822" t="s">
        <v>2516</v>
      </c>
      <c r="AA4822" t="s">
        <v>2517</v>
      </c>
      <c r="AC4822" s="1">
        <v>43063</v>
      </c>
      <c r="AD4822">
        <v>2</v>
      </c>
      <c r="AE4822">
        <v>128</v>
      </c>
      <c r="AF4822" s="1">
        <v>43342</v>
      </c>
      <c r="AG4822">
        <v>385</v>
      </c>
      <c r="AH4822">
        <v>308583</v>
      </c>
      <c r="AI4822">
        <v>70</v>
      </c>
      <c r="AJ4822" s="2">
        <v>45566</v>
      </c>
      <c r="AK4822" t="s">
        <v>45</v>
      </c>
      <c r="AL4822" s="1">
        <v>42957</v>
      </c>
    </row>
    <row r="4823" spans="1:38" x14ac:dyDescent="0.25">
      <c r="A4823" t="s">
        <v>1153</v>
      </c>
      <c r="B4823" s="1">
        <v>43144</v>
      </c>
      <c r="C4823">
        <v>3</v>
      </c>
      <c r="D4823">
        <v>17</v>
      </c>
      <c r="E4823">
        <v>376</v>
      </c>
      <c r="F4823" t="s">
        <v>1426</v>
      </c>
      <c r="G4823" t="s">
        <v>69</v>
      </c>
      <c r="H4823" t="s">
        <v>70</v>
      </c>
      <c r="I4823">
        <v>2</v>
      </c>
      <c r="J4823">
        <v>1</v>
      </c>
      <c r="K4823">
        <v>196</v>
      </c>
      <c r="L4823">
        <v>8.9</v>
      </c>
      <c r="M4823">
        <v>4.83</v>
      </c>
      <c r="N4823">
        <v>0.43</v>
      </c>
      <c r="O4823">
        <v>6.68</v>
      </c>
      <c r="P4823">
        <v>0.59</v>
      </c>
      <c r="Q4823">
        <v>4.3600000000000003</v>
      </c>
      <c r="R4823">
        <v>0.39</v>
      </c>
      <c r="S4823">
        <v>0.98</v>
      </c>
      <c r="T4823">
        <v>109</v>
      </c>
      <c r="U4823">
        <v>9.24</v>
      </c>
      <c r="V4823">
        <v>12.68</v>
      </c>
      <c r="W4823" s="1">
        <v>42948</v>
      </c>
      <c r="X4823">
        <v>279</v>
      </c>
      <c r="Y4823" s="3">
        <v>44986</v>
      </c>
      <c r="Z4823" t="s">
        <v>2518</v>
      </c>
      <c r="AA4823" t="s">
        <v>2519</v>
      </c>
      <c r="AC4823" s="1">
        <v>43075</v>
      </c>
      <c r="AD4823">
        <v>2</v>
      </c>
      <c r="AE4823">
        <v>140</v>
      </c>
      <c r="AF4823" s="1">
        <v>43354</v>
      </c>
      <c r="AG4823">
        <v>406</v>
      </c>
      <c r="AH4823">
        <v>109068</v>
      </c>
      <c r="AI4823">
        <v>93</v>
      </c>
      <c r="AJ4823" s="2">
        <v>44501</v>
      </c>
      <c r="AK4823" t="s">
        <v>45</v>
      </c>
      <c r="AL4823" s="1">
        <v>42948</v>
      </c>
    </row>
    <row r="4824" spans="1:38" x14ac:dyDescent="0.25">
      <c r="A4824" t="s">
        <v>1153</v>
      </c>
      <c r="B4824" s="1">
        <v>43214</v>
      </c>
      <c r="C4824">
        <v>4</v>
      </c>
      <c r="D4824">
        <v>3</v>
      </c>
      <c r="E4824">
        <v>376</v>
      </c>
      <c r="F4824" t="s">
        <v>1426</v>
      </c>
      <c r="G4824" t="s">
        <v>40</v>
      </c>
      <c r="H4824" t="s">
        <v>41</v>
      </c>
      <c r="I4824">
        <v>3</v>
      </c>
      <c r="J4824">
        <v>2</v>
      </c>
      <c r="K4824">
        <v>257</v>
      </c>
      <c r="L4824">
        <v>6.4</v>
      </c>
      <c r="M4824">
        <v>4.5</v>
      </c>
      <c r="N4824">
        <v>0.28999999999999998</v>
      </c>
      <c r="O4824">
        <v>8.86</v>
      </c>
      <c r="P4824">
        <v>0.56999999999999995</v>
      </c>
      <c r="Q4824">
        <v>5.8</v>
      </c>
      <c r="R4824">
        <v>0.37</v>
      </c>
      <c r="S4824">
        <v>0.94</v>
      </c>
      <c r="T4824">
        <v>60</v>
      </c>
      <c r="U4824">
        <v>6.64</v>
      </c>
      <c r="V4824">
        <v>11.61</v>
      </c>
      <c r="W4824" s="1">
        <v>42957</v>
      </c>
      <c r="X4824">
        <v>270</v>
      </c>
      <c r="Y4824" s="3">
        <v>45017</v>
      </c>
      <c r="Z4824" t="s">
        <v>2516</v>
      </c>
      <c r="AA4824" t="s">
        <v>2517</v>
      </c>
      <c r="AC4824" t="s">
        <v>49</v>
      </c>
      <c r="AG4824" t="s">
        <v>2521</v>
      </c>
      <c r="AH4824">
        <v>308583</v>
      </c>
      <c r="AI4824">
        <v>70</v>
      </c>
      <c r="AJ4824" s="2">
        <v>45566</v>
      </c>
      <c r="AK4824" t="s">
        <v>50</v>
      </c>
      <c r="AL4824" s="1">
        <v>43237</v>
      </c>
    </row>
    <row r="4825" spans="1:38" x14ac:dyDescent="0.25">
      <c r="A4825" t="s">
        <v>1153</v>
      </c>
      <c r="B4825" s="1">
        <v>43073</v>
      </c>
      <c r="C4825">
        <v>2</v>
      </c>
      <c r="D4825">
        <v>3</v>
      </c>
      <c r="E4825">
        <v>376</v>
      </c>
      <c r="F4825" t="s">
        <v>1426</v>
      </c>
      <c r="G4825" t="s">
        <v>40</v>
      </c>
      <c r="H4825" t="s">
        <v>41</v>
      </c>
      <c r="I4825">
        <v>3</v>
      </c>
      <c r="J4825">
        <v>2</v>
      </c>
      <c r="K4825">
        <v>116</v>
      </c>
      <c r="L4825">
        <v>8.3000000000000007</v>
      </c>
      <c r="M4825">
        <v>4.96</v>
      </c>
      <c r="N4825">
        <v>0.41</v>
      </c>
      <c r="O4825">
        <v>6.12</v>
      </c>
      <c r="P4825">
        <v>0.51</v>
      </c>
      <c r="Q4825">
        <v>4.46</v>
      </c>
      <c r="R4825">
        <v>0.37</v>
      </c>
      <c r="S4825">
        <v>0.88</v>
      </c>
      <c r="T4825">
        <v>19</v>
      </c>
      <c r="U4825">
        <v>8.6199999999999992</v>
      </c>
      <c r="V4825">
        <v>11.37</v>
      </c>
      <c r="W4825" s="1">
        <v>42957</v>
      </c>
      <c r="X4825">
        <v>270</v>
      </c>
      <c r="Y4825" t="s">
        <v>46</v>
      </c>
      <c r="Z4825" t="s">
        <v>2516</v>
      </c>
      <c r="AA4825" t="s">
        <v>2517</v>
      </c>
      <c r="AC4825" s="1">
        <v>43063</v>
      </c>
      <c r="AD4825">
        <v>2</v>
      </c>
      <c r="AE4825">
        <v>267</v>
      </c>
      <c r="AF4825" s="1">
        <v>43342</v>
      </c>
      <c r="AG4825">
        <v>385</v>
      </c>
      <c r="AH4825">
        <v>308583</v>
      </c>
      <c r="AI4825">
        <v>70</v>
      </c>
      <c r="AJ4825" s="2">
        <v>45566</v>
      </c>
      <c r="AK4825" t="s">
        <v>45</v>
      </c>
      <c r="AL4825" s="1">
        <v>42957</v>
      </c>
    </row>
    <row r="4826" spans="1:38" x14ac:dyDescent="0.25">
      <c r="A4826" t="s">
        <v>1153</v>
      </c>
      <c r="B4826" s="1">
        <v>43214</v>
      </c>
      <c r="C4826">
        <v>4</v>
      </c>
      <c r="D4826">
        <v>17</v>
      </c>
      <c r="E4826">
        <v>376</v>
      </c>
      <c r="F4826" t="s">
        <v>1426</v>
      </c>
      <c r="G4826" t="s">
        <v>69</v>
      </c>
      <c r="H4826" t="s">
        <v>70</v>
      </c>
      <c r="I4826">
        <v>2</v>
      </c>
      <c r="J4826">
        <v>1</v>
      </c>
      <c r="K4826">
        <v>266</v>
      </c>
      <c r="L4826">
        <v>7</v>
      </c>
      <c r="M4826">
        <v>4.57</v>
      </c>
      <c r="N4826">
        <v>0.32</v>
      </c>
      <c r="O4826">
        <v>7.45</v>
      </c>
      <c r="P4826">
        <v>0.52</v>
      </c>
      <c r="Q4826">
        <v>4.8</v>
      </c>
      <c r="R4826">
        <v>0.34</v>
      </c>
      <c r="S4826">
        <v>0.86</v>
      </c>
      <c r="T4826">
        <v>88</v>
      </c>
      <c r="U4826">
        <v>7.27</v>
      </c>
      <c r="V4826">
        <v>10.92</v>
      </c>
      <c r="W4826" s="1">
        <v>42948</v>
      </c>
      <c r="X4826">
        <v>279</v>
      </c>
      <c r="Y4826" s="3">
        <v>45017</v>
      </c>
      <c r="Z4826" t="s">
        <v>2518</v>
      </c>
      <c r="AA4826" t="s">
        <v>2519</v>
      </c>
      <c r="AC4826" t="s">
        <v>49</v>
      </c>
      <c r="AH4826">
        <v>109068</v>
      </c>
      <c r="AI4826">
        <v>93</v>
      </c>
      <c r="AJ4826" s="2">
        <v>44501</v>
      </c>
      <c r="AK4826" t="s">
        <v>50</v>
      </c>
      <c r="AL4826" s="1">
        <v>43237</v>
      </c>
    </row>
    <row r="4827" spans="1:38" x14ac:dyDescent="0.25">
      <c r="A4827" t="s">
        <v>68</v>
      </c>
      <c r="B4827" s="1">
        <v>43018</v>
      </c>
      <c r="C4827">
        <v>1</v>
      </c>
      <c r="D4827">
        <v>516</v>
      </c>
      <c r="E4827">
        <v>376</v>
      </c>
      <c r="F4827" t="s">
        <v>1426</v>
      </c>
      <c r="G4827" t="s">
        <v>69</v>
      </c>
      <c r="H4827" t="s">
        <v>70</v>
      </c>
      <c r="I4827">
        <v>3</v>
      </c>
      <c r="J4827">
        <v>2</v>
      </c>
      <c r="K4827">
        <v>29</v>
      </c>
      <c r="L4827">
        <v>21.8</v>
      </c>
      <c r="M4827">
        <v>5.25</v>
      </c>
      <c r="N4827">
        <v>1.1399999999999999</v>
      </c>
      <c r="O4827">
        <v>4.3499999999999996</v>
      </c>
      <c r="P4827">
        <v>0.95</v>
      </c>
      <c r="Q4827">
        <v>3.88</v>
      </c>
      <c r="R4827">
        <v>0.85</v>
      </c>
      <c r="S4827">
        <v>1.79</v>
      </c>
      <c r="T4827">
        <v>7</v>
      </c>
      <c r="U4827">
        <v>22.63</v>
      </c>
      <c r="V4827">
        <v>24.08</v>
      </c>
      <c r="W4827" s="1">
        <v>42989</v>
      </c>
      <c r="X4827">
        <v>243</v>
      </c>
      <c r="Y4827" t="s">
        <v>43</v>
      </c>
      <c r="Z4827" t="s">
        <v>2522</v>
      </c>
      <c r="AA4827" t="s">
        <v>1060</v>
      </c>
      <c r="AB4827">
        <v>163</v>
      </c>
      <c r="AC4827" s="1">
        <v>43039</v>
      </c>
      <c r="AD4827">
        <v>1</v>
      </c>
      <c r="AE4827">
        <v>253</v>
      </c>
      <c r="AF4827" s="1">
        <v>43320</v>
      </c>
      <c r="AG4827">
        <v>331</v>
      </c>
      <c r="AH4827">
        <v>113535</v>
      </c>
      <c r="AI4827" t="s">
        <v>1793</v>
      </c>
      <c r="AJ4827" s="2">
        <v>23285</v>
      </c>
      <c r="AK4827" t="s">
        <v>45</v>
      </c>
      <c r="AL4827" s="1">
        <v>42989</v>
      </c>
    </row>
    <row r="4828" spans="1:38" x14ac:dyDescent="0.25">
      <c r="A4828" t="s">
        <v>68</v>
      </c>
      <c r="B4828" s="1">
        <v>43073</v>
      </c>
      <c r="C4828">
        <v>2</v>
      </c>
      <c r="D4828">
        <v>516</v>
      </c>
      <c r="E4828">
        <v>376</v>
      </c>
      <c r="F4828" t="s">
        <v>1426</v>
      </c>
      <c r="G4828" t="s">
        <v>69</v>
      </c>
      <c r="H4828" t="s">
        <v>70</v>
      </c>
      <c r="I4828">
        <v>3</v>
      </c>
      <c r="J4828">
        <v>2</v>
      </c>
      <c r="K4828">
        <v>84</v>
      </c>
      <c r="L4828">
        <v>21.5</v>
      </c>
      <c r="M4828">
        <v>4.07</v>
      </c>
      <c r="N4828">
        <v>0.88</v>
      </c>
      <c r="O4828">
        <v>3.23</v>
      </c>
      <c r="P4828">
        <v>0.69</v>
      </c>
      <c r="Q4828">
        <v>2.81</v>
      </c>
      <c r="R4828">
        <v>0.6</v>
      </c>
      <c r="S4828">
        <v>1.3</v>
      </c>
      <c r="T4828">
        <v>7</v>
      </c>
      <c r="U4828">
        <v>22.32</v>
      </c>
      <c r="V4828">
        <v>18.88</v>
      </c>
      <c r="W4828" s="1">
        <v>42989</v>
      </c>
      <c r="X4828">
        <v>243</v>
      </c>
      <c r="Y4828" t="s">
        <v>46</v>
      </c>
      <c r="Z4828" t="s">
        <v>2522</v>
      </c>
      <c r="AA4828" t="s">
        <v>1060</v>
      </c>
      <c r="AB4828">
        <v>163</v>
      </c>
      <c r="AC4828" s="1">
        <v>43039</v>
      </c>
      <c r="AD4828">
        <v>1</v>
      </c>
      <c r="AE4828">
        <v>245</v>
      </c>
      <c r="AF4828" s="1">
        <v>43320</v>
      </c>
      <c r="AG4828">
        <v>331</v>
      </c>
      <c r="AH4828">
        <v>113535</v>
      </c>
      <c r="AI4828" t="s">
        <v>1793</v>
      </c>
      <c r="AJ4828" s="2">
        <v>23285</v>
      </c>
      <c r="AK4828" t="s">
        <v>45</v>
      </c>
      <c r="AL4828" s="1">
        <v>42989</v>
      </c>
    </row>
    <row r="4829" spans="1:38" x14ac:dyDescent="0.25">
      <c r="A4829" t="s">
        <v>68</v>
      </c>
      <c r="B4829" s="1">
        <v>43144</v>
      </c>
      <c r="C4829">
        <v>3</v>
      </c>
      <c r="D4829">
        <v>516</v>
      </c>
      <c r="E4829">
        <v>376</v>
      </c>
      <c r="F4829" t="s">
        <v>1426</v>
      </c>
      <c r="G4829" t="s">
        <v>69</v>
      </c>
      <c r="H4829" t="s">
        <v>70</v>
      </c>
      <c r="I4829">
        <v>3</v>
      </c>
      <c r="J4829">
        <v>2</v>
      </c>
      <c r="K4829">
        <v>155</v>
      </c>
      <c r="L4829">
        <v>14.7</v>
      </c>
      <c r="M4829">
        <v>4.42</v>
      </c>
      <c r="N4829">
        <v>0.65</v>
      </c>
      <c r="O4829">
        <v>4.6100000000000003</v>
      </c>
      <c r="P4829">
        <v>0.68</v>
      </c>
      <c r="Q4829">
        <v>3.34</v>
      </c>
      <c r="R4829">
        <v>0.49</v>
      </c>
      <c r="S4829">
        <v>1.17</v>
      </c>
      <c r="T4829">
        <v>39</v>
      </c>
      <c r="U4829">
        <v>15.26</v>
      </c>
      <c r="V4829">
        <v>16.11</v>
      </c>
      <c r="W4829" s="1">
        <v>42989</v>
      </c>
      <c r="X4829">
        <v>243</v>
      </c>
      <c r="Y4829" t="s">
        <v>47</v>
      </c>
      <c r="Z4829" t="s">
        <v>2522</v>
      </c>
      <c r="AA4829" t="s">
        <v>1060</v>
      </c>
      <c r="AB4829">
        <v>163</v>
      </c>
      <c r="AC4829" s="1">
        <v>43039</v>
      </c>
      <c r="AD4829">
        <v>1</v>
      </c>
      <c r="AE4829">
        <v>174</v>
      </c>
      <c r="AF4829" s="1">
        <v>43320</v>
      </c>
      <c r="AG4829">
        <v>331</v>
      </c>
      <c r="AH4829">
        <v>113535</v>
      </c>
      <c r="AI4829" t="s">
        <v>1793</v>
      </c>
      <c r="AJ4829" s="2">
        <v>23285</v>
      </c>
      <c r="AK4829" t="s">
        <v>45</v>
      </c>
      <c r="AL4829" s="1">
        <v>42989</v>
      </c>
    </row>
    <row r="4830" spans="1:38" x14ac:dyDescent="0.25">
      <c r="A4830" t="s">
        <v>68</v>
      </c>
      <c r="B4830" s="1">
        <v>43219</v>
      </c>
      <c r="C4830">
        <v>4</v>
      </c>
      <c r="D4830">
        <v>516</v>
      </c>
      <c r="E4830">
        <v>376</v>
      </c>
      <c r="F4830" t="s">
        <v>1426</v>
      </c>
      <c r="G4830" t="s">
        <v>69</v>
      </c>
      <c r="H4830" t="s">
        <v>70</v>
      </c>
      <c r="I4830">
        <v>3</v>
      </c>
      <c r="J4830">
        <v>2</v>
      </c>
      <c r="K4830">
        <v>230</v>
      </c>
      <c r="L4830">
        <v>7.2</v>
      </c>
      <c r="M4830">
        <v>4.46</v>
      </c>
      <c r="N4830">
        <v>0.32</v>
      </c>
      <c r="O4830">
        <v>7.93</v>
      </c>
      <c r="P4830">
        <v>0.56999999999999995</v>
      </c>
      <c r="Q4830">
        <v>5.62</v>
      </c>
      <c r="R4830">
        <v>0.4</v>
      </c>
      <c r="S4830">
        <v>0.98</v>
      </c>
      <c r="T4830">
        <v>73</v>
      </c>
      <c r="U4830">
        <v>7.47</v>
      </c>
      <c r="V4830">
        <v>12.05</v>
      </c>
      <c r="W4830" s="1">
        <v>42989</v>
      </c>
      <c r="X4830">
        <v>243</v>
      </c>
      <c r="Y4830" t="s">
        <v>48</v>
      </c>
      <c r="Z4830" t="s">
        <v>2518</v>
      </c>
      <c r="AA4830" t="s">
        <v>1060</v>
      </c>
      <c r="AB4830">
        <v>163</v>
      </c>
      <c r="AC4830" s="1">
        <v>43408</v>
      </c>
      <c r="AD4830">
        <v>2</v>
      </c>
      <c r="AE4830">
        <v>240</v>
      </c>
      <c r="AF4830" s="1">
        <v>43687</v>
      </c>
      <c r="AG4830">
        <v>698</v>
      </c>
      <c r="AH4830">
        <v>113535</v>
      </c>
      <c r="AI4830" t="s">
        <v>1793</v>
      </c>
      <c r="AJ4830" s="2">
        <v>23285</v>
      </c>
      <c r="AK4830" t="s">
        <v>50</v>
      </c>
      <c r="AL4830" s="1">
        <v>43250</v>
      </c>
    </row>
    <row r="4831" spans="1:38" x14ac:dyDescent="0.25">
      <c r="A4831" t="s">
        <v>284</v>
      </c>
      <c r="B4831" s="1">
        <v>44166</v>
      </c>
      <c r="C4831">
        <v>2</v>
      </c>
      <c r="D4831">
        <v>19</v>
      </c>
      <c r="E4831">
        <v>377</v>
      </c>
      <c r="F4831" t="s">
        <v>1426</v>
      </c>
      <c r="G4831" t="s">
        <v>64</v>
      </c>
      <c r="H4831" t="s">
        <v>64</v>
      </c>
      <c r="I4831">
        <v>4</v>
      </c>
      <c r="J4831" t="s">
        <v>42</v>
      </c>
      <c r="K4831">
        <v>103</v>
      </c>
      <c r="L4831">
        <v>21</v>
      </c>
      <c r="M4831">
        <v>4.9400000000000004</v>
      </c>
      <c r="N4831">
        <v>1.04</v>
      </c>
      <c r="O4831">
        <v>4</v>
      </c>
      <c r="P4831">
        <v>0.8</v>
      </c>
      <c r="Q4831">
        <v>4</v>
      </c>
      <c r="R4831">
        <v>0.8</v>
      </c>
      <c r="S4831">
        <v>1.7</v>
      </c>
      <c r="T4831">
        <v>42</v>
      </c>
      <c r="U4831">
        <v>21.8</v>
      </c>
      <c r="V4831">
        <v>21.61</v>
      </c>
      <c r="W4831" s="1">
        <v>44063</v>
      </c>
      <c r="Z4831">
        <v>82</v>
      </c>
      <c r="AA4831">
        <v>110</v>
      </c>
    </row>
    <row r="4832" spans="1:38" x14ac:dyDescent="0.25">
      <c r="A4832" t="s">
        <v>284</v>
      </c>
      <c r="B4832" s="1">
        <v>44230</v>
      </c>
      <c r="C4832">
        <v>3</v>
      </c>
      <c r="D4832">
        <v>19</v>
      </c>
      <c r="E4832">
        <v>377</v>
      </c>
      <c r="F4832" t="s">
        <v>1426</v>
      </c>
      <c r="G4832" t="s">
        <v>64</v>
      </c>
      <c r="H4832" t="s">
        <v>64</v>
      </c>
      <c r="I4832">
        <v>4</v>
      </c>
      <c r="J4832" t="s">
        <v>42</v>
      </c>
      <c r="K4832">
        <v>167</v>
      </c>
      <c r="L4832">
        <v>20</v>
      </c>
      <c r="M4832">
        <v>4.93</v>
      </c>
      <c r="N4832">
        <v>0.99</v>
      </c>
      <c r="O4832">
        <v>3.82</v>
      </c>
      <c r="P4832">
        <v>0.76</v>
      </c>
      <c r="Q4832">
        <v>4.17</v>
      </c>
      <c r="R4832">
        <v>0.83</v>
      </c>
      <c r="S4832">
        <v>1.6</v>
      </c>
      <c r="T4832">
        <v>112</v>
      </c>
      <c r="U4832">
        <v>20.76</v>
      </c>
      <c r="V4832">
        <v>21.14</v>
      </c>
      <c r="W4832" s="1">
        <v>44063</v>
      </c>
    </row>
    <row r="4833" spans="1:38" x14ac:dyDescent="0.25">
      <c r="A4833" t="s">
        <v>284</v>
      </c>
      <c r="B4833" s="1">
        <v>44298</v>
      </c>
      <c r="C4833">
        <v>4</v>
      </c>
      <c r="D4833">
        <v>19</v>
      </c>
      <c r="E4833">
        <v>377</v>
      </c>
      <c r="F4833" t="s">
        <v>1426</v>
      </c>
      <c r="G4833" t="s">
        <v>64</v>
      </c>
      <c r="H4833" t="s">
        <v>64</v>
      </c>
      <c r="I4833">
        <v>4</v>
      </c>
      <c r="J4833" t="s">
        <v>42</v>
      </c>
      <c r="K4833">
        <v>235</v>
      </c>
      <c r="L4833">
        <v>15</v>
      </c>
      <c r="M4833">
        <v>4.8600000000000003</v>
      </c>
      <c r="N4833">
        <v>0.73</v>
      </c>
      <c r="O4833">
        <v>5.41</v>
      </c>
      <c r="P4833">
        <v>0.81</v>
      </c>
      <c r="Q4833">
        <v>4.9000000000000004</v>
      </c>
      <c r="R4833">
        <v>0.74</v>
      </c>
      <c r="S4833">
        <v>1.55</v>
      </c>
      <c r="T4833">
        <v>111</v>
      </c>
      <c r="U4833">
        <v>15.57</v>
      </c>
      <c r="V4833">
        <v>19.66</v>
      </c>
      <c r="W4833" s="1">
        <v>44063</v>
      </c>
    </row>
    <row r="4834" spans="1:38" x14ac:dyDescent="0.25">
      <c r="A4834" t="s">
        <v>123</v>
      </c>
      <c r="B4834" s="1">
        <v>43005</v>
      </c>
      <c r="C4834">
        <v>1</v>
      </c>
      <c r="D4834">
        <v>140</v>
      </c>
      <c r="E4834">
        <v>377</v>
      </c>
      <c r="F4834" t="s">
        <v>1426</v>
      </c>
      <c r="G4834" t="s">
        <v>51</v>
      </c>
      <c r="H4834" t="s">
        <v>52</v>
      </c>
      <c r="I4834">
        <v>3</v>
      </c>
      <c r="J4834">
        <v>2</v>
      </c>
      <c r="K4834">
        <v>34</v>
      </c>
      <c r="L4834">
        <v>30.8</v>
      </c>
      <c r="M4834">
        <v>5</v>
      </c>
      <c r="N4834">
        <v>1.54</v>
      </c>
      <c r="O4834">
        <v>4.43</v>
      </c>
      <c r="P4834">
        <v>1.36</v>
      </c>
      <c r="Q4834">
        <v>3.79</v>
      </c>
      <c r="R4834">
        <v>1.17</v>
      </c>
      <c r="S4834">
        <v>2.5299999999999998</v>
      </c>
      <c r="T4834">
        <v>258</v>
      </c>
      <c r="U4834">
        <v>31.97</v>
      </c>
      <c r="V4834">
        <v>34.01</v>
      </c>
      <c r="W4834" s="1">
        <v>42971</v>
      </c>
      <c r="X4834">
        <v>236</v>
      </c>
      <c r="Y4834" s="3">
        <v>44927</v>
      </c>
      <c r="AC4834" s="1">
        <v>43062</v>
      </c>
      <c r="AD4834">
        <v>1</v>
      </c>
      <c r="AE4834">
        <v>277</v>
      </c>
      <c r="AF4834" s="1">
        <v>43344</v>
      </c>
      <c r="AG4834">
        <v>373</v>
      </c>
      <c r="AI4834">
        <v>0</v>
      </c>
      <c r="AJ4834" t="s">
        <v>2523</v>
      </c>
      <c r="AK4834" t="s">
        <v>45</v>
      </c>
      <c r="AL4834" s="1">
        <v>42971</v>
      </c>
    </row>
    <row r="4835" spans="1:38" x14ac:dyDescent="0.25">
      <c r="A4835" t="s">
        <v>1153</v>
      </c>
      <c r="B4835" s="1">
        <v>43009</v>
      </c>
      <c r="C4835">
        <v>1</v>
      </c>
      <c r="D4835">
        <v>6</v>
      </c>
      <c r="E4835">
        <v>377</v>
      </c>
      <c r="F4835" t="s">
        <v>1426</v>
      </c>
      <c r="G4835" t="s">
        <v>40</v>
      </c>
      <c r="H4835" t="s">
        <v>41</v>
      </c>
      <c r="I4835">
        <v>3</v>
      </c>
      <c r="J4835">
        <v>2</v>
      </c>
      <c r="K4835">
        <v>37</v>
      </c>
      <c r="L4835">
        <v>15</v>
      </c>
      <c r="M4835">
        <v>5.09</v>
      </c>
      <c r="N4835">
        <v>0.76</v>
      </c>
      <c r="O4835">
        <v>5.52</v>
      </c>
      <c r="P4835">
        <v>0.83</v>
      </c>
      <c r="Q4835">
        <v>3.79</v>
      </c>
      <c r="R4835">
        <v>0.56999999999999995</v>
      </c>
      <c r="S4835">
        <v>1.4</v>
      </c>
      <c r="T4835">
        <v>49</v>
      </c>
      <c r="U4835">
        <v>15.57</v>
      </c>
      <c r="V4835">
        <v>18.670000000000002</v>
      </c>
      <c r="W4835" s="1">
        <v>42972</v>
      </c>
      <c r="X4835">
        <v>255</v>
      </c>
      <c r="Y4835" t="s">
        <v>43</v>
      </c>
      <c r="Z4835" t="s">
        <v>114</v>
      </c>
      <c r="AA4835" t="s">
        <v>2524</v>
      </c>
      <c r="AC4835" s="1">
        <v>43055</v>
      </c>
      <c r="AD4835">
        <v>1</v>
      </c>
      <c r="AE4835">
        <v>267</v>
      </c>
      <c r="AF4835" s="1">
        <v>43337</v>
      </c>
      <c r="AG4835">
        <v>365</v>
      </c>
      <c r="AH4835">
        <v>308533</v>
      </c>
      <c r="AI4835">
        <v>25</v>
      </c>
      <c r="AJ4835" s="2">
        <v>45047</v>
      </c>
      <c r="AK4835" t="s">
        <v>45</v>
      </c>
      <c r="AL4835" s="1">
        <v>42972</v>
      </c>
    </row>
    <row r="4836" spans="1:38" x14ac:dyDescent="0.25">
      <c r="A4836" t="s">
        <v>1153</v>
      </c>
      <c r="B4836" s="1">
        <v>43073</v>
      </c>
      <c r="C4836">
        <v>2</v>
      </c>
      <c r="D4836">
        <v>6</v>
      </c>
      <c r="E4836">
        <v>377</v>
      </c>
      <c r="F4836" t="s">
        <v>1426</v>
      </c>
      <c r="G4836" t="s">
        <v>40</v>
      </c>
      <c r="H4836" t="s">
        <v>41</v>
      </c>
      <c r="I4836">
        <v>3</v>
      </c>
      <c r="J4836">
        <v>2</v>
      </c>
      <c r="K4836">
        <v>101</v>
      </c>
      <c r="L4836">
        <v>11.4</v>
      </c>
      <c r="M4836">
        <v>5.05</v>
      </c>
      <c r="N4836">
        <v>0.57999999999999996</v>
      </c>
      <c r="O4836">
        <v>5.87</v>
      </c>
      <c r="P4836">
        <v>0.67</v>
      </c>
      <c r="Q4836">
        <v>3.8</v>
      </c>
      <c r="R4836">
        <v>0.43</v>
      </c>
      <c r="S4836">
        <v>1.1000000000000001</v>
      </c>
      <c r="T4836">
        <v>40</v>
      </c>
      <c r="U4836">
        <v>11.83</v>
      </c>
      <c r="V4836">
        <v>14.66</v>
      </c>
      <c r="W4836" s="1">
        <v>42972</v>
      </c>
      <c r="X4836">
        <v>255</v>
      </c>
      <c r="Y4836" t="s">
        <v>46</v>
      </c>
      <c r="Z4836" t="s">
        <v>114</v>
      </c>
      <c r="AA4836" t="s">
        <v>2524</v>
      </c>
      <c r="AC4836" s="1">
        <v>43055</v>
      </c>
      <c r="AD4836">
        <v>1</v>
      </c>
      <c r="AE4836">
        <v>262</v>
      </c>
      <c r="AF4836" s="1">
        <v>43337</v>
      </c>
      <c r="AG4836">
        <v>365</v>
      </c>
      <c r="AH4836">
        <v>308533</v>
      </c>
      <c r="AI4836">
        <v>25</v>
      </c>
      <c r="AJ4836" s="2">
        <v>45047</v>
      </c>
      <c r="AK4836" t="s">
        <v>45</v>
      </c>
      <c r="AL4836" s="1">
        <v>42972</v>
      </c>
    </row>
    <row r="4837" spans="1:38" x14ac:dyDescent="0.25">
      <c r="A4837" t="s">
        <v>1153</v>
      </c>
      <c r="B4837" s="1">
        <v>43144</v>
      </c>
      <c r="C4837">
        <v>3</v>
      </c>
      <c r="D4837">
        <v>6</v>
      </c>
      <c r="E4837">
        <v>377</v>
      </c>
      <c r="F4837" t="s">
        <v>1426</v>
      </c>
      <c r="G4837" t="s">
        <v>40</v>
      </c>
      <c r="H4837" t="s">
        <v>41</v>
      </c>
      <c r="I4837">
        <v>3</v>
      </c>
      <c r="J4837">
        <v>2</v>
      </c>
      <c r="K4837">
        <v>172</v>
      </c>
      <c r="L4837">
        <v>9.6</v>
      </c>
      <c r="M4837">
        <v>5.0999999999999996</v>
      </c>
      <c r="N4837">
        <v>0.49</v>
      </c>
      <c r="O4837">
        <v>7.07</v>
      </c>
      <c r="P4837">
        <v>0.68</v>
      </c>
      <c r="Q4837">
        <v>4.09</v>
      </c>
      <c r="R4837">
        <v>0.39</v>
      </c>
      <c r="S4837">
        <v>1.07</v>
      </c>
      <c r="T4837">
        <v>148</v>
      </c>
      <c r="U4837">
        <v>9.9600000000000009</v>
      </c>
      <c r="V4837">
        <v>14</v>
      </c>
      <c r="W4837" s="1">
        <v>42972</v>
      </c>
      <c r="X4837">
        <v>255</v>
      </c>
      <c r="Y4837" t="s">
        <v>47</v>
      </c>
      <c r="Z4837" t="s">
        <v>114</v>
      </c>
      <c r="AA4837" t="s">
        <v>2524</v>
      </c>
      <c r="AC4837" s="1">
        <v>43055</v>
      </c>
      <c r="AD4837">
        <v>1</v>
      </c>
      <c r="AE4837">
        <v>123</v>
      </c>
      <c r="AF4837" s="1">
        <v>43337</v>
      </c>
      <c r="AG4837">
        <v>365</v>
      </c>
      <c r="AH4837">
        <v>308533</v>
      </c>
      <c r="AI4837">
        <v>25</v>
      </c>
      <c r="AJ4837" s="2">
        <v>45047</v>
      </c>
      <c r="AK4837" t="s">
        <v>45</v>
      </c>
      <c r="AL4837" s="1">
        <v>42972</v>
      </c>
    </row>
    <row r="4838" spans="1:38" x14ac:dyDescent="0.25">
      <c r="A4838" t="s">
        <v>1153</v>
      </c>
      <c r="B4838" s="1">
        <v>43214</v>
      </c>
      <c r="C4838">
        <v>4</v>
      </c>
      <c r="D4838">
        <v>6</v>
      </c>
      <c r="E4838">
        <v>377</v>
      </c>
      <c r="F4838" t="s">
        <v>1426</v>
      </c>
      <c r="G4838" t="s">
        <v>40</v>
      </c>
      <c r="H4838" t="s">
        <v>41</v>
      </c>
      <c r="I4838">
        <v>3</v>
      </c>
      <c r="J4838">
        <v>2</v>
      </c>
      <c r="K4838">
        <v>242</v>
      </c>
      <c r="L4838">
        <v>6.7</v>
      </c>
      <c r="M4838">
        <v>4.4400000000000004</v>
      </c>
      <c r="N4838">
        <v>0.3</v>
      </c>
      <c r="O4838">
        <v>8.42</v>
      </c>
      <c r="P4838">
        <v>0.56000000000000005</v>
      </c>
      <c r="Q4838">
        <v>5.13</v>
      </c>
      <c r="R4838">
        <v>0.34</v>
      </c>
      <c r="S4838">
        <v>0.91</v>
      </c>
      <c r="T4838">
        <v>127</v>
      </c>
      <c r="U4838">
        <v>6.95</v>
      </c>
      <c r="V4838">
        <v>11.35</v>
      </c>
      <c r="W4838" s="1">
        <v>42972</v>
      </c>
      <c r="X4838">
        <v>255</v>
      </c>
      <c r="Y4838" t="s">
        <v>48</v>
      </c>
      <c r="Z4838" t="s">
        <v>114</v>
      </c>
      <c r="AA4838" t="s">
        <v>2524</v>
      </c>
      <c r="AC4838" t="s">
        <v>49</v>
      </c>
      <c r="AG4838" t="s">
        <v>2521</v>
      </c>
      <c r="AH4838">
        <v>308533</v>
      </c>
      <c r="AI4838" t="s">
        <v>1550</v>
      </c>
      <c r="AJ4838" s="2">
        <v>45047</v>
      </c>
      <c r="AK4838" t="s">
        <v>50</v>
      </c>
      <c r="AL4838" s="1">
        <v>43237</v>
      </c>
    </row>
    <row r="4839" spans="1:38" x14ac:dyDescent="0.25">
      <c r="A4839" t="s">
        <v>123</v>
      </c>
      <c r="B4839" s="1">
        <v>43198</v>
      </c>
      <c r="C4839">
        <v>4</v>
      </c>
      <c r="D4839">
        <v>140</v>
      </c>
      <c r="E4839">
        <v>377</v>
      </c>
      <c r="F4839" t="s">
        <v>1426</v>
      </c>
      <c r="G4839" t="s">
        <v>51</v>
      </c>
      <c r="H4839" t="s">
        <v>52</v>
      </c>
      <c r="I4839">
        <v>3</v>
      </c>
      <c r="J4839">
        <v>2</v>
      </c>
      <c r="K4839">
        <v>227</v>
      </c>
      <c r="L4839">
        <v>13.4</v>
      </c>
      <c r="M4839">
        <v>4.8099999999999996</v>
      </c>
      <c r="N4839">
        <v>0.64</v>
      </c>
      <c r="O4839">
        <v>5.2</v>
      </c>
      <c r="P4839">
        <v>0.7</v>
      </c>
      <c r="Q4839">
        <v>4.17</v>
      </c>
      <c r="R4839">
        <v>0.56000000000000005</v>
      </c>
      <c r="S4839">
        <v>1.26</v>
      </c>
      <c r="T4839">
        <v>161</v>
      </c>
      <c r="U4839">
        <v>13.91</v>
      </c>
      <c r="V4839">
        <v>16.53</v>
      </c>
      <c r="W4839" s="1">
        <v>42971</v>
      </c>
      <c r="X4839">
        <v>236</v>
      </c>
      <c r="Y4839" s="3">
        <v>45020</v>
      </c>
      <c r="AC4839" s="1">
        <v>43062</v>
      </c>
      <c r="AD4839">
        <v>1</v>
      </c>
      <c r="AF4839" s="1">
        <v>43344</v>
      </c>
      <c r="AI4839">
        <v>0</v>
      </c>
      <c r="AJ4839" t="s">
        <v>2523</v>
      </c>
      <c r="AK4839" t="s">
        <v>143</v>
      </c>
      <c r="AL4839" s="1">
        <v>43275</v>
      </c>
    </row>
    <row r="4840" spans="1:38" x14ac:dyDescent="0.25">
      <c r="A4840" t="s">
        <v>123</v>
      </c>
      <c r="B4840" s="1">
        <v>43136</v>
      </c>
      <c r="C4840">
        <v>3</v>
      </c>
      <c r="D4840">
        <v>140</v>
      </c>
      <c r="E4840">
        <v>377</v>
      </c>
      <c r="F4840" t="s">
        <v>1426</v>
      </c>
      <c r="G4840" t="s">
        <v>51</v>
      </c>
      <c r="H4840" t="s">
        <v>52</v>
      </c>
      <c r="I4840">
        <v>3</v>
      </c>
      <c r="J4840">
        <v>2</v>
      </c>
      <c r="K4840">
        <v>165</v>
      </c>
      <c r="L4840">
        <v>11.5</v>
      </c>
      <c r="M4840">
        <v>4.3600000000000003</v>
      </c>
      <c r="N4840">
        <v>0.5</v>
      </c>
      <c r="O4840">
        <v>5.72</v>
      </c>
      <c r="P4840">
        <v>0.66</v>
      </c>
      <c r="Q4840">
        <v>3.55</v>
      </c>
      <c r="R4840">
        <v>0.41</v>
      </c>
      <c r="S4840">
        <v>1.07</v>
      </c>
      <c r="T4840">
        <v>6290</v>
      </c>
      <c r="U4840">
        <v>11.94</v>
      </c>
      <c r="V4840">
        <v>14.41</v>
      </c>
      <c r="W4840" s="1">
        <v>42971</v>
      </c>
      <c r="X4840">
        <v>236</v>
      </c>
      <c r="Y4840" s="3">
        <v>44988</v>
      </c>
      <c r="AC4840" s="1">
        <v>43062</v>
      </c>
      <c r="AD4840">
        <v>1</v>
      </c>
      <c r="AE4840">
        <v>206</v>
      </c>
      <c r="AF4840" s="1">
        <v>43344</v>
      </c>
      <c r="AG4840">
        <v>373</v>
      </c>
      <c r="AI4840">
        <v>0</v>
      </c>
      <c r="AJ4840" t="s">
        <v>2523</v>
      </c>
      <c r="AK4840" t="s">
        <v>45</v>
      </c>
      <c r="AL4840" s="1">
        <v>42971</v>
      </c>
    </row>
    <row r="4841" spans="1:38" x14ac:dyDescent="0.25">
      <c r="A4841" t="s">
        <v>123</v>
      </c>
      <c r="B4841" s="1">
        <v>43074</v>
      </c>
      <c r="C4841">
        <v>2</v>
      </c>
      <c r="D4841">
        <v>140</v>
      </c>
      <c r="E4841">
        <v>377</v>
      </c>
      <c r="F4841" t="s">
        <v>1426</v>
      </c>
      <c r="G4841" t="s">
        <v>51</v>
      </c>
      <c r="H4841" t="s">
        <v>52</v>
      </c>
      <c r="I4841">
        <v>3</v>
      </c>
      <c r="J4841">
        <v>2</v>
      </c>
      <c r="K4841">
        <v>103</v>
      </c>
      <c r="L4841">
        <v>7.8</v>
      </c>
      <c r="M4841">
        <v>4.84</v>
      </c>
      <c r="N4841">
        <v>0.38</v>
      </c>
      <c r="O4841">
        <v>5.13</v>
      </c>
      <c r="P4841">
        <v>0.4</v>
      </c>
      <c r="Q4841">
        <v>3.79</v>
      </c>
      <c r="R4841">
        <v>0.3</v>
      </c>
      <c r="S4841">
        <v>0.7</v>
      </c>
      <c r="T4841">
        <v>190</v>
      </c>
      <c r="U4841">
        <v>8.1</v>
      </c>
      <c r="V4841">
        <v>9.34</v>
      </c>
      <c r="W4841" s="1">
        <v>42971</v>
      </c>
      <c r="X4841">
        <v>236</v>
      </c>
      <c r="Y4841" s="3">
        <v>44959</v>
      </c>
      <c r="AC4841" s="1">
        <v>43062</v>
      </c>
      <c r="AD4841">
        <v>1</v>
      </c>
      <c r="AE4841">
        <v>268</v>
      </c>
      <c r="AF4841" s="1">
        <v>43344</v>
      </c>
      <c r="AG4841">
        <v>373</v>
      </c>
      <c r="AI4841">
        <v>0</v>
      </c>
      <c r="AJ4841" t="s">
        <v>2523</v>
      </c>
      <c r="AK4841" t="s">
        <v>45</v>
      </c>
      <c r="AL4841" s="1">
        <v>42971</v>
      </c>
    </row>
    <row r="4842" spans="1:38" x14ac:dyDescent="0.25">
      <c r="A4842" t="s">
        <v>38</v>
      </c>
      <c r="B4842" s="1">
        <v>43010</v>
      </c>
      <c r="C4842">
        <v>1</v>
      </c>
      <c r="D4842">
        <v>268</v>
      </c>
      <c r="E4842">
        <v>377</v>
      </c>
      <c r="F4842" t="s">
        <v>1426</v>
      </c>
      <c r="G4842" t="s">
        <v>40</v>
      </c>
      <c r="H4842" t="s">
        <v>41</v>
      </c>
      <c r="I4842">
        <v>11</v>
      </c>
      <c r="J4842" t="s">
        <v>42</v>
      </c>
      <c r="K4842">
        <v>30</v>
      </c>
      <c r="L4842">
        <v>16.399999999999999</v>
      </c>
      <c r="M4842">
        <v>5.0599999999999996</v>
      </c>
      <c r="N4842">
        <v>0.83</v>
      </c>
      <c r="O4842">
        <v>5.96</v>
      </c>
      <c r="P4842">
        <v>0.98</v>
      </c>
      <c r="Q4842">
        <v>4.2</v>
      </c>
      <c r="R4842">
        <v>0.69</v>
      </c>
      <c r="S4842">
        <v>1.67</v>
      </c>
      <c r="T4842">
        <v>24</v>
      </c>
      <c r="U4842">
        <v>17.02</v>
      </c>
      <c r="V4842">
        <v>21.82</v>
      </c>
      <c r="W4842" s="1">
        <v>42980</v>
      </c>
      <c r="X4842">
        <v>233</v>
      </c>
      <c r="Y4842" t="s">
        <v>43</v>
      </c>
      <c r="AC4842" s="1">
        <v>43056</v>
      </c>
      <c r="AD4842">
        <v>1</v>
      </c>
      <c r="AE4842">
        <v>258</v>
      </c>
      <c r="AF4842" s="1">
        <v>43335</v>
      </c>
      <c r="AG4842">
        <v>355</v>
      </c>
      <c r="AH4842">
        <v>301104</v>
      </c>
      <c r="AI4842" t="s">
        <v>353</v>
      </c>
      <c r="AJ4842" t="s">
        <v>2525</v>
      </c>
      <c r="AK4842" t="s">
        <v>45</v>
      </c>
      <c r="AL4842" s="1">
        <v>42980</v>
      </c>
    </row>
    <row r="4843" spans="1:38" x14ac:dyDescent="0.25">
      <c r="A4843" t="s">
        <v>38</v>
      </c>
      <c r="B4843" s="1">
        <v>43075</v>
      </c>
      <c r="C4843">
        <v>2</v>
      </c>
      <c r="D4843">
        <v>268</v>
      </c>
      <c r="E4843">
        <v>378</v>
      </c>
      <c r="F4843" t="s">
        <v>1426</v>
      </c>
      <c r="G4843" t="s">
        <v>40</v>
      </c>
      <c r="H4843" t="s">
        <v>41</v>
      </c>
      <c r="I4843">
        <v>11</v>
      </c>
      <c r="J4843" t="s">
        <v>42</v>
      </c>
      <c r="K4843">
        <v>95</v>
      </c>
      <c r="L4843">
        <v>12.9</v>
      </c>
      <c r="M4843">
        <v>4.9400000000000004</v>
      </c>
      <c r="N4843">
        <v>0.64</v>
      </c>
      <c r="O4843">
        <v>6.37</v>
      </c>
      <c r="P4843">
        <v>0.82</v>
      </c>
      <c r="Q4843">
        <v>4.37</v>
      </c>
      <c r="R4843">
        <v>0.56000000000000005</v>
      </c>
      <c r="S4843">
        <v>1.39</v>
      </c>
      <c r="T4843">
        <v>383</v>
      </c>
      <c r="U4843">
        <v>13.39</v>
      </c>
      <c r="V4843">
        <v>17.899999999999999</v>
      </c>
      <c r="W4843" s="1">
        <v>42980</v>
      </c>
      <c r="X4843">
        <v>233</v>
      </c>
      <c r="Y4843" s="3">
        <v>44958</v>
      </c>
      <c r="AC4843" s="1">
        <v>43077</v>
      </c>
      <c r="AD4843">
        <v>2</v>
      </c>
      <c r="AE4843">
        <v>240</v>
      </c>
      <c r="AF4843" s="1">
        <v>43355</v>
      </c>
      <c r="AG4843">
        <v>375</v>
      </c>
      <c r="AH4843">
        <v>301104</v>
      </c>
      <c r="AI4843" t="s">
        <v>353</v>
      </c>
      <c r="AJ4843" t="s">
        <v>2525</v>
      </c>
      <c r="AK4843" t="s">
        <v>45</v>
      </c>
      <c r="AL4843" s="1">
        <v>42980</v>
      </c>
    </row>
    <row r="4844" spans="1:38" x14ac:dyDescent="0.25">
      <c r="A4844" t="s">
        <v>38</v>
      </c>
      <c r="B4844" s="1">
        <v>43146</v>
      </c>
      <c r="C4844">
        <v>3</v>
      </c>
      <c r="D4844">
        <v>268</v>
      </c>
      <c r="E4844">
        <v>378</v>
      </c>
      <c r="F4844" t="s">
        <v>1426</v>
      </c>
      <c r="G4844" t="s">
        <v>40</v>
      </c>
      <c r="H4844" t="s">
        <v>41</v>
      </c>
      <c r="I4844">
        <v>11</v>
      </c>
      <c r="J4844" t="s">
        <v>42</v>
      </c>
      <c r="K4844">
        <v>166</v>
      </c>
      <c r="L4844">
        <v>10.7</v>
      </c>
      <c r="M4844">
        <v>4.88</v>
      </c>
      <c r="N4844">
        <v>0.52</v>
      </c>
      <c r="O4844">
        <v>6.3</v>
      </c>
      <c r="P4844">
        <v>0.67</v>
      </c>
      <c r="Q4844">
        <v>4.6399999999999997</v>
      </c>
      <c r="R4844">
        <v>0.5</v>
      </c>
      <c r="S4844">
        <v>1.17</v>
      </c>
      <c r="T4844">
        <v>444</v>
      </c>
      <c r="U4844">
        <v>11.11</v>
      </c>
      <c r="V4844">
        <v>14.99</v>
      </c>
      <c r="W4844" s="1">
        <v>42980</v>
      </c>
      <c r="X4844">
        <v>233</v>
      </c>
      <c r="Y4844" s="3">
        <v>44987</v>
      </c>
      <c r="AC4844" s="1">
        <v>43077</v>
      </c>
      <c r="AD4844">
        <v>2</v>
      </c>
      <c r="AE4844">
        <v>204</v>
      </c>
      <c r="AF4844" s="1">
        <v>43355</v>
      </c>
      <c r="AG4844">
        <v>375</v>
      </c>
      <c r="AH4844">
        <v>301104</v>
      </c>
      <c r="AI4844" t="s">
        <v>353</v>
      </c>
      <c r="AJ4844" t="s">
        <v>2525</v>
      </c>
      <c r="AK4844" t="s">
        <v>45</v>
      </c>
      <c r="AL4844" s="1">
        <v>42980</v>
      </c>
    </row>
    <row r="4845" spans="1:38" x14ac:dyDescent="0.25">
      <c r="A4845" t="s">
        <v>38</v>
      </c>
      <c r="B4845" s="1">
        <v>43200</v>
      </c>
      <c r="C4845">
        <v>4</v>
      </c>
      <c r="D4845">
        <v>268</v>
      </c>
      <c r="E4845">
        <v>378</v>
      </c>
      <c r="F4845" t="s">
        <v>1426</v>
      </c>
      <c r="G4845" t="s">
        <v>40</v>
      </c>
      <c r="H4845" t="s">
        <v>41</v>
      </c>
      <c r="I4845">
        <v>11</v>
      </c>
      <c r="J4845" t="s">
        <v>42</v>
      </c>
      <c r="K4845">
        <v>220</v>
      </c>
      <c r="L4845">
        <v>7.5</v>
      </c>
      <c r="M4845">
        <v>4.67</v>
      </c>
      <c r="N4845">
        <v>0.35</v>
      </c>
      <c r="O4845">
        <v>7.18</v>
      </c>
      <c r="P4845">
        <v>0.54</v>
      </c>
      <c r="Q4845">
        <v>5.47</v>
      </c>
      <c r="R4845">
        <v>0.41</v>
      </c>
      <c r="S4845">
        <v>0.95</v>
      </c>
      <c r="T4845">
        <v>391</v>
      </c>
      <c r="U4845">
        <v>7.79</v>
      </c>
      <c r="V4845">
        <v>11.83</v>
      </c>
      <c r="W4845" s="1">
        <v>42980</v>
      </c>
      <c r="X4845">
        <v>233</v>
      </c>
      <c r="Y4845" s="3">
        <v>45019</v>
      </c>
      <c r="AC4845" t="s">
        <v>49</v>
      </c>
      <c r="AH4845">
        <v>301104</v>
      </c>
      <c r="AI4845" t="s">
        <v>353</v>
      </c>
      <c r="AJ4845" t="s">
        <v>2525</v>
      </c>
      <c r="AK4845" t="s">
        <v>126</v>
      </c>
      <c r="AL4845" s="1">
        <v>43359</v>
      </c>
    </row>
    <row r="4846" spans="1:38" x14ac:dyDescent="0.25">
      <c r="A4846" t="s">
        <v>38</v>
      </c>
      <c r="B4846" s="1">
        <v>43010</v>
      </c>
      <c r="C4846">
        <v>1</v>
      </c>
      <c r="D4846">
        <v>262</v>
      </c>
      <c r="E4846">
        <v>378</v>
      </c>
      <c r="F4846" t="s">
        <v>1426</v>
      </c>
      <c r="G4846" t="s">
        <v>104</v>
      </c>
      <c r="H4846" t="s">
        <v>105</v>
      </c>
      <c r="I4846">
        <v>3</v>
      </c>
      <c r="J4846">
        <v>2</v>
      </c>
      <c r="K4846">
        <v>26</v>
      </c>
      <c r="L4846">
        <v>16</v>
      </c>
      <c r="M4846">
        <v>5.2</v>
      </c>
      <c r="N4846">
        <v>0.83</v>
      </c>
      <c r="O4846">
        <v>5.6</v>
      </c>
      <c r="P4846">
        <v>0.9</v>
      </c>
      <c r="Q4846">
        <v>4.42</v>
      </c>
      <c r="R4846">
        <v>0.71</v>
      </c>
      <c r="S4846">
        <v>1.6</v>
      </c>
      <c r="T4846">
        <v>170</v>
      </c>
      <c r="U4846">
        <v>16.61</v>
      </c>
      <c r="V4846">
        <v>20.85</v>
      </c>
      <c r="W4846" s="1">
        <v>42984</v>
      </c>
      <c r="X4846">
        <v>229</v>
      </c>
      <c r="Y4846" s="3">
        <v>44927</v>
      </c>
      <c r="AC4846" s="1">
        <v>43062</v>
      </c>
      <c r="AD4846">
        <v>1</v>
      </c>
      <c r="AE4846">
        <v>264</v>
      </c>
      <c r="AF4846" s="1">
        <v>43341</v>
      </c>
      <c r="AG4846">
        <v>357</v>
      </c>
      <c r="AH4846" t="s">
        <v>2526</v>
      </c>
      <c r="AI4846" t="s">
        <v>592</v>
      </c>
      <c r="AJ4846" s="2">
        <v>41821</v>
      </c>
      <c r="AK4846" t="s">
        <v>45</v>
      </c>
      <c r="AL4846" s="1">
        <v>42984</v>
      </c>
    </row>
    <row r="4847" spans="1:38" x14ac:dyDescent="0.25">
      <c r="A4847" t="s">
        <v>129</v>
      </c>
      <c r="B4847" s="1">
        <v>43156</v>
      </c>
      <c r="C4847">
        <v>3</v>
      </c>
      <c r="D4847">
        <v>316</v>
      </c>
      <c r="E4847">
        <v>378</v>
      </c>
      <c r="F4847" t="s">
        <v>1426</v>
      </c>
      <c r="G4847" t="s">
        <v>69</v>
      </c>
      <c r="H4847" t="s">
        <v>70</v>
      </c>
      <c r="I4847">
        <v>2</v>
      </c>
      <c r="J4847">
        <v>1</v>
      </c>
      <c r="K4847">
        <v>184</v>
      </c>
      <c r="L4847">
        <v>15.6</v>
      </c>
      <c r="M4847">
        <v>4.9800000000000004</v>
      </c>
      <c r="N4847">
        <v>0.78</v>
      </c>
      <c r="O4847">
        <v>4.7</v>
      </c>
      <c r="P4847">
        <v>0.73</v>
      </c>
      <c r="Q4847">
        <v>3.79</v>
      </c>
      <c r="R4847">
        <v>0.59</v>
      </c>
      <c r="S4847">
        <v>1.32</v>
      </c>
      <c r="U4847">
        <v>16.190000000000001</v>
      </c>
      <c r="V4847">
        <v>17.72</v>
      </c>
      <c r="W4847" s="1">
        <v>42972</v>
      </c>
      <c r="X4847">
        <v>270</v>
      </c>
      <c r="Z4847" t="s">
        <v>2527</v>
      </c>
      <c r="AA4847" t="s">
        <v>2528</v>
      </c>
      <c r="AI4847">
        <v>0</v>
      </c>
    </row>
    <row r="4848" spans="1:38" x14ac:dyDescent="0.25">
      <c r="A4848" t="s">
        <v>129</v>
      </c>
      <c r="B4848" s="1">
        <v>42997</v>
      </c>
      <c r="C4848">
        <v>1</v>
      </c>
      <c r="D4848">
        <v>316</v>
      </c>
      <c r="E4848">
        <v>378</v>
      </c>
      <c r="F4848" t="s">
        <v>1426</v>
      </c>
      <c r="G4848" t="s">
        <v>69</v>
      </c>
      <c r="H4848" t="s">
        <v>70</v>
      </c>
      <c r="I4848">
        <v>2</v>
      </c>
      <c r="J4848">
        <v>1</v>
      </c>
      <c r="K4848">
        <v>25</v>
      </c>
      <c r="L4848">
        <v>16.399999999999999</v>
      </c>
      <c r="M4848">
        <v>5.38</v>
      </c>
      <c r="N4848">
        <v>0.88</v>
      </c>
      <c r="O4848">
        <v>3.52</v>
      </c>
      <c r="P4848">
        <v>0.57999999999999996</v>
      </c>
      <c r="Q4848">
        <v>3.61</v>
      </c>
      <c r="R4848">
        <v>0.59</v>
      </c>
      <c r="S4848">
        <v>1.17</v>
      </c>
      <c r="T4848">
        <v>31</v>
      </c>
      <c r="U4848">
        <v>17.02</v>
      </c>
      <c r="V4848">
        <v>16.059999999999999</v>
      </c>
      <c r="W4848" s="1">
        <v>42972</v>
      </c>
      <c r="X4848">
        <v>270</v>
      </c>
      <c r="Y4848" t="s">
        <v>43</v>
      </c>
      <c r="Z4848" t="s">
        <v>2527</v>
      </c>
      <c r="AA4848" t="s">
        <v>2528</v>
      </c>
      <c r="AC4848" s="1">
        <v>43047</v>
      </c>
      <c r="AD4848">
        <v>1</v>
      </c>
      <c r="AE4848">
        <v>280</v>
      </c>
      <c r="AF4848" s="1">
        <v>43328</v>
      </c>
      <c r="AG4848">
        <v>356</v>
      </c>
      <c r="AH4848">
        <v>506063</v>
      </c>
      <c r="AI4848" t="s">
        <v>2529</v>
      </c>
      <c r="AJ4848" s="2">
        <v>16772</v>
      </c>
      <c r="AK4848" t="s">
        <v>45</v>
      </c>
      <c r="AL4848" s="1">
        <v>42972</v>
      </c>
    </row>
    <row r="4849" spans="1:38" x14ac:dyDescent="0.25">
      <c r="A4849" t="s">
        <v>129</v>
      </c>
      <c r="B4849" s="1">
        <v>43060</v>
      </c>
      <c r="C4849">
        <v>2</v>
      </c>
      <c r="D4849">
        <v>316</v>
      </c>
      <c r="E4849">
        <v>378</v>
      </c>
      <c r="F4849" t="s">
        <v>1426</v>
      </c>
      <c r="G4849" t="s">
        <v>69</v>
      </c>
      <c r="H4849" t="s">
        <v>70</v>
      </c>
      <c r="I4849">
        <v>2</v>
      </c>
      <c r="J4849">
        <v>1</v>
      </c>
      <c r="K4849">
        <v>88</v>
      </c>
      <c r="L4849">
        <v>14.4</v>
      </c>
      <c r="M4849">
        <v>5.0999999999999996</v>
      </c>
      <c r="N4849">
        <v>0.73</v>
      </c>
      <c r="O4849">
        <v>4.76</v>
      </c>
      <c r="P4849">
        <v>0.69</v>
      </c>
      <c r="Q4849">
        <v>3.28</v>
      </c>
      <c r="R4849">
        <v>0.47</v>
      </c>
      <c r="S4849">
        <v>1.1599999999999999</v>
      </c>
      <c r="T4849">
        <v>52</v>
      </c>
      <c r="U4849">
        <v>14.95</v>
      </c>
      <c r="V4849">
        <v>16.010000000000002</v>
      </c>
      <c r="W4849" s="1">
        <v>42972</v>
      </c>
      <c r="X4849">
        <v>270</v>
      </c>
      <c r="Y4849" t="s">
        <v>46</v>
      </c>
      <c r="Z4849" t="s">
        <v>2527</v>
      </c>
      <c r="AA4849" t="s">
        <v>2528</v>
      </c>
      <c r="AC4849" s="1">
        <v>43047</v>
      </c>
      <c r="AD4849">
        <v>1</v>
      </c>
      <c r="AE4849">
        <v>183</v>
      </c>
      <c r="AF4849" s="1">
        <v>43330</v>
      </c>
      <c r="AG4849">
        <v>358</v>
      </c>
      <c r="AH4849">
        <v>506063</v>
      </c>
      <c r="AI4849" t="s">
        <v>2529</v>
      </c>
      <c r="AJ4849" s="2">
        <v>16772</v>
      </c>
      <c r="AK4849" t="s">
        <v>45</v>
      </c>
      <c r="AL4849" s="1">
        <v>42972</v>
      </c>
    </row>
    <row r="4850" spans="1:38" x14ac:dyDescent="0.25">
      <c r="A4850" t="s">
        <v>129</v>
      </c>
      <c r="B4850" s="1">
        <v>43229</v>
      </c>
      <c r="C4850">
        <v>4</v>
      </c>
      <c r="D4850">
        <v>316</v>
      </c>
      <c r="E4850">
        <v>378</v>
      </c>
      <c r="F4850" t="s">
        <v>1426</v>
      </c>
      <c r="G4850" t="s">
        <v>69</v>
      </c>
      <c r="H4850" t="s">
        <v>70</v>
      </c>
      <c r="I4850">
        <v>2</v>
      </c>
      <c r="J4850">
        <v>1</v>
      </c>
      <c r="K4850">
        <v>257</v>
      </c>
      <c r="L4850">
        <v>11.3</v>
      </c>
      <c r="M4850">
        <v>4.76</v>
      </c>
      <c r="N4850">
        <v>0.54</v>
      </c>
      <c r="O4850">
        <v>5.69</v>
      </c>
      <c r="P4850">
        <v>0.64</v>
      </c>
      <c r="Q4850">
        <v>4.16</v>
      </c>
      <c r="R4850">
        <v>0.47</v>
      </c>
      <c r="S4850">
        <v>1.1100000000000001</v>
      </c>
      <c r="T4850">
        <v>53</v>
      </c>
      <c r="U4850">
        <v>11.73</v>
      </c>
      <c r="V4850">
        <v>14.55</v>
      </c>
      <c r="W4850" s="1">
        <v>42972</v>
      </c>
      <c r="X4850">
        <v>270</v>
      </c>
      <c r="Y4850" t="s">
        <v>48</v>
      </c>
      <c r="Z4850" t="s">
        <v>2527</v>
      </c>
      <c r="AA4850" t="s">
        <v>2528</v>
      </c>
      <c r="AC4850" t="s">
        <v>49</v>
      </c>
      <c r="AH4850">
        <v>506063</v>
      </c>
      <c r="AI4850" t="s">
        <v>2529</v>
      </c>
      <c r="AJ4850">
        <v>16772</v>
      </c>
      <c r="AK4850" t="s">
        <v>50</v>
      </c>
      <c r="AL4850" s="1">
        <v>43251</v>
      </c>
    </row>
    <row r="4851" spans="1:38" x14ac:dyDescent="0.25">
      <c r="A4851" t="s">
        <v>1153</v>
      </c>
      <c r="B4851" s="1">
        <v>43009</v>
      </c>
      <c r="C4851">
        <v>1</v>
      </c>
      <c r="D4851">
        <v>66</v>
      </c>
      <c r="E4851">
        <v>379</v>
      </c>
      <c r="F4851" t="s">
        <v>1426</v>
      </c>
      <c r="G4851" t="s">
        <v>40</v>
      </c>
      <c r="H4851" t="s">
        <v>41</v>
      </c>
      <c r="I4851">
        <v>5</v>
      </c>
      <c r="J4851" t="s">
        <v>42</v>
      </c>
      <c r="K4851">
        <v>54</v>
      </c>
      <c r="L4851">
        <v>13.9</v>
      </c>
      <c r="M4851">
        <v>4.9800000000000004</v>
      </c>
      <c r="N4851">
        <v>0.69</v>
      </c>
      <c r="O4851">
        <v>5.33</v>
      </c>
      <c r="P4851">
        <v>0.74</v>
      </c>
      <c r="Q4851">
        <v>4.3600000000000003</v>
      </c>
      <c r="R4851">
        <v>0.61</v>
      </c>
      <c r="S4851">
        <v>1.35</v>
      </c>
      <c r="T4851">
        <v>81</v>
      </c>
      <c r="U4851">
        <v>14.43</v>
      </c>
      <c r="V4851">
        <v>17.54</v>
      </c>
      <c r="W4851" s="1">
        <v>42955</v>
      </c>
      <c r="X4851">
        <v>272</v>
      </c>
      <c r="Y4851" t="s">
        <v>43</v>
      </c>
      <c r="Z4851" t="s">
        <v>2530</v>
      </c>
      <c r="AA4851" t="s">
        <v>2531</v>
      </c>
      <c r="AC4851" s="1">
        <v>43051</v>
      </c>
      <c r="AD4851">
        <v>1</v>
      </c>
      <c r="AE4851">
        <v>262</v>
      </c>
      <c r="AF4851" s="1">
        <v>43332</v>
      </c>
      <c r="AG4851">
        <v>377</v>
      </c>
      <c r="AH4851">
        <v>311005</v>
      </c>
      <c r="AI4851" t="s">
        <v>2532</v>
      </c>
      <c r="AJ4851" s="2">
        <v>15432</v>
      </c>
      <c r="AK4851" t="s">
        <v>45</v>
      </c>
      <c r="AL4851" s="1">
        <v>42955</v>
      </c>
    </row>
    <row r="4852" spans="1:38" x14ac:dyDescent="0.25">
      <c r="A4852" t="s">
        <v>1153</v>
      </c>
      <c r="B4852" s="1">
        <v>43144</v>
      </c>
      <c r="C4852">
        <v>3</v>
      </c>
      <c r="D4852">
        <v>66</v>
      </c>
      <c r="E4852">
        <v>379</v>
      </c>
      <c r="F4852" t="s">
        <v>1426</v>
      </c>
      <c r="G4852" t="s">
        <v>40</v>
      </c>
      <c r="H4852" t="s">
        <v>41</v>
      </c>
      <c r="I4852">
        <v>5</v>
      </c>
      <c r="J4852" t="s">
        <v>42</v>
      </c>
      <c r="K4852">
        <v>189</v>
      </c>
      <c r="L4852">
        <v>9.5</v>
      </c>
      <c r="M4852">
        <v>4.5599999999999996</v>
      </c>
      <c r="N4852">
        <v>0.43</v>
      </c>
      <c r="O4852">
        <v>8.14</v>
      </c>
      <c r="P4852">
        <v>0.77</v>
      </c>
      <c r="Q4852">
        <v>5.17</v>
      </c>
      <c r="R4852">
        <v>0.49</v>
      </c>
      <c r="S4852">
        <v>1.26</v>
      </c>
      <c r="T4852">
        <v>91</v>
      </c>
      <c r="U4852">
        <v>9.86</v>
      </c>
      <c r="V4852">
        <v>15.84</v>
      </c>
      <c r="W4852" s="1">
        <v>42955</v>
      </c>
      <c r="X4852">
        <v>272</v>
      </c>
      <c r="Y4852" t="s">
        <v>47</v>
      </c>
      <c r="Z4852" t="s">
        <v>2530</v>
      </c>
      <c r="AA4852" t="s">
        <v>2531</v>
      </c>
      <c r="AC4852" s="1">
        <v>43051</v>
      </c>
      <c r="AD4852">
        <v>1</v>
      </c>
      <c r="AE4852">
        <v>118</v>
      </c>
      <c r="AF4852" s="1">
        <v>43332</v>
      </c>
      <c r="AG4852">
        <v>377</v>
      </c>
      <c r="AH4852">
        <v>311005</v>
      </c>
      <c r="AI4852" t="s">
        <v>2532</v>
      </c>
      <c r="AJ4852" s="2">
        <v>15432</v>
      </c>
      <c r="AK4852" t="s">
        <v>45</v>
      </c>
      <c r="AL4852" s="1">
        <v>42955</v>
      </c>
    </row>
    <row r="4853" spans="1:38" x14ac:dyDescent="0.25">
      <c r="A4853" t="s">
        <v>1153</v>
      </c>
      <c r="B4853" s="1">
        <v>43073</v>
      </c>
      <c r="C4853">
        <v>2</v>
      </c>
      <c r="D4853">
        <v>66</v>
      </c>
      <c r="E4853">
        <v>379</v>
      </c>
      <c r="F4853" t="s">
        <v>1426</v>
      </c>
      <c r="G4853" t="s">
        <v>40</v>
      </c>
      <c r="H4853" t="s">
        <v>41</v>
      </c>
      <c r="I4853">
        <v>5</v>
      </c>
      <c r="J4853" t="s">
        <v>42</v>
      </c>
      <c r="K4853">
        <v>118</v>
      </c>
      <c r="L4853">
        <v>9.6</v>
      </c>
      <c r="M4853">
        <v>4.8099999999999996</v>
      </c>
      <c r="N4853">
        <v>0.46</v>
      </c>
      <c r="O4853">
        <v>5.59</v>
      </c>
      <c r="P4853">
        <v>0.54</v>
      </c>
      <c r="Q4853">
        <v>4.91</v>
      </c>
      <c r="R4853">
        <v>0.47</v>
      </c>
      <c r="S4853">
        <v>1.01</v>
      </c>
      <c r="T4853">
        <v>72</v>
      </c>
      <c r="U4853">
        <v>9.9600000000000009</v>
      </c>
      <c r="V4853">
        <v>12.84</v>
      </c>
      <c r="W4853" s="1">
        <v>42955</v>
      </c>
      <c r="X4853">
        <v>272</v>
      </c>
      <c r="Y4853" t="s">
        <v>46</v>
      </c>
      <c r="Z4853" t="s">
        <v>2530</v>
      </c>
      <c r="AA4853" t="s">
        <v>2531</v>
      </c>
      <c r="AC4853" s="1">
        <v>43051</v>
      </c>
      <c r="AD4853">
        <v>1</v>
      </c>
      <c r="AE4853">
        <v>257</v>
      </c>
      <c r="AF4853" s="1">
        <v>43332</v>
      </c>
      <c r="AG4853">
        <v>377</v>
      </c>
      <c r="AH4853">
        <v>311005</v>
      </c>
      <c r="AI4853" t="s">
        <v>2532</v>
      </c>
      <c r="AJ4853" s="2">
        <v>15432</v>
      </c>
      <c r="AK4853" t="s">
        <v>45</v>
      </c>
      <c r="AL4853" s="1">
        <v>42955</v>
      </c>
    </row>
    <row r="4854" spans="1:38" x14ac:dyDescent="0.25">
      <c r="A4854" t="s">
        <v>1153</v>
      </c>
      <c r="B4854" s="1">
        <v>43214</v>
      </c>
      <c r="C4854">
        <v>4</v>
      </c>
      <c r="D4854">
        <v>66</v>
      </c>
      <c r="E4854">
        <v>379</v>
      </c>
      <c r="F4854" t="s">
        <v>1426</v>
      </c>
      <c r="G4854" t="s">
        <v>40</v>
      </c>
      <c r="H4854" t="s">
        <v>41</v>
      </c>
      <c r="I4854">
        <v>5</v>
      </c>
      <c r="J4854" t="s">
        <v>42</v>
      </c>
      <c r="K4854">
        <v>259</v>
      </c>
      <c r="L4854">
        <v>5.5</v>
      </c>
      <c r="M4854">
        <v>3.99</v>
      </c>
      <c r="N4854">
        <v>0.22</v>
      </c>
      <c r="O4854">
        <v>10.34</v>
      </c>
      <c r="P4854">
        <v>0.56999999999999995</v>
      </c>
      <c r="Q4854">
        <v>6.61</v>
      </c>
      <c r="R4854">
        <v>0.36</v>
      </c>
      <c r="S4854">
        <v>0.93</v>
      </c>
      <c r="T4854">
        <v>107</v>
      </c>
      <c r="U4854">
        <v>5.71</v>
      </c>
      <c r="V4854">
        <v>11.3</v>
      </c>
      <c r="W4854" s="1">
        <v>42955</v>
      </c>
      <c r="X4854">
        <v>272</v>
      </c>
      <c r="Y4854" t="s">
        <v>48</v>
      </c>
      <c r="Z4854" t="s">
        <v>2530</v>
      </c>
      <c r="AA4854" t="s">
        <v>2531</v>
      </c>
      <c r="AC4854" t="s">
        <v>49</v>
      </c>
      <c r="AH4854">
        <v>311005</v>
      </c>
      <c r="AI4854" t="s">
        <v>2532</v>
      </c>
      <c r="AJ4854" s="2">
        <v>15432</v>
      </c>
      <c r="AK4854" t="s">
        <v>50</v>
      </c>
      <c r="AL4854" s="1">
        <v>43237</v>
      </c>
    </row>
    <row r="4855" spans="1:38" x14ac:dyDescent="0.25">
      <c r="A4855" t="s">
        <v>68</v>
      </c>
      <c r="B4855" s="1">
        <v>43018</v>
      </c>
      <c r="C4855">
        <v>1</v>
      </c>
      <c r="D4855">
        <v>610</v>
      </c>
      <c r="E4855">
        <v>379</v>
      </c>
      <c r="F4855" t="s">
        <v>1426</v>
      </c>
      <c r="G4855" t="s">
        <v>69</v>
      </c>
      <c r="H4855" t="s">
        <v>70</v>
      </c>
      <c r="I4855">
        <v>2</v>
      </c>
      <c r="J4855">
        <v>1</v>
      </c>
      <c r="K4855">
        <v>53</v>
      </c>
      <c r="L4855">
        <v>21.7</v>
      </c>
      <c r="M4855">
        <v>4.96</v>
      </c>
      <c r="N4855">
        <v>1.08</v>
      </c>
      <c r="O4855">
        <v>3.82</v>
      </c>
      <c r="P4855">
        <v>0.83</v>
      </c>
      <c r="Q4855">
        <v>3.09</v>
      </c>
      <c r="R4855">
        <v>0.67</v>
      </c>
      <c r="S4855">
        <v>1.5</v>
      </c>
      <c r="T4855">
        <v>17</v>
      </c>
      <c r="U4855">
        <v>22.52</v>
      </c>
      <c r="V4855">
        <v>21.21</v>
      </c>
      <c r="W4855" s="1">
        <v>42965</v>
      </c>
      <c r="X4855">
        <v>267</v>
      </c>
      <c r="Y4855" t="s">
        <v>43</v>
      </c>
      <c r="Z4855" t="s">
        <v>2533</v>
      </c>
      <c r="AA4855" t="s">
        <v>2534</v>
      </c>
      <c r="AB4855">
        <v>4</v>
      </c>
      <c r="AC4855" s="1">
        <v>43043</v>
      </c>
      <c r="AD4855">
        <v>1</v>
      </c>
      <c r="AE4855">
        <v>258</v>
      </c>
      <c r="AF4855" s="1">
        <v>43325</v>
      </c>
      <c r="AG4855">
        <v>360</v>
      </c>
      <c r="AH4855">
        <v>114528</v>
      </c>
      <c r="AI4855">
        <v>23</v>
      </c>
      <c r="AJ4855" t="s">
        <v>1594</v>
      </c>
      <c r="AK4855" t="s">
        <v>45</v>
      </c>
      <c r="AL4855" s="1">
        <v>42965</v>
      </c>
    </row>
    <row r="4856" spans="1:38" x14ac:dyDescent="0.25">
      <c r="A4856" t="s">
        <v>68</v>
      </c>
      <c r="B4856" s="1">
        <v>43144</v>
      </c>
      <c r="C4856">
        <v>3</v>
      </c>
      <c r="D4856">
        <v>610</v>
      </c>
      <c r="E4856">
        <v>379</v>
      </c>
      <c r="F4856" t="s">
        <v>1426</v>
      </c>
      <c r="G4856" t="s">
        <v>69</v>
      </c>
      <c r="H4856" t="s">
        <v>70</v>
      </c>
      <c r="I4856">
        <v>2</v>
      </c>
      <c r="J4856">
        <v>1</v>
      </c>
      <c r="K4856">
        <v>179</v>
      </c>
      <c r="L4856">
        <v>13.8</v>
      </c>
      <c r="M4856">
        <v>4.6900000000000004</v>
      </c>
      <c r="N4856">
        <v>0.65</v>
      </c>
      <c r="O4856">
        <v>4.53</v>
      </c>
      <c r="P4856">
        <v>0.63</v>
      </c>
      <c r="Q4856">
        <v>3.04</v>
      </c>
      <c r="R4856">
        <v>0.42</v>
      </c>
      <c r="S4856">
        <v>1.04</v>
      </c>
      <c r="T4856">
        <v>25</v>
      </c>
      <c r="U4856">
        <v>14.32</v>
      </c>
      <c r="V4856">
        <v>14.73</v>
      </c>
      <c r="W4856" s="1">
        <v>42965</v>
      </c>
      <c r="X4856">
        <v>267</v>
      </c>
      <c r="Y4856" t="s">
        <v>47</v>
      </c>
      <c r="Z4856" t="s">
        <v>2533</v>
      </c>
      <c r="AA4856" t="s">
        <v>2534</v>
      </c>
      <c r="AB4856">
        <v>4</v>
      </c>
      <c r="AC4856" s="1">
        <v>43043</v>
      </c>
      <c r="AD4856">
        <v>1</v>
      </c>
      <c r="AE4856">
        <v>179</v>
      </c>
      <c r="AF4856" s="1">
        <v>43325</v>
      </c>
      <c r="AG4856">
        <v>360</v>
      </c>
      <c r="AH4856">
        <v>114528</v>
      </c>
      <c r="AI4856" t="s">
        <v>1595</v>
      </c>
      <c r="AJ4856" t="s">
        <v>1594</v>
      </c>
      <c r="AK4856" t="s">
        <v>45</v>
      </c>
      <c r="AL4856" s="1">
        <v>42965</v>
      </c>
    </row>
    <row r="4857" spans="1:38" x14ac:dyDescent="0.25">
      <c r="A4857" t="s">
        <v>68</v>
      </c>
      <c r="B4857" s="1">
        <v>43073</v>
      </c>
      <c r="C4857">
        <v>2</v>
      </c>
      <c r="D4857">
        <v>610</v>
      </c>
      <c r="E4857">
        <v>379</v>
      </c>
      <c r="F4857" t="s">
        <v>1426</v>
      </c>
      <c r="G4857" t="s">
        <v>69</v>
      </c>
      <c r="H4857" t="s">
        <v>70</v>
      </c>
      <c r="I4857">
        <v>2</v>
      </c>
      <c r="J4857">
        <v>1</v>
      </c>
      <c r="K4857">
        <v>108</v>
      </c>
      <c r="L4857">
        <v>15.2</v>
      </c>
      <c r="M4857">
        <v>4.5999999999999996</v>
      </c>
      <c r="N4857">
        <v>0.7</v>
      </c>
      <c r="O4857">
        <v>3.53</v>
      </c>
      <c r="P4857">
        <v>0.54</v>
      </c>
      <c r="Q4857">
        <v>2.75</v>
      </c>
      <c r="R4857">
        <v>0.42</v>
      </c>
      <c r="S4857">
        <v>0.95</v>
      </c>
      <c r="T4857">
        <v>17</v>
      </c>
      <c r="U4857">
        <v>15.78</v>
      </c>
      <c r="V4857">
        <v>13.98</v>
      </c>
      <c r="W4857" s="1">
        <v>42965</v>
      </c>
      <c r="X4857">
        <v>267</v>
      </c>
      <c r="Y4857" t="s">
        <v>46</v>
      </c>
      <c r="Z4857" t="s">
        <v>2533</v>
      </c>
      <c r="AA4857" t="s">
        <v>2534</v>
      </c>
      <c r="AB4857">
        <v>4</v>
      </c>
      <c r="AC4857" s="1">
        <v>43043</v>
      </c>
      <c r="AD4857">
        <v>1</v>
      </c>
      <c r="AE4857">
        <v>250</v>
      </c>
      <c r="AF4857" s="1">
        <v>43325</v>
      </c>
      <c r="AG4857">
        <v>360</v>
      </c>
      <c r="AH4857">
        <v>114528</v>
      </c>
      <c r="AI4857">
        <v>23</v>
      </c>
      <c r="AJ4857" t="s">
        <v>1594</v>
      </c>
      <c r="AK4857" t="s">
        <v>45</v>
      </c>
      <c r="AL4857" s="1">
        <v>42965</v>
      </c>
    </row>
    <row r="4858" spans="1:38" x14ac:dyDescent="0.25">
      <c r="A4858" t="s">
        <v>68</v>
      </c>
      <c r="B4858" s="1">
        <v>43219</v>
      </c>
      <c r="C4858">
        <v>4</v>
      </c>
      <c r="D4858">
        <v>610</v>
      </c>
      <c r="E4858">
        <v>379</v>
      </c>
      <c r="F4858" t="s">
        <v>1426</v>
      </c>
      <c r="G4858" t="s">
        <v>69</v>
      </c>
      <c r="H4858" t="s">
        <v>70</v>
      </c>
      <c r="I4858">
        <v>2</v>
      </c>
      <c r="J4858">
        <v>1</v>
      </c>
      <c r="K4858">
        <v>254</v>
      </c>
      <c r="L4858">
        <v>5.8</v>
      </c>
      <c r="M4858">
        <v>4.5999999999999996</v>
      </c>
      <c r="N4858">
        <v>0.27</v>
      </c>
      <c r="O4858">
        <v>7.39</v>
      </c>
      <c r="P4858">
        <v>0.43</v>
      </c>
      <c r="Q4858">
        <v>5.04</v>
      </c>
      <c r="R4858">
        <v>0.28999999999999998</v>
      </c>
      <c r="S4858">
        <v>0.72</v>
      </c>
      <c r="T4858">
        <v>70</v>
      </c>
      <c r="U4858">
        <v>6.02</v>
      </c>
      <c r="V4858">
        <v>9.1</v>
      </c>
      <c r="W4858" s="1">
        <v>42965</v>
      </c>
      <c r="X4858">
        <v>267</v>
      </c>
      <c r="Y4858" t="s">
        <v>48</v>
      </c>
      <c r="Z4858" t="s">
        <v>2535</v>
      </c>
      <c r="AA4858" t="s">
        <v>2536</v>
      </c>
      <c r="AB4858">
        <v>3</v>
      </c>
      <c r="AC4858" s="1">
        <v>43407</v>
      </c>
      <c r="AD4858">
        <v>2</v>
      </c>
      <c r="AE4858">
        <v>242</v>
      </c>
      <c r="AF4858" s="1">
        <v>43689</v>
      </c>
      <c r="AG4858">
        <v>724</v>
      </c>
      <c r="AH4858">
        <v>114528</v>
      </c>
      <c r="AI4858" t="s">
        <v>1595</v>
      </c>
      <c r="AJ4858" t="s">
        <v>1594</v>
      </c>
      <c r="AK4858" t="s">
        <v>50</v>
      </c>
      <c r="AL4858" s="1">
        <v>43250</v>
      </c>
    </row>
    <row r="4859" spans="1:38" x14ac:dyDescent="0.25">
      <c r="A4859" t="s">
        <v>38</v>
      </c>
      <c r="B4859" s="1">
        <v>43075</v>
      </c>
      <c r="C4859">
        <v>2</v>
      </c>
      <c r="D4859">
        <v>262</v>
      </c>
      <c r="E4859">
        <v>380</v>
      </c>
      <c r="F4859" t="s">
        <v>1426</v>
      </c>
      <c r="G4859" t="s">
        <v>104</v>
      </c>
      <c r="H4859" t="s">
        <v>105</v>
      </c>
      <c r="I4859">
        <v>3</v>
      </c>
      <c r="J4859">
        <v>2</v>
      </c>
      <c r="K4859">
        <v>91</v>
      </c>
      <c r="L4859">
        <v>13.4</v>
      </c>
      <c r="M4859">
        <v>5.04</v>
      </c>
      <c r="N4859">
        <v>0.68</v>
      </c>
      <c r="O4859">
        <v>5.01</v>
      </c>
      <c r="P4859">
        <v>0.67</v>
      </c>
      <c r="Q4859">
        <v>4.32</v>
      </c>
      <c r="R4859">
        <v>0.57999999999999996</v>
      </c>
      <c r="S4859">
        <v>1.25</v>
      </c>
      <c r="T4859">
        <v>43</v>
      </c>
      <c r="U4859">
        <v>13.91</v>
      </c>
      <c r="V4859">
        <v>16.3</v>
      </c>
      <c r="W4859" s="1">
        <v>42984</v>
      </c>
      <c r="X4859">
        <v>229</v>
      </c>
      <c r="Y4859" s="3">
        <v>44958</v>
      </c>
      <c r="AC4859" s="1">
        <v>43062</v>
      </c>
      <c r="AD4859">
        <v>1</v>
      </c>
      <c r="AE4859">
        <v>226</v>
      </c>
      <c r="AF4859" s="1">
        <v>43341</v>
      </c>
      <c r="AG4859">
        <v>357</v>
      </c>
      <c r="AH4859" t="s">
        <v>2526</v>
      </c>
      <c r="AI4859" t="s">
        <v>592</v>
      </c>
      <c r="AJ4859" s="2">
        <v>41821</v>
      </c>
      <c r="AK4859" t="s">
        <v>45</v>
      </c>
      <c r="AL4859" s="1">
        <v>42984</v>
      </c>
    </row>
    <row r="4860" spans="1:38" x14ac:dyDescent="0.25">
      <c r="A4860" t="s">
        <v>38</v>
      </c>
      <c r="B4860" s="1">
        <v>43146</v>
      </c>
      <c r="C4860">
        <v>3</v>
      </c>
      <c r="D4860">
        <v>262</v>
      </c>
      <c r="E4860">
        <v>380</v>
      </c>
      <c r="F4860" t="s">
        <v>1426</v>
      </c>
      <c r="G4860" t="s">
        <v>104</v>
      </c>
      <c r="H4860" t="s">
        <v>105</v>
      </c>
      <c r="I4860">
        <v>3</v>
      </c>
      <c r="J4860">
        <v>2</v>
      </c>
      <c r="K4860">
        <v>162</v>
      </c>
      <c r="L4860">
        <v>11.7</v>
      </c>
      <c r="M4860">
        <v>4.93</v>
      </c>
      <c r="N4860">
        <v>0.57999999999999996</v>
      </c>
      <c r="O4860">
        <v>6.22</v>
      </c>
      <c r="P4860">
        <v>0.73</v>
      </c>
      <c r="Q4860">
        <v>4.62</v>
      </c>
      <c r="R4860">
        <v>0.54</v>
      </c>
      <c r="S4860">
        <v>1.27</v>
      </c>
      <c r="T4860">
        <v>43</v>
      </c>
      <c r="U4860">
        <v>12.14</v>
      </c>
      <c r="V4860">
        <v>16.3</v>
      </c>
      <c r="W4860" s="1">
        <v>42984</v>
      </c>
      <c r="X4860">
        <v>229</v>
      </c>
      <c r="Y4860" s="3">
        <v>44986</v>
      </c>
      <c r="AC4860" s="1">
        <v>43062</v>
      </c>
      <c r="AD4860">
        <v>1</v>
      </c>
      <c r="AE4860">
        <v>190</v>
      </c>
      <c r="AF4860" s="1">
        <v>43341</v>
      </c>
      <c r="AG4860">
        <v>357</v>
      </c>
      <c r="AH4860" t="s">
        <v>2526</v>
      </c>
      <c r="AI4860" t="s">
        <v>592</v>
      </c>
      <c r="AJ4860" s="2">
        <v>41821</v>
      </c>
      <c r="AK4860" t="s">
        <v>45</v>
      </c>
      <c r="AL4860" s="1">
        <v>42984</v>
      </c>
    </row>
    <row r="4861" spans="1:38" x14ac:dyDescent="0.25">
      <c r="A4861" t="s">
        <v>38</v>
      </c>
      <c r="B4861" s="1">
        <v>43200</v>
      </c>
      <c r="C4861">
        <v>4</v>
      </c>
      <c r="D4861">
        <v>262</v>
      </c>
      <c r="E4861">
        <v>380</v>
      </c>
      <c r="F4861" t="s">
        <v>1426</v>
      </c>
      <c r="G4861" t="s">
        <v>104</v>
      </c>
      <c r="H4861" t="s">
        <v>105</v>
      </c>
      <c r="I4861">
        <v>3</v>
      </c>
      <c r="J4861">
        <v>2</v>
      </c>
      <c r="K4861">
        <v>216</v>
      </c>
      <c r="L4861">
        <v>7.1</v>
      </c>
      <c r="M4861">
        <v>4.8600000000000003</v>
      </c>
      <c r="N4861">
        <v>0.35</v>
      </c>
      <c r="O4861">
        <v>6.06</v>
      </c>
      <c r="P4861">
        <v>0.43</v>
      </c>
      <c r="Q4861">
        <v>5.49</v>
      </c>
      <c r="R4861">
        <v>0.39</v>
      </c>
      <c r="S4861">
        <v>0.82</v>
      </c>
      <c r="T4861">
        <v>25</v>
      </c>
      <c r="U4861">
        <v>7.37</v>
      </c>
      <c r="V4861">
        <v>10.19</v>
      </c>
      <c r="W4861" s="1">
        <v>42984</v>
      </c>
      <c r="X4861">
        <v>229</v>
      </c>
      <c r="Y4861" s="3">
        <v>45017</v>
      </c>
      <c r="AC4861" t="s">
        <v>49</v>
      </c>
      <c r="AH4861" t="s">
        <v>2526</v>
      </c>
      <c r="AI4861" t="s">
        <v>592</v>
      </c>
      <c r="AJ4861" s="2">
        <v>41821</v>
      </c>
      <c r="AK4861" t="s">
        <v>50</v>
      </c>
      <c r="AL4861" s="1">
        <v>43239</v>
      </c>
    </row>
    <row r="4862" spans="1:38" x14ac:dyDescent="0.25">
      <c r="A4862" t="s">
        <v>284</v>
      </c>
      <c r="B4862" s="1">
        <v>44111</v>
      </c>
      <c r="C4862">
        <v>1</v>
      </c>
      <c r="D4862">
        <v>275</v>
      </c>
      <c r="E4862">
        <v>380</v>
      </c>
      <c r="F4862" t="s">
        <v>1426</v>
      </c>
      <c r="G4862" t="s">
        <v>285</v>
      </c>
      <c r="H4862" t="s">
        <v>64</v>
      </c>
      <c r="I4862" t="s">
        <v>286</v>
      </c>
      <c r="J4862" t="s">
        <v>42</v>
      </c>
      <c r="K4862">
        <v>63</v>
      </c>
      <c r="L4862">
        <v>28.6</v>
      </c>
      <c r="M4862">
        <v>5.13</v>
      </c>
      <c r="N4862">
        <v>1.47</v>
      </c>
      <c r="O4862">
        <v>4.37</v>
      </c>
      <c r="P4862">
        <v>1.25</v>
      </c>
      <c r="Q4862">
        <v>3.28</v>
      </c>
      <c r="R4862">
        <v>0.94</v>
      </c>
      <c r="S4862">
        <v>2.19</v>
      </c>
      <c r="T4862">
        <v>272</v>
      </c>
      <c r="U4862">
        <v>29.69</v>
      </c>
      <c r="V4862">
        <v>30.32</v>
      </c>
      <c r="W4862" s="1">
        <v>44048</v>
      </c>
    </row>
    <row r="4863" spans="1:38" x14ac:dyDescent="0.25">
      <c r="A4863" t="s">
        <v>129</v>
      </c>
      <c r="B4863" s="1">
        <v>42997</v>
      </c>
      <c r="C4863">
        <v>1</v>
      </c>
      <c r="D4863">
        <v>203</v>
      </c>
      <c r="E4863">
        <v>381</v>
      </c>
      <c r="F4863" t="s">
        <v>1426</v>
      </c>
      <c r="G4863" t="s">
        <v>69</v>
      </c>
      <c r="H4863" t="s">
        <v>70</v>
      </c>
      <c r="I4863">
        <v>2</v>
      </c>
      <c r="J4863">
        <v>1</v>
      </c>
      <c r="K4863">
        <v>36</v>
      </c>
      <c r="L4863">
        <v>17.899999999999999</v>
      </c>
      <c r="M4863">
        <v>5.34</v>
      </c>
      <c r="N4863">
        <v>0.96</v>
      </c>
      <c r="O4863">
        <v>5.88</v>
      </c>
      <c r="P4863">
        <v>1.05</v>
      </c>
      <c r="Q4863">
        <v>3.6</v>
      </c>
      <c r="R4863">
        <v>0.64</v>
      </c>
      <c r="S4863">
        <v>1.7</v>
      </c>
      <c r="T4863">
        <v>19</v>
      </c>
      <c r="U4863">
        <v>18.579999999999998</v>
      </c>
      <c r="V4863">
        <v>22.73</v>
      </c>
      <c r="W4863" s="1">
        <v>42961</v>
      </c>
      <c r="X4863">
        <v>281</v>
      </c>
      <c r="Y4863" t="s">
        <v>43</v>
      </c>
      <c r="Z4863" t="s">
        <v>2537</v>
      </c>
      <c r="AA4863" t="s">
        <v>2538</v>
      </c>
      <c r="AC4863" s="1">
        <v>43043</v>
      </c>
      <c r="AD4863">
        <v>1</v>
      </c>
      <c r="AE4863">
        <v>278</v>
      </c>
      <c r="AF4863" s="1">
        <v>43326</v>
      </c>
      <c r="AG4863">
        <v>365</v>
      </c>
      <c r="AH4863" t="s">
        <v>2539</v>
      </c>
      <c r="AI4863">
        <v>127</v>
      </c>
      <c r="AJ4863" s="2">
        <v>16316</v>
      </c>
      <c r="AK4863" t="s">
        <v>45</v>
      </c>
      <c r="AL4863" s="1">
        <v>42961</v>
      </c>
    </row>
    <row r="4864" spans="1:38" x14ac:dyDescent="0.25">
      <c r="A4864" t="s">
        <v>129</v>
      </c>
      <c r="B4864" s="1">
        <v>43060</v>
      </c>
      <c r="C4864">
        <v>2</v>
      </c>
      <c r="D4864">
        <v>203</v>
      </c>
      <c r="E4864">
        <v>381</v>
      </c>
      <c r="F4864" t="s">
        <v>1426</v>
      </c>
      <c r="G4864" t="s">
        <v>69</v>
      </c>
      <c r="H4864" t="s">
        <v>70</v>
      </c>
      <c r="I4864">
        <v>2</v>
      </c>
      <c r="J4864">
        <v>1</v>
      </c>
      <c r="K4864">
        <v>99</v>
      </c>
      <c r="L4864">
        <v>12.5</v>
      </c>
      <c r="M4864">
        <v>5.0199999999999996</v>
      </c>
      <c r="N4864">
        <v>0.63</v>
      </c>
      <c r="O4864">
        <v>5.49</v>
      </c>
      <c r="P4864">
        <v>0.69</v>
      </c>
      <c r="Q4864">
        <v>3.99</v>
      </c>
      <c r="R4864">
        <v>0.5</v>
      </c>
      <c r="S4864">
        <v>1.18</v>
      </c>
      <c r="T4864">
        <v>41</v>
      </c>
      <c r="U4864">
        <v>12.98</v>
      </c>
      <c r="V4864">
        <v>15.72</v>
      </c>
      <c r="W4864" s="1">
        <v>42961</v>
      </c>
      <c r="X4864">
        <v>281</v>
      </c>
      <c r="Y4864" t="s">
        <v>46</v>
      </c>
      <c r="Z4864" t="s">
        <v>2537</v>
      </c>
      <c r="AA4864" t="s">
        <v>2538</v>
      </c>
      <c r="AC4864" s="1">
        <v>43069</v>
      </c>
      <c r="AD4864">
        <v>2</v>
      </c>
      <c r="AE4864">
        <v>201</v>
      </c>
      <c r="AF4864" s="1">
        <v>43348</v>
      </c>
      <c r="AG4864">
        <v>387</v>
      </c>
      <c r="AH4864" t="s">
        <v>2539</v>
      </c>
      <c r="AI4864">
        <v>127</v>
      </c>
      <c r="AJ4864" s="2">
        <v>16316</v>
      </c>
      <c r="AK4864" t="s">
        <v>45</v>
      </c>
      <c r="AL4864" s="1">
        <v>42961</v>
      </c>
    </row>
    <row r="4865" spans="1:38" x14ac:dyDescent="0.25">
      <c r="A4865" t="s">
        <v>129</v>
      </c>
      <c r="B4865" s="1">
        <v>43156</v>
      </c>
      <c r="C4865">
        <v>3</v>
      </c>
      <c r="D4865">
        <v>203</v>
      </c>
      <c r="E4865">
        <v>381</v>
      </c>
      <c r="F4865" t="s">
        <v>1426</v>
      </c>
      <c r="G4865" t="s">
        <v>69</v>
      </c>
      <c r="H4865" t="s">
        <v>70</v>
      </c>
      <c r="I4865">
        <v>2</v>
      </c>
      <c r="J4865">
        <v>1</v>
      </c>
      <c r="K4865">
        <v>195</v>
      </c>
      <c r="L4865">
        <v>8.9</v>
      </c>
      <c r="M4865">
        <v>4.96</v>
      </c>
      <c r="N4865">
        <v>0.44</v>
      </c>
      <c r="O4865">
        <v>5.91</v>
      </c>
      <c r="P4865">
        <v>0.53</v>
      </c>
      <c r="Q4865">
        <v>4.6100000000000003</v>
      </c>
      <c r="R4865">
        <v>0.41</v>
      </c>
      <c r="S4865">
        <v>0.94</v>
      </c>
      <c r="U4865">
        <v>9.24</v>
      </c>
      <c r="V4865">
        <v>12.08</v>
      </c>
      <c r="W4865" s="1">
        <v>42961</v>
      </c>
      <c r="X4865">
        <v>281</v>
      </c>
      <c r="Z4865" t="s">
        <v>2537</v>
      </c>
      <c r="AA4865" t="s">
        <v>2538</v>
      </c>
      <c r="AI4865">
        <v>0</v>
      </c>
    </row>
    <row r="4866" spans="1:38" x14ac:dyDescent="0.25">
      <c r="A4866" t="s">
        <v>129</v>
      </c>
      <c r="B4866" s="1">
        <v>43229</v>
      </c>
      <c r="C4866">
        <v>4</v>
      </c>
      <c r="D4866">
        <v>203</v>
      </c>
      <c r="E4866">
        <v>381</v>
      </c>
      <c r="F4866" t="s">
        <v>1426</v>
      </c>
      <c r="G4866" t="s">
        <v>69</v>
      </c>
      <c r="H4866" t="s">
        <v>70</v>
      </c>
      <c r="I4866">
        <v>2</v>
      </c>
      <c r="J4866">
        <v>1</v>
      </c>
      <c r="K4866">
        <v>268</v>
      </c>
      <c r="L4866">
        <v>4.5999999999999996</v>
      </c>
      <c r="M4866">
        <v>4.17</v>
      </c>
      <c r="N4866">
        <v>0.19</v>
      </c>
      <c r="O4866">
        <v>10.97</v>
      </c>
      <c r="P4866">
        <v>0.5</v>
      </c>
      <c r="Q4866">
        <v>6.64</v>
      </c>
      <c r="R4866">
        <v>0.31</v>
      </c>
      <c r="S4866">
        <v>0.81</v>
      </c>
      <c r="T4866">
        <v>28</v>
      </c>
      <c r="U4866">
        <v>4.7699999999999996</v>
      </c>
      <c r="V4866">
        <v>9.8000000000000007</v>
      </c>
      <c r="W4866" s="1">
        <v>42961</v>
      </c>
      <c r="X4866">
        <v>281</v>
      </c>
      <c r="Y4866" t="s">
        <v>48</v>
      </c>
      <c r="Z4866" t="s">
        <v>2537</v>
      </c>
      <c r="AA4866" t="s">
        <v>2538</v>
      </c>
      <c r="AC4866" t="s">
        <v>49</v>
      </c>
      <c r="AH4866" t="s">
        <v>2539</v>
      </c>
      <c r="AI4866">
        <v>127</v>
      </c>
      <c r="AJ4866">
        <v>16316</v>
      </c>
      <c r="AK4866" t="s">
        <v>50</v>
      </c>
      <c r="AL4866" s="1">
        <v>43250</v>
      </c>
    </row>
    <row r="4867" spans="1:38" x14ac:dyDescent="0.25">
      <c r="A4867" t="s">
        <v>284</v>
      </c>
      <c r="B4867" s="1">
        <v>44166</v>
      </c>
      <c r="C4867">
        <v>2</v>
      </c>
      <c r="D4867">
        <v>275</v>
      </c>
      <c r="E4867">
        <v>381</v>
      </c>
      <c r="F4867" t="s">
        <v>1426</v>
      </c>
      <c r="G4867" t="s">
        <v>285</v>
      </c>
      <c r="H4867" t="s">
        <v>64</v>
      </c>
      <c r="I4867" t="s">
        <v>286</v>
      </c>
      <c r="J4867" t="s">
        <v>42</v>
      </c>
      <c r="K4867">
        <v>118</v>
      </c>
      <c r="L4867">
        <v>23</v>
      </c>
      <c r="M4867">
        <v>5.0199999999999996</v>
      </c>
      <c r="N4867">
        <v>1.1499999999999999</v>
      </c>
      <c r="O4867">
        <v>4.0999999999999996</v>
      </c>
      <c r="P4867">
        <v>0.9</v>
      </c>
      <c r="Q4867">
        <v>3.7</v>
      </c>
      <c r="R4867">
        <v>0.8</v>
      </c>
      <c r="S4867">
        <v>1.8</v>
      </c>
      <c r="T4867">
        <v>426</v>
      </c>
      <c r="U4867">
        <v>23.87</v>
      </c>
      <c r="V4867">
        <v>23.4</v>
      </c>
      <c r="W4867" s="1">
        <v>44048</v>
      </c>
      <c r="Z4867">
        <v>18</v>
      </c>
      <c r="AA4867">
        <v>6</v>
      </c>
    </row>
    <row r="4868" spans="1:38" x14ac:dyDescent="0.25">
      <c r="A4868" t="s">
        <v>284</v>
      </c>
      <c r="B4868" s="1">
        <v>44230</v>
      </c>
      <c r="C4868">
        <v>3</v>
      </c>
      <c r="D4868">
        <v>275</v>
      </c>
      <c r="E4868">
        <v>381</v>
      </c>
      <c r="F4868" t="s">
        <v>1426</v>
      </c>
      <c r="G4868" t="s">
        <v>285</v>
      </c>
      <c r="H4868" t="s">
        <v>64</v>
      </c>
      <c r="I4868" t="s">
        <v>286</v>
      </c>
      <c r="J4868" t="s">
        <v>42</v>
      </c>
      <c r="K4868">
        <v>182</v>
      </c>
      <c r="L4868">
        <v>20</v>
      </c>
      <c r="M4868">
        <v>5.03</v>
      </c>
      <c r="N4868">
        <v>1.01</v>
      </c>
      <c r="O4868">
        <v>3.59</v>
      </c>
      <c r="P4868">
        <v>0.72</v>
      </c>
      <c r="Q4868">
        <v>3.81</v>
      </c>
      <c r="R4868">
        <v>0.76</v>
      </c>
      <c r="S4868">
        <v>1.48</v>
      </c>
      <c r="T4868">
        <v>255</v>
      </c>
      <c r="U4868">
        <v>20.76</v>
      </c>
      <c r="V4868">
        <v>20.03</v>
      </c>
      <c r="W4868" s="1">
        <v>44048</v>
      </c>
    </row>
    <row r="4869" spans="1:38" x14ac:dyDescent="0.25">
      <c r="A4869" t="s">
        <v>284</v>
      </c>
      <c r="B4869" s="1">
        <v>44298</v>
      </c>
      <c r="C4869">
        <v>4</v>
      </c>
      <c r="D4869">
        <v>275</v>
      </c>
      <c r="E4869">
        <v>381</v>
      </c>
      <c r="F4869" t="s">
        <v>1426</v>
      </c>
      <c r="G4869" t="s">
        <v>285</v>
      </c>
      <c r="H4869" t="s">
        <v>64</v>
      </c>
      <c r="I4869" t="s">
        <v>286</v>
      </c>
      <c r="J4869" t="s">
        <v>42</v>
      </c>
      <c r="K4869">
        <v>250</v>
      </c>
      <c r="L4869">
        <v>20</v>
      </c>
      <c r="M4869">
        <v>5.03</v>
      </c>
      <c r="N4869">
        <v>1.01</v>
      </c>
      <c r="O4869">
        <v>3.59</v>
      </c>
      <c r="P4869">
        <v>0.72</v>
      </c>
      <c r="Q4869">
        <v>3.81</v>
      </c>
      <c r="R4869">
        <v>0.76</v>
      </c>
      <c r="S4869">
        <v>1.48</v>
      </c>
      <c r="T4869">
        <v>255</v>
      </c>
      <c r="U4869">
        <v>20.76</v>
      </c>
      <c r="V4869">
        <v>20.03</v>
      </c>
      <c r="W4869" s="1">
        <v>44048</v>
      </c>
    </row>
    <row r="4870" spans="1:38" x14ac:dyDescent="0.25">
      <c r="A4870" t="s">
        <v>284</v>
      </c>
      <c r="B4870" s="1">
        <v>44111</v>
      </c>
      <c r="C4870">
        <v>1</v>
      </c>
      <c r="D4870">
        <v>194</v>
      </c>
      <c r="E4870">
        <v>381</v>
      </c>
      <c r="F4870" t="s">
        <v>1426</v>
      </c>
      <c r="G4870" t="s">
        <v>285</v>
      </c>
      <c r="H4870" t="s">
        <v>64</v>
      </c>
      <c r="I4870" t="s">
        <v>286</v>
      </c>
      <c r="J4870" t="s">
        <v>42</v>
      </c>
      <c r="K4870">
        <v>44</v>
      </c>
      <c r="L4870">
        <v>26</v>
      </c>
      <c r="M4870">
        <v>4.96</v>
      </c>
      <c r="N4870">
        <v>1.29</v>
      </c>
      <c r="O4870">
        <v>5.23</v>
      </c>
      <c r="P4870">
        <v>1.36</v>
      </c>
      <c r="Q4870">
        <v>3.58</v>
      </c>
      <c r="R4870">
        <v>0.93</v>
      </c>
      <c r="S4870">
        <v>2.29</v>
      </c>
      <c r="T4870">
        <v>1552</v>
      </c>
      <c r="U4870">
        <v>26.99</v>
      </c>
      <c r="V4870">
        <v>30.95</v>
      </c>
      <c r="W4870" s="1">
        <v>44067</v>
      </c>
    </row>
    <row r="4871" spans="1:38" x14ac:dyDescent="0.25">
      <c r="A4871" t="s">
        <v>1153</v>
      </c>
      <c r="B4871" s="1">
        <v>43073</v>
      </c>
      <c r="C4871">
        <v>2</v>
      </c>
      <c r="D4871">
        <v>181</v>
      </c>
      <c r="E4871">
        <v>381</v>
      </c>
      <c r="F4871" t="s">
        <v>1426</v>
      </c>
      <c r="G4871" t="s">
        <v>104</v>
      </c>
      <c r="H4871" t="s">
        <v>105</v>
      </c>
      <c r="I4871">
        <v>7</v>
      </c>
      <c r="J4871" t="s">
        <v>42</v>
      </c>
      <c r="K4871">
        <v>85</v>
      </c>
      <c r="L4871">
        <v>17.600000000000001</v>
      </c>
      <c r="M4871">
        <v>4.8499999999999996</v>
      </c>
      <c r="N4871">
        <v>0.85</v>
      </c>
      <c r="O4871">
        <v>5.0199999999999996</v>
      </c>
      <c r="P4871">
        <v>0.88</v>
      </c>
      <c r="Q4871">
        <v>4.29</v>
      </c>
      <c r="R4871">
        <v>0.76</v>
      </c>
      <c r="S4871">
        <v>1.64</v>
      </c>
      <c r="T4871">
        <v>29</v>
      </c>
      <c r="U4871">
        <v>18.27</v>
      </c>
      <c r="V4871">
        <v>21.4</v>
      </c>
      <c r="W4871" s="1">
        <v>42988</v>
      </c>
      <c r="X4871">
        <v>239</v>
      </c>
      <c r="Y4871" t="s">
        <v>46</v>
      </c>
      <c r="Z4871" t="s">
        <v>2540</v>
      </c>
      <c r="AA4871" t="s">
        <v>2541</v>
      </c>
      <c r="AC4871" t="s">
        <v>49</v>
      </c>
      <c r="AH4871">
        <v>506104</v>
      </c>
      <c r="AI4871" t="s">
        <v>570</v>
      </c>
      <c r="AJ4871" s="2">
        <v>45444</v>
      </c>
      <c r="AK4871" t="s">
        <v>45</v>
      </c>
      <c r="AL4871" s="1">
        <v>42988</v>
      </c>
    </row>
    <row r="4872" spans="1:38" x14ac:dyDescent="0.25">
      <c r="A4872" t="s">
        <v>1153</v>
      </c>
      <c r="B4872" s="1">
        <v>43009</v>
      </c>
      <c r="C4872">
        <v>1</v>
      </c>
      <c r="D4872">
        <v>181</v>
      </c>
      <c r="E4872">
        <v>381</v>
      </c>
      <c r="F4872" t="s">
        <v>1426</v>
      </c>
      <c r="G4872" t="s">
        <v>104</v>
      </c>
      <c r="H4872" t="s">
        <v>105</v>
      </c>
      <c r="I4872">
        <v>7</v>
      </c>
      <c r="J4872" t="s">
        <v>42</v>
      </c>
      <c r="K4872">
        <v>21</v>
      </c>
      <c r="L4872">
        <v>16.899999999999999</v>
      </c>
      <c r="M4872">
        <v>4.8499999999999996</v>
      </c>
      <c r="N4872">
        <v>0.82</v>
      </c>
      <c r="O4872">
        <v>4.5</v>
      </c>
      <c r="P4872">
        <v>0.76</v>
      </c>
      <c r="Q4872">
        <v>3.99</v>
      </c>
      <c r="R4872">
        <v>0.67</v>
      </c>
      <c r="S4872">
        <v>1.43</v>
      </c>
      <c r="T4872">
        <v>19</v>
      </c>
      <c r="U4872">
        <v>17.54</v>
      </c>
      <c r="V4872">
        <v>19.04</v>
      </c>
      <c r="W4872" s="1">
        <v>42988</v>
      </c>
      <c r="X4872">
        <v>239</v>
      </c>
      <c r="Y4872" t="s">
        <v>43</v>
      </c>
      <c r="Z4872" t="s">
        <v>2540</v>
      </c>
      <c r="AA4872" t="s">
        <v>2541</v>
      </c>
      <c r="AC4872" t="s">
        <v>49</v>
      </c>
      <c r="AH4872">
        <v>506104</v>
      </c>
      <c r="AI4872" t="s">
        <v>570</v>
      </c>
      <c r="AJ4872" s="2">
        <v>45444</v>
      </c>
      <c r="AK4872" t="s">
        <v>45</v>
      </c>
      <c r="AL4872" s="1">
        <v>42988</v>
      </c>
    </row>
    <row r="4873" spans="1:38" x14ac:dyDescent="0.25">
      <c r="A4873" t="s">
        <v>1153</v>
      </c>
      <c r="B4873" s="1">
        <v>43144</v>
      </c>
      <c r="C4873">
        <v>3</v>
      </c>
      <c r="D4873">
        <v>181</v>
      </c>
      <c r="E4873">
        <v>381</v>
      </c>
      <c r="F4873" t="s">
        <v>1426</v>
      </c>
      <c r="G4873" t="s">
        <v>104</v>
      </c>
      <c r="H4873" t="s">
        <v>105</v>
      </c>
      <c r="I4873">
        <v>7</v>
      </c>
      <c r="J4873" t="s">
        <v>42</v>
      </c>
      <c r="K4873">
        <v>156</v>
      </c>
      <c r="L4873">
        <v>13.9</v>
      </c>
      <c r="M4873">
        <v>4.8</v>
      </c>
      <c r="N4873">
        <v>0.67</v>
      </c>
      <c r="O4873">
        <v>6</v>
      </c>
      <c r="P4873">
        <v>0.83</v>
      </c>
      <c r="Q4873">
        <v>4.4000000000000004</v>
      </c>
      <c r="R4873">
        <v>0.61</v>
      </c>
      <c r="S4873">
        <v>1.45</v>
      </c>
      <c r="T4873">
        <v>32</v>
      </c>
      <c r="U4873">
        <v>14.43</v>
      </c>
      <c r="V4873">
        <v>18.670000000000002</v>
      </c>
      <c r="W4873" s="1">
        <v>42988</v>
      </c>
      <c r="X4873">
        <v>239</v>
      </c>
      <c r="Y4873" t="s">
        <v>47</v>
      </c>
      <c r="Z4873" t="s">
        <v>2540</v>
      </c>
      <c r="AA4873" t="s">
        <v>2541</v>
      </c>
      <c r="AC4873" s="1">
        <v>43078</v>
      </c>
      <c r="AD4873">
        <v>1</v>
      </c>
      <c r="AE4873">
        <v>138</v>
      </c>
      <c r="AF4873" s="1">
        <v>43352</v>
      </c>
      <c r="AG4873">
        <v>364</v>
      </c>
      <c r="AH4873">
        <v>506104</v>
      </c>
      <c r="AI4873" t="s">
        <v>570</v>
      </c>
      <c r="AJ4873" s="2">
        <v>45444</v>
      </c>
      <c r="AK4873" t="s">
        <v>45</v>
      </c>
      <c r="AL4873" s="1">
        <v>42988</v>
      </c>
    </row>
    <row r="4874" spans="1:38" x14ac:dyDescent="0.25">
      <c r="A4874" t="s">
        <v>1153</v>
      </c>
      <c r="B4874" s="1">
        <v>43214</v>
      </c>
      <c r="C4874">
        <v>4</v>
      </c>
      <c r="D4874">
        <v>181</v>
      </c>
      <c r="E4874">
        <v>381</v>
      </c>
      <c r="F4874" t="s">
        <v>1426</v>
      </c>
      <c r="G4874" t="s">
        <v>104</v>
      </c>
      <c r="H4874" t="s">
        <v>105</v>
      </c>
      <c r="I4874">
        <v>7</v>
      </c>
      <c r="J4874" t="s">
        <v>42</v>
      </c>
      <c r="K4874">
        <v>226</v>
      </c>
      <c r="L4874">
        <v>8.1</v>
      </c>
      <c r="M4874">
        <v>4.21</v>
      </c>
      <c r="N4874">
        <v>0.34</v>
      </c>
      <c r="O4874">
        <v>7.89</v>
      </c>
      <c r="P4874">
        <v>0.64</v>
      </c>
      <c r="Q4874">
        <v>5.54</v>
      </c>
      <c r="R4874">
        <v>0.45</v>
      </c>
      <c r="S4874">
        <v>1.0900000000000001</v>
      </c>
      <c r="T4874">
        <v>70</v>
      </c>
      <c r="U4874">
        <v>8.41</v>
      </c>
      <c r="V4874">
        <v>13.54</v>
      </c>
      <c r="W4874" s="1">
        <v>42988</v>
      </c>
      <c r="X4874">
        <v>239</v>
      </c>
      <c r="Y4874" t="s">
        <v>48</v>
      </c>
      <c r="Z4874" t="s">
        <v>2540</v>
      </c>
      <c r="AA4874" t="s">
        <v>2541</v>
      </c>
      <c r="AC4874" t="s">
        <v>49</v>
      </c>
      <c r="AH4874">
        <v>506104</v>
      </c>
      <c r="AI4874" t="s">
        <v>570</v>
      </c>
      <c r="AJ4874" s="2">
        <v>45444</v>
      </c>
      <c r="AK4874" t="s">
        <v>50</v>
      </c>
      <c r="AL4874" s="1">
        <v>43237</v>
      </c>
    </row>
    <row r="4875" spans="1:38" x14ac:dyDescent="0.25">
      <c r="A4875" t="s">
        <v>123</v>
      </c>
      <c r="B4875" s="1">
        <v>43074</v>
      </c>
      <c r="C4875">
        <v>2</v>
      </c>
      <c r="D4875">
        <v>395</v>
      </c>
      <c r="E4875">
        <v>382</v>
      </c>
      <c r="F4875" t="s">
        <v>1426</v>
      </c>
      <c r="G4875" t="s">
        <v>69</v>
      </c>
      <c r="H4875" t="s">
        <v>70</v>
      </c>
      <c r="I4875">
        <v>3</v>
      </c>
      <c r="J4875">
        <v>2</v>
      </c>
      <c r="K4875">
        <v>56</v>
      </c>
      <c r="L4875">
        <v>26</v>
      </c>
      <c r="M4875">
        <v>5.1100000000000003</v>
      </c>
      <c r="N4875">
        <v>1.33</v>
      </c>
      <c r="O4875">
        <v>3.51</v>
      </c>
      <c r="P4875">
        <v>0.91</v>
      </c>
      <c r="Q4875">
        <v>3.17</v>
      </c>
      <c r="R4875">
        <v>0.82</v>
      </c>
      <c r="S4875">
        <v>1.74</v>
      </c>
      <c r="T4875">
        <v>8</v>
      </c>
      <c r="U4875">
        <v>26.99</v>
      </c>
      <c r="V4875">
        <v>24.48</v>
      </c>
      <c r="W4875" s="1">
        <v>43018</v>
      </c>
      <c r="X4875">
        <v>193</v>
      </c>
      <c r="Y4875" t="s">
        <v>43</v>
      </c>
      <c r="AC4875" t="s">
        <v>49</v>
      </c>
      <c r="AH4875">
        <v>108784</v>
      </c>
      <c r="AI4875">
        <v>0</v>
      </c>
      <c r="AJ4875" t="s">
        <v>1067</v>
      </c>
      <c r="AK4875" t="s">
        <v>45</v>
      </c>
      <c r="AL4875" s="1">
        <v>43018</v>
      </c>
    </row>
    <row r="4876" spans="1:38" x14ac:dyDescent="0.25">
      <c r="A4876" t="s">
        <v>123</v>
      </c>
      <c r="B4876" s="1">
        <v>43136</v>
      </c>
      <c r="C4876">
        <v>3</v>
      </c>
      <c r="D4876">
        <v>395</v>
      </c>
      <c r="E4876">
        <v>382</v>
      </c>
      <c r="F4876" t="s">
        <v>1426</v>
      </c>
      <c r="G4876" t="s">
        <v>69</v>
      </c>
      <c r="H4876" t="s">
        <v>70</v>
      </c>
      <c r="I4876">
        <v>3</v>
      </c>
      <c r="J4876">
        <v>2</v>
      </c>
      <c r="K4876">
        <v>181</v>
      </c>
      <c r="L4876">
        <v>16.5</v>
      </c>
      <c r="M4876">
        <v>5.14</v>
      </c>
      <c r="N4876">
        <v>0.85</v>
      </c>
      <c r="O4876">
        <v>5.41</v>
      </c>
      <c r="P4876">
        <v>0.89</v>
      </c>
      <c r="Q4876">
        <v>3.95</v>
      </c>
      <c r="R4876">
        <v>0.65</v>
      </c>
      <c r="S4876">
        <v>1.54</v>
      </c>
      <c r="T4876">
        <v>26</v>
      </c>
      <c r="U4876">
        <v>17.13</v>
      </c>
      <c r="V4876">
        <v>20.420000000000002</v>
      </c>
      <c r="W4876" s="1">
        <v>42955</v>
      </c>
      <c r="X4876">
        <v>193</v>
      </c>
      <c r="Y4876" t="s">
        <v>47</v>
      </c>
      <c r="Z4876" t="s">
        <v>1245</v>
      </c>
      <c r="AA4876" t="s">
        <v>1246</v>
      </c>
      <c r="AC4876" s="1">
        <v>43041</v>
      </c>
      <c r="AD4876">
        <v>1</v>
      </c>
      <c r="AE4876">
        <v>180</v>
      </c>
      <c r="AF4876" s="1">
        <v>43318</v>
      </c>
      <c r="AG4876">
        <v>363</v>
      </c>
      <c r="AH4876" t="s">
        <v>1247</v>
      </c>
      <c r="AI4876">
        <v>662</v>
      </c>
      <c r="AJ4876" t="s">
        <v>1248</v>
      </c>
      <c r="AK4876" t="s">
        <v>45</v>
      </c>
      <c r="AL4876" s="1">
        <v>42955</v>
      </c>
    </row>
    <row r="4877" spans="1:38" x14ac:dyDescent="0.25">
      <c r="A4877" t="s">
        <v>123</v>
      </c>
      <c r="B4877" s="1">
        <v>43198</v>
      </c>
      <c r="C4877">
        <v>4</v>
      </c>
      <c r="D4877">
        <v>395</v>
      </c>
      <c r="E4877">
        <v>382</v>
      </c>
      <c r="F4877" t="s">
        <v>1426</v>
      </c>
      <c r="G4877" t="s">
        <v>69</v>
      </c>
      <c r="H4877" t="s">
        <v>70</v>
      </c>
      <c r="I4877">
        <v>3</v>
      </c>
      <c r="J4877">
        <v>2</v>
      </c>
      <c r="K4877">
        <v>180</v>
      </c>
      <c r="L4877">
        <v>17.600000000000001</v>
      </c>
      <c r="M4877">
        <v>4.84</v>
      </c>
      <c r="N4877">
        <v>0.85</v>
      </c>
      <c r="O4877">
        <v>4.03</v>
      </c>
      <c r="P4877">
        <v>0.71</v>
      </c>
      <c r="Q4877">
        <v>3.84</v>
      </c>
      <c r="R4877">
        <v>0.68</v>
      </c>
      <c r="S4877">
        <v>1.39</v>
      </c>
      <c r="T4877">
        <v>20</v>
      </c>
      <c r="U4877">
        <v>18.27</v>
      </c>
      <c r="V4877">
        <v>18.68</v>
      </c>
      <c r="W4877" s="1">
        <v>43018</v>
      </c>
      <c r="X4877">
        <v>193</v>
      </c>
      <c r="Y4877" t="s">
        <v>47</v>
      </c>
      <c r="AC4877" s="1">
        <v>43076</v>
      </c>
      <c r="AD4877">
        <v>0</v>
      </c>
      <c r="AF4877" s="1">
        <v>43358</v>
      </c>
      <c r="AH4877">
        <v>108784</v>
      </c>
      <c r="AI4877">
        <v>0</v>
      </c>
      <c r="AJ4877" t="s">
        <v>1067</v>
      </c>
      <c r="AK4877" t="s">
        <v>143</v>
      </c>
      <c r="AL4877" s="1">
        <v>43275</v>
      </c>
    </row>
    <row r="4878" spans="1:38" x14ac:dyDescent="0.25">
      <c r="A4878" t="s">
        <v>38</v>
      </c>
      <c r="B4878" s="1">
        <v>43075</v>
      </c>
      <c r="C4878">
        <v>2</v>
      </c>
      <c r="D4878">
        <v>236</v>
      </c>
      <c r="E4878">
        <v>383</v>
      </c>
      <c r="F4878" t="s">
        <v>1426</v>
      </c>
      <c r="G4878" t="s">
        <v>104</v>
      </c>
      <c r="H4878" t="s">
        <v>105</v>
      </c>
      <c r="I4878">
        <v>3</v>
      </c>
      <c r="J4878">
        <v>2</v>
      </c>
      <c r="K4878">
        <v>66</v>
      </c>
      <c r="L4878">
        <v>17.2</v>
      </c>
      <c r="M4878">
        <v>5.03</v>
      </c>
      <c r="N4878">
        <v>0.87</v>
      </c>
      <c r="O4878">
        <v>5.0999999999999996</v>
      </c>
      <c r="P4878">
        <v>0.88</v>
      </c>
      <c r="Q4878">
        <v>3.78</v>
      </c>
      <c r="R4878">
        <v>0.65</v>
      </c>
      <c r="S4878">
        <v>1.53</v>
      </c>
      <c r="T4878">
        <v>9</v>
      </c>
      <c r="U4878">
        <v>17.850000000000001</v>
      </c>
      <c r="V4878">
        <v>20.48</v>
      </c>
      <c r="W4878" s="1">
        <v>43009</v>
      </c>
      <c r="X4878">
        <v>200</v>
      </c>
      <c r="Y4878" s="3">
        <v>44958</v>
      </c>
      <c r="AC4878" s="1">
        <v>43057</v>
      </c>
      <c r="AD4878">
        <v>1</v>
      </c>
      <c r="AE4878">
        <v>222</v>
      </c>
      <c r="AF4878" s="1">
        <v>43337</v>
      </c>
      <c r="AG4878">
        <v>328</v>
      </c>
      <c r="AH4878" t="s">
        <v>2190</v>
      </c>
      <c r="AI4878">
        <v>252</v>
      </c>
      <c r="AJ4878" s="2">
        <v>44805</v>
      </c>
      <c r="AK4878" t="s">
        <v>45</v>
      </c>
      <c r="AL4878" s="1">
        <v>43009</v>
      </c>
    </row>
    <row r="4879" spans="1:38" x14ac:dyDescent="0.25">
      <c r="A4879" t="s">
        <v>38</v>
      </c>
      <c r="B4879" s="1">
        <v>43146</v>
      </c>
      <c r="C4879">
        <v>3</v>
      </c>
      <c r="D4879">
        <v>236</v>
      </c>
      <c r="E4879">
        <v>383</v>
      </c>
      <c r="F4879" t="s">
        <v>1426</v>
      </c>
      <c r="G4879" t="s">
        <v>104</v>
      </c>
      <c r="H4879" t="s">
        <v>105</v>
      </c>
      <c r="I4879">
        <v>3</v>
      </c>
      <c r="J4879">
        <v>2</v>
      </c>
      <c r="K4879">
        <v>137</v>
      </c>
      <c r="L4879">
        <v>11.9</v>
      </c>
      <c r="M4879">
        <v>4.95</v>
      </c>
      <c r="N4879">
        <v>0.59</v>
      </c>
      <c r="O4879">
        <v>6.16</v>
      </c>
      <c r="P4879">
        <v>0.73</v>
      </c>
      <c r="Q4879">
        <v>4.2</v>
      </c>
      <c r="R4879">
        <v>0.5</v>
      </c>
      <c r="S4879">
        <v>1.23</v>
      </c>
      <c r="T4879">
        <v>7</v>
      </c>
      <c r="U4879">
        <v>12.35</v>
      </c>
      <c r="V4879">
        <v>16.059999999999999</v>
      </c>
      <c r="W4879" s="1">
        <v>43009</v>
      </c>
      <c r="X4879">
        <v>200</v>
      </c>
      <c r="Y4879" s="3">
        <v>44986</v>
      </c>
      <c r="AC4879" s="1">
        <v>43057</v>
      </c>
      <c r="AD4879">
        <v>1</v>
      </c>
      <c r="AE4879">
        <v>187</v>
      </c>
      <c r="AF4879" s="1">
        <v>43338</v>
      </c>
      <c r="AG4879">
        <v>329</v>
      </c>
      <c r="AH4879" t="s">
        <v>2190</v>
      </c>
      <c r="AI4879">
        <v>252</v>
      </c>
      <c r="AJ4879" s="2">
        <v>44805</v>
      </c>
      <c r="AK4879" t="s">
        <v>45</v>
      </c>
      <c r="AL4879" s="1">
        <v>43009</v>
      </c>
    </row>
    <row r="4880" spans="1:38" x14ac:dyDescent="0.25">
      <c r="A4880" t="s">
        <v>38</v>
      </c>
      <c r="B4880" s="1">
        <v>43200</v>
      </c>
      <c r="C4880">
        <v>4</v>
      </c>
      <c r="D4880">
        <v>236</v>
      </c>
      <c r="E4880">
        <v>383</v>
      </c>
      <c r="F4880" t="s">
        <v>1426</v>
      </c>
      <c r="G4880" t="s">
        <v>104</v>
      </c>
      <c r="H4880" t="s">
        <v>105</v>
      </c>
      <c r="I4880">
        <v>3</v>
      </c>
      <c r="J4880">
        <v>2</v>
      </c>
      <c r="K4880">
        <v>191</v>
      </c>
      <c r="L4880">
        <v>9.9</v>
      </c>
      <c r="M4880">
        <v>4.97</v>
      </c>
      <c r="N4880">
        <v>0.49</v>
      </c>
      <c r="O4880">
        <v>6.4</v>
      </c>
      <c r="P4880">
        <v>0.63</v>
      </c>
      <c r="Q4880">
        <v>4.8</v>
      </c>
      <c r="R4880">
        <v>0.48</v>
      </c>
      <c r="S4880">
        <v>1.1100000000000001</v>
      </c>
      <c r="T4880">
        <v>16</v>
      </c>
      <c r="U4880">
        <v>10.28</v>
      </c>
      <c r="V4880">
        <v>14.12</v>
      </c>
      <c r="W4880" s="1">
        <v>43009</v>
      </c>
      <c r="X4880">
        <v>200</v>
      </c>
      <c r="Y4880" s="3">
        <v>45017</v>
      </c>
      <c r="AC4880" t="s">
        <v>49</v>
      </c>
      <c r="AH4880" t="s">
        <v>2190</v>
      </c>
      <c r="AI4880">
        <v>252</v>
      </c>
      <c r="AJ4880" s="2">
        <v>44805</v>
      </c>
      <c r="AK4880" t="s">
        <v>50</v>
      </c>
      <c r="AL4880" s="1">
        <v>43241</v>
      </c>
    </row>
    <row r="4881" spans="1:38" x14ac:dyDescent="0.25">
      <c r="A4881" t="s">
        <v>38</v>
      </c>
      <c r="B4881" s="1">
        <v>43010</v>
      </c>
      <c r="C4881">
        <v>1</v>
      </c>
      <c r="D4881">
        <v>236</v>
      </c>
      <c r="E4881">
        <v>383</v>
      </c>
      <c r="F4881" t="s">
        <v>1426</v>
      </c>
      <c r="G4881" t="s">
        <v>104</v>
      </c>
      <c r="H4881" t="s">
        <v>105</v>
      </c>
      <c r="I4881">
        <v>3</v>
      </c>
      <c r="J4881">
        <v>2</v>
      </c>
      <c r="K4881">
        <v>1</v>
      </c>
      <c r="L4881">
        <v>8.8000000000000007</v>
      </c>
      <c r="M4881">
        <v>4.51</v>
      </c>
      <c r="N4881">
        <v>0.4</v>
      </c>
      <c r="O4881">
        <v>2.82</v>
      </c>
      <c r="P4881">
        <v>0.25</v>
      </c>
      <c r="Q4881">
        <v>6.2</v>
      </c>
      <c r="R4881">
        <v>0.55000000000000004</v>
      </c>
      <c r="S4881">
        <v>0.79</v>
      </c>
      <c r="T4881">
        <v>3721</v>
      </c>
      <c r="U4881">
        <v>9.1300000000000008</v>
      </c>
      <c r="V4881">
        <v>9.57</v>
      </c>
      <c r="W4881" s="1">
        <v>43009</v>
      </c>
      <c r="X4881">
        <v>200</v>
      </c>
      <c r="AC4881" s="1">
        <v>43057</v>
      </c>
      <c r="AD4881">
        <v>1</v>
      </c>
      <c r="AE4881">
        <v>260</v>
      </c>
      <c r="AF4881" s="1">
        <v>43337</v>
      </c>
      <c r="AG4881">
        <v>328</v>
      </c>
      <c r="AH4881" t="s">
        <v>2190</v>
      </c>
      <c r="AI4881">
        <v>252</v>
      </c>
      <c r="AJ4881" s="2">
        <v>44805</v>
      </c>
      <c r="AK4881" t="s">
        <v>45</v>
      </c>
      <c r="AL4881" s="1">
        <v>43009</v>
      </c>
    </row>
    <row r="4882" spans="1:38" x14ac:dyDescent="0.25">
      <c r="A4882" t="s">
        <v>40</v>
      </c>
      <c r="B4882" s="1">
        <v>44117</v>
      </c>
      <c r="C4882">
        <v>1</v>
      </c>
      <c r="D4882">
        <v>208</v>
      </c>
      <c r="E4882">
        <v>384</v>
      </c>
      <c r="F4882" t="s">
        <v>1426</v>
      </c>
      <c r="G4882" t="s">
        <v>104</v>
      </c>
      <c r="H4882" t="s">
        <v>105</v>
      </c>
      <c r="I4882">
        <v>4</v>
      </c>
      <c r="J4882" t="s">
        <v>42</v>
      </c>
      <c r="K4882">
        <v>53</v>
      </c>
      <c r="L4882">
        <v>27</v>
      </c>
      <c r="M4882">
        <v>5.15</v>
      </c>
      <c r="N4882">
        <v>1.39</v>
      </c>
      <c r="O4882">
        <v>4.25</v>
      </c>
      <c r="P4882">
        <v>1.1499999999999999</v>
      </c>
      <c r="Q4882">
        <v>4.0199999999999996</v>
      </c>
      <c r="R4882">
        <v>1.0900000000000001</v>
      </c>
      <c r="S4882">
        <v>2.23</v>
      </c>
      <c r="T4882">
        <v>13</v>
      </c>
      <c r="U4882">
        <v>28.03</v>
      </c>
      <c r="V4882">
        <v>29.76</v>
      </c>
      <c r="W4882" s="1">
        <v>44064</v>
      </c>
      <c r="Y4882" t="s">
        <v>43</v>
      </c>
      <c r="Z4882" t="s">
        <v>2542</v>
      </c>
      <c r="AA4882" t="s">
        <v>2543</v>
      </c>
      <c r="AB4882">
        <v>102</v>
      </c>
      <c r="AC4882" s="1">
        <v>44146</v>
      </c>
      <c r="AD4882">
        <v>1</v>
      </c>
      <c r="AE4882">
        <v>222</v>
      </c>
      <c r="AF4882" s="1">
        <v>44426</v>
      </c>
      <c r="AG4882">
        <v>362</v>
      </c>
      <c r="AH4882">
        <v>508154</v>
      </c>
      <c r="AI4882" t="s">
        <v>167</v>
      </c>
      <c r="AJ4882" t="s">
        <v>2544</v>
      </c>
      <c r="AK4882" t="s">
        <v>45</v>
      </c>
      <c r="AL4882" s="1">
        <v>44064</v>
      </c>
    </row>
    <row r="4883" spans="1:38" x14ac:dyDescent="0.25">
      <c r="A4883" t="s">
        <v>40</v>
      </c>
      <c r="B4883" s="1">
        <v>44222</v>
      </c>
      <c r="C4883">
        <v>2</v>
      </c>
      <c r="D4883">
        <v>208</v>
      </c>
      <c r="E4883">
        <v>384</v>
      </c>
      <c r="F4883" t="s">
        <v>1426</v>
      </c>
      <c r="G4883" t="s">
        <v>104</v>
      </c>
      <c r="H4883" t="s">
        <v>105</v>
      </c>
      <c r="I4883">
        <v>4</v>
      </c>
      <c r="J4883" t="s">
        <v>42</v>
      </c>
      <c r="K4883">
        <v>158</v>
      </c>
      <c r="L4883">
        <v>16.899999999999999</v>
      </c>
      <c r="M4883">
        <v>5.09</v>
      </c>
      <c r="N4883">
        <v>0.86</v>
      </c>
      <c r="O4883">
        <v>4.87</v>
      </c>
      <c r="P4883">
        <v>0.82</v>
      </c>
      <c r="Q4883">
        <v>3.91</v>
      </c>
      <c r="R4883">
        <v>0.66</v>
      </c>
      <c r="S4883">
        <v>1.48</v>
      </c>
      <c r="T4883">
        <v>10</v>
      </c>
      <c r="U4883">
        <v>17.54</v>
      </c>
      <c r="V4883">
        <v>19.72</v>
      </c>
      <c r="W4883" s="1">
        <v>44064</v>
      </c>
      <c r="Y4883" t="s">
        <v>46</v>
      </c>
      <c r="Z4883" t="s">
        <v>2542</v>
      </c>
      <c r="AA4883" t="s">
        <v>2543</v>
      </c>
      <c r="AB4883">
        <v>102</v>
      </c>
      <c r="AC4883" s="1">
        <v>44146</v>
      </c>
      <c r="AD4883">
        <v>1</v>
      </c>
      <c r="AE4883">
        <v>167</v>
      </c>
      <c r="AF4883" s="1">
        <v>44426</v>
      </c>
      <c r="AG4883">
        <v>362</v>
      </c>
      <c r="AH4883">
        <v>508154</v>
      </c>
      <c r="AI4883" t="s">
        <v>167</v>
      </c>
      <c r="AJ4883" t="s">
        <v>2544</v>
      </c>
      <c r="AK4883" t="s">
        <v>45</v>
      </c>
      <c r="AL4883" s="1">
        <v>44064</v>
      </c>
    </row>
    <row r="4884" spans="1:38" x14ac:dyDescent="0.25">
      <c r="A4884" t="s">
        <v>40</v>
      </c>
      <c r="B4884" s="1">
        <v>44280</v>
      </c>
      <c r="C4884">
        <v>3</v>
      </c>
      <c r="D4884">
        <v>208</v>
      </c>
      <c r="E4884">
        <v>384</v>
      </c>
      <c r="F4884" t="s">
        <v>1426</v>
      </c>
      <c r="G4884" t="s">
        <v>104</v>
      </c>
      <c r="H4884" t="s">
        <v>105</v>
      </c>
      <c r="I4884">
        <v>4</v>
      </c>
      <c r="J4884" t="s">
        <v>42</v>
      </c>
      <c r="K4884">
        <v>216</v>
      </c>
      <c r="L4884">
        <v>16.2</v>
      </c>
      <c r="M4884">
        <v>5.08</v>
      </c>
      <c r="N4884">
        <v>0.82</v>
      </c>
      <c r="O4884">
        <v>4.83</v>
      </c>
      <c r="P4884">
        <v>0.78</v>
      </c>
      <c r="Q4884">
        <v>4.2699999999999996</v>
      </c>
      <c r="R4884">
        <v>0.69</v>
      </c>
      <c r="S4884">
        <v>1.47</v>
      </c>
      <c r="T4884">
        <v>14</v>
      </c>
      <c r="U4884">
        <v>16.82</v>
      </c>
      <c r="V4884">
        <v>19.25</v>
      </c>
      <c r="W4884" s="1">
        <v>44064</v>
      </c>
      <c r="Y4884" t="s">
        <v>47</v>
      </c>
      <c r="Z4884" t="s">
        <v>2542</v>
      </c>
      <c r="AA4884" t="s">
        <v>2543</v>
      </c>
      <c r="AB4884">
        <v>102</v>
      </c>
      <c r="AC4884" s="1">
        <v>44146</v>
      </c>
      <c r="AD4884">
        <v>1</v>
      </c>
      <c r="AE4884">
        <v>145</v>
      </c>
      <c r="AF4884" s="1">
        <v>44426</v>
      </c>
      <c r="AG4884">
        <v>362</v>
      </c>
      <c r="AH4884">
        <v>508154</v>
      </c>
      <c r="AI4884" t="s">
        <v>167</v>
      </c>
      <c r="AJ4884" t="s">
        <v>2544</v>
      </c>
      <c r="AK4884" t="s">
        <v>45</v>
      </c>
      <c r="AL4884" s="1">
        <v>44064</v>
      </c>
    </row>
    <row r="4885" spans="1:38" x14ac:dyDescent="0.25">
      <c r="A4885" t="s">
        <v>284</v>
      </c>
      <c r="B4885" s="1">
        <v>44166</v>
      </c>
      <c r="C4885">
        <v>2</v>
      </c>
      <c r="D4885">
        <v>194</v>
      </c>
      <c r="E4885">
        <v>384</v>
      </c>
      <c r="F4885" t="s">
        <v>1426</v>
      </c>
      <c r="G4885" t="s">
        <v>285</v>
      </c>
      <c r="H4885" t="s">
        <v>64</v>
      </c>
      <c r="I4885" t="s">
        <v>286</v>
      </c>
      <c r="J4885" t="s">
        <v>42</v>
      </c>
      <c r="K4885">
        <v>99</v>
      </c>
      <c r="L4885">
        <v>24</v>
      </c>
      <c r="M4885">
        <v>5.16</v>
      </c>
      <c r="N4885">
        <v>1.24</v>
      </c>
      <c r="O4885">
        <v>6</v>
      </c>
      <c r="P4885">
        <v>1.4</v>
      </c>
      <c r="Q4885">
        <v>3.8</v>
      </c>
      <c r="R4885">
        <v>0.9</v>
      </c>
      <c r="S4885">
        <v>2.4</v>
      </c>
      <c r="T4885">
        <v>75</v>
      </c>
      <c r="U4885">
        <v>24.91</v>
      </c>
      <c r="V4885">
        <v>30.69</v>
      </c>
      <c r="W4885" s="1">
        <v>44067</v>
      </c>
      <c r="Z4885">
        <v>352</v>
      </c>
      <c r="AA4885">
        <v>181</v>
      </c>
    </row>
    <row r="4886" spans="1:38" x14ac:dyDescent="0.25">
      <c r="A4886" t="s">
        <v>284</v>
      </c>
      <c r="B4886" s="1">
        <v>44230</v>
      </c>
      <c r="C4886">
        <v>3</v>
      </c>
      <c r="D4886">
        <v>194</v>
      </c>
      <c r="E4886">
        <v>384</v>
      </c>
      <c r="F4886" t="s">
        <v>1426</v>
      </c>
      <c r="G4886" t="s">
        <v>285</v>
      </c>
      <c r="H4886" t="s">
        <v>64</v>
      </c>
      <c r="I4886" t="s">
        <v>286</v>
      </c>
      <c r="J4886" t="s">
        <v>42</v>
      </c>
      <c r="K4886">
        <v>163</v>
      </c>
      <c r="L4886">
        <v>21.4</v>
      </c>
      <c r="M4886">
        <v>5.03</v>
      </c>
      <c r="N4886">
        <v>1.08</v>
      </c>
      <c r="O4886">
        <v>6.1</v>
      </c>
      <c r="P4886">
        <v>1.31</v>
      </c>
      <c r="Q4886">
        <v>4.04</v>
      </c>
      <c r="R4886">
        <v>0.86</v>
      </c>
      <c r="S4886">
        <v>2.17</v>
      </c>
      <c r="T4886">
        <v>77</v>
      </c>
      <c r="U4886">
        <v>22.21</v>
      </c>
      <c r="V4886">
        <v>28.54</v>
      </c>
      <c r="W4886" s="1">
        <v>44067</v>
      </c>
    </row>
    <row r="4887" spans="1:38" x14ac:dyDescent="0.25">
      <c r="A4887" t="s">
        <v>284</v>
      </c>
      <c r="B4887" s="1">
        <v>44111</v>
      </c>
      <c r="C4887">
        <v>1</v>
      </c>
      <c r="D4887">
        <v>123</v>
      </c>
      <c r="E4887">
        <v>384</v>
      </c>
      <c r="F4887" t="s">
        <v>1426</v>
      </c>
      <c r="G4887" t="s">
        <v>64</v>
      </c>
      <c r="H4887" t="s">
        <v>64</v>
      </c>
      <c r="I4887">
        <v>2</v>
      </c>
      <c r="J4887">
        <v>1</v>
      </c>
      <c r="K4887">
        <v>35</v>
      </c>
      <c r="L4887">
        <v>15</v>
      </c>
      <c r="M4887">
        <v>5.1100000000000003</v>
      </c>
      <c r="N4887">
        <v>0.77</v>
      </c>
      <c r="O4887">
        <v>5.31</v>
      </c>
      <c r="P4887">
        <v>0.8</v>
      </c>
      <c r="Q4887">
        <v>3.34</v>
      </c>
      <c r="R4887">
        <v>0.5</v>
      </c>
      <c r="S4887">
        <v>1.3</v>
      </c>
      <c r="T4887">
        <v>69</v>
      </c>
      <c r="U4887">
        <v>15.57</v>
      </c>
      <c r="V4887">
        <v>17.739999999999998</v>
      </c>
      <c r="W4887" s="1">
        <v>44076</v>
      </c>
    </row>
    <row r="4888" spans="1:38" x14ac:dyDescent="0.25">
      <c r="A4888" t="s">
        <v>284</v>
      </c>
      <c r="B4888" s="1">
        <v>44166</v>
      </c>
      <c r="C4888">
        <v>2</v>
      </c>
      <c r="D4888">
        <v>123</v>
      </c>
      <c r="E4888">
        <v>384</v>
      </c>
      <c r="F4888" t="s">
        <v>1426</v>
      </c>
      <c r="G4888" t="s">
        <v>64</v>
      </c>
      <c r="H4888" t="s">
        <v>64</v>
      </c>
      <c r="I4888">
        <v>2</v>
      </c>
      <c r="J4888">
        <v>1</v>
      </c>
      <c r="K4888">
        <v>90</v>
      </c>
      <c r="L4888">
        <v>15</v>
      </c>
      <c r="M4888">
        <v>4.93</v>
      </c>
      <c r="N4888">
        <v>0.74</v>
      </c>
      <c r="O4888">
        <v>4.4000000000000004</v>
      </c>
      <c r="P4888">
        <v>0.7</v>
      </c>
      <c r="Q4888">
        <v>4</v>
      </c>
      <c r="R4888">
        <v>0.6</v>
      </c>
      <c r="S4888">
        <v>1.3</v>
      </c>
      <c r="T4888">
        <v>16</v>
      </c>
      <c r="U4888">
        <v>15.57</v>
      </c>
      <c r="V4888">
        <v>17.260000000000002</v>
      </c>
      <c r="W4888" s="1">
        <v>44076</v>
      </c>
      <c r="Z4888">
        <v>251</v>
      </c>
      <c r="AA4888">
        <v>173</v>
      </c>
    </row>
    <row r="4889" spans="1:38" x14ac:dyDescent="0.25">
      <c r="A4889" t="s">
        <v>1153</v>
      </c>
      <c r="B4889" s="1">
        <v>43073</v>
      </c>
      <c r="C4889">
        <v>2</v>
      </c>
      <c r="D4889">
        <v>92</v>
      </c>
      <c r="E4889">
        <v>384</v>
      </c>
      <c r="F4889" t="s">
        <v>1426</v>
      </c>
      <c r="G4889" t="s">
        <v>40</v>
      </c>
      <c r="H4889" t="s">
        <v>41</v>
      </c>
      <c r="I4889">
        <v>4</v>
      </c>
      <c r="J4889" t="s">
        <v>42</v>
      </c>
      <c r="K4889">
        <v>77</v>
      </c>
      <c r="L4889">
        <v>16.100000000000001</v>
      </c>
      <c r="M4889">
        <v>4.8099999999999996</v>
      </c>
      <c r="N4889">
        <v>0.77</v>
      </c>
      <c r="O4889">
        <v>6.22</v>
      </c>
      <c r="P4889">
        <v>1</v>
      </c>
      <c r="Q4889">
        <v>4.04</v>
      </c>
      <c r="R4889">
        <v>0.65</v>
      </c>
      <c r="S4889">
        <v>1.65</v>
      </c>
      <c r="T4889">
        <v>34</v>
      </c>
      <c r="U4889">
        <v>16.71</v>
      </c>
      <c r="V4889">
        <v>21.69</v>
      </c>
      <c r="W4889" s="1">
        <v>42996</v>
      </c>
      <c r="X4889">
        <v>231</v>
      </c>
      <c r="Y4889" t="s">
        <v>46</v>
      </c>
      <c r="AC4889" s="1">
        <v>43058</v>
      </c>
      <c r="AD4889">
        <v>1</v>
      </c>
      <c r="AE4889">
        <v>256</v>
      </c>
      <c r="AF4889" s="1">
        <v>43331</v>
      </c>
      <c r="AG4889">
        <v>335</v>
      </c>
      <c r="AH4889">
        <v>308103</v>
      </c>
      <c r="AI4889">
        <v>171</v>
      </c>
      <c r="AJ4889" s="2">
        <v>43344</v>
      </c>
      <c r="AK4889" t="s">
        <v>45</v>
      </c>
      <c r="AL4889" s="1">
        <v>42996</v>
      </c>
    </row>
    <row r="4890" spans="1:38" x14ac:dyDescent="0.25">
      <c r="A4890" t="s">
        <v>1153</v>
      </c>
      <c r="B4890" s="1">
        <v>43073</v>
      </c>
      <c r="C4890">
        <v>2</v>
      </c>
      <c r="D4890">
        <v>41</v>
      </c>
      <c r="E4890">
        <v>384</v>
      </c>
      <c r="F4890" t="s">
        <v>1426</v>
      </c>
      <c r="G4890" t="s">
        <v>40</v>
      </c>
      <c r="H4890" t="s">
        <v>41</v>
      </c>
      <c r="I4890">
        <v>4</v>
      </c>
      <c r="J4890" t="s">
        <v>42</v>
      </c>
      <c r="K4890">
        <v>91</v>
      </c>
      <c r="L4890">
        <v>13.9</v>
      </c>
      <c r="M4890">
        <v>5.22</v>
      </c>
      <c r="N4890">
        <v>0.73</v>
      </c>
      <c r="O4890">
        <v>6.05</v>
      </c>
      <c r="P4890">
        <v>0.84</v>
      </c>
      <c r="Q4890">
        <v>4.47</v>
      </c>
      <c r="R4890">
        <v>0.62</v>
      </c>
      <c r="S4890">
        <v>1.46</v>
      </c>
      <c r="T4890">
        <v>18</v>
      </c>
      <c r="U4890">
        <v>14.43</v>
      </c>
      <c r="V4890">
        <v>18.87</v>
      </c>
      <c r="W4890" s="1">
        <v>42982</v>
      </c>
      <c r="X4890">
        <v>245</v>
      </c>
      <c r="Y4890" t="s">
        <v>46</v>
      </c>
      <c r="Z4890" t="s">
        <v>2545</v>
      </c>
      <c r="AA4890" t="s">
        <v>2546</v>
      </c>
      <c r="AC4890" s="1">
        <v>43052</v>
      </c>
      <c r="AD4890">
        <v>1</v>
      </c>
      <c r="AE4890">
        <v>252</v>
      </c>
      <c r="AF4890" s="1">
        <v>43327</v>
      </c>
      <c r="AG4890">
        <v>345</v>
      </c>
      <c r="AH4890">
        <v>308128</v>
      </c>
      <c r="AI4890" t="s">
        <v>2547</v>
      </c>
      <c r="AJ4890" s="2">
        <v>16346</v>
      </c>
      <c r="AK4890" t="s">
        <v>45</v>
      </c>
      <c r="AL4890" s="1">
        <v>42982</v>
      </c>
    </row>
    <row r="4891" spans="1:38" x14ac:dyDescent="0.25">
      <c r="A4891" t="s">
        <v>1153</v>
      </c>
      <c r="B4891" s="1">
        <v>43144</v>
      </c>
      <c r="C4891">
        <v>3</v>
      </c>
      <c r="D4891">
        <v>92</v>
      </c>
      <c r="E4891">
        <v>384</v>
      </c>
      <c r="F4891" t="s">
        <v>1426</v>
      </c>
      <c r="G4891" t="s">
        <v>40</v>
      </c>
      <c r="H4891" t="s">
        <v>41</v>
      </c>
      <c r="I4891">
        <v>4</v>
      </c>
      <c r="J4891" t="s">
        <v>42</v>
      </c>
      <c r="K4891">
        <v>148</v>
      </c>
      <c r="L4891">
        <v>11.7</v>
      </c>
      <c r="M4891">
        <v>4.7</v>
      </c>
      <c r="N4891">
        <v>0.55000000000000004</v>
      </c>
      <c r="O4891">
        <v>7.84</v>
      </c>
      <c r="P4891">
        <v>0.92</v>
      </c>
      <c r="Q4891">
        <v>4.2699999999999996</v>
      </c>
      <c r="R4891">
        <v>0.5</v>
      </c>
      <c r="S4891">
        <v>1.42</v>
      </c>
      <c r="T4891">
        <v>28</v>
      </c>
      <c r="U4891">
        <v>12.14</v>
      </c>
      <c r="V4891">
        <v>18.39</v>
      </c>
      <c r="W4891" s="1">
        <v>42996</v>
      </c>
      <c r="X4891">
        <v>231</v>
      </c>
      <c r="Y4891" t="s">
        <v>47</v>
      </c>
      <c r="AC4891" s="1">
        <v>43101</v>
      </c>
      <c r="AD4891">
        <v>3</v>
      </c>
      <c r="AE4891">
        <v>168</v>
      </c>
      <c r="AF4891" s="1">
        <v>43382</v>
      </c>
      <c r="AG4891">
        <v>386</v>
      </c>
      <c r="AH4891">
        <v>308103</v>
      </c>
      <c r="AI4891" t="s">
        <v>2520</v>
      </c>
      <c r="AJ4891" s="2">
        <v>43344</v>
      </c>
      <c r="AK4891" t="s">
        <v>45</v>
      </c>
      <c r="AL4891" s="1">
        <v>42996</v>
      </c>
    </row>
    <row r="4892" spans="1:38" x14ac:dyDescent="0.25">
      <c r="A4892" t="s">
        <v>1153</v>
      </c>
      <c r="B4892" s="1">
        <v>43009</v>
      </c>
      <c r="C4892">
        <v>1</v>
      </c>
      <c r="D4892">
        <v>41</v>
      </c>
      <c r="E4892">
        <v>384</v>
      </c>
      <c r="F4892" t="s">
        <v>1426</v>
      </c>
      <c r="G4892" t="s">
        <v>40</v>
      </c>
      <c r="H4892" t="s">
        <v>41</v>
      </c>
      <c r="I4892">
        <v>4</v>
      </c>
      <c r="J4892" t="s">
        <v>42</v>
      </c>
      <c r="K4892">
        <v>27</v>
      </c>
      <c r="L4892">
        <v>14.2</v>
      </c>
      <c r="M4892">
        <v>5.25</v>
      </c>
      <c r="N4892">
        <v>0.75</v>
      </c>
      <c r="O4892">
        <v>4.9000000000000004</v>
      </c>
      <c r="P4892">
        <v>0.7</v>
      </c>
      <c r="Q4892">
        <v>3.99</v>
      </c>
      <c r="R4892">
        <v>0.56999999999999995</v>
      </c>
      <c r="S4892">
        <v>1.26</v>
      </c>
      <c r="T4892">
        <v>13</v>
      </c>
      <c r="U4892">
        <v>14.74</v>
      </c>
      <c r="V4892">
        <v>16.82</v>
      </c>
      <c r="W4892" s="1">
        <v>42982</v>
      </c>
      <c r="X4892">
        <v>245</v>
      </c>
      <c r="Y4892" t="s">
        <v>43</v>
      </c>
      <c r="Z4892" t="s">
        <v>2545</v>
      </c>
      <c r="AA4892" t="s">
        <v>2546</v>
      </c>
      <c r="AC4892" s="1">
        <v>43052</v>
      </c>
      <c r="AD4892">
        <v>1</v>
      </c>
      <c r="AE4892">
        <v>257</v>
      </c>
      <c r="AF4892" s="1">
        <v>43327</v>
      </c>
      <c r="AG4892">
        <v>345</v>
      </c>
      <c r="AH4892">
        <v>308128</v>
      </c>
      <c r="AI4892" t="s">
        <v>2547</v>
      </c>
      <c r="AJ4892" s="2">
        <v>16346</v>
      </c>
      <c r="AK4892" t="s">
        <v>45</v>
      </c>
      <c r="AL4892" s="1">
        <v>42982</v>
      </c>
    </row>
    <row r="4893" spans="1:38" x14ac:dyDescent="0.25">
      <c r="A4893" t="s">
        <v>1153</v>
      </c>
      <c r="B4893" s="1">
        <v>43009</v>
      </c>
      <c r="C4893">
        <v>1</v>
      </c>
      <c r="D4893">
        <v>92</v>
      </c>
      <c r="E4893">
        <v>384</v>
      </c>
      <c r="F4893" t="s">
        <v>1426</v>
      </c>
      <c r="G4893" t="s">
        <v>40</v>
      </c>
      <c r="H4893" t="s">
        <v>41</v>
      </c>
      <c r="I4893">
        <v>4</v>
      </c>
      <c r="J4893" t="s">
        <v>42</v>
      </c>
      <c r="K4893">
        <v>13</v>
      </c>
      <c r="L4893">
        <v>16.399999999999999</v>
      </c>
      <c r="M4893">
        <v>4.97</v>
      </c>
      <c r="N4893">
        <v>0.82</v>
      </c>
      <c r="O4893">
        <v>3.52</v>
      </c>
      <c r="P4893">
        <v>0.57999999999999996</v>
      </c>
      <c r="Q4893">
        <v>3.84</v>
      </c>
      <c r="R4893">
        <v>0.63</v>
      </c>
      <c r="S4893">
        <v>1.21</v>
      </c>
      <c r="T4893">
        <v>12</v>
      </c>
      <c r="U4893">
        <v>17.02</v>
      </c>
      <c r="V4893">
        <v>16.350000000000001</v>
      </c>
      <c r="W4893" s="1">
        <v>42996</v>
      </c>
      <c r="X4893">
        <v>231</v>
      </c>
      <c r="Y4893" t="s">
        <v>43</v>
      </c>
      <c r="AC4893" s="1">
        <v>43058</v>
      </c>
      <c r="AD4893">
        <v>1</v>
      </c>
      <c r="AE4893">
        <v>261</v>
      </c>
      <c r="AF4893" s="1">
        <v>43331</v>
      </c>
      <c r="AG4893">
        <v>335</v>
      </c>
      <c r="AH4893">
        <v>308103</v>
      </c>
      <c r="AI4893">
        <v>171</v>
      </c>
      <c r="AJ4893" s="2">
        <v>43344</v>
      </c>
      <c r="AK4893" t="s">
        <v>45</v>
      </c>
      <c r="AL4893" s="1">
        <v>42996</v>
      </c>
    </row>
    <row r="4894" spans="1:38" x14ac:dyDescent="0.25">
      <c r="A4894" t="s">
        <v>1153</v>
      </c>
      <c r="B4894" s="1">
        <v>43144</v>
      </c>
      <c r="C4894">
        <v>3</v>
      </c>
      <c r="D4894">
        <v>41</v>
      </c>
      <c r="E4894">
        <v>384</v>
      </c>
      <c r="F4894" t="s">
        <v>1426</v>
      </c>
      <c r="G4894" t="s">
        <v>40</v>
      </c>
      <c r="H4894" t="s">
        <v>41</v>
      </c>
      <c r="I4894">
        <v>4</v>
      </c>
      <c r="J4894" t="s">
        <v>42</v>
      </c>
      <c r="K4894">
        <v>162</v>
      </c>
      <c r="L4894">
        <v>10.3</v>
      </c>
      <c r="M4894">
        <v>5.04</v>
      </c>
      <c r="N4894">
        <v>0.52</v>
      </c>
      <c r="O4894">
        <v>7.37</v>
      </c>
      <c r="P4894">
        <v>0.76</v>
      </c>
      <c r="Q4894">
        <v>4.6399999999999997</v>
      </c>
      <c r="R4894">
        <v>0.48</v>
      </c>
      <c r="S4894">
        <v>1.24</v>
      </c>
      <c r="T4894">
        <v>104</v>
      </c>
      <c r="U4894">
        <v>10.69</v>
      </c>
      <c r="V4894">
        <v>15.86</v>
      </c>
      <c r="W4894" s="1">
        <v>42982</v>
      </c>
      <c r="X4894">
        <v>245</v>
      </c>
      <c r="Y4894" t="s">
        <v>47</v>
      </c>
      <c r="Z4894" t="s">
        <v>2545</v>
      </c>
      <c r="AA4894" t="s">
        <v>2546</v>
      </c>
      <c r="AC4894" s="1">
        <v>43052</v>
      </c>
      <c r="AD4894">
        <v>1</v>
      </c>
      <c r="AE4894">
        <v>113</v>
      </c>
      <c r="AF4894" s="1">
        <v>43327</v>
      </c>
      <c r="AG4894">
        <v>345</v>
      </c>
      <c r="AH4894">
        <v>308128</v>
      </c>
      <c r="AI4894" t="s">
        <v>2547</v>
      </c>
      <c r="AJ4894" s="2">
        <v>16346</v>
      </c>
      <c r="AK4894" t="s">
        <v>45</v>
      </c>
      <c r="AL4894" s="1">
        <v>42982</v>
      </c>
    </row>
    <row r="4895" spans="1:38" x14ac:dyDescent="0.25">
      <c r="A4895" t="s">
        <v>1153</v>
      </c>
      <c r="B4895" s="1">
        <v>43214</v>
      </c>
      <c r="C4895">
        <v>4</v>
      </c>
      <c r="D4895">
        <v>92</v>
      </c>
      <c r="E4895">
        <v>384</v>
      </c>
      <c r="F4895" t="s">
        <v>1426</v>
      </c>
      <c r="G4895" t="s">
        <v>40</v>
      </c>
      <c r="H4895" t="s">
        <v>41</v>
      </c>
      <c r="I4895">
        <v>4</v>
      </c>
      <c r="J4895" t="s">
        <v>42</v>
      </c>
      <c r="K4895">
        <v>218</v>
      </c>
      <c r="L4895">
        <v>8.9</v>
      </c>
      <c r="M4895">
        <v>4.32</v>
      </c>
      <c r="N4895">
        <v>0.38</v>
      </c>
      <c r="O4895">
        <v>8.74</v>
      </c>
      <c r="P4895">
        <v>0.78</v>
      </c>
      <c r="Q4895">
        <v>5.04</v>
      </c>
      <c r="R4895">
        <v>0.45</v>
      </c>
      <c r="S4895">
        <v>1.23</v>
      </c>
      <c r="T4895">
        <v>28</v>
      </c>
      <c r="U4895">
        <v>9.24</v>
      </c>
      <c r="V4895">
        <v>15.51</v>
      </c>
      <c r="W4895" s="1">
        <v>42996</v>
      </c>
      <c r="X4895">
        <v>231</v>
      </c>
      <c r="Y4895" t="s">
        <v>48</v>
      </c>
      <c r="AC4895" s="1">
        <v>43101</v>
      </c>
      <c r="AD4895">
        <v>3</v>
      </c>
      <c r="AE4895">
        <v>15</v>
      </c>
      <c r="AF4895" s="1">
        <v>43382</v>
      </c>
      <c r="AG4895">
        <v>386</v>
      </c>
      <c r="AH4895">
        <v>308103</v>
      </c>
      <c r="AI4895" t="s">
        <v>2520</v>
      </c>
      <c r="AJ4895" s="2">
        <v>43344</v>
      </c>
      <c r="AK4895" t="s">
        <v>50</v>
      </c>
      <c r="AL4895" s="1">
        <v>43237</v>
      </c>
    </row>
    <row r="4896" spans="1:38" x14ac:dyDescent="0.25">
      <c r="A4896" t="s">
        <v>1153</v>
      </c>
      <c r="B4896" s="1">
        <v>43214</v>
      </c>
      <c r="C4896">
        <v>4</v>
      </c>
      <c r="D4896">
        <v>41</v>
      </c>
      <c r="E4896">
        <v>384</v>
      </c>
      <c r="F4896" t="s">
        <v>1426</v>
      </c>
      <c r="G4896" t="s">
        <v>40</v>
      </c>
      <c r="H4896" t="s">
        <v>41</v>
      </c>
      <c r="I4896">
        <v>4</v>
      </c>
      <c r="J4896" t="s">
        <v>42</v>
      </c>
      <c r="K4896">
        <v>232</v>
      </c>
      <c r="L4896">
        <v>6</v>
      </c>
      <c r="M4896">
        <v>4.51</v>
      </c>
      <c r="N4896">
        <v>0.27</v>
      </c>
      <c r="O4896">
        <v>8.65</v>
      </c>
      <c r="P4896">
        <v>0.52</v>
      </c>
      <c r="Q4896">
        <v>5.81</v>
      </c>
      <c r="R4896">
        <v>0.35</v>
      </c>
      <c r="S4896">
        <v>0.87</v>
      </c>
      <c r="T4896">
        <v>128</v>
      </c>
      <c r="U4896">
        <v>6.23</v>
      </c>
      <c r="V4896">
        <v>10.73</v>
      </c>
      <c r="W4896" s="1">
        <v>42982</v>
      </c>
      <c r="X4896">
        <v>245</v>
      </c>
      <c r="Y4896" t="s">
        <v>48</v>
      </c>
      <c r="Z4896" t="s">
        <v>2545</v>
      </c>
      <c r="AA4896" t="s">
        <v>2546</v>
      </c>
      <c r="AC4896" t="s">
        <v>49</v>
      </c>
      <c r="AH4896">
        <v>308128</v>
      </c>
      <c r="AI4896" t="s">
        <v>2547</v>
      </c>
      <c r="AJ4896" s="2">
        <v>16346</v>
      </c>
      <c r="AK4896" t="s">
        <v>50</v>
      </c>
      <c r="AL4896" s="1">
        <v>43237</v>
      </c>
    </row>
    <row r="4897" spans="1:38" x14ac:dyDescent="0.25">
      <c r="A4897" t="s">
        <v>123</v>
      </c>
      <c r="B4897" s="1">
        <v>43005</v>
      </c>
      <c r="C4897">
        <v>1</v>
      </c>
      <c r="D4897">
        <v>156</v>
      </c>
      <c r="E4897">
        <v>384</v>
      </c>
      <c r="F4897" t="s">
        <v>1426</v>
      </c>
      <c r="G4897" t="s">
        <v>69</v>
      </c>
      <c r="H4897" t="s">
        <v>70</v>
      </c>
      <c r="I4897">
        <v>3</v>
      </c>
      <c r="J4897">
        <v>2</v>
      </c>
      <c r="K4897">
        <v>3</v>
      </c>
      <c r="L4897">
        <v>15.7</v>
      </c>
      <c r="M4897">
        <v>4.99</v>
      </c>
      <c r="N4897">
        <v>0.78</v>
      </c>
      <c r="O4897">
        <v>5.74</v>
      </c>
      <c r="P4897">
        <v>0.9</v>
      </c>
      <c r="Q4897">
        <v>4.4800000000000004</v>
      </c>
      <c r="R4897">
        <v>0.7</v>
      </c>
      <c r="S4897">
        <v>1.6</v>
      </c>
      <c r="T4897">
        <v>174</v>
      </c>
      <c r="U4897">
        <v>16.3</v>
      </c>
      <c r="V4897">
        <v>20.7</v>
      </c>
      <c r="W4897" s="1">
        <v>43002</v>
      </c>
      <c r="X4897">
        <v>199</v>
      </c>
      <c r="AC4897" s="1">
        <v>43045</v>
      </c>
      <c r="AD4897">
        <v>1</v>
      </c>
      <c r="AE4897">
        <v>257</v>
      </c>
      <c r="AF4897" s="1">
        <v>43324</v>
      </c>
      <c r="AG4897">
        <v>322</v>
      </c>
      <c r="AI4897" t="s">
        <v>1919</v>
      </c>
      <c r="AJ4897" t="s">
        <v>2548</v>
      </c>
      <c r="AK4897" t="s">
        <v>45</v>
      </c>
      <c r="AL4897" s="1">
        <v>43002</v>
      </c>
    </row>
    <row r="4898" spans="1:38" x14ac:dyDescent="0.25">
      <c r="A4898" t="s">
        <v>123</v>
      </c>
      <c r="B4898" s="1">
        <v>43136</v>
      </c>
      <c r="C4898">
        <v>3</v>
      </c>
      <c r="D4898">
        <v>156</v>
      </c>
      <c r="E4898">
        <v>384</v>
      </c>
      <c r="F4898" t="s">
        <v>1426</v>
      </c>
      <c r="G4898" t="s">
        <v>69</v>
      </c>
      <c r="H4898" t="s">
        <v>70</v>
      </c>
      <c r="I4898">
        <v>3</v>
      </c>
      <c r="J4898">
        <v>2</v>
      </c>
      <c r="K4898">
        <v>134</v>
      </c>
      <c r="L4898">
        <v>11.4</v>
      </c>
      <c r="M4898">
        <v>5.03</v>
      </c>
      <c r="N4898">
        <v>0.56999999999999995</v>
      </c>
      <c r="O4898">
        <v>5.48</v>
      </c>
      <c r="P4898">
        <v>0.62</v>
      </c>
      <c r="Q4898">
        <v>4.41</v>
      </c>
      <c r="R4898">
        <v>0.5</v>
      </c>
      <c r="S4898">
        <v>1.1299999999999999</v>
      </c>
      <c r="T4898">
        <v>35</v>
      </c>
      <c r="U4898">
        <v>11.83</v>
      </c>
      <c r="V4898">
        <v>14.55</v>
      </c>
      <c r="W4898" s="1">
        <v>43002</v>
      </c>
      <c r="X4898">
        <v>199</v>
      </c>
      <c r="Y4898" s="3">
        <v>44987</v>
      </c>
      <c r="AC4898" s="1">
        <v>43045</v>
      </c>
      <c r="AD4898">
        <v>1</v>
      </c>
      <c r="AE4898">
        <v>186</v>
      </c>
      <c r="AF4898" s="1">
        <v>43324</v>
      </c>
      <c r="AG4898">
        <v>322</v>
      </c>
      <c r="AI4898" t="s">
        <v>1919</v>
      </c>
      <c r="AJ4898" t="s">
        <v>2548</v>
      </c>
      <c r="AK4898" t="s">
        <v>45</v>
      </c>
      <c r="AL4898" s="1">
        <v>43002</v>
      </c>
    </row>
    <row r="4899" spans="1:38" x14ac:dyDescent="0.25">
      <c r="A4899" t="s">
        <v>123</v>
      </c>
      <c r="B4899" s="1">
        <v>43198</v>
      </c>
      <c r="C4899">
        <v>4</v>
      </c>
      <c r="D4899">
        <v>156</v>
      </c>
      <c r="E4899">
        <v>384</v>
      </c>
      <c r="F4899" t="s">
        <v>1426</v>
      </c>
      <c r="G4899" t="s">
        <v>69</v>
      </c>
      <c r="H4899" t="s">
        <v>70</v>
      </c>
      <c r="I4899">
        <v>3</v>
      </c>
      <c r="J4899">
        <v>2</v>
      </c>
      <c r="K4899">
        <v>196</v>
      </c>
      <c r="L4899">
        <v>8.6</v>
      </c>
      <c r="M4899">
        <v>4.45</v>
      </c>
      <c r="N4899">
        <v>0.38</v>
      </c>
      <c r="O4899">
        <v>7.39</v>
      </c>
      <c r="P4899">
        <v>0.64</v>
      </c>
      <c r="Q4899">
        <v>5.92</v>
      </c>
      <c r="R4899">
        <v>0.51</v>
      </c>
      <c r="S4899">
        <v>1.1399999999999999</v>
      </c>
      <c r="T4899">
        <v>15</v>
      </c>
      <c r="U4899">
        <v>8.93</v>
      </c>
      <c r="V4899">
        <v>14.12</v>
      </c>
      <c r="W4899" s="1">
        <v>43002</v>
      </c>
      <c r="X4899">
        <v>199</v>
      </c>
      <c r="Y4899" s="3">
        <v>45018</v>
      </c>
      <c r="AC4899" t="s">
        <v>49</v>
      </c>
      <c r="AI4899" t="s">
        <v>1919</v>
      </c>
      <c r="AJ4899" t="s">
        <v>2548</v>
      </c>
      <c r="AK4899" t="s">
        <v>50</v>
      </c>
      <c r="AL4899" s="1">
        <v>43242</v>
      </c>
    </row>
    <row r="4900" spans="1:38" x14ac:dyDescent="0.25">
      <c r="A4900" t="s">
        <v>123</v>
      </c>
      <c r="B4900" s="1">
        <v>43074</v>
      </c>
      <c r="C4900">
        <v>2</v>
      </c>
      <c r="D4900">
        <v>156</v>
      </c>
      <c r="E4900">
        <v>384</v>
      </c>
      <c r="F4900" t="s">
        <v>1426</v>
      </c>
      <c r="G4900" t="s">
        <v>69</v>
      </c>
      <c r="H4900" t="s">
        <v>70</v>
      </c>
      <c r="I4900">
        <v>3</v>
      </c>
      <c r="J4900">
        <v>2</v>
      </c>
      <c r="K4900">
        <v>72</v>
      </c>
      <c r="L4900">
        <v>9</v>
      </c>
      <c r="M4900">
        <v>5.25</v>
      </c>
      <c r="N4900">
        <v>0.47</v>
      </c>
      <c r="O4900">
        <v>4.17</v>
      </c>
      <c r="P4900">
        <v>0.38</v>
      </c>
      <c r="Q4900">
        <v>4.17</v>
      </c>
      <c r="R4900">
        <v>0.38</v>
      </c>
      <c r="S4900">
        <v>0.75</v>
      </c>
      <c r="T4900">
        <v>164</v>
      </c>
      <c r="U4900">
        <v>9.34</v>
      </c>
      <c r="V4900">
        <v>10</v>
      </c>
      <c r="W4900" s="1">
        <v>43002</v>
      </c>
      <c r="X4900">
        <v>199</v>
      </c>
      <c r="Y4900" s="3">
        <v>44959</v>
      </c>
      <c r="AC4900" s="1">
        <v>43045</v>
      </c>
      <c r="AD4900">
        <v>1</v>
      </c>
      <c r="AE4900">
        <v>248</v>
      </c>
      <c r="AF4900" s="1">
        <v>43324</v>
      </c>
      <c r="AG4900">
        <v>322</v>
      </c>
      <c r="AI4900" t="s">
        <v>1919</v>
      </c>
      <c r="AJ4900" t="s">
        <v>2548</v>
      </c>
      <c r="AK4900" t="s">
        <v>45</v>
      </c>
      <c r="AL4900" s="1">
        <v>43002</v>
      </c>
    </row>
    <row r="4901" spans="1:38" x14ac:dyDescent="0.25">
      <c r="A4901" t="s">
        <v>51</v>
      </c>
      <c r="B4901" s="1">
        <v>42990</v>
      </c>
      <c r="C4901">
        <v>1</v>
      </c>
      <c r="D4901">
        <v>31</v>
      </c>
      <c r="E4901">
        <v>385</v>
      </c>
      <c r="F4901" t="s">
        <v>1426</v>
      </c>
      <c r="G4901" t="s">
        <v>56</v>
      </c>
      <c r="H4901" t="s">
        <v>41</v>
      </c>
      <c r="I4901">
        <v>5</v>
      </c>
      <c r="J4901" t="s">
        <v>42</v>
      </c>
      <c r="K4901">
        <v>15</v>
      </c>
      <c r="L4901">
        <v>22</v>
      </c>
      <c r="M4901">
        <v>5.0599999999999996</v>
      </c>
      <c r="N4901">
        <v>1.1100000000000001</v>
      </c>
      <c r="O4901">
        <v>4.4400000000000004</v>
      </c>
      <c r="P4901">
        <v>0.98</v>
      </c>
      <c r="Q4901">
        <v>4.45</v>
      </c>
      <c r="R4901">
        <v>0.98</v>
      </c>
      <c r="S4901">
        <v>1.96</v>
      </c>
      <c r="T4901">
        <v>16</v>
      </c>
      <c r="U4901">
        <v>22.84</v>
      </c>
      <c r="V4901">
        <v>25.47</v>
      </c>
      <c r="W4901" s="1">
        <v>42975</v>
      </c>
      <c r="X4901">
        <v>247</v>
      </c>
      <c r="Y4901" t="s">
        <v>43</v>
      </c>
      <c r="AC4901" t="s">
        <v>49</v>
      </c>
      <c r="AH4901">
        <v>311022</v>
      </c>
      <c r="AI4901">
        <v>2</v>
      </c>
      <c r="AJ4901" s="2">
        <v>45931</v>
      </c>
      <c r="AK4901" t="s">
        <v>45</v>
      </c>
      <c r="AL4901" s="1">
        <v>42975</v>
      </c>
    </row>
    <row r="4902" spans="1:38" x14ac:dyDescent="0.25">
      <c r="A4902" t="s">
        <v>51</v>
      </c>
      <c r="B4902" s="1">
        <v>43048</v>
      </c>
      <c r="C4902">
        <v>2</v>
      </c>
      <c r="D4902">
        <v>31</v>
      </c>
      <c r="E4902">
        <v>385</v>
      </c>
      <c r="F4902" t="s">
        <v>1426</v>
      </c>
      <c r="G4902" t="s">
        <v>56</v>
      </c>
      <c r="H4902" t="s">
        <v>41</v>
      </c>
      <c r="I4902">
        <v>5</v>
      </c>
      <c r="J4902" t="s">
        <v>42</v>
      </c>
      <c r="K4902">
        <v>73</v>
      </c>
      <c r="L4902">
        <v>18.8</v>
      </c>
      <c r="M4902">
        <v>5.1100000000000003</v>
      </c>
      <c r="N4902">
        <v>0.96</v>
      </c>
      <c r="O4902">
        <v>5.17</v>
      </c>
      <c r="P4902">
        <v>0.97</v>
      </c>
      <c r="Q4902">
        <v>4.5999999999999996</v>
      </c>
      <c r="R4902">
        <v>0.86</v>
      </c>
      <c r="S4902">
        <v>1.84</v>
      </c>
      <c r="T4902">
        <v>12</v>
      </c>
      <c r="U4902">
        <v>19.510000000000002</v>
      </c>
      <c r="V4902">
        <v>23.59</v>
      </c>
      <c r="W4902" s="1">
        <v>42975</v>
      </c>
      <c r="X4902">
        <v>247</v>
      </c>
      <c r="Y4902" t="s">
        <v>46</v>
      </c>
      <c r="AC4902" t="s">
        <v>49</v>
      </c>
      <c r="AH4902">
        <v>311022</v>
      </c>
      <c r="AI4902">
        <v>2</v>
      </c>
      <c r="AJ4902" s="2">
        <v>45931</v>
      </c>
      <c r="AK4902" t="s">
        <v>45</v>
      </c>
      <c r="AL4902" s="1">
        <v>42975</v>
      </c>
    </row>
    <row r="4903" spans="1:38" x14ac:dyDescent="0.25">
      <c r="A4903" t="s">
        <v>51</v>
      </c>
      <c r="B4903" s="1">
        <v>43109</v>
      </c>
      <c r="C4903">
        <v>3</v>
      </c>
      <c r="D4903">
        <v>31</v>
      </c>
      <c r="E4903">
        <v>385</v>
      </c>
      <c r="F4903" t="s">
        <v>1426</v>
      </c>
      <c r="G4903" t="s">
        <v>56</v>
      </c>
      <c r="H4903" t="s">
        <v>41</v>
      </c>
      <c r="I4903">
        <v>5</v>
      </c>
      <c r="J4903" t="s">
        <v>42</v>
      </c>
      <c r="K4903">
        <v>134</v>
      </c>
      <c r="L4903">
        <v>15.7</v>
      </c>
      <c r="M4903">
        <v>5.04</v>
      </c>
      <c r="N4903">
        <v>0.79</v>
      </c>
      <c r="O4903">
        <v>5.48</v>
      </c>
      <c r="P4903">
        <v>0.86</v>
      </c>
      <c r="Q4903">
        <v>4.38</v>
      </c>
      <c r="R4903">
        <v>0.69</v>
      </c>
      <c r="S4903">
        <v>1.55</v>
      </c>
      <c r="T4903">
        <v>15</v>
      </c>
      <c r="U4903">
        <v>16.3</v>
      </c>
      <c r="V4903">
        <v>20.12</v>
      </c>
      <c r="W4903" s="1">
        <v>42975</v>
      </c>
      <c r="X4903">
        <v>247</v>
      </c>
      <c r="Y4903" t="s">
        <v>47</v>
      </c>
      <c r="AC4903" s="1">
        <v>43061</v>
      </c>
      <c r="AD4903">
        <v>1</v>
      </c>
      <c r="AE4903">
        <v>189</v>
      </c>
      <c r="AF4903" s="1">
        <v>43341</v>
      </c>
      <c r="AG4903">
        <v>366</v>
      </c>
      <c r="AH4903">
        <v>311022</v>
      </c>
      <c r="AI4903">
        <v>2</v>
      </c>
      <c r="AJ4903" s="2">
        <v>45931</v>
      </c>
      <c r="AK4903" t="s">
        <v>45</v>
      </c>
      <c r="AL4903" s="1">
        <v>42975</v>
      </c>
    </row>
    <row r="4904" spans="1:38" x14ac:dyDescent="0.25">
      <c r="A4904" t="s">
        <v>51</v>
      </c>
      <c r="B4904" s="1">
        <v>43157</v>
      </c>
      <c r="C4904">
        <v>4</v>
      </c>
      <c r="D4904">
        <v>31</v>
      </c>
      <c r="E4904">
        <v>385</v>
      </c>
      <c r="F4904" t="s">
        <v>1426</v>
      </c>
      <c r="G4904" t="s">
        <v>56</v>
      </c>
      <c r="H4904" t="s">
        <v>41</v>
      </c>
      <c r="I4904">
        <v>5</v>
      </c>
      <c r="J4904" t="s">
        <v>42</v>
      </c>
      <c r="K4904">
        <v>182</v>
      </c>
      <c r="L4904">
        <v>12.8</v>
      </c>
      <c r="M4904">
        <v>4.9400000000000004</v>
      </c>
      <c r="N4904">
        <v>0.63</v>
      </c>
      <c r="O4904">
        <v>6.36</v>
      </c>
      <c r="P4904">
        <v>0.81</v>
      </c>
      <c r="Q4904">
        <v>4.71</v>
      </c>
      <c r="R4904">
        <v>0.6</v>
      </c>
      <c r="S4904">
        <v>1.42</v>
      </c>
      <c r="T4904">
        <v>40</v>
      </c>
      <c r="U4904">
        <v>13.29</v>
      </c>
      <c r="V4904">
        <v>18.05</v>
      </c>
      <c r="W4904" s="1">
        <v>42975</v>
      </c>
      <c r="X4904">
        <v>247</v>
      </c>
      <c r="Y4904" t="s">
        <v>48</v>
      </c>
      <c r="AC4904" s="1">
        <v>43061</v>
      </c>
      <c r="AD4904">
        <v>1</v>
      </c>
      <c r="AE4904">
        <v>183</v>
      </c>
      <c r="AF4904" s="1">
        <v>43341</v>
      </c>
      <c r="AG4904">
        <v>366</v>
      </c>
      <c r="AH4904">
        <v>311022</v>
      </c>
      <c r="AI4904">
        <v>2</v>
      </c>
      <c r="AJ4904" s="2">
        <v>45931</v>
      </c>
      <c r="AK4904" t="s">
        <v>45</v>
      </c>
      <c r="AL4904" s="1">
        <v>42975</v>
      </c>
    </row>
    <row r="4905" spans="1:38" x14ac:dyDescent="0.25">
      <c r="A4905" t="s">
        <v>51</v>
      </c>
      <c r="B4905" s="1">
        <v>43209</v>
      </c>
      <c r="C4905">
        <v>5</v>
      </c>
      <c r="D4905">
        <v>31</v>
      </c>
      <c r="E4905">
        <v>385</v>
      </c>
      <c r="F4905" t="s">
        <v>1426</v>
      </c>
      <c r="G4905" t="s">
        <v>56</v>
      </c>
      <c r="H4905" t="s">
        <v>41</v>
      </c>
      <c r="I4905">
        <v>5</v>
      </c>
      <c r="J4905" t="s">
        <v>42</v>
      </c>
      <c r="K4905">
        <v>234</v>
      </c>
      <c r="L4905">
        <v>8.6</v>
      </c>
      <c r="M4905">
        <v>4.75</v>
      </c>
      <c r="N4905">
        <v>0.41</v>
      </c>
      <c r="O4905">
        <v>7.2</v>
      </c>
      <c r="P4905">
        <v>0.62</v>
      </c>
      <c r="Q4905">
        <v>5.73</v>
      </c>
      <c r="R4905">
        <v>0.49</v>
      </c>
      <c r="S4905">
        <v>1.1100000000000001</v>
      </c>
      <c r="T4905">
        <v>66</v>
      </c>
      <c r="U4905">
        <v>8.93</v>
      </c>
      <c r="V4905">
        <v>13.72</v>
      </c>
      <c r="W4905" s="1">
        <v>42975</v>
      </c>
      <c r="X4905">
        <v>247</v>
      </c>
      <c r="Y4905" t="s">
        <v>77</v>
      </c>
      <c r="AC4905" t="s">
        <v>49</v>
      </c>
      <c r="AH4905">
        <v>311022</v>
      </c>
      <c r="AI4905">
        <v>2</v>
      </c>
      <c r="AJ4905" s="2">
        <v>45931</v>
      </c>
      <c r="AK4905" t="s">
        <v>45</v>
      </c>
      <c r="AL4905" s="1">
        <v>42975</v>
      </c>
    </row>
    <row r="4906" spans="1:38" x14ac:dyDescent="0.25">
      <c r="A4906" t="s">
        <v>129</v>
      </c>
      <c r="B4906" s="1">
        <v>43060</v>
      </c>
      <c r="C4906">
        <v>2</v>
      </c>
      <c r="D4906">
        <v>264</v>
      </c>
      <c r="E4906">
        <v>385</v>
      </c>
      <c r="F4906" t="s">
        <v>1426</v>
      </c>
      <c r="G4906" t="s">
        <v>69</v>
      </c>
      <c r="H4906" t="s">
        <v>70</v>
      </c>
      <c r="I4906">
        <v>2</v>
      </c>
      <c r="J4906">
        <v>1</v>
      </c>
      <c r="K4906">
        <v>47</v>
      </c>
      <c r="L4906">
        <v>19.600000000000001</v>
      </c>
      <c r="M4906">
        <v>5.31</v>
      </c>
      <c r="N4906">
        <v>1.04</v>
      </c>
      <c r="O4906">
        <v>3.62</v>
      </c>
      <c r="P4906">
        <v>0.71</v>
      </c>
      <c r="Q4906">
        <v>3.37</v>
      </c>
      <c r="R4906">
        <v>0.66</v>
      </c>
      <c r="S4906">
        <v>1.37</v>
      </c>
      <c r="T4906">
        <v>11</v>
      </c>
      <c r="U4906">
        <v>20.34</v>
      </c>
      <c r="V4906">
        <v>19.07</v>
      </c>
      <c r="W4906" s="1">
        <v>43013</v>
      </c>
      <c r="X4906">
        <v>229</v>
      </c>
      <c r="Y4906" t="s">
        <v>43</v>
      </c>
      <c r="AC4906" s="1">
        <v>43061</v>
      </c>
      <c r="AD4906">
        <v>1</v>
      </c>
      <c r="AE4906">
        <v>197</v>
      </c>
      <c r="AF4906" s="1">
        <v>43344</v>
      </c>
      <c r="AG4906">
        <v>331</v>
      </c>
      <c r="AH4906">
        <v>510048</v>
      </c>
      <c r="AI4906" t="s">
        <v>361</v>
      </c>
      <c r="AJ4906" t="s">
        <v>2549</v>
      </c>
      <c r="AK4906" t="s">
        <v>45</v>
      </c>
      <c r="AL4906" s="1">
        <v>43013</v>
      </c>
    </row>
    <row r="4907" spans="1:38" x14ac:dyDescent="0.25">
      <c r="A4907" t="s">
        <v>129</v>
      </c>
      <c r="B4907" s="1">
        <v>43156</v>
      </c>
      <c r="C4907">
        <v>3</v>
      </c>
      <c r="D4907">
        <v>264</v>
      </c>
      <c r="E4907">
        <v>385</v>
      </c>
      <c r="F4907" t="s">
        <v>1426</v>
      </c>
      <c r="G4907" t="s">
        <v>69</v>
      </c>
      <c r="H4907" t="s">
        <v>70</v>
      </c>
      <c r="I4907">
        <v>2</v>
      </c>
      <c r="J4907">
        <v>1</v>
      </c>
      <c r="K4907">
        <v>143</v>
      </c>
      <c r="L4907">
        <v>16</v>
      </c>
      <c r="M4907">
        <v>4.99</v>
      </c>
      <c r="N4907">
        <v>0.8</v>
      </c>
      <c r="O4907">
        <v>4.33</v>
      </c>
      <c r="P4907">
        <v>0.69</v>
      </c>
      <c r="Q4907">
        <v>4.09</v>
      </c>
      <c r="R4907">
        <v>0.65</v>
      </c>
      <c r="S4907">
        <v>1.35</v>
      </c>
      <c r="U4907">
        <v>16.61</v>
      </c>
      <c r="V4907">
        <v>17.77</v>
      </c>
      <c r="W4907" s="1">
        <v>43013</v>
      </c>
      <c r="X4907">
        <v>229</v>
      </c>
      <c r="AI4907">
        <v>0</v>
      </c>
    </row>
    <row r="4908" spans="1:38" x14ac:dyDescent="0.25">
      <c r="A4908" t="s">
        <v>129</v>
      </c>
      <c r="B4908" s="1">
        <v>43229</v>
      </c>
      <c r="C4908">
        <v>4</v>
      </c>
      <c r="D4908">
        <v>264</v>
      </c>
      <c r="E4908">
        <v>385</v>
      </c>
      <c r="F4908" t="s">
        <v>1426</v>
      </c>
      <c r="G4908" t="s">
        <v>69</v>
      </c>
      <c r="H4908" t="s">
        <v>70</v>
      </c>
      <c r="I4908">
        <v>2</v>
      </c>
      <c r="J4908">
        <v>1</v>
      </c>
      <c r="K4908">
        <v>216</v>
      </c>
      <c r="L4908">
        <v>10.7</v>
      </c>
      <c r="M4908">
        <v>4.79</v>
      </c>
      <c r="N4908">
        <v>0.51</v>
      </c>
      <c r="O4908">
        <v>5.16</v>
      </c>
      <c r="P4908">
        <v>0.55000000000000004</v>
      </c>
      <c r="Q4908">
        <v>4.5</v>
      </c>
      <c r="R4908">
        <v>0.48</v>
      </c>
      <c r="S4908">
        <v>1.03</v>
      </c>
      <c r="T4908">
        <v>19</v>
      </c>
      <c r="U4908">
        <v>11.11</v>
      </c>
      <c r="V4908">
        <v>13.33</v>
      </c>
      <c r="W4908" s="1">
        <v>43013</v>
      </c>
      <c r="X4908">
        <v>229</v>
      </c>
      <c r="Y4908" t="s">
        <v>47</v>
      </c>
      <c r="AC4908" t="s">
        <v>49</v>
      </c>
      <c r="AH4908">
        <v>510048</v>
      </c>
      <c r="AI4908" t="s">
        <v>361</v>
      </c>
      <c r="AJ4908" t="s">
        <v>2549</v>
      </c>
      <c r="AK4908" t="s">
        <v>50</v>
      </c>
      <c r="AL4908" s="1">
        <v>43250</v>
      </c>
    </row>
    <row r="4909" spans="1:38" x14ac:dyDescent="0.25">
      <c r="A4909" t="s">
        <v>284</v>
      </c>
      <c r="B4909" s="1">
        <v>44230</v>
      </c>
      <c r="C4909">
        <v>3</v>
      </c>
      <c r="D4909">
        <v>123</v>
      </c>
      <c r="E4909">
        <v>386</v>
      </c>
      <c r="F4909" t="s">
        <v>1426</v>
      </c>
      <c r="G4909" t="s">
        <v>64</v>
      </c>
      <c r="H4909" t="s">
        <v>64</v>
      </c>
      <c r="I4909">
        <v>2</v>
      </c>
      <c r="J4909">
        <v>1</v>
      </c>
      <c r="K4909">
        <v>154</v>
      </c>
      <c r="L4909">
        <v>14</v>
      </c>
      <c r="M4909">
        <v>4.93</v>
      </c>
      <c r="N4909">
        <v>0.69</v>
      </c>
      <c r="O4909">
        <v>4.0599999999999996</v>
      </c>
      <c r="P4909">
        <v>0.56999999999999995</v>
      </c>
      <c r="Q4909">
        <v>4.2699999999999996</v>
      </c>
      <c r="R4909">
        <v>0.6</v>
      </c>
      <c r="S4909">
        <v>1.17</v>
      </c>
      <c r="T4909">
        <v>15</v>
      </c>
      <c r="U4909">
        <v>14.53</v>
      </c>
      <c r="V4909">
        <v>15.32</v>
      </c>
      <c r="W4909" s="1">
        <v>44076</v>
      </c>
    </row>
    <row r="4910" spans="1:38" x14ac:dyDescent="0.25">
      <c r="A4910" t="s">
        <v>284</v>
      </c>
      <c r="B4910" s="1">
        <v>44298</v>
      </c>
      <c r="C4910">
        <v>4</v>
      </c>
      <c r="D4910">
        <v>123</v>
      </c>
      <c r="E4910">
        <v>386</v>
      </c>
      <c r="F4910" t="s">
        <v>1426</v>
      </c>
      <c r="G4910" t="s">
        <v>64</v>
      </c>
      <c r="H4910" t="s">
        <v>64</v>
      </c>
      <c r="I4910">
        <v>2</v>
      </c>
      <c r="J4910">
        <v>1</v>
      </c>
      <c r="K4910">
        <v>222</v>
      </c>
      <c r="L4910">
        <v>9.4</v>
      </c>
      <c r="M4910">
        <v>4.57</v>
      </c>
      <c r="N4910">
        <v>0.43</v>
      </c>
      <c r="O4910">
        <v>7.24</v>
      </c>
      <c r="P4910">
        <v>0.68</v>
      </c>
      <c r="Q4910">
        <v>4.99</v>
      </c>
      <c r="R4910">
        <v>0.47</v>
      </c>
      <c r="S4910">
        <v>1.1499999999999999</v>
      </c>
      <c r="T4910">
        <v>27</v>
      </c>
      <c r="U4910">
        <v>9.76</v>
      </c>
      <c r="V4910">
        <v>14.54</v>
      </c>
      <c r="W4910" s="1">
        <v>44076</v>
      </c>
    </row>
    <row r="4911" spans="1:38" x14ac:dyDescent="0.25">
      <c r="A4911" t="s">
        <v>284</v>
      </c>
      <c r="B4911" s="1">
        <v>44111</v>
      </c>
      <c r="C4911">
        <v>1</v>
      </c>
      <c r="D4911">
        <v>614</v>
      </c>
      <c r="E4911">
        <v>386</v>
      </c>
      <c r="F4911" t="s">
        <v>1426</v>
      </c>
      <c r="G4911" t="s">
        <v>40</v>
      </c>
      <c r="H4911" t="s">
        <v>41</v>
      </c>
      <c r="I4911" t="s">
        <v>304</v>
      </c>
      <c r="J4911" t="s">
        <v>42</v>
      </c>
      <c r="K4911">
        <v>43</v>
      </c>
      <c r="L4911">
        <v>21</v>
      </c>
      <c r="M4911">
        <v>4.9400000000000004</v>
      </c>
      <c r="N4911">
        <v>1.04</v>
      </c>
      <c r="O4911">
        <v>4.97</v>
      </c>
      <c r="P4911">
        <v>1.04</v>
      </c>
      <c r="Q4911">
        <v>4.2300000000000004</v>
      </c>
      <c r="R4911">
        <v>0.89</v>
      </c>
      <c r="S4911">
        <v>1.93</v>
      </c>
      <c r="T4911">
        <v>274</v>
      </c>
      <c r="U4911">
        <v>21.8</v>
      </c>
      <c r="V4911">
        <v>25.32</v>
      </c>
      <c r="W4911" s="1">
        <v>44068</v>
      </c>
    </row>
    <row r="4912" spans="1:38" x14ac:dyDescent="0.25">
      <c r="A4912" t="s">
        <v>284</v>
      </c>
      <c r="B4912" s="1">
        <v>44166</v>
      </c>
      <c r="C4912">
        <v>2</v>
      </c>
      <c r="D4912">
        <v>614</v>
      </c>
      <c r="E4912">
        <v>386</v>
      </c>
      <c r="F4912" t="s">
        <v>1426</v>
      </c>
      <c r="G4912" t="s">
        <v>40</v>
      </c>
      <c r="H4912" t="s">
        <v>41</v>
      </c>
      <c r="I4912" t="s">
        <v>304</v>
      </c>
      <c r="J4912" t="s">
        <v>42</v>
      </c>
      <c r="K4912">
        <v>98</v>
      </c>
      <c r="L4912">
        <v>17</v>
      </c>
      <c r="M4912">
        <v>4.8</v>
      </c>
      <c r="N4912">
        <v>0.82</v>
      </c>
      <c r="O4912">
        <v>4.8</v>
      </c>
      <c r="P4912">
        <v>0.8</v>
      </c>
      <c r="Q4912">
        <v>4.5</v>
      </c>
      <c r="R4912">
        <v>0.8</v>
      </c>
      <c r="S4912">
        <v>1.6</v>
      </c>
      <c r="T4912">
        <v>238</v>
      </c>
      <c r="U4912">
        <v>17.649999999999999</v>
      </c>
      <c r="V4912">
        <v>20.53</v>
      </c>
      <c r="W4912" s="1">
        <v>44068</v>
      </c>
      <c r="Z4912">
        <v>106</v>
      </c>
      <c r="AA4912">
        <v>97</v>
      </c>
    </row>
    <row r="4913" spans="1:38" x14ac:dyDescent="0.25">
      <c r="A4913" t="s">
        <v>1153</v>
      </c>
      <c r="B4913" s="1">
        <v>43009</v>
      </c>
      <c r="C4913">
        <v>1</v>
      </c>
      <c r="D4913">
        <v>43</v>
      </c>
      <c r="E4913">
        <v>387</v>
      </c>
      <c r="F4913" t="s">
        <v>1426</v>
      </c>
      <c r="G4913" t="s">
        <v>40</v>
      </c>
      <c r="H4913" t="s">
        <v>41</v>
      </c>
      <c r="I4913">
        <v>5</v>
      </c>
      <c r="J4913" t="s">
        <v>42</v>
      </c>
      <c r="K4913">
        <v>35</v>
      </c>
      <c r="L4913">
        <v>15.9</v>
      </c>
      <c r="M4913">
        <v>5.03</v>
      </c>
      <c r="N4913">
        <v>0.8</v>
      </c>
      <c r="O4913">
        <v>5.61</v>
      </c>
      <c r="P4913">
        <v>0.89</v>
      </c>
      <c r="Q4913">
        <v>3.98</v>
      </c>
      <c r="R4913">
        <v>0.63</v>
      </c>
      <c r="S4913">
        <v>1.52</v>
      </c>
      <c r="T4913">
        <v>11</v>
      </c>
      <c r="U4913">
        <v>16.5</v>
      </c>
      <c r="V4913">
        <v>20.11</v>
      </c>
      <c r="W4913" s="1">
        <v>42974</v>
      </c>
      <c r="X4913">
        <v>253</v>
      </c>
      <c r="Y4913" t="s">
        <v>43</v>
      </c>
      <c r="AC4913" s="1">
        <v>43045</v>
      </c>
      <c r="AD4913">
        <v>1</v>
      </c>
      <c r="AE4913">
        <v>255</v>
      </c>
      <c r="AF4913" s="1">
        <v>43325</v>
      </c>
      <c r="AG4913">
        <v>351</v>
      </c>
      <c r="AH4913">
        <v>306040</v>
      </c>
      <c r="AI4913" t="s">
        <v>2550</v>
      </c>
      <c r="AJ4913" s="2">
        <v>14093</v>
      </c>
      <c r="AK4913" t="s">
        <v>45</v>
      </c>
      <c r="AL4913" s="1">
        <v>42974</v>
      </c>
    </row>
    <row r="4914" spans="1:38" x14ac:dyDescent="0.25">
      <c r="A4914" t="s">
        <v>1153</v>
      </c>
      <c r="B4914" s="1">
        <v>43073</v>
      </c>
      <c r="C4914">
        <v>2</v>
      </c>
      <c r="D4914">
        <v>43</v>
      </c>
      <c r="E4914">
        <v>387</v>
      </c>
      <c r="F4914" t="s">
        <v>1426</v>
      </c>
      <c r="G4914" t="s">
        <v>40</v>
      </c>
      <c r="H4914" t="s">
        <v>41</v>
      </c>
      <c r="I4914">
        <v>5</v>
      </c>
      <c r="J4914" t="s">
        <v>42</v>
      </c>
      <c r="K4914">
        <v>99</v>
      </c>
      <c r="L4914">
        <v>14.6</v>
      </c>
      <c r="M4914">
        <v>5.12</v>
      </c>
      <c r="N4914">
        <v>0.75</v>
      </c>
      <c r="O4914">
        <v>6.33</v>
      </c>
      <c r="P4914">
        <v>0.92</v>
      </c>
      <c r="Q4914">
        <v>4.04</v>
      </c>
      <c r="R4914">
        <v>0.59</v>
      </c>
      <c r="S4914">
        <v>1.51</v>
      </c>
      <c r="T4914">
        <v>19</v>
      </c>
      <c r="U4914">
        <v>15.15</v>
      </c>
      <c r="V4914">
        <v>19.84</v>
      </c>
      <c r="W4914" s="1">
        <v>42974</v>
      </c>
      <c r="X4914">
        <v>253</v>
      </c>
      <c r="Y4914" t="s">
        <v>46</v>
      </c>
      <c r="AC4914" s="1">
        <v>43045</v>
      </c>
      <c r="AD4914">
        <v>1</v>
      </c>
      <c r="AE4914">
        <v>250</v>
      </c>
      <c r="AF4914" s="1">
        <v>43325</v>
      </c>
      <c r="AG4914">
        <v>351</v>
      </c>
      <c r="AH4914">
        <v>306040</v>
      </c>
      <c r="AI4914" t="s">
        <v>2550</v>
      </c>
      <c r="AJ4914" s="2">
        <v>14093</v>
      </c>
      <c r="AK4914" t="s">
        <v>45</v>
      </c>
      <c r="AL4914" s="1">
        <v>42974</v>
      </c>
    </row>
    <row r="4915" spans="1:38" x14ac:dyDescent="0.25">
      <c r="A4915" t="s">
        <v>1153</v>
      </c>
      <c r="B4915" s="1">
        <v>43144</v>
      </c>
      <c r="C4915">
        <v>3</v>
      </c>
      <c r="D4915">
        <v>43</v>
      </c>
      <c r="E4915">
        <v>387</v>
      </c>
      <c r="F4915" t="s">
        <v>1426</v>
      </c>
      <c r="G4915" t="s">
        <v>40</v>
      </c>
      <c r="H4915" t="s">
        <v>41</v>
      </c>
      <c r="I4915">
        <v>5</v>
      </c>
      <c r="J4915" t="s">
        <v>42</v>
      </c>
      <c r="K4915">
        <v>170</v>
      </c>
      <c r="L4915">
        <v>11.5</v>
      </c>
      <c r="M4915">
        <v>4.9400000000000004</v>
      </c>
      <c r="N4915">
        <v>0.56999999999999995</v>
      </c>
      <c r="O4915">
        <v>7.03</v>
      </c>
      <c r="P4915">
        <v>0.81</v>
      </c>
      <c r="Q4915">
        <v>4.41</v>
      </c>
      <c r="R4915">
        <v>0.51</v>
      </c>
      <c r="S4915">
        <v>1.32</v>
      </c>
      <c r="T4915">
        <v>230</v>
      </c>
      <c r="U4915">
        <v>11.94</v>
      </c>
      <c r="V4915">
        <v>17.03</v>
      </c>
      <c r="W4915" s="1">
        <v>42974</v>
      </c>
      <c r="X4915">
        <v>253</v>
      </c>
      <c r="Y4915" s="3">
        <v>44986</v>
      </c>
      <c r="AC4915" s="1">
        <v>43045</v>
      </c>
      <c r="AD4915">
        <v>1</v>
      </c>
      <c r="AE4915">
        <v>111</v>
      </c>
      <c r="AF4915" s="1">
        <v>43325</v>
      </c>
      <c r="AG4915">
        <v>351</v>
      </c>
      <c r="AH4915">
        <v>306040</v>
      </c>
      <c r="AI4915" t="s">
        <v>2550</v>
      </c>
      <c r="AJ4915" s="2">
        <v>14093</v>
      </c>
      <c r="AK4915" t="s">
        <v>45</v>
      </c>
      <c r="AL4915" s="1">
        <v>42974</v>
      </c>
    </row>
    <row r="4916" spans="1:38" x14ac:dyDescent="0.25">
      <c r="A4916" t="s">
        <v>1153</v>
      </c>
      <c r="B4916" s="1">
        <v>43214</v>
      </c>
      <c r="C4916">
        <v>4</v>
      </c>
      <c r="D4916">
        <v>43</v>
      </c>
      <c r="E4916">
        <v>387</v>
      </c>
      <c r="F4916" t="s">
        <v>1426</v>
      </c>
      <c r="G4916" t="s">
        <v>40</v>
      </c>
      <c r="H4916" t="s">
        <v>41</v>
      </c>
      <c r="I4916">
        <v>5</v>
      </c>
      <c r="J4916" t="s">
        <v>42</v>
      </c>
      <c r="K4916">
        <v>240</v>
      </c>
      <c r="L4916">
        <v>7</v>
      </c>
      <c r="M4916">
        <v>4.3499999999999996</v>
      </c>
      <c r="N4916">
        <v>0.3</v>
      </c>
      <c r="O4916">
        <v>8.74</v>
      </c>
      <c r="P4916">
        <v>0.61</v>
      </c>
      <c r="Q4916">
        <v>5.23</v>
      </c>
      <c r="R4916">
        <v>0.37</v>
      </c>
      <c r="S4916">
        <v>0.98</v>
      </c>
      <c r="T4916">
        <v>538</v>
      </c>
      <c r="U4916">
        <v>7.27</v>
      </c>
      <c r="V4916">
        <v>12.28</v>
      </c>
      <c r="W4916" s="1">
        <v>42974</v>
      </c>
      <c r="X4916">
        <v>253</v>
      </c>
      <c r="Y4916" s="3">
        <v>45018</v>
      </c>
      <c r="AC4916" t="s">
        <v>49</v>
      </c>
      <c r="AH4916">
        <v>306040</v>
      </c>
      <c r="AI4916" t="s">
        <v>2550</v>
      </c>
      <c r="AJ4916" s="2">
        <v>14093</v>
      </c>
      <c r="AK4916" t="s">
        <v>50</v>
      </c>
      <c r="AL4916" s="1">
        <v>43237</v>
      </c>
    </row>
    <row r="4917" spans="1:38" x14ac:dyDescent="0.25">
      <c r="A4917" t="s">
        <v>68</v>
      </c>
      <c r="B4917" s="1">
        <v>43018</v>
      </c>
      <c r="C4917">
        <v>1</v>
      </c>
      <c r="D4917">
        <v>101</v>
      </c>
      <c r="E4917">
        <v>388</v>
      </c>
      <c r="F4917" t="s">
        <v>1426</v>
      </c>
      <c r="G4917" t="s">
        <v>69</v>
      </c>
      <c r="H4917" t="s">
        <v>70</v>
      </c>
      <c r="I4917">
        <v>3</v>
      </c>
      <c r="J4917">
        <v>2</v>
      </c>
      <c r="K4917">
        <v>29</v>
      </c>
      <c r="L4917">
        <v>25</v>
      </c>
      <c r="M4917">
        <v>4.9400000000000004</v>
      </c>
      <c r="N4917">
        <v>1.24</v>
      </c>
      <c r="O4917">
        <v>3.64</v>
      </c>
      <c r="P4917">
        <v>0.91</v>
      </c>
      <c r="Q4917">
        <v>3.34</v>
      </c>
      <c r="R4917">
        <v>0.84</v>
      </c>
      <c r="S4917">
        <v>1.74</v>
      </c>
      <c r="T4917">
        <v>45</v>
      </c>
      <c r="U4917">
        <v>25.95</v>
      </c>
      <c r="V4917">
        <v>24.36</v>
      </c>
      <c r="W4917" s="1">
        <v>42989</v>
      </c>
      <c r="X4917">
        <v>243</v>
      </c>
      <c r="Y4917" t="s">
        <v>43</v>
      </c>
      <c r="AC4917" s="1">
        <v>43051</v>
      </c>
      <c r="AD4917">
        <v>1</v>
      </c>
      <c r="AE4917">
        <v>264</v>
      </c>
      <c r="AF4917" s="1">
        <v>43331</v>
      </c>
      <c r="AG4917">
        <v>342</v>
      </c>
      <c r="AH4917">
        <v>113573</v>
      </c>
      <c r="AI4917" t="s">
        <v>702</v>
      </c>
      <c r="AJ4917" t="s">
        <v>2551</v>
      </c>
      <c r="AK4917" t="s">
        <v>45</v>
      </c>
      <c r="AL4917" s="1">
        <v>42989</v>
      </c>
    </row>
    <row r="4918" spans="1:38" x14ac:dyDescent="0.25">
      <c r="A4918" t="s">
        <v>68</v>
      </c>
      <c r="B4918" s="1">
        <v>43073</v>
      </c>
      <c r="C4918">
        <v>2</v>
      </c>
      <c r="D4918">
        <v>101</v>
      </c>
      <c r="E4918">
        <v>388</v>
      </c>
      <c r="F4918" t="s">
        <v>1426</v>
      </c>
      <c r="G4918" t="s">
        <v>69</v>
      </c>
      <c r="H4918" t="s">
        <v>70</v>
      </c>
      <c r="I4918">
        <v>3</v>
      </c>
      <c r="J4918">
        <v>2</v>
      </c>
      <c r="K4918">
        <v>84</v>
      </c>
      <c r="L4918">
        <v>21.5</v>
      </c>
      <c r="M4918">
        <v>4.6399999999999997</v>
      </c>
      <c r="N4918">
        <v>1</v>
      </c>
      <c r="O4918">
        <v>3.56</v>
      </c>
      <c r="P4918">
        <v>0.77</v>
      </c>
      <c r="Q4918">
        <v>3</v>
      </c>
      <c r="R4918">
        <v>0.64</v>
      </c>
      <c r="S4918">
        <v>1.41</v>
      </c>
      <c r="T4918">
        <v>19</v>
      </c>
      <c r="U4918">
        <v>22.32</v>
      </c>
      <c r="V4918">
        <v>20.18</v>
      </c>
      <c r="W4918" s="1">
        <v>42989</v>
      </c>
      <c r="X4918">
        <v>243</v>
      </c>
      <c r="Y4918" t="s">
        <v>46</v>
      </c>
      <c r="AC4918" s="1">
        <v>43051</v>
      </c>
      <c r="AD4918">
        <v>1</v>
      </c>
      <c r="AE4918">
        <v>256</v>
      </c>
      <c r="AF4918" s="1">
        <v>43331</v>
      </c>
      <c r="AG4918">
        <v>342</v>
      </c>
      <c r="AH4918">
        <v>113573</v>
      </c>
      <c r="AI4918" t="s">
        <v>702</v>
      </c>
      <c r="AJ4918" t="s">
        <v>2551</v>
      </c>
      <c r="AK4918" t="s">
        <v>45</v>
      </c>
      <c r="AL4918" s="1">
        <v>42989</v>
      </c>
    </row>
    <row r="4919" spans="1:38" x14ac:dyDescent="0.25">
      <c r="A4919" t="s">
        <v>68</v>
      </c>
      <c r="B4919" s="1">
        <v>43144</v>
      </c>
      <c r="C4919">
        <v>3</v>
      </c>
      <c r="D4919">
        <v>101</v>
      </c>
      <c r="E4919">
        <v>388</v>
      </c>
      <c r="F4919" t="s">
        <v>1426</v>
      </c>
      <c r="G4919" t="s">
        <v>69</v>
      </c>
      <c r="H4919" t="s">
        <v>70</v>
      </c>
      <c r="I4919">
        <v>3</v>
      </c>
      <c r="J4919">
        <v>2</v>
      </c>
      <c r="K4919">
        <v>155</v>
      </c>
      <c r="L4919">
        <v>16.5</v>
      </c>
      <c r="M4919">
        <v>4.79</v>
      </c>
      <c r="N4919">
        <v>0.79</v>
      </c>
      <c r="O4919">
        <v>5.39</v>
      </c>
      <c r="P4919">
        <v>0.89</v>
      </c>
      <c r="Q4919">
        <v>3.46</v>
      </c>
      <c r="R4919">
        <v>0.56999999999999995</v>
      </c>
      <c r="S4919">
        <v>1.46</v>
      </c>
      <c r="T4919">
        <v>49</v>
      </c>
      <c r="U4919">
        <v>17.13</v>
      </c>
      <c r="V4919">
        <v>19.829999999999998</v>
      </c>
      <c r="W4919" s="1">
        <v>42989</v>
      </c>
      <c r="X4919">
        <v>243</v>
      </c>
      <c r="Y4919" t="s">
        <v>47</v>
      </c>
      <c r="AC4919" s="1">
        <v>43051</v>
      </c>
      <c r="AD4919">
        <v>1</v>
      </c>
      <c r="AE4919">
        <v>185</v>
      </c>
      <c r="AF4919" s="1">
        <v>43331</v>
      </c>
      <c r="AG4919">
        <v>342</v>
      </c>
      <c r="AH4919">
        <v>113573</v>
      </c>
      <c r="AI4919" t="s">
        <v>702</v>
      </c>
      <c r="AJ4919" t="s">
        <v>2551</v>
      </c>
      <c r="AK4919" t="s">
        <v>45</v>
      </c>
      <c r="AL4919" s="1">
        <v>42989</v>
      </c>
    </row>
    <row r="4920" spans="1:38" x14ac:dyDescent="0.25">
      <c r="A4920" t="s">
        <v>68</v>
      </c>
      <c r="B4920" s="1">
        <v>43219</v>
      </c>
      <c r="C4920">
        <v>4</v>
      </c>
      <c r="D4920">
        <v>101</v>
      </c>
      <c r="E4920">
        <v>388</v>
      </c>
      <c r="F4920" t="s">
        <v>1426</v>
      </c>
      <c r="G4920" t="s">
        <v>69</v>
      </c>
      <c r="H4920" t="s">
        <v>70</v>
      </c>
      <c r="I4920">
        <v>3</v>
      </c>
      <c r="J4920">
        <v>2</v>
      </c>
      <c r="K4920">
        <v>230</v>
      </c>
      <c r="L4920">
        <v>5.0999999999999996</v>
      </c>
      <c r="M4920">
        <v>4.59</v>
      </c>
      <c r="N4920">
        <v>0.23</v>
      </c>
      <c r="O4920">
        <v>4.51</v>
      </c>
      <c r="P4920">
        <v>0.23</v>
      </c>
      <c r="Q4920">
        <v>4.8600000000000003</v>
      </c>
      <c r="R4920">
        <v>0.25</v>
      </c>
      <c r="S4920">
        <v>0.48</v>
      </c>
      <c r="T4920">
        <v>161</v>
      </c>
      <c r="U4920">
        <v>5.29</v>
      </c>
      <c r="V4920">
        <v>6.11</v>
      </c>
      <c r="W4920" s="1">
        <v>42989</v>
      </c>
      <c r="X4920">
        <v>243</v>
      </c>
      <c r="Y4920" s="3">
        <v>45017</v>
      </c>
      <c r="AC4920" s="1">
        <v>43402</v>
      </c>
      <c r="AD4920">
        <v>2</v>
      </c>
      <c r="AE4920">
        <v>234</v>
      </c>
      <c r="AF4920" s="1">
        <v>43681</v>
      </c>
      <c r="AG4920">
        <v>692</v>
      </c>
      <c r="AH4920">
        <v>113573</v>
      </c>
      <c r="AI4920" t="s">
        <v>702</v>
      </c>
      <c r="AJ4920" t="s">
        <v>2551</v>
      </c>
      <c r="AK4920" t="s">
        <v>50</v>
      </c>
      <c r="AL4920" s="1">
        <v>43250</v>
      </c>
    </row>
    <row r="4921" spans="1:38" x14ac:dyDescent="0.25">
      <c r="A4921" t="s">
        <v>284</v>
      </c>
      <c r="B4921" s="1">
        <v>44230</v>
      </c>
      <c r="C4921">
        <v>3</v>
      </c>
      <c r="D4921">
        <v>614</v>
      </c>
      <c r="E4921">
        <v>389</v>
      </c>
      <c r="F4921" t="s">
        <v>1426</v>
      </c>
      <c r="G4921" t="s">
        <v>40</v>
      </c>
      <c r="H4921" t="s">
        <v>41</v>
      </c>
      <c r="I4921" t="s">
        <v>304</v>
      </c>
      <c r="J4921" t="s">
        <v>42</v>
      </c>
      <c r="K4921">
        <v>162</v>
      </c>
      <c r="L4921">
        <v>14</v>
      </c>
      <c r="M4921">
        <v>4.7699999999999996</v>
      </c>
      <c r="N4921">
        <v>0.67</v>
      </c>
      <c r="O4921">
        <v>6.4</v>
      </c>
      <c r="P4921">
        <v>0.9</v>
      </c>
      <c r="Q4921">
        <v>4.63</v>
      </c>
      <c r="R4921">
        <v>0.65</v>
      </c>
      <c r="S4921">
        <v>1.54</v>
      </c>
      <c r="T4921">
        <v>234</v>
      </c>
      <c r="U4921">
        <v>14.53</v>
      </c>
      <c r="V4921">
        <v>19.809999999999999</v>
      </c>
      <c r="W4921" s="1">
        <v>44068</v>
      </c>
    </row>
    <row r="4922" spans="1:38" x14ac:dyDescent="0.25">
      <c r="A4922" t="s">
        <v>284</v>
      </c>
      <c r="B4922" s="1">
        <v>44298</v>
      </c>
      <c r="C4922">
        <v>4</v>
      </c>
      <c r="D4922">
        <v>614</v>
      </c>
      <c r="E4922">
        <v>389</v>
      </c>
      <c r="F4922" t="s">
        <v>1426</v>
      </c>
      <c r="G4922" t="s">
        <v>40</v>
      </c>
      <c r="H4922" t="s">
        <v>41</v>
      </c>
      <c r="I4922" t="s">
        <v>304</v>
      </c>
      <c r="J4922" t="s">
        <v>42</v>
      </c>
      <c r="K4922">
        <v>230</v>
      </c>
      <c r="L4922">
        <v>13</v>
      </c>
      <c r="M4922">
        <v>4.6399999999999997</v>
      </c>
      <c r="N4922">
        <v>0.6</v>
      </c>
      <c r="O4922">
        <v>6.34</v>
      </c>
      <c r="P4922">
        <v>0.82</v>
      </c>
      <c r="Q4922">
        <v>5.44</v>
      </c>
      <c r="R4922">
        <v>0.71</v>
      </c>
      <c r="S4922">
        <v>1.53</v>
      </c>
      <c r="T4922">
        <v>748</v>
      </c>
      <c r="U4922">
        <v>13.49</v>
      </c>
      <c r="V4922">
        <v>19.07</v>
      </c>
      <c r="W4922" s="1">
        <v>44068</v>
      </c>
    </row>
    <row r="4923" spans="1:38" x14ac:dyDescent="0.25">
      <c r="A4923" t="s">
        <v>40</v>
      </c>
      <c r="B4923" s="1">
        <v>44117</v>
      </c>
      <c r="C4923">
        <v>1</v>
      </c>
      <c r="D4923">
        <v>250</v>
      </c>
      <c r="E4923">
        <v>389</v>
      </c>
      <c r="F4923" t="s">
        <v>1426</v>
      </c>
      <c r="G4923" t="s">
        <v>104</v>
      </c>
      <c r="H4923" t="s">
        <v>105</v>
      </c>
      <c r="I4923">
        <v>2</v>
      </c>
      <c r="J4923">
        <v>1</v>
      </c>
      <c r="K4923">
        <v>28</v>
      </c>
      <c r="L4923">
        <v>20</v>
      </c>
      <c r="M4923">
        <v>5.26</v>
      </c>
      <c r="N4923">
        <v>1.05</v>
      </c>
      <c r="O4923">
        <v>5.23</v>
      </c>
      <c r="P4923">
        <v>1.05</v>
      </c>
      <c r="Q4923">
        <v>4.08</v>
      </c>
      <c r="R4923">
        <v>0.82</v>
      </c>
      <c r="S4923">
        <v>1.86</v>
      </c>
      <c r="T4923">
        <v>48</v>
      </c>
      <c r="U4923">
        <v>20.76</v>
      </c>
      <c r="V4923">
        <v>24.62</v>
      </c>
      <c r="W4923" s="1">
        <v>44089</v>
      </c>
      <c r="Y4923" t="s">
        <v>43</v>
      </c>
      <c r="Z4923" t="s">
        <v>2552</v>
      </c>
      <c r="AA4923" t="s">
        <v>2553</v>
      </c>
      <c r="AB4923">
        <v>128</v>
      </c>
      <c r="AC4923" s="1">
        <v>44142</v>
      </c>
      <c r="AD4923">
        <v>1</v>
      </c>
      <c r="AE4923">
        <v>221</v>
      </c>
      <c r="AF4923" s="1">
        <v>44425</v>
      </c>
      <c r="AG4923">
        <v>336</v>
      </c>
      <c r="AI4923">
        <v>413</v>
      </c>
      <c r="AJ4923" t="s">
        <v>2554</v>
      </c>
      <c r="AK4923" t="s">
        <v>45</v>
      </c>
      <c r="AL4923" s="1">
        <v>44089</v>
      </c>
    </row>
    <row r="4924" spans="1:38" x14ac:dyDescent="0.25">
      <c r="A4924" t="s">
        <v>40</v>
      </c>
      <c r="B4924" s="1">
        <v>44222</v>
      </c>
      <c r="C4924">
        <v>2</v>
      </c>
      <c r="D4924">
        <v>250</v>
      </c>
      <c r="E4924">
        <v>389</v>
      </c>
      <c r="F4924" t="s">
        <v>1426</v>
      </c>
      <c r="G4924" t="s">
        <v>104</v>
      </c>
      <c r="H4924" t="s">
        <v>105</v>
      </c>
      <c r="I4924">
        <v>2</v>
      </c>
      <c r="J4924">
        <v>1</v>
      </c>
      <c r="K4924">
        <v>133</v>
      </c>
      <c r="L4924">
        <v>13.9</v>
      </c>
      <c r="M4924">
        <v>5.16</v>
      </c>
      <c r="N4924">
        <v>0.72</v>
      </c>
      <c r="O4924">
        <v>4.72</v>
      </c>
      <c r="P4924">
        <v>0.66</v>
      </c>
      <c r="Q4924">
        <v>4.13</v>
      </c>
      <c r="R4924">
        <v>0.56999999999999995</v>
      </c>
      <c r="S4924">
        <v>1.23</v>
      </c>
      <c r="T4924">
        <v>29</v>
      </c>
      <c r="U4924">
        <v>14.43</v>
      </c>
      <c r="V4924">
        <v>16.239999999999998</v>
      </c>
      <c r="W4924" s="1">
        <v>44089</v>
      </c>
      <c r="Y4924" t="s">
        <v>46</v>
      </c>
      <c r="Z4924" t="s">
        <v>2552</v>
      </c>
      <c r="AA4924" t="s">
        <v>2553</v>
      </c>
      <c r="AB4924">
        <v>128</v>
      </c>
      <c r="AC4924" s="1">
        <v>44142</v>
      </c>
      <c r="AD4924">
        <v>1</v>
      </c>
      <c r="AE4924">
        <v>166</v>
      </c>
      <c r="AF4924" s="1">
        <v>44425</v>
      </c>
      <c r="AG4924">
        <v>336</v>
      </c>
      <c r="AI4924">
        <v>413</v>
      </c>
      <c r="AJ4924" t="s">
        <v>2554</v>
      </c>
      <c r="AK4924" t="s">
        <v>45</v>
      </c>
      <c r="AL4924" s="1">
        <v>44089</v>
      </c>
    </row>
    <row r="4925" spans="1:38" x14ac:dyDescent="0.25">
      <c r="A4925" t="s">
        <v>68</v>
      </c>
      <c r="B4925" s="1">
        <v>43018</v>
      </c>
      <c r="C4925">
        <v>1</v>
      </c>
      <c r="D4925">
        <v>232</v>
      </c>
      <c r="E4925">
        <v>389</v>
      </c>
      <c r="F4925" t="s">
        <v>1426</v>
      </c>
      <c r="G4925" t="s">
        <v>69</v>
      </c>
      <c r="H4925" t="s">
        <v>70</v>
      </c>
      <c r="I4925">
        <v>3</v>
      </c>
      <c r="J4925">
        <v>2</v>
      </c>
      <c r="K4925">
        <v>8</v>
      </c>
      <c r="L4925">
        <v>18.2</v>
      </c>
      <c r="M4925">
        <v>4.68</v>
      </c>
      <c r="N4925">
        <v>0.85</v>
      </c>
      <c r="O4925">
        <v>5.24</v>
      </c>
      <c r="P4925">
        <v>0.95</v>
      </c>
      <c r="Q4925">
        <v>3.76</v>
      </c>
      <c r="R4925">
        <v>0.68</v>
      </c>
      <c r="S4925">
        <v>1.64</v>
      </c>
      <c r="T4925">
        <v>44</v>
      </c>
      <c r="U4925">
        <v>18.89</v>
      </c>
      <c r="V4925">
        <v>21.85</v>
      </c>
      <c r="W4925" s="1">
        <v>43010</v>
      </c>
      <c r="X4925">
        <v>222</v>
      </c>
      <c r="Y4925" t="s">
        <v>43</v>
      </c>
      <c r="AC4925" s="1">
        <v>43041</v>
      </c>
      <c r="AD4925">
        <v>1</v>
      </c>
      <c r="AE4925">
        <v>257</v>
      </c>
      <c r="AF4925" s="1">
        <v>43324</v>
      </c>
      <c r="AG4925">
        <v>314</v>
      </c>
      <c r="AH4925">
        <v>113553</v>
      </c>
      <c r="AI4925">
        <v>333</v>
      </c>
      <c r="AJ4925" s="2">
        <v>20302</v>
      </c>
      <c r="AK4925" t="s">
        <v>45</v>
      </c>
      <c r="AL4925" s="1">
        <v>43010</v>
      </c>
    </row>
    <row r="4926" spans="1:38" x14ac:dyDescent="0.25">
      <c r="A4926" t="s">
        <v>68</v>
      </c>
      <c r="B4926" s="1">
        <v>43144</v>
      </c>
      <c r="C4926">
        <v>3</v>
      </c>
      <c r="D4926">
        <v>232</v>
      </c>
      <c r="E4926">
        <v>389</v>
      </c>
      <c r="F4926" t="s">
        <v>1426</v>
      </c>
      <c r="G4926" t="s">
        <v>69</v>
      </c>
      <c r="H4926" t="s">
        <v>70</v>
      </c>
      <c r="I4926">
        <v>3</v>
      </c>
      <c r="J4926">
        <v>2</v>
      </c>
      <c r="K4926">
        <v>134</v>
      </c>
      <c r="L4926">
        <v>14.2</v>
      </c>
      <c r="M4926">
        <v>4.51</v>
      </c>
      <c r="N4926">
        <v>0.64</v>
      </c>
      <c r="O4926">
        <v>5.93</v>
      </c>
      <c r="P4926">
        <v>0.84</v>
      </c>
      <c r="Q4926">
        <v>3.57</v>
      </c>
      <c r="R4926">
        <v>0.51</v>
      </c>
      <c r="S4926">
        <v>1.35</v>
      </c>
      <c r="T4926">
        <v>34</v>
      </c>
      <c r="U4926">
        <v>14.74</v>
      </c>
      <c r="V4926">
        <v>18.14</v>
      </c>
      <c r="W4926" s="1">
        <v>43010</v>
      </c>
      <c r="X4926">
        <v>222</v>
      </c>
      <c r="Y4926" t="s">
        <v>47</v>
      </c>
      <c r="AC4926" s="1">
        <v>43041</v>
      </c>
      <c r="AD4926">
        <v>1</v>
      </c>
      <c r="AE4926">
        <v>178</v>
      </c>
      <c r="AF4926" s="1">
        <v>43324</v>
      </c>
      <c r="AG4926">
        <v>314</v>
      </c>
      <c r="AH4926">
        <v>113553</v>
      </c>
      <c r="AI4926">
        <v>333</v>
      </c>
      <c r="AJ4926" s="2">
        <v>20302</v>
      </c>
      <c r="AK4926" t="s">
        <v>45</v>
      </c>
      <c r="AL4926" s="1">
        <v>43010</v>
      </c>
    </row>
    <row r="4927" spans="1:38" x14ac:dyDescent="0.25">
      <c r="A4927" t="s">
        <v>68</v>
      </c>
      <c r="B4927" s="1">
        <v>43073</v>
      </c>
      <c r="C4927">
        <v>2</v>
      </c>
      <c r="D4927">
        <v>232</v>
      </c>
      <c r="E4927">
        <v>389</v>
      </c>
      <c r="F4927" t="s">
        <v>1426</v>
      </c>
      <c r="G4927" t="s">
        <v>69</v>
      </c>
      <c r="H4927" t="s">
        <v>70</v>
      </c>
      <c r="I4927">
        <v>3</v>
      </c>
      <c r="J4927">
        <v>2</v>
      </c>
      <c r="K4927">
        <v>63</v>
      </c>
      <c r="L4927">
        <v>14.7</v>
      </c>
      <c r="M4927">
        <v>4.92</v>
      </c>
      <c r="N4927">
        <v>0.72</v>
      </c>
      <c r="O4927">
        <v>5.0999999999999996</v>
      </c>
      <c r="P4927">
        <v>0.75</v>
      </c>
      <c r="Q4927">
        <v>3.45</v>
      </c>
      <c r="R4927">
        <v>0.51</v>
      </c>
      <c r="S4927">
        <v>1.26</v>
      </c>
      <c r="T4927">
        <v>13</v>
      </c>
      <c r="U4927">
        <v>15.26</v>
      </c>
      <c r="V4927">
        <v>17.14</v>
      </c>
      <c r="W4927" s="1">
        <v>43010</v>
      </c>
      <c r="X4927">
        <v>222</v>
      </c>
      <c r="Y4927" t="s">
        <v>46</v>
      </c>
      <c r="AC4927" s="1">
        <v>43041</v>
      </c>
      <c r="AD4927">
        <v>1</v>
      </c>
      <c r="AE4927">
        <v>249</v>
      </c>
      <c r="AF4927" s="1">
        <v>43324</v>
      </c>
      <c r="AG4927">
        <v>314</v>
      </c>
      <c r="AH4927">
        <v>113553</v>
      </c>
      <c r="AI4927">
        <v>333</v>
      </c>
      <c r="AJ4927" s="2">
        <v>20302</v>
      </c>
      <c r="AK4927" t="s">
        <v>45</v>
      </c>
      <c r="AL4927" s="1">
        <v>43010</v>
      </c>
    </row>
    <row r="4928" spans="1:38" x14ac:dyDescent="0.25">
      <c r="A4928" t="s">
        <v>68</v>
      </c>
      <c r="B4928" s="1">
        <v>43219</v>
      </c>
      <c r="C4928">
        <v>4</v>
      </c>
      <c r="D4928">
        <v>232</v>
      </c>
      <c r="E4928">
        <v>389</v>
      </c>
      <c r="F4928" t="s">
        <v>1426</v>
      </c>
      <c r="G4928" t="s">
        <v>69</v>
      </c>
      <c r="H4928" t="s">
        <v>70</v>
      </c>
      <c r="I4928">
        <v>3</v>
      </c>
      <c r="J4928">
        <v>2</v>
      </c>
      <c r="K4928">
        <v>209</v>
      </c>
      <c r="L4928">
        <v>6.6</v>
      </c>
      <c r="M4928">
        <v>4.34</v>
      </c>
      <c r="N4928">
        <v>0.28999999999999998</v>
      </c>
      <c r="O4928">
        <v>10.39</v>
      </c>
      <c r="P4928">
        <v>0.69</v>
      </c>
      <c r="Q4928">
        <v>6.05</v>
      </c>
      <c r="R4928">
        <v>0.4</v>
      </c>
      <c r="S4928">
        <v>1.0900000000000001</v>
      </c>
      <c r="T4928">
        <v>180</v>
      </c>
      <c r="U4928">
        <v>6.85</v>
      </c>
      <c r="V4928">
        <v>13.39</v>
      </c>
      <c r="W4928" s="1">
        <v>43010</v>
      </c>
      <c r="X4928">
        <v>222</v>
      </c>
      <c r="Y4928" s="3">
        <v>45017</v>
      </c>
      <c r="AC4928" t="s">
        <v>142</v>
      </c>
      <c r="AH4928">
        <v>113553</v>
      </c>
      <c r="AI4928" t="s">
        <v>2555</v>
      </c>
      <c r="AJ4928" s="2">
        <v>20302</v>
      </c>
      <c r="AK4928" t="s">
        <v>126</v>
      </c>
      <c r="AL4928" s="1">
        <v>43266</v>
      </c>
    </row>
    <row r="4929" spans="1:38" x14ac:dyDescent="0.25">
      <c r="A4929" t="s">
        <v>123</v>
      </c>
      <c r="B4929" s="1">
        <v>43074</v>
      </c>
      <c r="C4929">
        <v>2</v>
      </c>
      <c r="D4929">
        <v>338</v>
      </c>
      <c r="E4929">
        <v>390</v>
      </c>
      <c r="F4929" t="s">
        <v>1426</v>
      </c>
      <c r="G4929" t="s">
        <v>104</v>
      </c>
      <c r="H4929" t="s">
        <v>105</v>
      </c>
      <c r="I4929">
        <v>3</v>
      </c>
      <c r="J4929">
        <v>2</v>
      </c>
      <c r="K4929">
        <v>64</v>
      </c>
      <c r="L4929">
        <v>24.5</v>
      </c>
      <c r="M4929">
        <v>5.25</v>
      </c>
      <c r="N4929">
        <v>1.29</v>
      </c>
      <c r="O4929">
        <v>3.87</v>
      </c>
      <c r="P4929">
        <v>0.95</v>
      </c>
      <c r="Q4929">
        <v>3.51</v>
      </c>
      <c r="R4929">
        <v>0.86</v>
      </c>
      <c r="S4929">
        <v>1.81</v>
      </c>
      <c r="T4929">
        <v>19</v>
      </c>
      <c r="U4929">
        <v>25.43</v>
      </c>
      <c r="V4929">
        <v>24.88</v>
      </c>
      <c r="W4929" s="1">
        <v>43010</v>
      </c>
      <c r="X4929">
        <v>199</v>
      </c>
      <c r="Y4929" t="s">
        <v>43</v>
      </c>
      <c r="Z4929" t="s">
        <v>1450</v>
      </c>
      <c r="AA4929">
        <f>-80/67</f>
        <v>-1.1940298507462686</v>
      </c>
      <c r="AC4929" s="1">
        <v>43055</v>
      </c>
      <c r="AD4929">
        <v>1</v>
      </c>
      <c r="AE4929">
        <v>262</v>
      </c>
      <c r="AF4929" s="1">
        <v>43338</v>
      </c>
      <c r="AG4929">
        <v>328</v>
      </c>
      <c r="AI4929">
        <v>638</v>
      </c>
      <c r="AJ4929" t="s">
        <v>1451</v>
      </c>
      <c r="AK4929" t="s">
        <v>45</v>
      </c>
      <c r="AL4929" s="1">
        <v>43010</v>
      </c>
    </row>
    <row r="4930" spans="1:38" x14ac:dyDescent="0.25">
      <c r="A4930" t="s">
        <v>123</v>
      </c>
      <c r="B4930" s="1">
        <v>43198</v>
      </c>
      <c r="C4930">
        <v>4</v>
      </c>
      <c r="D4930">
        <v>338</v>
      </c>
      <c r="E4930">
        <v>390</v>
      </c>
      <c r="F4930" t="s">
        <v>1426</v>
      </c>
      <c r="G4930" t="s">
        <v>104</v>
      </c>
      <c r="H4930" t="s">
        <v>105</v>
      </c>
      <c r="I4930">
        <v>3</v>
      </c>
      <c r="J4930">
        <v>2</v>
      </c>
      <c r="K4930">
        <v>188</v>
      </c>
      <c r="L4930">
        <v>12.2</v>
      </c>
      <c r="M4930">
        <v>4.88</v>
      </c>
      <c r="N4930">
        <v>0.6</v>
      </c>
      <c r="O4930">
        <v>5.81</v>
      </c>
      <c r="P4930">
        <v>0.71</v>
      </c>
      <c r="Q4930">
        <v>4.51</v>
      </c>
      <c r="R4930">
        <v>0.55000000000000004</v>
      </c>
      <c r="S4930">
        <v>1.26</v>
      </c>
      <c r="T4930">
        <v>27</v>
      </c>
      <c r="U4930">
        <v>12.66</v>
      </c>
      <c r="V4930">
        <v>16.260000000000002</v>
      </c>
      <c r="W4930" s="1">
        <v>43010</v>
      </c>
      <c r="X4930">
        <v>199</v>
      </c>
      <c r="Y4930" t="s">
        <v>47</v>
      </c>
      <c r="Z4930" t="s">
        <v>1450</v>
      </c>
      <c r="AA4930">
        <f>-80/67</f>
        <v>-1.1940298507462686</v>
      </c>
      <c r="AC4930" t="s">
        <v>49</v>
      </c>
      <c r="AI4930">
        <v>638</v>
      </c>
      <c r="AJ4930" t="s">
        <v>1451</v>
      </c>
      <c r="AK4930" t="s">
        <v>50</v>
      </c>
      <c r="AL4930" s="1">
        <v>43243</v>
      </c>
    </row>
    <row r="4931" spans="1:38" x14ac:dyDescent="0.25">
      <c r="A4931" t="s">
        <v>123</v>
      </c>
      <c r="B4931" s="1">
        <v>43136</v>
      </c>
      <c r="C4931">
        <v>3</v>
      </c>
      <c r="D4931">
        <v>338</v>
      </c>
      <c r="E4931">
        <v>390</v>
      </c>
      <c r="F4931" t="s">
        <v>1426</v>
      </c>
      <c r="G4931" t="s">
        <v>69</v>
      </c>
      <c r="H4931" t="s">
        <v>70</v>
      </c>
      <c r="I4931">
        <v>2</v>
      </c>
      <c r="J4931">
        <v>1</v>
      </c>
      <c r="K4931">
        <v>169</v>
      </c>
      <c r="L4931">
        <v>12.2</v>
      </c>
      <c r="M4931">
        <v>4.0999999999999996</v>
      </c>
      <c r="N4931">
        <v>0.5</v>
      </c>
      <c r="O4931">
        <v>5.33</v>
      </c>
      <c r="P4931">
        <v>0.65</v>
      </c>
      <c r="Q4931">
        <v>4.18</v>
      </c>
      <c r="R4931">
        <v>0.51</v>
      </c>
      <c r="S4931">
        <v>1.1599999999999999</v>
      </c>
      <c r="T4931">
        <v>987</v>
      </c>
      <c r="U4931">
        <v>12.66</v>
      </c>
      <c r="V4931">
        <v>15.21</v>
      </c>
      <c r="W4931" s="1">
        <v>42967</v>
      </c>
      <c r="X4931">
        <v>199</v>
      </c>
      <c r="Y4931" s="3">
        <v>44986</v>
      </c>
      <c r="Z4931" t="s">
        <v>2403</v>
      </c>
      <c r="AA4931" t="s">
        <v>2404</v>
      </c>
      <c r="AC4931" s="1">
        <v>43043</v>
      </c>
      <c r="AD4931">
        <v>1</v>
      </c>
      <c r="AE4931">
        <v>188</v>
      </c>
      <c r="AF4931" s="1">
        <v>43326</v>
      </c>
      <c r="AG4931">
        <v>359</v>
      </c>
      <c r="AH4931" t="s">
        <v>748</v>
      </c>
      <c r="AI4931">
        <v>799</v>
      </c>
      <c r="AJ4931" t="s">
        <v>2405</v>
      </c>
      <c r="AK4931" t="s">
        <v>45</v>
      </c>
      <c r="AL4931" s="1">
        <v>42967</v>
      </c>
    </row>
    <row r="4932" spans="1:38" x14ac:dyDescent="0.25">
      <c r="A4932" t="s">
        <v>129</v>
      </c>
      <c r="B4932" s="1">
        <v>43060</v>
      </c>
      <c r="C4932">
        <v>2</v>
      </c>
      <c r="D4932">
        <v>226</v>
      </c>
      <c r="E4932">
        <v>390</v>
      </c>
      <c r="F4932" t="s">
        <v>1426</v>
      </c>
      <c r="G4932" t="s">
        <v>104</v>
      </c>
      <c r="H4932" t="s">
        <v>105</v>
      </c>
      <c r="I4932">
        <v>3</v>
      </c>
      <c r="J4932">
        <v>2</v>
      </c>
      <c r="K4932">
        <v>50</v>
      </c>
      <c r="L4932">
        <v>20.8</v>
      </c>
      <c r="M4932">
        <v>5.13</v>
      </c>
      <c r="N4932">
        <v>1.07</v>
      </c>
      <c r="O4932">
        <v>4.83</v>
      </c>
      <c r="P4932">
        <v>1</v>
      </c>
      <c r="Q4932">
        <v>3.99</v>
      </c>
      <c r="R4932">
        <v>0.83</v>
      </c>
      <c r="S4932">
        <v>1.83</v>
      </c>
      <c r="T4932">
        <v>243</v>
      </c>
      <c r="U4932">
        <v>21.59</v>
      </c>
      <c r="V4932">
        <v>24.29</v>
      </c>
      <c r="W4932" s="1">
        <v>43010</v>
      </c>
      <c r="X4932">
        <v>230</v>
      </c>
      <c r="Y4932" s="3">
        <v>44927</v>
      </c>
      <c r="AC4932" s="1">
        <v>43068</v>
      </c>
      <c r="AD4932">
        <v>2</v>
      </c>
      <c r="AE4932">
        <v>203</v>
      </c>
      <c r="AF4932" s="1">
        <v>43350</v>
      </c>
      <c r="AG4932">
        <v>340</v>
      </c>
      <c r="AH4932">
        <v>508154</v>
      </c>
      <c r="AI4932">
        <v>74</v>
      </c>
      <c r="AJ4932" s="2">
        <v>13455</v>
      </c>
      <c r="AK4932" t="s">
        <v>45</v>
      </c>
      <c r="AL4932" s="1">
        <v>43010</v>
      </c>
    </row>
    <row r="4933" spans="1:38" x14ac:dyDescent="0.25">
      <c r="A4933" t="s">
        <v>129</v>
      </c>
      <c r="B4933" s="1">
        <v>43156</v>
      </c>
      <c r="C4933">
        <v>3</v>
      </c>
      <c r="D4933">
        <v>226</v>
      </c>
      <c r="E4933">
        <v>390</v>
      </c>
      <c r="F4933" t="s">
        <v>1426</v>
      </c>
      <c r="G4933" t="s">
        <v>104</v>
      </c>
      <c r="H4933" t="s">
        <v>105</v>
      </c>
      <c r="I4933">
        <v>3</v>
      </c>
      <c r="J4933">
        <v>2</v>
      </c>
      <c r="K4933">
        <v>146</v>
      </c>
      <c r="L4933">
        <v>16</v>
      </c>
      <c r="M4933">
        <v>4.99</v>
      </c>
      <c r="N4933">
        <v>0.8</v>
      </c>
      <c r="O4933">
        <v>4.6900000000000004</v>
      </c>
      <c r="P4933">
        <v>0.75</v>
      </c>
      <c r="Q4933">
        <v>4.4000000000000004</v>
      </c>
      <c r="R4933">
        <v>0.7</v>
      </c>
      <c r="S4933">
        <v>1.45</v>
      </c>
      <c r="U4933">
        <v>16.61</v>
      </c>
      <c r="V4933">
        <v>18.899999999999999</v>
      </c>
      <c r="W4933" s="1">
        <v>43010</v>
      </c>
      <c r="X4933">
        <v>230</v>
      </c>
      <c r="AI4933">
        <v>0</v>
      </c>
    </row>
    <row r="4934" spans="1:38" x14ac:dyDescent="0.25">
      <c r="A4934" t="s">
        <v>129</v>
      </c>
      <c r="B4934" s="1">
        <v>43229</v>
      </c>
      <c r="C4934">
        <v>4</v>
      </c>
      <c r="D4934">
        <v>226</v>
      </c>
      <c r="E4934">
        <v>390</v>
      </c>
      <c r="F4934" t="s">
        <v>1426</v>
      </c>
      <c r="G4934" t="s">
        <v>104</v>
      </c>
      <c r="H4934" t="s">
        <v>105</v>
      </c>
      <c r="I4934">
        <v>3</v>
      </c>
      <c r="J4934">
        <v>2</v>
      </c>
      <c r="K4934">
        <v>219</v>
      </c>
      <c r="L4934">
        <v>9.1999999999999993</v>
      </c>
      <c r="M4934">
        <v>4.57</v>
      </c>
      <c r="N4934">
        <v>0.42</v>
      </c>
      <c r="O4934">
        <v>6.23</v>
      </c>
      <c r="P4934">
        <v>0.56999999999999995</v>
      </c>
      <c r="Q4934">
        <v>5.16</v>
      </c>
      <c r="R4934">
        <v>0.47</v>
      </c>
      <c r="S4934">
        <v>1.05</v>
      </c>
      <c r="T4934">
        <v>680</v>
      </c>
      <c r="U4934">
        <v>9.5500000000000007</v>
      </c>
      <c r="V4934">
        <v>13.1</v>
      </c>
      <c r="W4934" s="1">
        <v>43010</v>
      </c>
      <c r="X4934">
        <v>230</v>
      </c>
      <c r="Y4934" s="3">
        <v>44988</v>
      </c>
      <c r="AC4934" s="1">
        <v>43068</v>
      </c>
      <c r="AD4934">
        <v>2</v>
      </c>
      <c r="AF4934" s="1">
        <v>43350</v>
      </c>
      <c r="AG4934">
        <v>340</v>
      </c>
      <c r="AH4934">
        <v>508154</v>
      </c>
      <c r="AI4934" t="s">
        <v>2500</v>
      </c>
      <c r="AJ4934">
        <v>13455</v>
      </c>
      <c r="AK4934" t="s">
        <v>50</v>
      </c>
      <c r="AL4934" s="1">
        <v>43242</v>
      </c>
    </row>
    <row r="4935" spans="1:38" x14ac:dyDescent="0.25">
      <c r="A4935" t="s">
        <v>68</v>
      </c>
      <c r="B4935" s="1">
        <v>43018</v>
      </c>
      <c r="C4935">
        <v>1</v>
      </c>
      <c r="D4935">
        <v>438</v>
      </c>
      <c r="E4935">
        <v>392</v>
      </c>
      <c r="F4935" t="s">
        <v>1426</v>
      </c>
      <c r="G4935" t="s">
        <v>69</v>
      </c>
      <c r="H4935" t="s">
        <v>70</v>
      </c>
      <c r="I4935">
        <v>4</v>
      </c>
      <c r="J4935" t="s">
        <v>42</v>
      </c>
      <c r="K4935">
        <v>53</v>
      </c>
      <c r="L4935">
        <v>26</v>
      </c>
      <c r="M4935">
        <v>5.05</v>
      </c>
      <c r="N4935">
        <v>1.31</v>
      </c>
      <c r="O4935">
        <v>4.3600000000000003</v>
      </c>
      <c r="P4935">
        <v>1.1299999999999999</v>
      </c>
      <c r="Q4935">
        <v>3.69</v>
      </c>
      <c r="R4935">
        <v>0.96</v>
      </c>
      <c r="S4935">
        <v>2.09</v>
      </c>
      <c r="T4935">
        <v>254</v>
      </c>
      <c r="U4935">
        <v>26.99</v>
      </c>
      <c r="V4935">
        <v>28.28</v>
      </c>
      <c r="W4935" s="1">
        <v>42965</v>
      </c>
      <c r="X4935">
        <v>267</v>
      </c>
      <c r="Y4935" s="3">
        <v>44927</v>
      </c>
      <c r="Z4935">
        <f>-29/47</f>
        <v>-0.61702127659574468</v>
      </c>
      <c r="AA4935">
        <f>-15/68</f>
        <v>-0.22058823529411764</v>
      </c>
      <c r="AC4935" s="1">
        <v>43051</v>
      </c>
      <c r="AD4935">
        <v>1</v>
      </c>
      <c r="AE4935">
        <v>264</v>
      </c>
      <c r="AF4935" s="1">
        <v>43331</v>
      </c>
      <c r="AG4935">
        <v>366</v>
      </c>
      <c r="AH4935">
        <v>112543</v>
      </c>
      <c r="AI4935" t="s">
        <v>2556</v>
      </c>
      <c r="AJ4935" t="s">
        <v>2557</v>
      </c>
      <c r="AK4935" t="s">
        <v>45</v>
      </c>
      <c r="AL4935" s="1">
        <v>42965</v>
      </c>
    </row>
    <row r="4936" spans="1:38" x14ac:dyDescent="0.25">
      <c r="A4936" t="s">
        <v>68</v>
      </c>
      <c r="B4936" s="1">
        <v>43144</v>
      </c>
      <c r="C4936">
        <v>3</v>
      </c>
      <c r="D4936">
        <v>438</v>
      </c>
      <c r="E4936">
        <v>392</v>
      </c>
      <c r="F4936" t="s">
        <v>1426</v>
      </c>
      <c r="G4936" t="s">
        <v>69</v>
      </c>
      <c r="H4936" t="s">
        <v>70</v>
      </c>
      <c r="I4936">
        <v>4</v>
      </c>
      <c r="J4936" t="s">
        <v>42</v>
      </c>
      <c r="K4936">
        <v>179</v>
      </c>
      <c r="L4936">
        <v>16.3</v>
      </c>
      <c r="M4936">
        <v>4.7699999999999996</v>
      </c>
      <c r="N4936">
        <v>0.78</v>
      </c>
      <c r="O4936">
        <v>5.36</v>
      </c>
      <c r="P4936">
        <v>0.87</v>
      </c>
      <c r="Q4936">
        <v>3.82</v>
      </c>
      <c r="R4936">
        <v>0.62</v>
      </c>
      <c r="S4936">
        <v>1.5</v>
      </c>
      <c r="T4936">
        <v>140</v>
      </c>
      <c r="U4936">
        <v>16.920000000000002</v>
      </c>
      <c r="V4936">
        <v>19.89</v>
      </c>
      <c r="W4936" s="1">
        <v>42965</v>
      </c>
      <c r="X4936">
        <v>267</v>
      </c>
      <c r="Y4936" s="3">
        <v>44986</v>
      </c>
      <c r="Z4936">
        <f>-29/47</f>
        <v>-0.61702127659574468</v>
      </c>
      <c r="AA4936">
        <f>-15/68</f>
        <v>-0.22058823529411764</v>
      </c>
      <c r="AC4936" s="1">
        <v>43051</v>
      </c>
      <c r="AD4936">
        <v>1</v>
      </c>
      <c r="AE4936">
        <v>185</v>
      </c>
      <c r="AF4936" s="1">
        <v>43331</v>
      </c>
      <c r="AG4936">
        <v>366</v>
      </c>
      <c r="AH4936">
        <v>112543</v>
      </c>
      <c r="AI4936" t="s">
        <v>2556</v>
      </c>
      <c r="AJ4936" t="s">
        <v>2557</v>
      </c>
      <c r="AK4936" t="s">
        <v>45</v>
      </c>
      <c r="AL4936" s="1">
        <v>42965</v>
      </c>
    </row>
    <row r="4937" spans="1:38" x14ac:dyDescent="0.25">
      <c r="A4937" t="s">
        <v>68</v>
      </c>
      <c r="B4937" s="1">
        <v>43073</v>
      </c>
      <c r="C4937">
        <v>2</v>
      </c>
      <c r="D4937">
        <v>438</v>
      </c>
      <c r="E4937">
        <v>392</v>
      </c>
      <c r="F4937" t="s">
        <v>1426</v>
      </c>
      <c r="G4937" t="s">
        <v>69</v>
      </c>
      <c r="H4937" t="s">
        <v>70</v>
      </c>
      <c r="I4937">
        <v>4</v>
      </c>
      <c r="J4937" t="s">
        <v>42</v>
      </c>
      <c r="K4937">
        <v>108</v>
      </c>
      <c r="L4937">
        <v>21.1</v>
      </c>
      <c r="M4937">
        <v>4.29</v>
      </c>
      <c r="N4937">
        <v>0.91</v>
      </c>
      <c r="O4937">
        <v>3.27</v>
      </c>
      <c r="P4937">
        <v>0.69</v>
      </c>
      <c r="Q4937">
        <v>3.07</v>
      </c>
      <c r="R4937">
        <v>0.65</v>
      </c>
      <c r="S4937">
        <v>1.34</v>
      </c>
      <c r="T4937">
        <v>80</v>
      </c>
      <c r="U4937">
        <v>21.9</v>
      </c>
      <c r="V4937">
        <v>19.149999999999999</v>
      </c>
      <c r="W4937" s="1">
        <v>42965</v>
      </c>
      <c r="X4937">
        <v>267</v>
      </c>
      <c r="Y4937" s="3">
        <v>44958</v>
      </c>
      <c r="Z4937">
        <f>-29/47</f>
        <v>-0.61702127659574468</v>
      </c>
      <c r="AA4937">
        <f>-15/68</f>
        <v>-0.22058823529411764</v>
      </c>
      <c r="AC4937" s="1">
        <v>43051</v>
      </c>
      <c r="AD4937">
        <v>1</v>
      </c>
      <c r="AE4937">
        <v>256</v>
      </c>
      <c r="AF4937" s="1">
        <v>43331</v>
      </c>
      <c r="AG4937">
        <v>366</v>
      </c>
      <c r="AH4937">
        <v>112543</v>
      </c>
      <c r="AI4937" t="s">
        <v>2556</v>
      </c>
      <c r="AJ4937" t="s">
        <v>2557</v>
      </c>
      <c r="AK4937" t="s">
        <v>45</v>
      </c>
      <c r="AL4937" s="1">
        <v>42965</v>
      </c>
    </row>
    <row r="4938" spans="1:38" x14ac:dyDescent="0.25">
      <c r="A4938" t="s">
        <v>68</v>
      </c>
      <c r="B4938" s="1">
        <v>43219</v>
      </c>
      <c r="C4938">
        <v>4</v>
      </c>
      <c r="D4938">
        <v>438</v>
      </c>
      <c r="E4938">
        <v>392</v>
      </c>
      <c r="F4938" t="s">
        <v>1426</v>
      </c>
      <c r="G4938" t="s">
        <v>69</v>
      </c>
      <c r="H4938" t="s">
        <v>70</v>
      </c>
      <c r="I4938">
        <v>4</v>
      </c>
      <c r="J4938" t="s">
        <v>42</v>
      </c>
      <c r="K4938">
        <v>254</v>
      </c>
      <c r="L4938">
        <v>10.3</v>
      </c>
      <c r="M4938">
        <v>3.78</v>
      </c>
      <c r="N4938">
        <v>0.39</v>
      </c>
      <c r="O4938">
        <v>6.18</v>
      </c>
      <c r="P4938">
        <v>0.64</v>
      </c>
      <c r="Q4938">
        <v>4.45</v>
      </c>
      <c r="R4938">
        <v>0.46</v>
      </c>
      <c r="S4938">
        <v>1.0900000000000001</v>
      </c>
      <c r="T4938">
        <v>196</v>
      </c>
      <c r="U4938">
        <v>10.69</v>
      </c>
      <c r="V4938">
        <v>14.21</v>
      </c>
      <c r="W4938" s="1">
        <v>42965</v>
      </c>
      <c r="X4938">
        <v>267</v>
      </c>
      <c r="Y4938" s="3">
        <v>45018</v>
      </c>
      <c r="Z4938">
        <f>-29/47</f>
        <v>-0.61702127659574468</v>
      </c>
      <c r="AA4938">
        <f>-15/68</f>
        <v>-0.22058823529411764</v>
      </c>
      <c r="AB4938">
        <v>52</v>
      </c>
      <c r="AC4938" s="1">
        <v>43409</v>
      </c>
      <c r="AD4938">
        <v>2</v>
      </c>
      <c r="AE4938">
        <v>243</v>
      </c>
      <c r="AF4938" s="1">
        <v>43690</v>
      </c>
      <c r="AG4938">
        <v>725</v>
      </c>
      <c r="AH4938">
        <v>112543</v>
      </c>
      <c r="AI4938" t="s">
        <v>2556</v>
      </c>
      <c r="AJ4938" t="s">
        <v>2557</v>
      </c>
      <c r="AK4938" t="s">
        <v>50</v>
      </c>
      <c r="AL4938" s="1">
        <v>43250</v>
      </c>
    </row>
    <row r="4939" spans="1:38" x14ac:dyDescent="0.25">
      <c r="A4939" t="s">
        <v>1153</v>
      </c>
      <c r="B4939" s="1">
        <v>43009</v>
      </c>
      <c r="C4939">
        <v>1</v>
      </c>
      <c r="D4939">
        <v>29</v>
      </c>
      <c r="E4939">
        <v>392</v>
      </c>
      <c r="F4939" t="s">
        <v>1426</v>
      </c>
      <c r="G4939" t="s">
        <v>40</v>
      </c>
      <c r="H4939" t="s">
        <v>41</v>
      </c>
      <c r="I4939">
        <v>6</v>
      </c>
      <c r="J4939" t="s">
        <v>42</v>
      </c>
      <c r="K4939">
        <v>34</v>
      </c>
      <c r="L4939">
        <v>13.8</v>
      </c>
      <c r="M4939">
        <v>4.95</v>
      </c>
      <c r="N4939">
        <v>0.68</v>
      </c>
      <c r="O4939">
        <v>6.3</v>
      </c>
      <c r="P4939">
        <v>0.87</v>
      </c>
      <c r="Q4939">
        <v>4.16</v>
      </c>
      <c r="R4939">
        <v>0.56999999999999995</v>
      </c>
      <c r="S4939">
        <v>1.44</v>
      </c>
      <c r="T4939">
        <v>21</v>
      </c>
      <c r="U4939">
        <v>14.32</v>
      </c>
      <c r="V4939">
        <v>18.850000000000001</v>
      </c>
      <c r="W4939" s="1">
        <v>42975</v>
      </c>
      <c r="X4939">
        <v>252</v>
      </c>
      <c r="Y4939" t="s">
        <v>43</v>
      </c>
      <c r="AC4939" s="1">
        <v>43058</v>
      </c>
      <c r="AD4939">
        <v>1</v>
      </c>
      <c r="AE4939">
        <v>267</v>
      </c>
      <c r="AF4939" s="1">
        <v>43337</v>
      </c>
      <c r="AG4939">
        <v>362</v>
      </c>
      <c r="AH4939">
        <v>310040</v>
      </c>
      <c r="AI4939">
        <v>65</v>
      </c>
      <c r="AJ4939" s="2">
        <v>15128</v>
      </c>
      <c r="AK4939" t="s">
        <v>45</v>
      </c>
      <c r="AL4939" s="1">
        <v>42975</v>
      </c>
    </row>
    <row r="4940" spans="1:38" x14ac:dyDescent="0.25">
      <c r="A4940" t="s">
        <v>1153</v>
      </c>
      <c r="B4940" s="1">
        <v>43073</v>
      </c>
      <c r="C4940">
        <v>2</v>
      </c>
      <c r="D4940">
        <v>29</v>
      </c>
      <c r="E4940">
        <v>392</v>
      </c>
      <c r="F4940" t="s">
        <v>1426</v>
      </c>
      <c r="G4940" t="s">
        <v>40</v>
      </c>
      <c r="H4940" t="s">
        <v>41</v>
      </c>
      <c r="I4940">
        <v>6</v>
      </c>
      <c r="J4940" t="s">
        <v>42</v>
      </c>
      <c r="K4940">
        <v>98</v>
      </c>
      <c r="L4940">
        <v>12.8</v>
      </c>
      <c r="M4940">
        <v>4.96</v>
      </c>
      <c r="N4940">
        <v>0.63</v>
      </c>
      <c r="O4940">
        <v>6.42</v>
      </c>
      <c r="P4940">
        <v>0.82</v>
      </c>
      <c r="Q4940">
        <v>4.6100000000000003</v>
      </c>
      <c r="R4940">
        <v>0.59</v>
      </c>
      <c r="S4940">
        <v>1.41</v>
      </c>
      <c r="T4940">
        <v>17</v>
      </c>
      <c r="U4940">
        <v>13.29</v>
      </c>
      <c r="V4940">
        <v>18.100000000000001</v>
      </c>
      <c r="W4940" s="1">
        <v>42975</v>
      </c>
      <c r="X4940">
        <v>252</v>
      </c>
      <c r="Y4940" t="s">
        <v>46</v>
      </c>
      <c r="AC4940" s="1">
        <v>43058</v>
      </c>
      <c r="AD4940">
        <v>1</v>
      </c>
      <c r="AE4940">
        <v>262</v>
      </c>
      <c r="AF4940" s="1">
        <v>43337</v>
      </c>
      <c r="AG4940">
        <v>362</v>
      </c>
      <c r="AH4940">
        <v>310040</v>
      </c>
      <c r="AI4940">
        <v>65</v>
      </c>
      <c r="AJ4940" s="2">
        <v>15128</v>
      </c>
      <c r="AK4940" t="s">
        <v>45</v>
      </c>
      <c r="AL4940" s="1">
        <v>42975</v>
      </c>
    </row>
    <row r="4941" spans="1:38" x14ac:dyDescent="0.25">
      <c r="A4941" t="s">
        <v>1153</v>
      </c>
      <c r="B4941" s="1">
        <v>43073</v>
      </c>
      <c r="C4941">
        <v>2</v>
      </c>
      <c r="D4941">
        <v>100</v>
      </c>
      <c r="E4941">
        <v>392</v>
      </c>
      <c r="F4941" t="s">
        <v>1426</v>
      </c>
      <c r="G4941" t="s">
        <v>40</v>
      </c>
      <c r="H4941" t="s">
        <v>41</v>
      </c>
      <c r="I4941">
        <v>2</v>
      </c>
      <c r="J4941">
        <v>1</v>
      </c>
      <c r="K4941">
        <v>109</v>
      </c>
      <c r="L4941">
        <v>13.4</v>
      </c>
      <c r="M4941">
        <v>4.91</v>
      </c>
      <c r="N4941">
        <v>0.66</v>
      </c>
      <c r="O4941">
        <v>5.7</v>
      </c>
      <c r="P4941">
        <v>0.76</v>
      </c>
      <c r="Q4941">
        <v>4.4800000000000004</v>
      </c>
      <c r="R4941">
        <v>0.6</v>
      </c>
      <c r="S4941">
        <v>1.36</v>
      </c>
      <c r="T4941">
        <v>41</v>
      </c>
      <c r="U4941">
        <v>13.91</v>
      </c>
      <c r="V4941">
        <v>17.579999999999998</v>
      </c>
      <c r="W4941" s="1">
        <v>42964</v>
      </c>
      <c r="X4941">
        <v>263</v>
      </c>
      <c r="Y4941" t="s">
        <v>46</v>
      </c>
      <c r="Z4941" t="s">
        <v>2558</v>
      </c>
      <c r="AA4941" t="s">
        <v>2559</v>
      </c>
      <c r="AC4941" s="1">
        <v>43051</v>
      </c>
      <c r="AD4941">
        <v>1</v>
      </c>
      <c r="AE4941">
        <v>255</v>
      </c>
      <c r="AF4941" s="1">
        <v>43330</v>
      </c>
      <c r="AG4941">
        <v>366</v>
      </c>
      <c r="AH4941">
        <v>313031</v>
      </c>
      <c r="AI4941">
        <v>13</v>
      </c>
      <c r="AJ4941" s="3">
        <v>44994</v>
      </c>
      <c r="AK4941" t="s">
        <v>45</v>
      </c>
      <c r="AL4941" s="1">
        <v>42964</v>
      </c>
    </row>
    <row r="4942" spans="1:38" x14ac:dyDescent="0.25">
      <c r="A4942" t="s">
        <v>1153</v>
      </c>
      <c r="B4942" s="1">
        <v>43144</v>
      </c>
      <c r="C4942">
        <v>3</v>
      </c>
      <c r="D4942">
        <v>29</v>
      </c>
      <c r="E4942">
        <v>392</v>
      </c>
      <c r="F4942" t="s">
        <v>1426</v>
      </c>
      <c r="G4942" t="s">
        <v>40</v>
      </c>
      <c r="H4942" t="s">
        <v>41</v>
      </c>
      <c r="I4942">
        <v>6</v>
      </c>
      <c r="J4942" t="s">
        <v>42</v>
      </c>
      <c r="K4942">
        <v>169</v>
      </c>
      <c r="L4942">
        <v>9.1999999999999993</v>
      </c>
      <c r="M4942">
        <v>4.8899999999999997</v>
      </c>
      <c r="N4942">
        <v>0.45</v>
      </c>
      <c r="O4942">
        <v>7.07</v>
      </c>
      <c r="P4942">
        <v>0.65</v>
      </c>
      <c r="Q4942">
        <v>4.9000000000000004</v>
      </c>
      <c r="R4942">
        <v>0.45</v>
      </c>
      <c r="S4942">
        <v>1.1000000000000001</v>
      </c>
      <c r="T4942">
        <v>48</v>
      </c>
      <c r="U4942">
        <v>9.5500000000000007</v>
      </c>
      <c r="V4942">
        <v>13.96</v>
      </c>
      <c r="W4942" s="1">
        <v>42975</v>
      </c>
      <c r="X4942">
        <v>252</v>
      </c>
      <c r="Y4942" t="s">
        <v>47</v>
      </c>
      <c r="AC4942" s="1">
        <v>43079</v>
      </c>
      <c r="AD4942">
        <v>2</v>
      </c>
      <c r="AE4942">
        <v>137</v>
      </c>
      <c r="AF4942" s="1">
        <v>43351</v>
      </c>
      <c r="AG4942">
        <v>376</v>
      </c>
      <c r="AH4942">
        <v>310040</v>
      </c>
      <c r="AI4942">
        <v>65</v>
      </c>
      <c r="AJ4942" s="2">
        <v>15128</v>
      </c>
      <c r="AK4942" t="s">
        <v>45</v>
      </c>
      <c r="AL4942" s="1">
        <v>42975</v>
      </c>
    </row>
    <row r="4943" spans="1:38" x14ac:dyDescent="0.25">
      <c r="A4943" t="s">
        <v>1153</v>
      </c>
      <c r="B4943" s="1">
        <v>43009</v>
      </c>
      <c r="C4943">
        <v>1</v>
      </c>
      <c r="D4943">
        <v>100</v>
      </c>
      <c r="E4943">
        <v>392</v>
      </c>
      <c r="F4943" t="s">
        <v>1426</v>
      </c>
      <c r="G4943" t="s">
        <v>40</v>
      </c>
      <c r="H4943" t="s">
        <v>41</v>
      </c>
      <c r="I4943">
        <v>2</v>
      </c>
      <c r="J4943">
        <v>1</v>
      </c>
      <c r="K4943">
        <v>45</v>
      </c>
      <c r="L4943">
        <v>9.5</v>
      </c>
      <c r="M4943">
        <v>4.9400000000000004</v>
      </c>
      <c r="N4943">
        <v>0.47</v>
      </c>
      <c r="O4943">
        <v>6</v>
      </c>
      <c r="P4943">
        <v>0.56999999999999995</v>
      </c>
      <c r="Q4943">
        <v>4.26</v>
      </c>
      <c r="R4943">
        <v>0.4</v>
      </c>
      <c r="S4943">
        <v>0.97</v>
      </c>
      <c r="T4943">
        <v>85</v>
      </c>
      <c r="U4943">
        <v>9.86</v>
      </c>
      <c r="V4943">
        <v>12.67</v>
      </c>
      <c r="W4943" s="1">
        <v>42964</v>
      </c>
      <c r="X4943">
        <v>263</v>
      </c>
      <c r="Y4943" t="s">
        <v>43</v>
      </c>
      <c r="Z4943" t="s">
        <v>2558</v>
      </c>
      <c r="AA4943" t="s">
        <v>2559</v>
      </c>
      <c r="AC4943" s="1">
        <v>43051</v>
      </c>
      <c r="AD4943">
        <v>1</v>
      </c>
      <c r="AE4943">
        <v>260</v>
      </c>
      <c r="AF4943" s="1">
        <v>43330</v>
      </c>
      <c r="AG4943">
        <v>366</v>
      </c>
      <c r="AH4943">
        <v>313031</v>
      </c>
      <c r="AI4943">
        <v>13</v>
      </c>
      <c r="AJ4943" s="3">
        <v>44994</v>
      </c>
      <c r="AK4943" t="s">
        <v>45</v>
      </c>
      <c r="AL4943" s="1">
        <v>42964</v>
      </c>
    </row>
    <row r="4944" spans="1:38" x14ac:dyDescent="0.25">
      <c r="A4944" t="s">
        <v>1153</v>
      </c>
      <c r="B4944" s="1">
        <v>43144</v>
      </c>
      <c r="C4944">
        <v>3</v>
      </c>
      <c r="D4944">
        <v>100</v>
      </c>
      <c r="E4944">
        <v>392</v>
      </c>
      <c r="F4944" t="s">
        <v>1426</v>
      </c>
      <c r="G4944" t="s">
        <v>40</v>
      </c>
      <c r="H4944" t="s">
        <v>41</v>
      </c>
      <c r="I4944">
        <v>2</v>
      </c>
      <c r="J4944">
        <v>1</v>
      </c>
      <c r="K4944">
        <v>180</v>
      </c>
      <c r="L4944">
        <v>8.3000000000000007</v>
      </c>
      <c r="M4944">
        <v>4.75</v>
      </c>
      <c r="N4944">
        <v>0.39</v>
      </c>
      <c r="O4944">
        <v>7.09</v>
      </c>
      <c r="P4944">
        <v>0.59</v>
      </c>
      <c r="Q4944">
        <v>4.55</v>
      </c>
      <c r="R4944">
        <v>0.38</v>
      </c>
      <c r="S4944">
        <v>0.97</v>
      </c>
      <c r="T4944">
        <v>60</v>
      </c>
      <c r="U4944">
        <v>8.6199999999999992</v>
      </c>
      <c r="V4944">
        <v>12.45</v>
      </c>
      <c r="W4944" s="1">
        <v>42964</v>
      </c>
      <c r="X4944">
        <v>263</v>
      </c>
      <c r="Y4944" t="s">
        <v>47</v>
      </c>
      <c r="Z4944" t="s">
        <v>2558</v>
      </c>
      <c r="AA4944" t="s">
        <v>2559</v>
      </c>
      <c r="AC4944" s="1">
        <v>43104</v>
      </c>
      <c r="AD4944">
        <v>2</v>
      </c>
      <c r="AE4944">
        <v>170</v>
      </c>
      <c r="AF4944" s="1">
        <v>43384</v>
      </c>
      <c r="AG4944">
        <v>420</v>
      </c>
      <c r="AH4944">
        <v>313031</v>
      </c>
      <c r="AI4944" t="s">
        <v>1159</v>
      </c>
      <c r="AJ4944" s="3">
        <v>44994</v>
      </c>
      <c r="AK4944" t="s">
        <v>45</v>
      </c>
      <c r="AL4944" s="1">
        <v>42964</v>
      </c>
    </row>
    <row r="4945" spans="1:38" x14ac:dyDescent="0.25">
      <c r="A4945" t="s">
        <v>1153</v>
      </c>
      <c r="B4945" s="1">
        <v>43214</v>
      </c>
      <c r="C4945">
        <v>4</v>
      </c>
      <c r="D4945">
        <v>29</v>
      </c>
      <c r="E4945">
        <v>392</v>
      </c>
      <c r="F4945" t="s">
        <v>1426</v>
      </c>
      <c r="G4945" t="s">
        <v>40</v>
      </c>
      <c r="H4945" t="s">
        <v>41</v>
      </c>
      <c r="I4945">
        <v>6</v>
      </c>
      <c r="J4945" t="s">
        <v>42</v>
      </c>
      <c r="K4945">
        <v>239</v>
      </c>
      <c r="L4945">
        <v>6.2</v>
      </c>
      <c r="M4945">
        <v>4.24</v>
      </c>
      <c r="N4945">
        <v>0.26</v>
      </c>
      <c r="O4945">
        <v>8.9700000000000006</v>
      </c>
      <c r="P4945">
        <v>0.56000000000000005</v>
      </c>
      <c r="Q4945">
        <v>5.75</v>
      </c>
      <c r="R4945">
        <v>0.36</v>
      </c>
      <c r="S4945">
        <v>0.91</v>
      </c>
      <c r="T4945">
        <v>159</v>
      </c>
      <c r="U4945">
        <v>6.44</v>
      </c>
      <c r="V4945">
        <v>11.36</v>
      </c>
      <c r="W4945" s="1">
        <v>42975</v>
      </c>
      <c r="X4945">
        <v>252</v>
      </c>
      <c r="Y4945" s="3">
        <v>45017</v>
      </c>
      <c r="AC4945" t="s">
        <v>49</v>
      </c>
      <c r="AH4945">
        <v>310040</v>
      </c>
      <c r="AI4945">
        <v>65</v>
      </c>
      <c r="AJ4945" s="2">
        <v>15128</v>
      </c>
      <c r="AK4945" t="s">
        <v>50</v>
      </c>
      <c r="AL4945" s="1">
        <v>43237</v>
      </c>
    </row>
    <row r="4946" spans="1:38" x14ac:dyDescent="0.25">
      <c r="A4946" t="s">
        <v>1153</v>
      </c>
      <c r="B4946" s="1">
        <v>43214</v>
      </c>
      <c r="C4946">
        <v>4</v>
      </c>
      <c r="D4946">
        <v>100</v>
      </c>
      <c r="E4946">
        <v>392</v>
      </c>
      <c r="F4946" t="s">
        <v>1426</v>
      </c>
      <c r="G4946" t="s">
        <v>40</v>
      </c>
      <c r="H4946" t="s">
        <v>41</v>
      </c>
      <c r="I4946">
        <v>2</v>
      </c>
      <c r="J4946">
        <v>1</v>
      </c>
      <c r="K4946">
        <v>250</v>
      </c>
      <c r="L4946">
        <v>5.3</v>
      </c>
      <c r="M4946">
        <v>3.99</v>
      </c>
      <c r="N4946">
        <v>0.21</v>
      </c>
      <c r="O4946">
        <v>9.51</v>
      </c>
      <c r="P4946">
        <v>0.5</v>
      </c>
      <c r="Q4946">
        <v>5.88</v>
      </c>
      <c r="R4946">
        <v>0.31</v>
      </c>
      <c r="S4946">
        <v>0.82</v>
      </c>
      <c r="T4946">
        <v>96</v>
      </c>
      <c r="U4946">
        <v>5.5</v>
      </c>
      <c r="V4946">
        <v>9.99</v>
      </c>
      <c r="W4946" s="1">
        <v>42964</v>
      </c>
      <c r="X4946">
        <v>263</v>
      </c>
      <c r="Y4946" t="s">
        <v>48</v>
      </c>
      <c r="Z4946" t="s">
        <v>2558</v>
      </c>
      <c r="AA4946" t="s">
        <v>2559</v>
      </c>
      <c r="AC4946" s="1">
        <v>43104</v>
      </c>
      <c r="AD4946">
        <v>2</v>
      </c>
      <c r="AE4946">
        <v>17</v>
      </c>
      <c r="AF4946" s="1">
        <v>43384</v>
      </c>
      <c r="AG4946">
        <v>420</v>
      </c>
      <c r="AH4946">
        <v>313031</v>
      </c>
      <c r="AI4946" t="s">
        <v>1159</v>
      </c>
      <c r="AJ4946" s="3">
        <v>44994</v>
      </c>
      <c r="AK4946" t="s">
        <v>50</v>
      </c>
      <c r="AL4946" s="1">
        <v>43237</v>
      </c>
    </row>
    <row r="4947" spans="1:38" x14ac:dyDescent="0.25">
      <c r="A4947" t="s">
        <v>78</v>
      </c>
      <c r="B4947" s="1">
        <v>43072</v>
      </c>
      <c r="C4947">
        <v>2</v>
      </c>
      <c r="D4947">
        <v>165</v>
      </c>
      <c r="E4947">
        <v>392</v>
      </c>
      <c r="F4947" t="s">
        <v>1426</v>
      </c>
      <c r="G4947" t="s">
        <v>40</v>
      </c>
      <c r="H4947" t="s">
        <v>41</v>
      </c>
      <c r="I4947">
        <v>3</v>
      </c>
      <c r="J4947">
        <v>2</v>
      </c>
      <c r="K4947">
        <v>64</v>
      </c>
      <c r="L4947">
        <v>20.3</v>
      </c>
      <c r="M4947">
        <v>5.33</v>
      </c>
      <c r="N4947">
        <v>1.08</v>
      </c>
      <c r="O4947">
        <v>5.14</v>
      </c>
      <c r="P4947">
        <v>1.04</v>
      </c>
      <c r="Q4947">
        <v>3.43</v>
      </c>
      <c r="R4947">
        <v>0.7</v>
      </c>
      <c r="S4947">
        <v>1.74</v>
      </c>
      <c r="T4947">
        <v>21</v>
      </c>
      <c r="U4947">
        <v>21.07</v>
      </c>
      <c r="V4947">
        <v>23.69</v>
      </c>
      <c r="W4947" s="1">
        <v>43008</v>
      </c>
      <c r="X4947" t="s">
        <v>863</v>
      </c>
      <c r="Y4947" t="s">
        <v>43</v>
      </c>
      <c r="Z4947" t="s">
        <v>864</v>
      </c>
      <c r="AA4947" t="s">
        <v>865</v>
      </c>
      <c r="AC4947" s="1">
        <v>43080</v>
      </c>
      <c r="AD4947">
        <v>1</v>
      </c>
      <c r="AE4947">
        <v>234</v>
      </c>
      <c r="AF4947" s="1">
        <v>43360</v>
      </c>
      <c r="AG4947">
        <v>352</v>
      </c>
      <c r="AH4947">
        <v>307055</v>
      </c>
      <c r="AI4947" t="s">
        <v>370</v>
      </c>
      <c r="AJ4947" s="3">
        <v>45177</v>
      </c>
      <c r="AK4947" t="s">
        <v>45</v>
      </c>
      <c r="AL4947" s="1">
        <v>43008</v>
      </c>
    </row>
    <row r="4948" spans="1:38" x14ac:dyDescent="0.25">
      <c r="A4948" t="s">
        <v>78</v>
      </c>
      <c r="B4948" s="1">
        <v>43129</v>
      </c>
      <c r="C4948">
        <v>3</v>
      </c>
      <c r="D4948">
        <v>165</v>
      </c>
      <c r="E4948">
        <v>392</v>
      </c>
      <c r="F4948" t="s">
        <v>1426</v>
      </c>
      <c r="G4948" t="s">
        <v>40</v>
      </c>
      <c r="H4948" t="s">
        <v>41</v>
      </c>
      <c r="I4948">
        <v>4</v>
      </c>
      <c r="J4948" t="s">
        <v>42</v>
      </c>
      <c r="K4948">
        <v>121</v>
      </c>
      <c r="L4948">
        <v>19.3</v>
      </c>
      <c r="M4948">
        <v>5.35</v>
      </c>
      <c r="N4948">
        <v>1.03</v>
      </c>
      <c r="O4948">
        <v>4.25</v>
      </c>
      <c r="P4948">
        <v>0.82</v>
      </c>
      <c r="Q4948">
        <v>3.79</v>
      </c>
      <c r="R4948">
        <v>0.73</v>
      </c>
      <c r="S4948">
        <v>1.55</v>
      </c>
      <c r="T4948">
        <v>83</v>
      </c>
      <c r="U4948">
        <v>20.03</v>
      </c>
      <c r="V4948">
        <v>20.88</v>
      </c>
      <c r="W4948" s="1">
        <v>43008</v>
      </c>
      <c r="X4948">
        <v>196</v>
      </c>
      <c r="Y4948" t="s">
        <v>46</v>
      </c>
      <c r="Z4948" t="s">
        <v>871</v>
      </c>
      <c r="AA4948" t="s">
        <v>872</v>
      </c>
      <c r="AC4948" s="1">
        <v>43060</v>
      </c>
      <c r="AD4948">
        <v>1</v>
      </c>
      <c r="AE4948">
        <v>210</v>
      </c>
      <c r="AF4948" s="1">
        <v>43341</v>
      </c>
      <c r="AG4948">
        <v>333</v>
      </c>
      <c r="AI4948">
        <v>0</v>
      </c>
      <c r="AK4948" t="s">
        <v>45</v>
      </c>
      <c r="AL4948" s="1">
        <v>43008</v>
      </c>
    </row>
    <row r="4949" spans="1:38" x14ac:dyDescent="0.25">
      <c r="A4949" t="s">
        <v>78</v>
      </c>
      <c r="B4949" s="1">
        <v>43193</v>
      </c>
      <c r="C4949">
        <v>4</v>
      </c>
      <c r="D4949">
        <v>165</v>
      </c>
      <c r="E4949">
        <v>392</v>
      </c>
      <c r="F4949" t="s">
        <v>1426</v>
      </c>
      <c r="G4949" t="s">
        <v>40</v>
      </c>
      <c r="H4949" t="s">
        <v>41</v>
      </c>
      <c r="I4949">
        <v>4</v>
      </c>
      <c r="J4949" t="s">
        <v>42</v>
      </c>
      <c r="K4949">
        <v>185</v>
      </c>
      <c r="L4949">
        <v>13.3</v>
      </c>
      <c r="M4949">
        <v>5.01</v>
      </c>
      <c r="N4949">
        <v>0.67</v>
      </c>
      <c r="O4949">
        <v>5.74</v>
      </c>
      <c r="P4949">
        <v>0.76</v>
      </c>
      <c r="Q4949">
        <v>4.5199999999999996</v>
      </c>
      <c r="R4949">
        <v>0.6</v>
      </c>
      <c r="S4949">
        <v>1.36</v>
      </c>
      <c r="T4949">
        <v>69</v>
      </c>
      <c r="U4949">
        <v>13.81</v>
      </c>
      <c r="V4949">
        <v>17.55</v>
      </c>
      <c r="W4949" s="1">
        <v>43008</v>
      </c>
      <c r="X4949">
        <v>196</v>
      </c>
      <c r="Y4949" t="s">
        <v>47</v>
      </c>
      <c r="Z4949" t="s">
        <v>871</v>
      </c>
      <c r="AA4949" t="s">
        <v>872</v>
      </c>
      <c r="AC4949" s="1">
        <v>43060</v>
      </c>
      <c r="AD4949">
        <v>1</v>
      </c>
      <c r="AE4949">
        <v>146</v>
      </c>
      <c r="AF4949" s="1">
        <v>43341</v>
      </c>
      <c r="AG4949">
        <v>333</v>
      </c>
      <c r="AI4949">
        <v>0</v>
      </c>
      <c r="AK4949" t="s">
        <v>45</v>
      </c>
      <c r="AL4949" s="1">
        <v>43008</v>
      </c>
    </row>
    <row r="4950" spans="1:38" x14ac:dyDescent="0.25">
      <c r="A4950" t="s">
        <v>1153</v>
      </c>
      <c r="B4950" s="1">
        <v>43009</v>
      </c>
      <c r="C4950">
        <v>1</v>
      </c>
      <c r="D4950">
        <v>58</v>
      </c>
      <c r="E4950">
        <v>393</v>
      </c>
      <c r="F4950" t="s">
        <v>1426</v>
      </c>
      <c r="G4950" t="s">
        <v>40</v>
      </c>
      <c r="H4950" t="s">
        <v>41</v>
      </c>
      <c r="I4950">
        <v>4</v>
      </c>
      <c r="J4950" t="s">
        <v>42</v>
      </c>
      <c r="K4950">
        <v>25</v>
      </c>
      <c r="L4950">
        <v>14.9</v>
      </c>
      <c r="M4950">
        <v>5.03</v>
      </c>
      <c r="N4950">
        <v>0.75</v>
      </c>
      <c r="O4950">
        <v>5.88</v>
      </c>
      <c r="P4950">
        <v>0.88</v>
      </c>
      <c r="Q4950">
        <v>4.24</v>
      </c>
      <c r="R4950">
        <v>0.63</v>
      </c>
      <c r="S4950">
        <v>1.51</v>
      </c>
      <c r="T4950">
        <v>48</v>
      </c>
      <c r="U4950">
        <v>15.47</v>
      </c>
      <c r="V4950">
        <v>19.71</v>
      </c>
      <c r="W4950" s="1">
        <v>42984</v>
      </c>
      <c r="X4950">
        <v>243</v>
      </c>
      <c r="Y4950" t="s">
        <v>43</v>
      </c>
      <c r="AC4950" s="1">
        <v>43044</v>
      </c>
      <c r="AD4950">
        <v>1</v>
      </c>
      <c r="AE4950">
        <v>248</v>
      </c>
      <c r="AF4950" s="1">
        <v>43318</v>
      </c>
      <c r="AG4950">
        <v>334</v>
      </c>
      <c r="AH4950">
        <v>308583</v>
      </c>
      <c r="AI4950" t="s">
        <v>2225</v>
      </c>
      <c r="AJ4950" s="2">
        <v>11505</v>
      </c>
      <c r="AK4950" t="s">
        <v>45</v>
      </c>
      <c r="AL4950" s="1">
        <v>42984</v>
      </c>
    </row>
    <row r="4951" spans="1:38" x14ac:dyDescent="0.25">
      <c r="A4951" t="s">
        <v>1153</v>
      </c>
      <c r="B4951" s="1">
        <v>43073</v>
      </c>
      <c r="C4951">
        <v>2</v>
      </c>
      <c r="D4951">
        <v>58</v>
      </c>
      <c r="E4951">
        <v>393</v>
      </c>
      <c r="F4951" t="s">
        <v>1426</v>
      </c>
      <c r="G4951" t="s">
        <v>40</v>
      </c>
      <c r="H4951" t="s">
        <v>41</v>
      </c>
      <c r="I4951">
        <v>4</v>
      </c>
      <c r="J4951" t="s">
        <v>42</v>
      </c>
      <c r="K4951">
        <v>89</v>
      </c>
      <c r="L4951">
        <v>12.9</v>
      </c>
      <c r="M4951">
        <v>5.13</v>
      </c>
      <c r="N4951">
        <v>0.66</v>
      </c>
      <c r="O4951">
        <v>6.47</v>
      </c>
      <c r="P4951">
        <v>0.83</v>
      </c>
      <c r="Q4951">
        <v>4.82</v>
      </c>
      <c r="R4951">
        <v>0.62</v>
      </c>
      <c r="S4951">
        <v>1.46</v>
      </c>
      <c r="T4951">
        <v>15</v>
      </c>
      <c r="U4951">
        <v>13.39</v>
      </c>
      <c r="V4951">
        <v>18.47</v>
      </c>
      <c r="W4951" s="1">
        <v>42984</v>
      </c>
      <c r="X4951">
        <v>243</v>
      </c>
      <c r="Y4951" t="s">
        <v>46</v>
      </c>
      <c r="AC4951" s="1">
        <v>43044</v>
      </c>
      <c r="AD4951">
        <v>1</v>
      </c>
      <c r="AE4951">
        <v>243</v>
      </c>
      <c r="AF4951" s="1">
        <v>43318</v>
      </c>
      <c r="AG4951">
        <v>334</v>
      </c>
      <c r="AH4951">
        <v>308583</v>
      </c>
      <c r="AI4951" t="s">
        <v>2225</v>
      </c>
      <c r="AJ4951" s="2">
        <v>11505</v>
      </c>
      <c r="AK4951" t="s">
        <v>45</v>
      </c>
      <c r="AL4951" s="1">
        <v>42984</v>
      </c>
    </row>
    <row r="4952" spans="1:38" x14ac:dyDescent="0.25">
      <c r="A4952" t="s">
        <v>1153</v>
      </c>
      <c r="B4952" s="1">
        <v>43144</v>
      </c>
      <c r="C4952">
        <v>3</v>
      </c>
      <c r="D4952">
        <v>58</v>
      </c>
      <c r="E4952">
        <v>393</v>
      </c>
      <c r="F4952" t="s">
        <v>1426</v>
      </c>
      <c r="G4952" t="s">
        <v>40</v>
      </c>
      <c r="H4952" t="s">
        <v>41</v>
      </c>
      <c r="I4952">
        <v>4</v>
      </c>
      <c r="J4952" t="s">
        <v>42</v>
      </c>
      <c r="K4952">
        <v>160</v>
      </c>
      <c r="L4952">
        <v>9.3000000000000007</v>
      </c>
      <c r="M4952">
        <v>5</v>
      </c>
      <c r="N4952">
        <v>0.46</v>
      </c>
      <c r="O4952">
        <v>7.43</v>
      </c>
      <c r="P4952">
        <v>0.69</v>
      </c>
      <c r="Q4952">
        <v>5.0999999999999996</v>
      </c>
      <c r="R4952">
        <v>0.47</v>
      </c>
      <c r="S4952">
        <v>1.17</v>
      </c>
      <c r="T4952">
        <v>46</v>
      </c>
      <c r="U4952">
        <v>9.65</v>
      </c>
      <c r="V4952">
        <v>14.64</v>
      </c>
      <c r="W4952" s="1">
        <v>42984</v>
      </c>
      <c r="X4952">
        <v>243</v>
      </c>
      <c r="Y4952" t="s">
        <v>47</v>
      </c>
      <c r="AC4952" s="1">
        <v>43044</v>
      </c>
      <c r="AD4952">
        <v>1</v>
      </c>
      <c r="AE4952">
        <v>104</v>
      </c>
      <c r="AF4952" s="1">
        <v>43318</v>
      </c>
      <c r="AG4952">
        <v>334</v>
      </c>
      <c r="AH4952">
        <v>308583</v>
      </c>
      <c r="AI4952" t="s">
        <v>2225</v>
      </c>
      <c r="AJ4952" s="2">
        <v>11505</v>
      </c>
      <c r="AK4952" t="s">
        <v>45</v>
      </c>
      <c r="AL4952" s="1">
        <v>42984</v>
      </c>
    </row>
    <row r="4953" spans="1:38" x14ac:dyDescent="0.25">
      <c r="A4953" t="s">
        <v>1153</v>
      </c>
      <c r="B4953" s="1">
        <v>43214</v>
      </c>
      <c r="C4953">
        <v>4</v>
      </c>
      <c r="D4953">
        <v>58</v>
      </c>
      <c r="E4953">
        <v>393</v>
      </c>
      <c r="F4953" t="s">
        <v>1426</v>
      </c>
      <c r="G4953" t="s">
        <v>40</v>
      </c>
      <c r="H4953" t="s">
        <v>41</v>
      </c>
      <c r="I4953">
        <v>4</v>
      </c>
      <c r="J4953" t="s">
        <v>42</v>
      </c>
      <c r="K4953">
        <v>230</v>
      </c>
      <c r="L4953">
        <v>5.9</v>
      </c>
      <c r="M4953">
        <v>4.58</v>
      </c>
      <c r="N4953">
        <v>0.27</v>
      </c>
      <c r="O4953">
        <v>8.85</v>
      </c>
      <c r="P4953">
        <v>0.52</v>
      </c>
      <c r="Q4953">
        <v>5.85</v>
      </c>
      <c r="R4953">
        <v>0.35</v>
      </c>
      <c r="S4953">
        <v>0.87</v>
      </c>
      <c r="T4953">
        <v>104</v>
      </c>
      <c r="U4953">
        <v>6.12</v>
      </c>
      <c r="V4953">
        <v>10.7</v>
      </c>
      <c r="W4953" s="1">
        <v>42984</v>
      </c>
      <c r="X4953">
        <v>243</v>
      </c>
      <c r="Y4953" t="s">
        <v>48</v>
      </c>
      <c r="AC4953" t="s">
        <v>49</v>
      </c>
      <c r="AH4953">
        <v>308583</v>
      </c>
      <c r="AI4953" t="s">
        <v>2225</v>
      </c>
      <c r="AJ4953" s="2">
        <v>11505</v>
      </c>
      <c r="AK4953" t="s">
        <v>50</v>
      </c>
      <c r="AL4953" s="1">
        <v>43237</v>
      </c>
    </row>
    <row r="4954" spans="1:38" x14ac:dyDescent="0.25">
      <c r="A4954" t="s">
        <v>40</v>
      </c>
      <c r="B4954" s="1">
        <v>44280</v>
      </c>
      <c r="C4954">
        <v>3</v>
      </c>
      <c r="D4954">
        <v>250</v>
      </c>
      <c r="E4954">
        <v>394</v>
      </c>
      <c r="F4954" t="s">
        <v>1426</v>
      </c>
      <c r="G4954" t="s">
        <v>104</v>
      </c>
      <c r="H4954" t="s">
        <v>105</v>
      </c>
      <c r="I4954">
        <v>2</v>
      </c>
      <c r="J4954">
        <v>1</v>
      </c>
      <c r="K4954">
        <v>191</v>
      </c>
      <c r="L4954">
        <v>10.199999999999999</v>
      </c>
      <c r="M4954">
        <v>4.87</v>
      </c>
      <c r="N4954">
        <v>0.5</v>
      </c>
      <c r="O4954">
        <v>4.7</v>
      </c>
      <c r="P4954">
        <v>0.48</v>
      </c>
      <c r="Q4954">
        <v>4.55</v>
      </c>
      <c r="R4954">
        <v>0.46</v>
      </c>
      <c r="S4954">
        <v>0.94</v>
      </c>
      <c r="T4954">
        <v>104</v>
      </c>
      <c r="U4954">
        <v>10.59</v>
      </c>
      <c r="V4954">
        <v>12.17</v>
      </c>
      <c r="W4954" s="1">
        <v>44089</v>
      </c>
      <c r="Y4954" t="s">
        <v>47</v>
      </c>
      <c r="Z4954" t="s">
        <v>2552</v>
      </c>
      <c r="AA4954" t="s">
        <v>2553</v>
      </c>
      <c r="AB4954">
        <v>128</v>
      </c>
      <c r="AC4954" s="1">
        <v>44142</v>
      </c>
      <c r="AD4954">
        <v>1</v>
      </c>
      <c r="AE4954">
        <v>144</v>
      </c>
      <c r="AF4954" s="1">
        <v>44425</v>
      </c>
      <c r="AG4954">
        <v>336</v>
      </c>
      <c r="AI4954">
        <v>413</v>
      </c>
      <c r="AJ4954" t="s">
        <v>2554</v>
      </c>
      <c r="AK4954" t="s">
        <v>45</v>
      </c>
      <c r="AL4954" s="1">
        <v>44089</v>
      </c>
    </row>
    <row r="4955" spans="1:38" x14ac:dyDescent="0.25">
      <c r="A4955" t="s">
        <v>40</v>
      </c>
      <c r="B4955" s="1">
        <v>44117</v>
      </c>
      <c r="C4955">
        <v>1</v>
      </c>
      <c r="D4955">
        <v>373</v>
      </c>
      <c r="E4955">
        <v>394</v>
      </c>
      <c r="F4955" t="s">
        <v>1426</v>
      </c>
      <c r="G4955" t="s">
        <v>69</v>
      </c>
      <c r="H4955" t="s">
        <v>70</v>
      </c>
      <c r="I4955">
        <v>3</v>
      </c>
      <c r="J4955">
        <v>2</v>
      </c>
      <c r="K4955">
        <v>35</v>
      </c>
      <c r="L4955">
        <v>20.6</v>
      </c>
      <c r="M4955">
        <v>5.19</v>
      </c>
      <c r="N4955">
        <v>1.07</v>
      </c>
      <c r="O4955">
        <v>5.32</v>
      </c>
      <c r="P4955">
        <v>1.1000000000000001</v>
      </c>
      <c r="Q4955">
        <v>3.69</v>
      </c>
      <c r="R4955">
        <v>0.76</v>
      </c>
      <c r="S4955">
        <v>1.86</v>
      </c>
      <c r="T4955">
        <v>11</v>
      </c>
      <c r="U4955">
        <v>21.38</v>
      </c>
      <c r="V4955">
        <v>24.97</v>
      </c>
      <c r="W4955" s="1">
        <v>44082</v>
      </c>
      <c r="Y4955" t="s">
        <v>43</v>
      </c>
      <c r="Z4955" t="s">
        <v>2560</v>
      </c>
      <c r="AA4955" t="s">
        <v>2561</v>
      </c>
      <c r="AB4955">
        <v>24</v>
      </c>
      <c r="AC4955" s="1">
        <v>44152</v>
      </c>
      <c r="AD4955">
        <v>2</v>
      </c>
      <c r="AE4955">
        <v>228</v>
      </c>
      <c r="AF4955" s="1">
        <v>44432</v>
      </c>
      <c r="AG4955">
        <v>350</v>
      </c>
      <c r="AH4955">
        <v>112034</v>
      </c>
      <c r="AI4955">
        <v>82</v>
      </c>
      <c r="AJ4955" t="s">
        <v>2562</v>
      </c>
      <c r="AK4955" t="s">
        <v>45</v>
      </c>
      <c r="AL4955" s="1">
        <v>44082</v>
      </c>
    </row>
    <row r="4956" spans="1:38" x14ac:dyDescent="0.25">
      <c r="A4956" t="s">
        <v>40</v>
      </c>
      <c r="B4956" s="1">
        <v>44222</v>
      </c>
      <c r="C4956">
        <v>2</v>
      </c>
      <c r="D4956">
        <v>373</v>
      </c>
      <c r="E4956">
        <v>394</v>
      </c>
      <c r="F4956" t="s">
        <v>1426</v>
      </c>
      <c r="G4956" t="s">
        <v>69</v>
      </c>
      <c r="H4956" t="s">
        <v>70</v>
      </c>
      <c r="I4956">
        <v>3</v>
      </c>
      <c r="J4956">
        <v>2</v>
      </c>
      <c r="K4956">
        <v>140</v>
      </c>
      <c r="L4956">
        <v>14.2</v>
      </c>
      <c r="M4956">
        <v>5.04</v>
      </c>
      <c r="N4956">
        <v>0.72</v>
      </c>
      <c r="O4956">
        <v>5.61</v>
      </c>
      <c r="P4956">
        <v>0.8</v>
      </c>
      <c r="Q4956">
        <v>4.07</v>
      </c>
      <c r="R4956">
        <v>0.57999999999999996</v>
      </c>
      <c r="S4956">
        <v>1.37</v>
      </c>
      <c r="T4956">
        <v>6</v>
      </c>
      <c r="U4956">
        <v>14.74</v>
      </c>
      <c r="V4956">
        <v>18.149999999999999</v>
      </c>
      <c r="W4956" s="1">
        <v>44082</v>
      </c>
      <c r="Y4956" t="s">
        <v>46</v>
      </c>
      <c r="Z4956" t="s">
        <v>2560</v>
      </c>
      <c r="AA4956" t="s">
        <v>2561</v>
      </c>
      <c r="AB4956">
        <v>24</v>
      </c>
      <c r="AC4956" s="1">
        <v>44152</v>
      </c>
      <c r="AD4956">
        <v>2</v>
      </c>
      <c r="AE4956">
        <v>173</v>
      </c>
      <c r="AF4956" s="1">
        <v>44432</v>
      </c>
      <c r="AG4956">
        <v>350</v>
      </c>
      <c r="AH4956">
        <v>112034</v>
      </c>
      <c r="AI4956">
        <v>82</v>
      </c>
      <c r="AJ4956" t="s">
        <v>2562</v>
      </c>
      <c r="AK4956" t="s">
        <v>45</v>
      </c>
      <c r="AL4956" s="1">
        <v>44082</v>
      </c>
    </row>
    <row r="4957" spans="1:38" x14ac:dyDescent="0.25">
      <c r="A4957" t="s">
        <v>40</v>
      </c>
      <c r="B4957" s="1">
        <v>44280</v>
      </c>
      <c r="C4957">
        <v>3</v>
      </c>
      <c r="D4957">
        <v>373</v>
      </c>
      <c r="E4957">
        <v>394</v>
      </c>
      <c r="F4957" t="s">
        <v>1426</v>
      </c>
      <c r="G4957" t="s">
        <v>69</v>
      </c>
      <c r="H4957" t="s">
        <v>70</v>
      </c>
      <c r="I4957">
        <v>3</v>
      </c>
      <c r="J4957">
        <v>2</v>
      </c>
      <c r="K4957">
        <v>198</v>
      </c>
      <c r="L4957">
        <v>12</v>
      </c>
      <c r="M4957">
        <v>4.8600000000000003</v>
      </c>
      <c r="N4957">
        <v>0.57999999999999996</v>
      </c>
      <c r="O4957">
        <v>6.43</v>
      </c>
      <c r="P4957">
        <v>0.77</v>
      </c>
      <c r="Q4957">
        <v>4.4400000000000004</v>
      </c>
      <c r="R4957">
        <v>0.53</v>
      </c>
      <c r="S4957">
        <v>1.3</v>
      </c>
      <c r="T4957">
        <v>10</v>
      </c>
      <c r="U4957">
        <v>12.46</v>
      </c>
      <c r="V4957">
        <v>16.809999999999999</v>
      </c>
      <c r="W4957" s="1">
        <v>44082</v>
      </c>
      <c r="Y4957" t="s">
        <v>47</v>
      </c>
      <c r="Z4957" t="s">
        <v>2560</v>
      </c>
      <c r="AA4957" t="s">
        <v>2561</v>
      </c>
      <c r="AB4957">
        <v>24</v>
      </c>
      <c r="AC4957" s="1">
        <v>44152</v>
      </c>
      <c r="AD4957">
        <v>2</v>
      </c>
      <c r="AE4957">
        <v>151</v>
      </c>
      <c r="AF4957" s="1">
        <v>44432</v>
      </c>
      <c r="AG4957">
        <v>350</v>
      </c>
      <c r="AH4957">
        <v>112034</v>
      </c>
      <c r="AI4957">
        <v>82</v>
      </c>
      <c r="AJ4957" t="s">
        <v>2562</v>
      </c>
      <c r="AK4957" t="s">
        <v>45</v>
      </c>
      <c r="AL4957" s="1">
        <v>44082</v>
      </c>
    </row>
    <row r="4958" spans="1:38" x14ac:dyDescent="0.25">
      <c r="A4958" t="s">
        <v>1153</v>
      </c>
      <c r="B4958" s="1">
        <v>43009</v>
      </c>
      <c r="C4958">
        <v>1</v>
      </c>
      <c r="D4958">
        <v>128</v>
      </c>
      <c r="E4958">
        <v>394</v>
      </c>
      <c r="F4958" t="s">
        <v>1426</v>
      </c>
      <c r="G4958" t="s">
        <v>40</v>
      </c>
      <c r="H4958" t="s">
        <v>41</v>
      </c>
      <c r="I4958">
        <v>10</v>
      </c>
      <c r="J4958" t="s">
        <v>42</v>
      </c>
      <c r="K4958">
        <v>24</v>
      </c>
      <c r="L4958">
        <v>16.5</v>
      </c>
      <c r="M4958">
        <v>5</v>
      </c>
      <c r="N4958">
        <v>0.82</v>
      </c>
      <c r="O4958">
        <v>5.83</v>
      </c>
      <c r="P4958">
        <v>0.96</v>
      </c>
      <c r="Q4958">
        <v>4</v>
      </c>
      <c r="R4958">
        <v>0.66</v>
      </c>
      <c r="S4958">
        <v>1.62</v>
      </c>
      <c r="T4958">
        <v>25</v>
      </c>
      <c r="U4958">
        <v>17.13</v>
      </c>
      <c r="V4958">
        <v>21.37</v>
      </c>
      <c r="W4958" s="1">
        <v>42985</v>
      </c>
      <c r="X4958">
        <v>235</v>
      </c>
      <c r="Y4958" t="s">
        <v>43</v>
      </c>
      <c r="AC4958" s="1">
        <v>43046</v>
      </c>
      <c r="AD4958">
        <v>1</v>
      </c>
      <c r="AE4958">
        <v>256</v>
      </c>
      <c r="AF4958" s="1">
        <v>43326</v>
      </c>
      <c r="AG4958">
        <v>341</v>
      </c>
      <c r="AH4958">
        <v>301025</v>
      </c>
      <c r="AI4958" t="s">
        <v>2563</v>
      </c>
      <c r="AJ4958" t="s">
        <v>2564</v>
      </c>
      <c r="AK4958" t="s">
        <v>45</v>
      </c>
      <c r="AL4958" s="1">
        <v>42985</v>
      </c>
    </row>
    <row r="4959" spans="1:38" x14ac:dyDescent="0.25">
      <c r="A4959" t="s">
        <v>1153</v>
      </c>
      <c r="B4959" s="1">
        <v>43144</v>
      </c>
      <c r="C4959">
        <v>3</v>
      </c>
      <c r="D4959">
        <v>128</v>
      </c>
      <c r="E4959">
        <v>394</v>
      </c>
      <c r="F4959" t="s">
        <v>1426</v>
      </c>
      <c r="G4959" t="s">
        <v>40</v>
      </c>
      <c r="H4959" t="s">
        <v>41</v>
      </c>
      <c r="I4959">
        <v>10</v>
      </c>
      <c r="J4959" t="s">
        <v>42</v>
      </c>
      <c r="K4959">
        <v>159</v>
      </c>
      <c r="L4959">
        <v>12.2</v>
      </c>
      <c r="M4959">
        <v>4.7699999999999996</v>
      </c>
      <c r="N4959">
        <v>0.57999999999999996</v>
      </c>
      <c r="O4959">
        <v>7.65</v>
      </c>
      <c r="P4959">
        <v>0.93</v>
      </c>
      <c r="Q4959">
        <v>4.6100000000000003</v>
      </c>
      <c r="R4959">
        <v>0.56000000000000005</v>
      </c>
      <c r="S4959">
        <v>1.5</v>
      </c>
      <c r="T4959">
        <v>39</v>
      </c>
      <c r="U4959">
        <v>12.66</v>
      </c>
      <c r="V4959">
        <v>19.100000000000001</v>
      </c>
      <c r="W4959" s="1">
        <v>42985</v>
      </c>
      <c r="X4959">
        <v>235</v>
      </c>
      <c r="Y4959" t="s">
        <v>47</v>
      </c>
      <c r="AC4959" s="1">
        <v>43046</v>
      </c>
      <c r="AD4959">
        <v>1</v>
      </c>
      <c r="AE4959">
        <v>112</v>
      </c>
      <c r="AF4959" s="1">
        <v>43326</v>
      </c>
      <c r="AG4959">
        <v>341</v>
      </c>
      <c r="AH4959">
        <v>301025</v>
      </c>
      <c r="AI4959" t="s">
        <v>2563</v>
      </c>
      <c r="AJ4959" t="s">
        <v>2564</v>
      </c>
      <c r="AK4959" t="s">
        <v>45</v>
      </c>
      <c r="AL4959" s="1">
        <v>42985</v>
      </c>
    </row>
    <row r="4960" spans="1:38" x14ac:dyDescent="0.25">
      <c r="A4960" t="s">
        <v>1153</v>
      </c>
      <c r="B4960" s="1">
        <v>43073</v>
      </c>
      <c r="C4960">
        <v>2</v>
      </c>
      <c r="D4960">
        <v>128</v>
      </c>
      <c r="E4960">
        <v>394</v>
      </c>
      <c r="F4960" t="s">
        <v>1426</v>
      </c>
      <c r="G4960" t="s">
        <v>40</v>
      </c>
      <c r="H4960" t="s">
        <v>41</v>
      </c>
      <c r="I4960">
        <v>10</v>
      </c>
      <c r="J4960" t="s">
        <v>42</v>
      </c>
      <c r="K4960">
        <v>88</v>
      </c>
      <c r="L4960">
        <v>10</v>
      </c>
      <c r="M4960">
        <v>4.96</v>
      </c>
      <c r="N4960">
        <v>0.5</v>
      </c>
      <c r="O4960">
        <v>5.79</v>
      </c>
      <c r="P4960">
        <v>0.57999999999999996</v>
      </c>
      <c r="Q4960">
        <v>4.54</v>
      </c>
      <c r="R4960">
        <v>0.45</v>
      </c>
      <c r="S4960">
        <v>1.03</v>
      </c>
      <c r="T4960">
        <v>18</v>
      </c>
      <c r="U4960">
        <v>10.38</v>
      </c>
      <c r="V4960">
        <v>13.3</v>
      </c>
      <c r="W4960" s="1">
        <v>42985</v>
      </c>
      <c r="X4960">
        <v>235</v>
      </c>
      <c r="Y4960" t="s">
        <v>46</v>
      </c>
      <c r="AC4960" s="1">
        <v>43046</v>
      </c>
      <c r="AD4960">
        <v>1</v>
      </c>
      <c r="AE4960">
        <v>251</v>
      </c>
      <c r="AF4960" s="1">
        <v>43326</v>
      </c>
      <c r="AG4960">
        <v>341</v>
      </c>
      <c r="AH4960">
        <v>301025</v>
      </c>
      <c r="AI4960" t="s">
        <v>2563</v>
      </c>
      <c r="AJ4960" t="s">
        <v>2564</v>
      </c>
      <c r="AK4960" t="s">
        <v>45</v>
      </c>
      <c r="AL4960" s="1">
        <v>42985</v>
      </c>
    </row>
    <row r="4961" spans="1:38" x14ac:dyDescent="0.25">
      <c r="A4961" t="s">
        <v>1153</v>
      </c>
      <c r="B4961" s="1">
        <v>43214</v>
      </c>
      <c r="C4961">
        <v>4</v>
      </c>
      <c r="D4961">
        <v>128</v>
      </c>
      <c r="E4961">
        <v>394</v>
      </c>
      <c r="F4961" t="s">
        <v>1426</v>
      </c>
      <c r="G4961" t="s">
        <v>40</v>
      </c>
      <c r="H4961" t="s">
        <v>41</v>
      </c>
      <c r="I4961">
        <v>10</v>
      </c>
      <c r="J4961" t="s">
        <v>42</v>
      </c>
      <c r="K4961">
        <v>229</v>
      </c>
      <c r="L4961">
        <v>4.4000000000000004</v>
      </c>
      <c r="M4961">
        <v>3.64</v>
      </c>
      <c r="N4961">
        <v>0.16</v>
      </c>
      <c r="O4961">
        <v>10.45</v>
      </c>
      <c r="P4961">
        <v>0.46</v>
      </c>
      <c r="Q4961">
        <v>7.3</v>
      </c>
      <c r="R4961">
        <v>0.32</v>
      </c>
      <c r="S4961">
        <v>0.78</v>
      </c>
      <c r="T4961">
        <v>147</v>
      </c>
      <c r="U4961">
        <v>4.57</v>
      </c>
      <c r="V4961">
        <v>9.32</v>
      </c>
      <c r="W4961" s="1">
        <v>42985</v>
      </c>
      <c r="X4961">
        <v>235</v>
      </c>
      <c r="Y4961" t="s">
        <v>48</v>
      </c>
      <c r="AC4961" t="s">
        <v>49</v>
      </c>
      <c r="AH4961">
        <v>301025</v>
      </c>
      <c r="AI4961" t="s">
        <v>2563</v>
      </c>
      <c r="AJ4961" t="s">
        <v>2564</v>
      </c>
      <c r="AK4961" t="s">
        <v>50</v>
      </c>
      <c r="AL4961" s="1">
        <v>43222</v>
      </c>
    </row>
    <row r="4962" spans="1:38" x14ac:dyDescent="0.25">
      <c r="A4962" t="s">
        <v>1153</v>
      </c>
      <c r="B4962" s="1">
        <v>43009</v>
      </c>
      <c r="C4962">
        <v>1</v>
      </c>
      <c r="D4962">
        <v>22</v>
      </c>
      <c r="E4962">
        <v>395</v>
      </c>
      <c r="F4962" t="s">
        <v>1426</v>
      </c>
      <c r="G4962" t="s">
        <v>40</v>
      </c>
      <c r="H4962" t="s">
        <v>41</v>
      </c>
      <c r="I4962">
        <v>4</v>
      </c>
      <c r="J4962" t="s">
        <v>42</v>
      </c>
      <c r="K4962">
        <v>26</v>
      </c>
      <c r="L4962">
        <v>18.5</v>
      </c>
      <c r="M4962">
        <v>4.93</v>
      </c>
      <c r="N4962">
        <v>0.91</v>
      </c>
      <c r="O4962">
        <v>5.76</v>
      </c>
      <c r="P4962">
        <v>1.07</v>
      </c>
      <c r="Q4962">
        <v>4.12</v>
      </c>
      <c r="R4962">
        <v>0.76</v>
      </c>
      <c r="S4962">
        <v>1.83</v>
      </c>
      <c r="T4962">
        <v>66</v>
      </c>
      <c r="U4962">
        <v>19.2</v>
      </c>
      <c r="V4962">
        <v>24.03</v>
      </c>
      <c r="W4962" s="1">
        <v>42983</v>
      </c>
      <c r="X4962">
        <v>244</v>
      </c>
      <c r="Y4962" t="s">
        <v>43</v>
      </c>
      <c r="Z4962" t="s">
        <v>2565</v>
      </c>
      <c r="AA4962" t="s">
        <v>2566</v>
      </c>
      <c r="AC4962" s="1">
        <v>43069</v>
      </c>
      <c r="AD4962">
        <v>1</v>
      </c>
      <c r="AE4962">
        <v>278</v>
      </c>
      <c r="AF4962" s="1">
        <v>43348</v>
      </c>
      <c r="AG4962">
        <v>365</v>
      </c>
      <c r="AH4962">
        <v>308533</v>
      </c>
      <c r="AI4962">
        <v>68</v>
      </c>
      <c r="AJ4962" s="3">
        <v>45053</v>
      </c>
      <c r="AK4962" t="s">
        <v>45</v>
      </c>
      <c r="AL4962" s="1">
        <v>42983</v>
      </c>
    </row>
    <row r="4963" spans="1:38" x14ac:dyDescent="0.25">
      <c r="A4963" t="s">
        <v>1153</v>
      </c>
      <c r="B4963" s="1">
        <v>43073</v>
      </c>
      <c r="C4963">
        <v>2</v>
      </c>
      <c r="D4963">
        <v>22</v>
      </c>
      <c r="E4963">
        <v>395</v>
      </c>
      <c r="F4963" t="s">
        <v>1426</v>
      </c>
      <c r="G4963" t="s">
        <v>40</v>
      </c>
      <c r="H4963" t="s">
        <v>41</v>
      </c>
      <c r="I4963">
        <v>4</v>
      </c>
      <c r="J4963" t="s">
        <v>42</v>
      </c>
      <c r="K4963">
        <v>90</v>
      </c>
      <c r="L4963">
        <v>13.9</v>
      </c>
      <c r="M4963">
        <v>4.9800000000000004</v>
      </c>
      <c r="N4963">
        <v>0.69</v>
      </c>
      <c r="O4963">
        <v>5.64</v>
      </c>
      <c r="P4963">
        <v>0.78</v>
      </c>
      <c r="Q4963">
        <v>4.4800000000000004</v>
      </c>
      <c r="R4963">
        <v>0.62</v>
      </c>
      <c r="S4963">
        <v>1.41</v>
      </c>
      <c r="T4963">
        <v>22</v>
      </c>
      <c r="U4963">
        <v>14.43</v>
      </c>
      <c r="V4963">
        <v>18.11</v>
      </c>
      <c r="W4963" s="1">
        <v>42983</v>
      </c>
      <c r="X4963">
        <v>244</v>
      </c>
      <c r="Y4963" t="s">
        <v>46</v>
      </c>
      <c r="Z4963" t="s">
        <v>2565</v>
      </c>
      <c r="AA4963" t="s">
        <v>2566</v>
      </c>
      <c r="AC4963" s="1">
        <v>43069</v>
      </c>
      <c r="AD4963">
        <v>1</v>
      </c>
      <c r="AE4963">
        <v>273</v>
      </c>
      <c r="AF4963" s="1">
        <v>43348</v>
      </c>
      <c r="AG4963">
        <v>365</v>
      </c>
      <c r="AH4963">
        <v>308533</v>
      </c>
      <c r="AI4963">
        <v>68</v>
      </c>
      <c r="AJ4963" s="3">
        <v>45053</v>
      </c>
      <c r="AK4963" t="s">
        <v>45</v>
      </c>
      <c r="AL4963" s="1">
        <v>42983</v>
      </c>
    </row>
    <row r="4964" spans="1:38" x14ac:dyDescent="0.25">
      <c r="A4964" t="s">
        <v>1153</v>
      </c>
      <c r="B4964" s="1">
        <v>43144</v>
      </c>
      <c r="C4964">
        <v>3</v>
      </c>
      <c r="D4964">
        <v>22</v>
      </c>
      <c r="E4964">
        <v>395</v>
      </c>
      <c r="F4964" t="s">
        <v>1426</v>
      </c>
      <c r="G4964" t="s">
        <v>40</v>
      </c>
      <c r="H4964" t="s">
        <v>41</v>
      </c>
      <c r="I4964">
        <v>4</v>
      </c>
      <c r="J4964" t="s">
        <v>42</v>
      </c>
      <c r="K4964">
        <v>161</v>
      </c>
      <c r="L4964">
        <v>10.7</v>
      </c>
      <c r="M4964">
        <v>4.9000000000000004</v>
      </c>
      <c r="N4964">
        <v>0.52</v>
      </c>
      <c r="O4964">
        <v>7.01</v>
      </c>
      <c r="P4964">
        <v>0.75</v>
      </c>
      <c r="Q4964">
        <v>4.8499999999999996</v>
      </c>
      <c r="R4964">
        <v>0.52</v>
      </c>
      <c r="S4964">
        <v>1.27</v>
      </c>
      <c r="T4964">
        <v>56</v>
      </c>
      <c r="U4964">
        <v>11.11</v>
      </c>
      <c r="V4964">
        <v>16.14</v>
      </c>
      <c r="W4964" s="1">
        <v>42983</v>
      </c>
      <c r="X4964">
        <v>244</v>
      </c>
      <c r="Y4964" t="s">
        <v>47</v>
      </c>
      <c r="Z4964" t="s">
        <v>2565</v>
      </c>
      <c r="AA4964" t="s">
        <v>2566</v>
      </c>
      <c r="AC4964" s="1">
        <v>43069</v>
      </c>
      <c r="AD4964">
        <v>1</v>
      </c>
      <c r="AE4964">
        <v>134</v>
      </c>
      <c r="AF4964" s="1">
        <v>43348</v>
      </c>
      <c r="AG4964">
        <v>365</v>
      </c>
      <c r="AH4964">
        <v>308533</v>
      </c>
      <c r="AI4964">
        <v>68</v>
      </c>
      <c r="AJ4964" s="3">
        <v>45053</v>
      </c>
      <c r="AK4964" t="s">
        <v>45</v>
      </c>
      <c r="AL4964" s="1">
        <v>42983</v>
      </c>
    </row>
    <row r="4965" spans="1:38" x14ac:dyDescent="0.25">
      <c r="A4965" t="s">
        <v>1153</v>
      </c>
      <c r="B4965" s="1">
        <v>43214</v>
      </c>
      <c r="C4965">
        <v>4</v>
      </c>
      <c r="D4965">
        <v>22</v>
      </c>
      <c r="E4965">
        <v>395</v>
      </c>
      <c r="F4965" t="s">
        <v>1426</v>
      </c>
      <c r="G4965" t="s">
        <v>40</v>
      </c>
      <c r="H4965" t="s">
        <v>41</v>
      </c>
      <c r="I4965">
        <v>4</v>
      </c>
      <c r="J4965" t="s">
        <v>42</v>
      </c>
      <c r="K4965">
        <v>231</v>
      </c>
      <c r="L4965">
        <v>8.1</v>
      </c>
      <c r="M4965">
        <v>4.3899999999999997</v>
      </c>
      <c r="N4965">
        <v>0.36</v>
      </c>
      <c r="O4965">
        <v>8.4499999999999993</v>
      </c>
      <c r="P4965">
        <v>0.68</v>
      </c>
      <c r="Q4965">
        <v>5.34</v>
      </c>
      <c r="R4965">
        <v>0.43</v>
      </c>
      <c r="S4965">
        <v>1.1200000000000001</v>
      </c>
      <c r="T4965">
        <v>46</v>
      </c>
      <c r="U4965">
        <v>8.41</v>
      </c>
      <c r="V4965">
        <v>13.89</v>
      </c>
      <c r="W4965" s="1">
        <v>42983</v>
      </c>
      <c r="X4965">
        <v>244</v>
      </c>
      <c r="Y4965" t="s">
        <v>48</v>
      </c>
      <c r="Z4965" t="s">
        <v>2565</v>
      </c>
      <c r="AA4965" t="s">
        <v>2566</v>
      </c>
      <c r="AC4965" t="s">
        <v>49</v>
      </c>
      <c r="AH4965">
        <v>308533</v>
      </c>
      <c r="AI4965">
        <v>68</v>
      </c>
      <c r="AJ4965" s="3">
        <v>45053</v>
      </c>
      <c r="AK4965" t="s">
        <v>50</v>
      </c>
      <c r="AL4965" s="1">
        <v>43237</v>
      </c>
    </row>
    <row r="4966" spans="1:38" x14ac:dyDescent="0.25">
      <c r="A4966" t="s">
        <v>284</v>
      </c>
      <c r="B4966" s="1">
        <v>44111</v>
      </c>
      <c r="C4966">
        <v>1</v>
      </c>
      <c r="D4966">
        <v>233</v>
      </c>
      <c r="E4966">
        <v>397</v>
      </c>
      <c r="F4966" t="s">
        <v>1426</v>
      </c>
      <c r="G4966" t="s">
        <v>285</v>
      </c>
      <c r="H4966" t="s">
        <v>64</v>
      </c>
      <c r="I4966" t="s">
        <v>304</v>
      </c>
      <c r="J4966" t="s">
        <v>42</v>
      </c>
      <c r="K4966">
        <v>36</v>
      </c>
      <c r="L4966">
        <v>33</v>
      </c>
      <c r="M4966">
        <v>4.78</v>
      </c>
      <c r="N4966">
        <v>1.58</v>
      </c>
      <c r="O4966">
        <v>5.59</v>
      </c>
      <c r="P4966">
        <v>1.84</v>
      </c>
      <c r="Q4966">
        <v>3.35</v>
      </c>
      <c r="R4966">
        <v>1.1100000000000001</v>
      </c>
      <c r="S4966">
        <v>2.95</v>
      </c>
      <c r="T4966">
        <v>1412</v>
      </c>
      <c r="U4966">
        <v>34.25</v>
      </c>
      <c r="V4966">
        <v>40.21</v>
      </c>
      <c r="W4966" s="1">
        <v>44075</v>
      </c>
    </row>
    <row r="4967" spans="1:38" x14ac:dyDescent="0.25">
      <c r="A4967" t="s">
        <v>284</v>
      </c>
      <c r="B4967" s="1">
        <v>44230</v>
      </c>
      <c r="C4967">
        <v>3</v>
      </c>
      <c r="D4967">
        <v>233</v>
      </c>
      <c r="E4967">
        <v>397</v>
      </c>
      <c r="F4967" t="s">
        <v>1426</v>
      </c>
      <c r="G4967" t="s">
        <v>285</v>
      </c>
      <c r="H4967" t="s">
        <v>64</v>
      </c>
      <c r="I4967" t="s">
        <v>304</v>
      </c>
      <c r="J4967" t="s">
        <v>42</v>
      </c>
      <c r="K4967">
        <v>155</v>
      </c>
      <c r="L4967">
        <v>32</v>
      </c>
      <c r="M4967">
        <v>4.7300000000000004</v>
      </c>
      <c r="N4967">
        <v>1.51</v>
      </c>
      <c r="O4967">
        <v>3.92</v>
      </c>
      <c r="P4967">
        <v>1.25</v>
      </c>
      <c r="Q4967">
        <v>3.79</v>
      </c>
      <c r="R4967">
        <v>1.21</v>
      </c>
      <c r="S4967">
        <v>2.4700000000000002</v>
      </c>
      <c r="T4967">
        <v>385</v>
      </c>
      <c r="U4967">
        <v>33.22</v>
      </c>
      <c r="V4967">
        <v>33.32</v>
      </c>
      <c r="W4967" s="1">
        <v>44075</v>
      </c>
    </row>
    <row r="4968" spans="1:38" x14ac:dyDescent="0.25">
      <c r="A4968" t="s">
        <v>284</v>
      </c>
      <c r="B4968" s="1">
        <v>44298</v>
      </c>
      <c r="C4968">
        <v>4</v>
      </c>
      <c r="D4968">
        <v>233</v>
      </c>
      <c r="E4968">
        <v>397</v>
      </c>
      <c r="F4968" t="s">
        <v>1426</v>
      </c>
      <c r="G4968" t="s">
        <v>285</v>
      </c>
      <c r="H4968" t="s">
        <v>64</v>
      </c>
      <c r="I4968" t="s">
        <v>304</v>
      </c>
      <c r="J4968" t="s">
        <v>42</v>
      </c>
      <c r="K4968">
        <v>223</v>
      </c>
      <c r="L4968">
        <v>32</v>
      </c>
      <c r="M4968">
        <v>4.7300000000000004</v>
      </c>
      <c r="N4968">
        <v>1.51</v>
      </c>
      <c r="O4968">
        <v>3.92</v>
      </c>
      <c r="P4968">
        <v>1.25</v>
      </c>
      <c r="Q4968">
        <v>3.79</v>
      </c>
      <c r="R4968">
        <v>1.21</v>
      </c>
      <c r="S4968">
        <v>2.4700000000000002</v>
      </c>
      <c r="T4968">
        <v>385</v>
      </c>
      <c r="U4968">
        <v>33.22</v>
      </c>
      <c r="V4968">
        <v>33.32</v>
      </c>
      <c r="W4968" s="1">
        <v>44075</v>
      </c>
    </row>
    <row r="4969" spans="1:38" x14ac:dyDescent="0.25">
      <c r="A4969" t="s">
        <v>284</v>
      </c>
      <c r="B4969" s="1">
        <v>44166</v>
      </c>
      <c r="C4969">
        <v>2</v>
      </c>
      <c r="D4969">
        <v>233</v>
      </c>
      <c r="E4969">
        <v>397</v>
      </c>
      <c r="F4969" t="s">
        <v>1426</v>
      </c>
      <c r="G4969" t="s">
        <v>285</v>
      </c>
      <c r="H4969" t="s">
        <v>64</v>
      </c>
      <c r="I4969" t="s">
        <v>304</v>
      </c>
      <c r="J4969" t="s">
        <v>42</v>
      </c>
      <c r="K4969">
        <v>91</v>
      </c>
      <c r="L4969">
        <v>25</v>
      </c>
      <c r="M4969">
        <v>4.6500000000000004</v>
      </c>
      <c r="N4969">
        <v>1.1599999999999999</v>
      </c>
      <c r="O4969">
        <v>3.6</v>
      </c>
      <c r="P4969">
        <v>0.9</v>
      </c>
      <c r="Q4969">
        <v>3.7</v>
      </c>
      <c r="R4969">
        <v>0.9</v>
      </c>
      <c r="S4969">
        <v>1.8</v>
      </c>
      <c r="T4969">
        <v>356</v>
      </c>
      <c r="U4969">
        <v>25.95</v>
      </c>
      <c r="V4969">
        <v>24.68</v>
      </c>
      <c r="W4969" s="1">
        <v>44075</v>
      </c>
      <c r="Z4969">
        <v>-26</v>
      </c>
      <c r="AA4969">
        <v>9</v>
      </c>
    </row>
    <row r="4970" spans="1:38" x14ac:dyDescent="0.25">
      <c r="A4970" t="s">
        <v>284</v>
      </c>
      <c r="B4970" s="1">
        <v>44111</v>
      </c>
      <c r="C4970">
        <v>1</v>
      </c>
      <c r="D4970">
        <v>280</v>
      </c>
      <c r="E4970">
        <v>397</v>
      </c>
      <c r="F4970" t="s">
        <v>1426</v>
      </c>
      <c r="G4970" t="s">
        <v>285</v>
      </c>
      <c r="H4970" t="s">
        <v>64</v>
      </c>
      <c r="I4970" t="s">
        <v>286</v>
      </c>
      <c r="J4970" t="s">
        <v>42</v>
      </c>
      <c r="K4970">
        <v>50</v>
      </c>
      <c r="L4970">
        <v>27</v>
      </c>
      <c r="M4970">
        <v>4.95</v>
      </c>
      <c r="N4970">
        <v>1.34</v>
      </c>
      <c r="O4970">
        <v>5.75</v>
      </c>
      <c r="P4970">
        <v>1.55</v>
      </c>
      <c r="Q4970">
        <v>3.45</v>
      </c>
      <c r="R4970">
        <v>0.93</v>
      </c>
      <c r="S4970">
        <v>2.48</v>
      </c>
      <c r="T4970">
        <v>645</v>
      </c>
      <c r="U4970">
        <v>28.03</v>
      </c>
      <c r="V4970">
        <v>33.64</v>
      </c>
      <c r="W4970" s="1">
        <v>44061</v>
      </c>
    </row>
    <row r="4971" spans="1:38" x14ac:dyDescent="0.25">
      <c r="A4971" t="s">
        <v>284</v>
      </c>
      <c r="B4971" s="1">
        <v>44166</v>
      </c>
      <c r="C4971">
        <v>2</v>
      </c>
      <c r="D4971">
        <v>280</v>
      </c>
      <c r="E4971">
        <v>397</v>
      </c>
      <c r="F4971" t="s">
        <v>1426</v>
      </c>
      <c r="G4971" t="s">
        <v>285</v>
      </c>
      <c r="H4971" t="s">
        <v>64</v>
      </c>
      <c r="I4971" t="s">
        <v>286</v>
      </c>
      <c r="J4971" t="s">
        <v>42</v>
      </c>
      <c r="K4971">
        <v>105</v>
      </c>
      <c r="L4971">
        <v>21</v>
      </c>
      <c r="M4971">
        <v>4.82</v>
      </c>
      <c r="N4971">
        <v>1.01</v>
      </c>
      <c r="O4971">
        <v>6.6</v>
      </c>
      <c r="P4971">
        <v>1.4</v>
      </c>
      <c r="Q4971">
        <v>3.9</v>
      </c>
      <c r="R4971">
        <v>0.8</v>
      </c>
      <c r="S4971">
        <v>2.2000000000000002</v>
      </c>
      <c r="T4971">
        <v>111</v>
      </c>
      <c r="U4971">
        <v>21.8</v>
      </c>
      <c r="V4971">
        <v>29.14</v>
      </c>
      <c r="W4971" s="1">
        <v>44061</v>
      </c>
      <c r="Z4971">
        <v>144</v>
      </c>
      <c r="AA4971">
        <v>49</v>
      </c>
    </row>
    <row r="4972" spans="1:38" x14ac:dyDescent="0.25">
      <c r="A4972" t="s">
        <v>284</v>
      </c>
      <c r="B4972" s="1">
        <v>44230</v>
      </c>
      <c r="C4972">
        <v>3</v>
      </c>
      <c r="D4972">
        <v>280</v>
      </c>
      <c r="E4972">
        <v>397</v>
      </c>
      <c r="F4972" t="s">
        <v>1426</v>
      </c>
      <c r="G4972" t="s">
        <v>285</v>
      </c>
      <c r="H4972" t="s">
        <v>64</v>
      </c>
      <c r="I4972" t="s">
        <v>286</v>
      </c>
      <c r="J4972" t="s">
        <v>42</v>
      </c>
      <c r="K4972">
        <v>169</v>
      </c>
      <c r="L4972">
        <v>18.600000000000001</v>
      </c>
      <c r="M4972">
        <v>4.84</v>
      </c>
      <c r="N4972">
        <v>0.9</v>
      </c>
      <c r="O4972">
        <v>5.21</v>
      </c>
      <c r="P4972">
        <v>0.97</v>
      </c>
      <c r="Q4972">
        <v>4.05</v>
      </c>
      <c r="R4972">
        <v>0.75</v>
      </c>
      <c r="S4972">
        <v>1.72</v>
      </c>
      <c r="T4972">
        <v>108</v>
      </c>
      <c r="U4972">
        <v>19.309999999999999</v>
      </c>
      <c r="V4972">
        <v>22.74</v>
      </c>
      <c r="W4972" s="1">
        <v>44061</v>
      </c>
    </row>
    <row r="4973" spans="1:38" x14ac:dyDescent="0.25">
      <c r="A4973" t="s">
        <v>284</v>
      </c>
      <c r="B4973" s="1">
        <v>44298</v>
      </c>
      <c r="C4973">
        <v>4</v>
      </c>
      <c r="D4973">
        <v>280</v>
      </c>
      <c r="E4973">
        <v>397</v>
      </c>
      <c r="F4973" t="s">
        <v>1426</v>
      </c>
      <c r="G4973" t="s">
        <v>285</v>
      </c>
      <c r="H4973" t="s">
        <v>64</v>
      </c>
      <c r="I4973" t="s">
        <v>286</v>
      </c>
      <c r="J4973" t="s">
        <v>42</v>
      </c>
      <c r="K4973">
        <v>237</v>
      </c>
      <c r="L4973">
        <v>18.600000000000001</v>
      </c>
      <c r="M4973">
        <v>4.84</v>
      </c>
      <c r="N4973">
        <v>0.9</v>
      </c>
      <c r="O4973">
        <v>5.21</v>
      </c>
      <c r="P4973">
        <v>0.97</v>
      </c>
      <c r="Q4973">
        <v>4.05</v>
      </c>
      <c r="R4973">
        <v>0.75</v>
      </c>
      <c r="S4973">
        <v>1.72</v>
      </c>
      <c r="T4973">
        <v>108</v>
      </c>
      <c r="U4973">
        <v>19.309999999999999</v>
      </c>
      <c r="V4973">
        <v>22.74</v>
      </c>
      <c r="W4973" s="1">
        <v>44061</v>
      </c>
    </row>
    <row r="4974" spans="1:38" x14ac:dyDescent="0.25">
      <c r="A4974" t="s">
        <v>78</v>
      </c>
      <c r="B4974" s="1">
        <v>43012</v>
      </c>
      <c r="C4974">
        <v>1</v>
      </c>
      <c r="D4974">
        <v>87</v>
      </c>
      <c r="E4974">
        <v>398</v>
      </c>
      <c r="F4974" t="s">
        <v>1426</v>
      </c>
      <c r="G4974" t="s">
        <v>40</v>
      </c>
      <c r="H4974" t="s">
        <v>41</v>
      </c>
      <c r="I4974">
        <v>10</v>
      </c>
      <c r="J4974" t="s">
        <v>42</v>
      </c>
      <c r="K4974">
        <v>7</v>
      </c>
      <c r="L4974">
        <v>22.6</v>
      </c>
      <c r="M4974">
        <v>4.8099999999999996</v>
      </c>
      <c r="N4974">
        <v>1.0900000000000001</v>
      </c>
      <c r="O4974">
        <v>4.8499999999999996</v>
      </c>
      <c r="P4974">
        <v>1.1000000000000001</v>
      </c>
      <c r="Q4974">
        <v>4.42</v>
      </c>
      <c r="R4974">
        <v>1</v>
      </c>
      <c r="S4974">
        <v>2.1</v>
      </c>
      <c r="U4974">
        <v>23.46</v>
      </c>
      <c r="V4974">
        <v>27.28</v>
      </c>
      <c r="W4974" s="1">
        <v>43005</v>
      </c>
      <c r="X4974">
        <v>200</v>
      </c>
      <c r="Z4974" t="s">
        <v>695</v>
      </c>
      <c r="AA4974" t="s">
        <v>696</v>
      </c>
      <c r="AC4974" t="s">
        <v>49</v>
      </c>
      <c r="AH4974">
        <v>302010</v>
      </c>
      <c r="AI4974" t="s">
        <v>697</v>
      </c>
      <c r="AJ4974" s="2">
        <v>42370</v>
      </c>
      <c r="AK4974" t="s">
        <v>45</v>
      </c>
      <c r="AL4974" s="1">
        <v>43005</v>
      </c>
    </row>
    <row r="4975" spans="1:38" x14ac:dyDescent="0.25">
      <c r="A4975" t="s">
        <v>78</v>
      </c>
      <c r="B4975" s="1">
        <v>43072</v>
      </c>
      <c r="C4975">
        <v>2</v>
      </c>
      <c r="D4975">
        <v>87</v>
      </c>
      <c r="E4975">
        <v>398</v>
      </c>
      <c r="F4975" t="s">
        <v>1426</v>
      </c>
      <c r="G4975" t="s">
        <v>40</v>
      </c>
      <c r="H4975" t="s">
        <v>41</v>
      </c>
      <c r="I4975">
        <v>3</v>
      </c>
      <c r="J4975">
        <v>2</v>
      </c>
      <c r="K4975">
        <v>67</v>
      </c>
      <c r="L4975">
        <v>21.2</v>
      </c>
      <c r="M4975">
        <v>5.0599999999999996</v>
      </c>
      <c r="N4975">
        <v>1.07</v>
      </c>
      <c r="O4975">
        <v>4.74</v>
      </c>
      <c r="P4975">
        <v>1</v>
      </c>
      <c r="Q4975">
        <v>3.82</v>
      </c>
      <c r="R4975">
        <v>0.81</v>
      </c>
      <c r="S4975">
        <v>1.81</v>
      </c>
      <c r="T4975">
        <v>43</v>
      </c>
      <c r="U4975">
        <v>22.01</v>
      </c>
      <c r="V4975">
        <v>24.25</v>
      </c>
      <c r="W4975" s="1">
        <v>43005</v>
      </c>
      <c r="X4975">
        <v>217</v>
      </c>
      <c r="Y4975" t="s">
        <v>46</v>
      </c>
      <c r="Z4975" t="s">
        <v>1512</v>
      </c>
      <c r="AA4975" t="s">
        <v>1513</v>
      </c>
      <c r="AB4975">
        <v>311</v>
      </c>
      <c r="AC4975" s="1">
        <v>43073</v>
      </c>
      <c r="AD4975">
        <v>2</v>
      </c>
      <c r="AE4975">
        <v>226</v>
      </c>
      <c r="AF4975" s="1">
        <v>43352</v>
      </c>
      <c r="AG4975">
        <v>363</v>
      </c>
      <c r="AH4975">
        <v>309084</v>
      </c>
      <c r="AI4975" t="s">
        <v>452</v>
      </c>
      <c r="AJ4975" s="2">
        <v>22555</v>
      </c>
      <c r="AK4975" t="s">
        <v>45</v>
      </c>
      <c r="AL4975" s="1">
        <v>42989</v>
      </c>
    </row>
    <row r="4976" spans="1:38" x14ac:dyDescent="0.25">
      <c r="A4976" t="s">
        <v>78</v>
      </c>
      <c r="B4976" s="1">
        <v>43193</v>
      </c>
      <c r="C4976">
        <v>4</v>
      </c>
      <c r="D4976">
        <v>87</v>
      </c>
      <c r="E4976">
        <v>398</v>
      </c>
      <c r="F4976" t="s">
        <v>1426</v>
      </c>
      <c r="G4976" t="s">
        <v>40</v>
      </c>
      <c r="H4976" t="s">
        <v>41</v>
      </c>
      <c r="I4976">
        <v>10</v>
      </c>
      <c r="J4976" t="s">
        <v>42</v>
      </c>
      <c r="K4976">
        <v>188</v>
      </c>
      <c r="L4976">
        <v>9.1</v>
      </c>
      <c r="M4976">
        <v>4.22</v>
      </c>
      <c r="N4976">
        <v>0.38</v>
      </c>
      <c r="O4976">
        <v>7.83</v>
      </c>
      <c r="P4976">
        <v>0.71</v>
      </c>
      <c r="Q4976">
        <v>4.96</v>
      </c>
      <c r="R4976">
        <v>0.45</v>
      </c>
      <c r="S4976">
        <v>1.1599999999999999</v>
      </c>
      <c r="T4976">
        <v>44</v>
      </c>
      <c r="U4976">
        <v>9.4499999999999993</v>
      </c>
      <c r="V4976">
        <v>14.69</v>
      </c>
      <c r="W4976" s="1">
        <v>43005</v>
      </c>
      <c r="X4976">
        <v>200</v>
      </c>
      <c r="Y4976" s="3">
        <v>44986</v>
      </c>
      <c r="Z4976" t="s">
        <v>695</v>
      </c>
      <c r="AA4976" t="s">
        <v>696</v>
      </c>
      <c r="AC4976" s="1">
        <v>43075</v>
      </c>
      <c r="AD4976">
        <v>1</v>
      </c>
      <c r="AE4976">
        <v>162</v>
      </c>
      <c r="AF4976" s="1">
        <v>43357</v>
      </c>
      <c r="AG4976">
        <v>352</v>
      </c>
      <c r="AH4976">
        <v>302010</v>
      </c>
      <c r="AI4976" t="s">
        <v>697</v>
      </c>
      <c r="AJ4976" s="2">
        <v>42370</v>
      </c>
      <c r="AK4976" t="s">
        <v>45</v>
      </c>
      <c r="AL4976" s="1">
        <v>43005</v>
      </c>
    </row>
    <row r="4977" spans="1:38" x14ac:dyDescent="0.25">
      <c r="A4977" t="s">
        <v>38</v>
      </c>
      <c r="B4977" s="1">
        <v>43010</v>
      </c>
      <c r="C4977">
        <v>1</v>
      </c>
      <c r="D4977">
        <v>235</v>
      </c>
      <c r="E4977">
        <v>398</v>
      </c>
      <c r="F4977" t="s">
        <v>1426</v>
      </c>
      <c r="G4977" t="s">
        <v>40</v>
      </c>
      <c r="H4977" t="s">
        <v>41</v>
      </c>
      <c r="I4977">
        <v>5</v>
      </c>
      <c r="J4977" t="s">
        <v>42</v>
      </c>
      <c r="K4977">
        <v>43</v>
      </c>
      <c r="L4977">
        <v>16.5</v>
      </c>
      <c r="M4977">
        <v>5.09</v>
      </c>
      <c r="N4977">
        <v>0.84</v>
      </c>
      <c r="O4977">
        <v>5.2</v>
      </c>
      <c r="P4977">
        <v>0.86</v>
      </c>
      <c r="Q4977">
        <v>4.4000000000000004</v>
      </c>
      <c r="R4977">
        <v>0.73</v>
      </c>
      <c r="S4977">
        <v>1.58</v>
      </c>
      <c r="T4977">
        <v>99</v>
      </c>
      <c r="U4977">
        <v>17.13</v>
      </c>
      <c r="V4977">
        <v>20.63</v>
      </c>
      <c r="W4977" s="1">
        <v>42967</v>
      </c>
      <c r="X4977">
        <v>246</v>
      </c>
      <c r="Y4977" t="s">
        <v>43</v>
      </c>
      <c r="Z4977" t="s">
        <v>2567</v>
      </c>
      <c r="AA4977" t="s">
        <v>2568</v>
      </c>
      <c r="AC4977" s="1">
        <v>43071</v>
      </c>
      <c r="AD4977">
        <v>2</v>
      </c>
      <c r="AE4977">
        <v>274</v>
      </c>
      <c r="AF4977" s="1">
        <v>43351</v>
      </c>
      <c r="AG4977">
        <v>384</v>
      </c>
      <c r="AH4977">
        <v>311005</v>
      </c>
      <c r="AI4977" t="s">
        <v>308</v>
      </c>
      <c r="AJ4977" s="3">
        <v>44987</v>
      </c>
      <c r="AK4977" t="s">
        <v>45</v>
      </c>
      <c r="AL4977" s="1">
        <v>42967</v>
      </c>
    </row>
    <row r="4978" spans="1:38" x14ac:dyDescent="0.25">
      <c r="A4978" t="s">
        <v>38</v>
      </c>
      <c r="B4978" s="1">
        <v>43075</v>
      </c>
      <c r="C4978">
        <v>2</v>
      </c>
      <c r="D4978">
        <v>235</v>
      </c>
      <c r="E4978">
        <v>398</v>
      </c>
      <c r="F4978" t="s">
        <v>1426</v>
      </c>
      <c r="G4978" t="s">
        <v>40</v>
      </c>
      <c r="H4978" t="s">
        <v>41</v>
      </c>
      <c r="I4978">
        <v>5</v>
      </c>
      <c r="J4978" t="s">
        <v>42</v>
      </c>
      <c r="K4978">
        <v>108</v>
      </c>
      <c r="L4978">
        <v>15.4</v>
      </c>
      <c r="M4978">
        <v>5</v>
      </c>
      <c r="N4978">
        <v>0.77</v>
      </c>
      <c r="O4978">
        <v>5.12</v>
      </c>
      <c r="P4978">
        <v>0.79</v>
      </c>
      <c r="Q4978">
        <v>4.25</v>
      </c>
      <c r="R4978">
        <v>0.65</v>
      </c>
      <c r="S4978">
        <v>1.44</v>
      </c>
      <c r="T4978">
        <v>12</v>
      </c>
      <c r="U4978">
        <v>15.99</v>
      </c>
      <c r="V4978">
        <v>18.87</v>
      </c>
      <c r="W4978" s="1">
        <v>42967</v>
      </c>
      <c r="X4978">
        <v>246</v>
      </c>
      <c r="Y4978" t="s">
        <v>46</v>
      </c>
      <c r="Z4978" t="s">
        <v>2567</v>
      </c>
      <c r="AA4978" t="s">
        <v>2568</v>
      </c>
      <c r="AC4978" s="1">
        <v>43071</v>
      </c>
      <c r="AD4978">
        <v>2</v>
      </c>
      <c r="AE4978">
        <v>236</v>
      </c>
      <c r="AF4978" s="1">
        <v>43351</v>
      </c>
      <c r="AG4978">
        <v>384</v>
      </c>
      <c r="AH4978">
        <v>311005</v>
      </c>
      <c r="AI4978" t="s">
        <v>308</v>
      </c>
      <c r="AJ4978" s="3">
        <v>44987</v>
      </c>
      <c r="AK4978" t="s">
        <v>45</v>
      </c>
      <c r="AL4978" s="1">
        <v>42967</v>
      </c>
    </row>
    <row r="4979" spans="1:38" x14ac:dyDescent="0.25">
      <c r="A4979" t="s">
        <v>38</v>
      </c>
      <c r="B4979" s="1">
        <v>43146</v>
      </c>
      <c r="C4979">
        <v>3</v>
      </c>
      <c r="D4979">
        <v>235</v>
      </c>
      <c r="E4979">
        <v>398</v>
      </c>
      <c r="F4979" t="s">
        <v>1426</v>
      </c>
      <c r="G4979" t="s">
        <v>40</v>
      </c>
      <c r="H4979" t="s">
        <v>41</v>
      </c>
      <c r="I4979">
        <v>5</v>
      </c>
      <c r="J4979" t="s">
        <v>42</v>
      </c>
      <c r="K4979">
        <v>179</v>
      </c>
      <c r="L4979">
        <v>12.3</v>
      </c>
      <c r="M4979">
        <v>4.91</v>
      </c>
      <c r="N4979">
        <v>0.6</v>
      </c>
      <c r="O4979">
        <v>6.13</v>
      </c>
      <c r="P4979">
        <v>0.75</v>
      </c>
      <c r="Q4979">
        <v>4.59</v>
      </c>
      <c r="R4979">
        <v>0.56000000000000005</v>
      </c>
      <c r="S4979">
        <v>1.32</v>
      </c>
      <c r="T4979">
        <v>14</v>
      </c>
      <c r="U4979">
        <v>12.77</v>
      </c>
      <c r="V4979">
        <v>16.86</v>
      </c>
      <c r="W4979" s="1">
        <v>42967</v>
      </c>
      <c r="X4979">
        <v>246</v>
      </c>
      <c r="Y4979" t="s">
        <v>47</v>
      </c>
      <c r="Z4979" t="s">
        <v>2567</v>
      </c>
      <c r="AA4979" t="s">
        <v>2568</v>
      </c>
      <c r="AC4979" s="1">
        <v>43071</v>
      </c>
      <c r="AD4979">
        <v>2</v>
      </c>
      <c r="AE4979">
        <v>200</v>
      </c>
      <c r="AF4979" s="1">
        <v>43351</v>
      </c>
      <c r="AG4979">
        <v>384</v>
      </c>
      <c r="AH4979">
        <v>311005</v>
      </c>
      <c r="AI4979" t="s">
        <v>308</v>
      </c>
      <c r="AJ4979" s="3">
        <v>44987</v>
      </c>
      <c r="AK4979" t="s">
        <v>45</v>
      </c>
      <c r="AL4979" s="1">
        <v>42967</v>
      </c>
    </row>
    <row r="4980" spans="1:38" x14ac:dyDescent="0.25">
      <c r="A4980" t="s">
        <v>1153</v>
      </c>
      <c r="B4980" s="1">
        <v>43073</v>
      </c>
      <c r="C4980">
        <v>2</v>
      </c>
      <c r="D4980">
        <v>65</v>
      </c>
      <c r="E4980">
        <v>399</v>
      </c>
      <c r="F4980" t="s">
        <v>1426</v>
      </c>
      <c r="G4980" t="s">
        <v>40</v>
      </c>
      <c r="H4980" t="s">
        <v>41</v>
      </c>
      <c r="I4980">
        <v>11</v>
      </c>
      <c r="J4980" t="s">
        <v>42</v>
      </c>
      <c r="K4980">
        <v>83</v>
      </c>
      <c r="L4980">
        <v>14.2</v>
      </c>
      <c r="M4980">
        <v>4.76</v>
      </c>
      <c r="N4980">
        <v>0.68</v>
      </c>
      <c r="O4980">
        <v>5.49</v>
      </c>
      <c r="P4980">
        <v>0.78</v>
      </c>
      <c r="Q4980">
        <v>4.38</v>
      </c>
      <c r="R4980">
        <v>0.62</v>
      </c>
      <c r="S4980">
        <v>1.4</v>
      </c>
      <c r="T4980">
        <v>576</v>
      </c>
      <c r="U4980">
        <v>14.74</v>
      </c>
      <c r="V4980">
        <v>18.2</v>
      </c>
      <c r="W4980" s="1">
        <v>42990</v>
      </c>
      <c r="X4980">
        <v>237</v>
      </c>
      <c r="Y4980" s="3">
        <v>44959</v>
      </c>
      <c r="Z4980" t="s">
        <v>2569</v>
      </c>
      <c r="AA4980" t="s">
        <v>2570</v>
      </c>
      <c r="AC4980" s="1">
        <v>43044</v>
      </c>
      <c r="AD4980">
        <v>1</v>
      </c>
      <c r="AE4980">
        <v>248</v>
      </c>
      <c r="AF4980" s="1">
        <v>43323</v>
      </c>
      <c r="AG4980">
        <v>333</v>
      </c>
      <c r="AH4980">
        <v>301104</v>
      </c>
      <c r="AI4980" t="s">
        <v>870</v>
      </c>
      <c r="AJ4980" s="2">
        <v>44256</v>
      </c>
      <c r="AK4980" t="s">
        <v>45</v>
      </c>
      <c r="AL4980" s="1">
        <v>42990</v>
      </c>
    </row>
    <row r="4981" spans="1:38" x14ac:dyDescent="0.25">
      <c r="A4981" t="s">
        <v>1153</v>
      </c>
      <c r="B4981" s="1">
        <v>43144</v>
      </c>
      <c r="C4981">
        <v>3</v>
      </c>
      <c r="D4981">
        <v>65</v>
      </c>
      <c r="E4981">
        <v>399</v>
      </c>
      <c r="F4981" t="s">
        <v>1426</v>
      </c>
      <c r="G4981" t="s">
        <v>40</v>
      </c>
      <c r="H4981" t="s">
        <v>41</v>
      </c>
      <c r="I4981">
        <v>11</v>
      </c>
      <c r="J4981" t="s">
        <v>42</v>
      </c>
      <c r="K4981">
        <v>154</v>
      </c>
      <c r="L4981">
        <v>10.8</v>
      </c>
      <c r="M4981">
        <v>4.87</v>
      </c>
      <c r="N4981">
        <v>0.53</v>
      </c>
      <c r="O4981">
        <v>7.15</v>
      </c>
      <c r="P4981">
        <v>0.77</v>
      </c>
      <c r="Q4981">
        <v>4.21</v>
      </c>
      <c r="R4981">
        <v>0.45</v>
      </c>
      <c r="S4981">
        <v>1.23</v>
      </c>
      <c r="T4981">
        <v>1205</v>
      </c>
      <c r="U4981">
        <v>11.21</v>
      </c>
      <c r="V4981">
        <v>15.9</v>
      </c>
      <c r="W4981" s="1">
        <v>42990</v>
      </c>
      <c r="X4981">
        <v>237</v>
      </c>
      <c r="Y4981" s="3">
        <v>44988</v>
      </c>
      <c r="Z4981" t="s">
        <v>2569</v>
      </c>
      <c r="AA4981" t="s">
        <v>2570</v>
      </c>
      <c r="AC4981" s="1">
        <v>43044</v>
      </c>
      <c r="AD4981">
        <v>1</v>
      </c>
      <c r="AE4981">
        <v>109</v>
      </c>
      <c r="AF4981" s="1">
        <v>43323</v>
      </c>
      <c r="AG4981">
        <v>333</v>
      </c>
      <c r="AH4981">
        <v>301104</v>
      </c>
      <c r="AI4981" t="s">
        <v>870</v>
      </c>
      <c r="AJ4981" s="2">
        <v>44256</v>
      </c>
      <c r="AK4981" t="s">
        <v>45</v>
      </c>
      <c r="AL4981" s="1">
        <v>42990</v>
      </c>
    </row>
    <row r="4982" spans="1:38" x14ac:dyDescent="0.25">
      <c r="A4982" t="s">
        <v>1153</v>
      </c>
      <c r="B4982" s="1">
        <v>43009</v>
      </c>
      <c r="C4982">
        <v>1</v>
      </c>
      <c r="D4982">
        <v>65</v>
      </c>
      <c r="E4982">
        <v>399</v>
      </c>
      <c r="F4982" t="s">
        <v>1426</v>
      </c>
      <c r="G4982" t="s">
        <v>40</v>
      </c>
      <c r="H4982" t="s">
        <v>41</v>
      </c>
      <c r="I4982">
        <v>11</v>
      </c>
      <c r="J4982" t="s">
        <v>42</v>
      </c>
      <c r="K4982">
        <v>19</v>
      </c>
      <c r="L4982">
        <v>13.1</v>
      </c>
      <c r="M4982">
        <v>4.75</v>
      </c>
      <c r="N4982">
        <v>0.62</v>
      </c>
      <c r="O4982">
        <v>5.05</v>
      </c>
      <c r="P4982">
        <v>0.66</v>
      </c>
      <c r="Q4982">
        <v>4.08</v>
      </c>
      <c r="R4982">
        <v>0.53</v>
      </c>
      <c r="S4982">
        <v>1.2</v>
      </c>
      <c r="T4982">
        <v>576</v>
      </c>
      <c r="U4982">
        <v>13.6</v>
      </c>
      <c r="V4982">
        <v>15.73</v>
      </c>
      <c r="W4982" s="1">
        <v>42990</v>
      </c>
      <c r="X4982">
        <v>237</v>
      </c>
      <c r="Y4982" s="3">
        <v>44927</v>
      </c>
      <c r="Z4982" t="s">
        <v>2569</v>
      </c>
      <c r="AA4982" t="s">
        <v>2570</v>
      </c>
      <c r="AC4982" s="1">
        <v>43044</v>
      </c>
      <c r="AD4982">
        <v>1</v>
      </c>
      <c r="AE4982">
        <v>253</v>
      </c>
      <c r="AF4982" s="1">
        <v>43323</v>
      </c>
      <c r="AG4982">
        <v>333</v>
      </c>
      <c r="AH4982">
        <v>301104</v>
      </c>
      <c r="AI4982" t="s">
        <v>870</v>
      </c>
      <c r="AJ4982" s="2">
        <v>44256</v>
      </c>
      <c r="AK4982" t="s">
        <v>45</v>
      </c>
      <c r="AL4982" s="1">
        <v>42990</v>
      </c>
    </row>
    <row r="4983" spans="1:38" x14ac:dyDescent="0.25">
      <c r="A4983" t="s">
        <v>1153</v>
      </c>
      <c r="B4983" s="1">
        <v>43214</v>
      </c>
      <c r="C4983">
        <v>4</v>
      </c>
      <c r="D4983">
        <v>65</v>
      </c>
      <c r="E4983">
        <v>399</v>
      </c>
      <c r="F4983" t="s">
        <v>1426</v>
      </c>
      <c r="G4983" t="s">
        <v>40</v>
      </c>
      <c r="H4983" t="s">
        <v>41</v>
      </c>
      <c r="I4983">
        <v>11</v>
      </c>
      <c r="J4983" t="s">
        <v>42</v>
      </c>
      <c r="K4983">
        <v>224</v>
      </c>
      <c r="L4983">
        <v>7.7</v>
      </c>
      <c r="M4983">
        <v>4.33</v>
      </c>
      <c r="N4983">
        <v>0.33</v>
      </c>
      <c r="O4983">
        <v>7.56</v>
      </c>
      <c r="P4983">
        <v>0.57999999999999996</v>
      </c>
      <c r="Q4983">
        <v>5.38</v>
      </c>
      <c r="R4983">
        <v>0.41</v>
      </c>
      <c r="S4983">
        <v>1</v>
      </c>
      <c r="T4983">
        <v>416</v>
      </c>
      <c r="U4983">
        <v>7.99</v>
      </c>
      <c r="V4983">
        <v>12.38</v>
      </c>
      <c r="W4983" s="1">
        <v>42990</v>
      </c>
      <c r="X4983">
        <v>237</v>
      </c>
      <c r="Y4983" s="3">
        <v>45020</v>
      </c>
      <c r="Z4983" t="s">
        <v>2569</v>
      </c>
      <c r="AA4983" t="s">
        <v>2570</v>
      </c>
      <c r="AC4983" t="s">
        <v>49</v>
      </c>
      <c r="AH4983">
        <v>301104</v>
      </c>
      <c r="AI4983" t="s">
        <v>870</v>
      </c>
      <c r="AJ4983" s="2">
        <v>44256</v>
      </c>
      <c r="AK4983" t="s">
        <v>50</v>
      </c>
      <c r="AL4983" s="1">
        <v>43237</v>
      </c>
    </row>
    <row r="4984" spans="1:38" x14ac:dyDescent="0.25">
      <c r="A4984" t="s">
        <v>129</v>
      </c>
      <c r="B4984" s="1">
        <v>42997</v>
      </c>
      <c r="C4984">
        <v>1</v>
      </c>
      <c r="D4984">
        <v>14</v>
      </c>
      <c r="E4984">
        <v>400</v>
      </c>
      <c r="F4984" t="s">
        <v>1426</v>
      </c>
      <c r="G4984" t="s">
        <v>40</v>
      </c>
      <c r="H4984" t="s">
        <v>41</v>
      </c>
      <c r="I4984">
        <v>8</v>
      </c>
      <c r="J4984" t="s">
        <v>42</v>
      </c>
      <c r="K4984">
        <v>38</v>
      </c>
      <c r="L4984">
        <v>21.3</v>
      </c>
      <c r="M4984">
        <v>5.08</v>
      </c>
      <c r="N4984">
        <v>1.08</v>
      </c>
      <c r="O4984">
        <v>4.2300000000000004</v>
      </c>
      <c r="P4984">
        <v>0.9</v>
      </c>
      <c r="Q4984">
        <v>3.69</v>
      </c>
      <c r="R4984">
        <v>0.79</v>
      </c>
      <c r="S4984">
        <v>1.69</v>
      </c>
      <c r="T4984">
        <v>1316</v>
      </c>
      <c r="U4984">
        <v>22.11</v>
      </c>
      <c r="V4984">
        <v>22.87</v>
      </c>
      <c r="W4984" s="1">
        <v>42959</v>
      </c>
      <c r="X4984">
        <v>281</v>
      </c>
      <c r="Y4984" s="3">
        <v>44927</v>
      </c>
      <c r="AC4984" s="1">
        <v>43037</v>
      </c>
      <c r="AD4984">
        <v>1</v>
      </c>
      <c r="AE4984">
        <v>272</v>
      </c>
      <c r="AF4984" s="1">
        <v>43320</v>
      </c>
      <c r="AG4984">
        <v>361</v>
      </c>
      <c r="AI4984">
        <v>0</v>
      </c>
      <c r="AK4984" t="s">
        <v>45</v>
      </c>
      <c r="AL4984" s="1">
        <v>42959</v>
      </c>
    </row>
    <row r="4985" spans="1:38" x14ac:dyDescent="0.25">
      <c r="A4985" t="s">
        <v>129</v>
      </c>
      <c r="B4985" s="1">
        <v>43060</v>
      </c>
      <c r="C4985">
        <v>2</v>
      </c>
      <c r="D4985">
        <v>14</v>
      </c>
      <c r="E4985">
        <v>400</v>
      </c>
      <c r="F4985" t="s">
        <v>1426</v>
      </c>
      <c r="G4985" t="s">
        <v>40</v>
      </c>
      <c r="H4985" t="s">
        <v>41</v>
      </c>
      <c r="I4985">
        <v>8</v>
      </c>
      <c r="J4985" t="s">
        <v>42</v>
      </c>
      <c r="K4985">
        <v>101</v>
      </c>
      <c r="L4985">
        <v>15.2</v>
      </c>
      <c r="M4985">
        <v>4.96</v>
      </c>
      <c r="N4985">
        <v>0.75</v>
      </c>
      <c r="O4985">
        <v>5.47</v>
      </c>
      <c r="P4985">
        <v>0.83</v>
      </c>
      <c r="Q4985">
        <v>4.03</v>
      </c>
      <c r="R4985">
        <v>0.61</v>
      </c>
      <c r="S4985">
        <v>1.44</v>
      </c>
      <c r="T4985">
        <v>33</v>
      </c>
      <c r="U4985">
        <v>15.78</v>
      </c>
      <c r="V4985">
        <v>19.02</v>
      </c>
      <c r="W4985" s="1">
        <v>42959</v>
      </c>
      <c r="X4985">
        <v>281</v>
      </c>
      <c r="Y4985" s="3">
        <v>44958</v>
      </c>
      <c r="AC4985" s="1">
        <v>43060</v>
      </c>
      <c r="AD4985">
        <v>2</v>
      </c>
      <c r="AE4985">
        <v>191</v>
      </c>
      <c r="AF4985" s="1">
        <v>43338</v>
      </c>
      <c r="AG4985">
        <v>379</v>
      </c>
      <c r="AI4985">
        <v>0</v>
      </c>
      <c r="AK4985" t="s">
        <v>45</v>
      </c>
      <c r="AL4985" s="1">
        <v>42959</v>
      </c>
    </row>
    <row r="4986" spans="1:38" x14ac:dyDescent="0.25">
      <c r="A4986" t="s">
        <v>129</v>
      </c>
      <c r="B4986" s="1">
        <v>43156</v>
      </c>
      <c r="C4986">
        <v>3</v>
      </c>
      <c r="D4986">
        <v>14</v>
      </c>
      <c r="E4986">
        <v>400</v>
      </c>
      <c r="F4986" t="s">
        <v>1426</v>
      </c>
      <c r="G4986" t="s">
        <v>40</v>
      </c>
      <c r="H4986" t="s">
        <v>41</v>
      </c>
      <c r="I4986">
        <v>8</v>
      </c>
      <c r="J4986" t="s">
        <v>42</v>
      </c>
      <c r="K4986">
        <v>197</v>
      </c>
      <c r="L4986">
        <v>14</v>
      </c>
      <c r="M4986">
        <v>4.8499999999999996</v>
      </c>
      <c r="N4986">
        <v>0.68</v>
      </c>
      <c r="O4986">
        <v>5.96</v>
      </c>
      <c r="P4986">
        <v>0.83</v>
      </c>
      <c r="Q4986">
        <v>4.24</v>
      </c>
      <c r="R4986">
        <v>0.59</v>
      </c>
      <c r="S4986">
        <v>1.43</v>
      </c>
      <c r="U4986">
        <v>14.53</v>
      </c>
      <c r="V4986">
        <v>18.55</v>
      </c>
      <c r="W4986" s="1">
        <v>42959</v>
      </c>
      <c r="X4986">
        <v>281</v>
      </c>
      <c r="AI4986">
        <v>0</v>
      </c>
    </row>
    <row r="4987" spans="1:38" x14ac:dyDescent="0.25">
      <c r="A4987" t="s">
        <v>129</v>
      </c>
      <c r="B4987" s="1">
        <v>43229</v>
      </c>
      <c r="C4987">
        <v>4</v>
      </c>
      <c r="D4987">
        <v>14</v>
      </c>
      <c r="E4987">
        <v>400</v>
      </c>
      <c r="F4987" t="s">
        <v>1426</v>
      </c>
      <c r="G4987" t="s">
        <v>40</v>
      </c>
      <c r="H4987" t="s">
        <v>41</v>
      </c>
      <c r="I4987">
        <v>8</v>
      </c>
      <c r="J4987" t="s">
        <v>42</v>
      </c>
      <c r="K4987">
        <v>270</v>
      </c>
      <c r="L4987">
        <v>7.1</v>
      </c>
      <c r="M4987">
        <v>4.5199999999999996</v>
      </c>
      <c r="N4987">
        <v>0.32</v>
      </c>
      <c r="O4987">
        <v>7.23</v>
      </c>
      <c r="P4987">
        <v>0.51</v>
      </c>
      <c r="Q4987">
        <v>5.53</v>
      </c>
      <c r="R4987">
        <v>0.39</v>
      </c>
      <c r="S4987">
        <v>0.91</v>
      </c>
      <c r="T4987">
        <v>63</v>
      </c>
      <c r="U4987">
        <v>7.37</v>
      </c>
      <c r="V4987">
        <v>11.2</v>
      </c>
      <c r="W4987" s="1">
        <v>42959</v>
      </c>
      <c r="X4987">
        <v>281</v>
      </c>
      <c r="Y4987" s="3">
        <v>45017</v>
      </c>
      <c r="AC4987" t="s">
        <v>49</v>
      </c>
      <c r="AI4987">
        <v>0</v>
      </c>
      <c r="AK4987" t="s">
        <v>50</v>
      </c>
      <c r="AL4987" s="1">
        <v>43242</v>
      </c>
    </row>
    <row r="4988" spans="1:38" x14ac:dyDescent="0.25">
      <c r="A4988" t="s">
        <v>1153</v>
      </c>
      <c r="B4988" s="1">
        <v>43073</v>
      </c>
      <c r="C4988">
        <v>2</v>
      </c>
      <c r="D4988">
        <v>60</v>
      </c>
      <c r="E4988">
        <v>401</v>
      </c>
      <c r="F4988" t="s">
        <v>1426</v>
      </c>
      <c r="G4988" t="s">
        <v>40</v>
      </c>
      <c r="H4988" t="s">
        <v>41</v>
      </c>
      <c r="I4988">
        <v>3</v>
      </c>
      <c r="J4988">
        <v>2</v>
      </c>
      <c r="K4988">
        <v>72</v>
      </c>
      <c r="L4988">
        <v>13.7</v>
      </c>
      <c r="M4988">
        <v>4.9000000000000004</v>
      </c>
      <c r="N4988">
        <v>0.67</v>
      </c>
      <c r="O4988">
        <v>5.72</v>
      </c>
      <c r="P4988">
        <v>0.78</v>
      </c>
      <c r="Q4988">
        <v>4.24</v>
      </c>
      <c r="R4988">
        <v>0.57999999999999996</v>
      </c>
      <c r="S4988">
        <v>1.36</v>
      </c>
      <c r="T4988">
        <v>108</v>
      </c>
      <c r="U4988">
        <v>14.22</v>
      </c>
      <c r="V4988">
        <v>17.77</v>
      </c>
      <c r="W4988" s="1">
        <v>43001</v>
      </c>
      <c r="X4988">
        <v>226</v>
      </c>
      <c r="Y4988" t="s">
        <v>46</v>
      </c>
      <c r="AC4988" s="1">
        <v>43044</v>
      </c>
      <c r="AD4988">
        <v>1</v>
      </c>
      <c r="AE4988">
        <v>248</v>
      </c>
      <c r="AF4988" s="1">
        <v>43323</v>
      </c>
      <c r="AG4988">
        <v>322</v>
      </c>
      <c r="AH4988">
        <v>308103</v>
      </c>
      <c r="AI4988">
        <v>93</v>
      </c>
      <c r="AJ4988" s="2">
        <v>44501</v>
      </c>
      <c r="AK4988" t="s">
        <v>45</v>
      </c>
      <c r="AL4988" s="1">
        <v>43001</v>
      </c>
    </row>
    <row r="4989" spans="1:38" x14ac:dyDescent="0.25">
      <c r="A4989" t="s">
        <v>1153</v>
      </c>
      <c r="B4989" s="1">
        <v>43214</v>
      </c>
      <c r="C4989">
        <v>4</v>
      </c>
      <c r="D4989">
        <v>60</v>
      </c>
      <c r="E4989">
        <v>401</v>
      </c>
      <c r="F4989" t="s">
        <v>1426</v>
      </c>
      <c r="G4989" t="s">
        <v>40</v>
      </c>
      <c r="H4989" t="s">
        <v>41</v>
      </c>
      <c r="I4989">
        <v>3</v>
      </c>
      <c r="J4989">
        <v>2</v>
      </c>
      <c r="K4989">
        <v>213</v>
      </c>
      <c r="L4989">
        <v>9.6999999999999993</v>
      </c>
      <c r="M4989">
        <v>4.5999999999999996</v>
      </c>
      <c r="N4989">
        <v>0.45</v>
      </c>
      <c r="O4989">
        <v>8</v>
      </c>
      <c r="P4989">
        <v>0.78</v>
      </c>
      <c r="Q4989">
        <v>4.9000000000000004</v>
      </c>
      <c r="R4989">
        <v>0.48</v>
      </c>
      <c r="S4989">
        <v>1.25</v>
      </c>
      <c r="T4989">
        <v>27</v>
      </c>
      <c r="U4989">
        <v>10.07</v>
      </c>
      <c r="V4989">
        <v>15.95</v>
      </c>
      <c r="W4989" s="1">
        <v>43001</v>
      </c>
      <c r="X4989">
        <v>226</v>
      </c>
      <c r="Y4989" t="s">
        <v>48</v>
      </c>
      <c r="AC4989" t="s">
        <v>49</v>
      </c>
      <c r="AH4989">
        <v>308103</v>
      </c>
      <c r="AI4989">
        <v>93</v>
      </c>
      <c r="AJ4989" s="2">
        <v>44501</v>
      </c>
      <c r="AK4989" t="s">
        <v>50</v>
      </c>
      <c r="AL4989" s="1">
        <v>43237</v>
      </c>
    </row>
    <row r="4990" spans="1:38" x14ac:dyDescent="0.25">
      <c r="A4990" t="s">
        <v>1153</v>
      </c>
      <c r="B4990" s="1">
        <v>43144</v>
      </c>
      <c r="C4990">
        <v>3</v>
      </c>
      <c r="D4990">
        <v>60</v>
      </c>
      <c r="E4990">
        <v>401</v>
      </c>
      <c r="F4990" t="s">
        <v>1426</v>
      </c>
      <c r="G4990" t="s">
        <v>40</v>
      </c>
      <c r="H4990" t="s">
        <v>41</v>
      </c>
      <c r="I4990">
        <v>3</v>
      </c>
      <c r="J4990">
        <v>2</v>
      </c>
      <c r="K4990">
        <v>143</v>
      </c>
      <c r="L4990">
        <v>10.5</v>
      </c>
      <c r="M4990">
        <v>4.79</v>
      </c>
      <c r="N4990">
        <v>0.5</v>
      </c>
      <c r="O4990">
        <v>6.75</v>
      </c>
      <c r="P4990">
        <v>0.71</v>
      </c>
      <c r="Q4990">
        <v>4.41</v>
      </c>
      <c r="R4990">
        <v>0.46</v>
      </c>
      <c r="S4990">
        <v>1.17</v>
      </c>
      <c r="T4990">
        <v>130</v>
      </c>
      <c r="U4990">
        <v>10.9</v>
      </c>
      <c r="V4990">
        <v>15.14</v>
      </c>
      <c r="W4990" s="1">
        <v>43001</v>
      </c>
      <c r="X4990">
        <v>226</v>
      </c>
      <c r="Y4990" t="s">
        <v>47</v>
      </c>
      <c r="AC4990" s="1">
        <v>43044</v>
      </c>
      <c r="AD4990">
        <v>1</v>
      </c>
      <c r="AE4990">
        <v>109</v>
      </c>
      <c r="AF4990" s="1">
        <v>43323</v>
      </c>
      <c r="AG4990">
        <v>322</v>
      </c>
      <c r="AH4990">
        <v>308103</v>
      </c>
      <c r="AI4990">
        <v>93</v>
      </c>
      <c r="AJ4990" s="2">
        <v>44501</v>
      </c>
      <c r="AK4990" t="s">
        <v>45</v>
      </c>
      <c r="AL4990" s="1">
        <v>43001</v>
      </c>
    </row>
    <row r="4991" spans="1:38" x14ac:dyDescent="0.25">
      <c r="A4991" t="s">
        <v>1153</v>
      </c>
      <c r="B4991" s="1">
        <v>43009</v>
      </c>
      <c r="C4991">
        <v>1</v>
      </c>
      <c r="D4991">
        <v>60</v>
      </c>
      <c r="E4991">
        <v>401</v>
      </c>
      <c r="F4991" t="s">
        <v>1426</v>
      </c>
      <c r="G4991" t="s">
        <v>40</v>
      </c>
      <c r="H4991" t="s">
        <v>41</v>
      </c>
      <c r="I4991">
        <v>3</v>
      </c>
      <c r="J4991">
        <v>2</v>
      </c>
      <c r="K4991">
        <v>8</v>
      </c>
      <c r="L4991">
        <v>13.1</v>
      </c>
      <c r="M4991">
        <v>4.9400000000000004</v>
      </c>
      <c r="N4991">
        <v>0.65</v>
      </c>
      <c r="O4991">
        <v>4.1100000000000003</v>
      </c>
      <c r="P4991">
        <v>0.54</v>
      </c>
      <c r="Q4991">
        <v>4.51</v>
      </c>
      <c r="R4991">
        <v>0.59</v>
      </c>
      <c r="S4991">
        <v>1.1299999999999999</v>
      </c>
      <c r="T4991">
        <v>22</v>
      </c>
      <c r="U4991">
        <v>13.6</v>
      </c>
      <c r="V4991">
        <v>14.67</v>
      </c>
      <c r="W4991" s="1">
        <v>43001</v>
      </c>
      <c r="X4991">
        <v>226</v>
      </c>
      <c r="Y4991" t="s">
        <v>43</v>
      </c>
      <c r="AC4991" s="1">
        <v>43044</v>
      </c>
      <c r="AD4991">
        <v>1</v>
      </c>
      <c r="AE4991">
        <v>253</v>
      </c>
      <c r="AF4991" s="1">
        <v>43323</v>
      </c>
      <c r="AG4991">
        <v>322</v>
      </c>
      <c r="AH4991">
        <v>308103</v>
      </c>
      <c r="AI4991">
        <v>93</v>
      </c>
      <c r="AJ4991" s="2">
        <v>44501</v>
      </c>
      <c r="AK4991" t="s">
        <v>45</v>
      </c>
      <c r="AL4991" s="1">
        <v>43001</v>
      </c>
    </row>
    <row r="4992" spans="1:38" x14ac:dyDescent="0.25">
      <c r="A4992" t="s">
        <v>1153</v>
      </c>
      <c r="B4992" s="1">
        <v>43009</v>
      </c>
      <c r="C4992">
        <v>1</v>
      </c>
      <c r="D4992">
        <v>61</v>
      </c>
      <c r="E4992">
        <v>402</v>
      </c>
      <c r="F4992" t="s">
        <v>1426</v>
      </c>
      <c r="G4992" t="s">
        <v>69</v>
      </c>
      <c r="H4992" t="s">
        <v>70</v>
      </c>
      <c r="I4992">
        <v>5</v>
      </c>
      <c r="J4992" t="s">
        <v>42</v>
      </c>
      <c r="K4992">
        <v>19</v>
      </c>
      <c r="L4992">
        <v>20.7</v>
      </c>
      <c r="M4992">
        <v>5.26</v>
      </c>
      <c r="N4992">
        <v>1.0900000000000001</v>
      </c>
      <c r="O4992">
        <v>4.82</v>
      </c>
      <c r="P4992">
        <v>1</v>
      </c>
      <c r="Q4992">
        <v>3.76</v>
      </c>
      <c r="R4992">
        <v>0.78</v>
      </c>
      <c r="S4992">
        <v>1.78</v>
      </c>
      <c r="T4992">
        <v>10</v>
      </c>
      <c r="U4992">
        <v>21.49</v>
      </c>
      <c r="V4992">
        <v>23.89</v>
      </c>
      <c r="W4992" s="1">
        <v>42990</v>
      </c>
      <c r="X4992">
        <v>237</v>
      </c>
      <c r="Y4992" t="s">
        <v>43</v>
      </c>
      <c r="Z4992" t="s">
        <v>2571</v>
      </c>
      <c r="AA4992" t="s">
        <v>2572</v>
      </c>
      <c r="AB4992">
        <v>341</v>
      </c>
      <c r="AC4992" s="1">
        <v>43059</v>
      </c>
      <c r="AD4992">
        <v>1</v>
      </c>
      <c r="AE4992">
        <v>270</v>
      </c>
      <c r="AF4992" s="1">
        <v>43340</v>
      </c>
      <c r="AG4992">
        <v>350</v>
      </c>
      <c r="AH4992">
        <v>508077</v>
      </c>
      <c r="AI4992" t="s">
        <v>2573</v>
      </c>
      <c r="AJ4992" s="2">
        <v>45108</v>
      </c>
      <c r="AK4992" t="s">
        <v>45</v>
      </c>
      <c r="AL4992" s="1">
        <v>42990</v>
      </c>
    </row>
    <row r="4993" spans="1:38" x14ac:dyDescent="0.25">
      <c r="A4993" t="s">
        <v>1153</v>
      </c>
      <c r="B4993" s="1">
        <v>43073</v>
      </c>
      <c r="C4993">
        <v>2</v>
      </c>
      <c r="D4993">
        <v>61</v>
      </c>
      <c r="E4993">
        <v>402</v>
      </c>
      <c r="F4993" t="s">
        <v>1426</v>
      </c>
      <c r="G4993" t="s">
        <v>69</v>
      </c>
      <c r="H4993" t="s">
        <v>70</v>
      </c>
      <c r="I4993">
        <v>5</v>
      </c>
      <c r="J4993" t="s">
        <v>42</v>
      </c>
      <c r="K4993">
        <v>83</v>
      </c>
      <c r="L4993">
        <v>17.2</v>
      </c>
      <c r="M4993">
        <v>5.1100000000000003</v>
      </c>
      <c r="N4993">
        <v>0.88</v>
      </c>
      <c r="O4993">
        <v>5.0599999999999996</v>
      </c>
      <c r="P4993">
        <v>0.87</v>
      </c>
      <c r="Q4993">
        <v>4.2300000000000004</v>
      </c>
      <c r="R4993">
        <v>0.73</v>
      </c>
      <c r="S4993">
        <v>1.6</v>
      </c>
      <c r="T4993">
        <v>12</v>
      </c>
      <c r="U4993">
        <v>17.850000000000001</v>
      </c>
      <c r="V4993">
        <v>20.95</v>
      </c>
      <c r="W4993" s="1">
        <v>42990</v>
      </c>
      <c r="X4993">
        <v>237</v>
      </c>
      <c r="Y4993" t="s">
        <v>46</v>
      </c>
      <c r="Z4993" t="s">
        <v>2571</v>
      </c>
      <c r="AA4993" t="s">
        <v>2572</v>
      </c>
      <c r="AB4993">
        <v>341</v>
      </c>
      <c r="AC4993" s="1">
        <v>43059</v>
      </c>
      <c r="AD4993">
        <v>1</v>
      </c>
      <c r="AE4993">
        <v>265</v>
      </c>
      <c r="AF4993" s="1">
        <v>43340</v>
      </c>
      <c r="AG4993">
        <v>350</v>
      </c>
      <c r="AH4993">
        <v>508077</v>
      </c>
      <c r="AI4993" t="s">
        <v>2573</v>
      </c>
      <c r="AJ4993" s="2">
        <v>45108</v>
      </c>
      <c r="AK4993" t="s">
        <v>45</v>
      </c>
      <c r="AL4993" s="1">
        <v>42990</v>
      </c>
    </row>
    <row r="4994" spans="1:38" x14ac:dyDescent="0.25">
      <c r="A4994" t="s">
        <v>1153</v>
      </c>
      <c r="B4994" s="1">
        <v>43214</v>
      </c>
      <c r="C4994">
        <v>4</v>
      </c>
      <c r="D4994">
        <v>61</v>
      </c>
      <c r="E4994">
        <v>402</v>
      </c>
      <c r="F4994" t="s">
        <v>1426</v>
      </c>
      <c r="G4994" t="s">
        <v>69</v>
      </c>
      <c r="H4994" t="s">
        <v>70</v>
      </c>
      <c r="I4994">
        <v>5</v>
      </c>
      <c r="J4994" t="s">
        <v>42</v>
      </c>
      <c r="K4994">
        <v>224</v>
      </c>
      <c r="L4994">
        <v>9.5</v>
      </c>
      <c r="M4994">
        <v>4.5999999999999996</v>
      </c>
      <c r="N4994">
        <v>0.44</v>
      </c>
      <c r="O4994">
        <v>7.61</v>
      </c>
      <c r="P4994">
        <v>0.72</v>
      </c>
      <c r="Q4994">
        <v>5.24</v>
      </c>
      <c r="R4994">
        <v>0.5</v>
      </c>
      <c r="S4994">
        <v>1.22</v>
      </c>
      <c r="T4994">
        <v>174</v>
      </c>
      <c r="U4994">
        <v>9.86</v>
      </c>
      <c r="V4994">
        <v>15.29</v>
      </c>
      <c r="W4994" s="1">
        <v>42990</v>
      </c>
      <c r="X4994">
        <v>237</v>
      </c>
      <c r="Y4994" s="3">
        <v>45018</v>
      </c>
      <c r="Z4994" t="s">
        <v>2571</v>
      </c>
      <c r="AA4994" t="s">
        <v>2572</v>
      </c>
      <c r="AB4994">
        <v>341</v>
      </c>
      <c r="AC4994" t="s">
        <v>49</v>
      </c>
      <c r="AH4994">
        <v>508077</v>
      </c>
      <c r="AI4994" t="s">
        <v>2573</v>
      </c>
      <c r="AJ4994" s="2">
        <v>45108</v>
      </c>
      <c r="AK4994" t="s">
        <v>50</v>
      </c>
      <c r="AL4994" s="1">
        <v>43237</v>
      </c>
    </row>
    <row r="4995" spans="1:38" x14ac:dyDescent="0.25">
      <c r="A4995" t="s">
        <v>1153</v>
      </c>
      <c r="B4995" s="1">
        <v>43144</v>
      </c>
      <c r="C4995">
        <v>3</v>
      </c>
      <c r="D4995">
        <v>61</v>
      </c>
      <c r="E4995">
        <v>402</v>
      </c>
      <c r="F4995" t="s">
        <v>1426</v>
      </c>
      <c r="G4995" t="s">
        <v>69</v>
      </c>
      <c r="H4995" t="s">
        <v>70</v>
      </c>
      <c r="I4995">
        <v>5</v>
      </c>
      <c r="J4995" t="s">
        <v>42</v>
      </c>
      <c r="K4995">
        <v>154</v>
      </c>
      <c r="L4995">
        <v>10.4</v>
      </c>
      <c r="M4995">
        <v>5.04</v>
      </c>
      <c r="N4995">
        <v>0.52</v>
      </c>
      <c r="O4995">
        <v>6.38</v>
      </c>
      <c r="P4995">
        <v>0.66</v>
      </c>
      <c r="Q4995">
        <v>4.29</v>
      </c>
      <c r="R4995">
        <v>0.45</v>
      </c>
      <c r="S4995">
        <v>1.1100000000000001</v>
      </c>
      <c r="T4995">
        <v>170</v>
      </c>
      <c r="U4995">
        <v>10.8</v>
      </c>
      <c r="V4995">
        <v>14.41</v>
      </c>
      <c r="W4995" s="1">
        <v>42990</v>
      </c>
      <c r="X4995">
        <v>237</v>
      </c>
      <c r="Y4995" s="3">
        <v>44986</v>
      </c>
      <c r="Z4995" t="s">
        <v>2571</v>
      </c>
      <c r="AA4995" t="s">
        <v>2572</v>
      </c>
      <c r="AB4995">
        <v>341</v>
      </c>
      <c r="AC4995" s="1">
        <v>43080</v>
      </c>
      <c r="AD4995">
        <v>2</v>
      </c>
      <c r="AE4995">
        <v>140</v>
      </c>
      <c r="AF4995" s="1">
        <v>43354</v>
      </c>
      <c r="AG4995">
        <v>364</v>
      </c>
      <c r="AH4995">
        <v>508077</v>
      </c>
      <c r="AI4995" t="s">
        <v>2573</v>
      </c>
      <c r="AJ4995" s="2">
        <v>45108</v>
      </c>
      <c r="AK4995" t="s">
        <v>45</v>
      </c>
      <c r="AL4995" s="1">
        <v>42990</v>
      </c>
    </row>
    <row r="4996" spans="1:38" x14ac:dyDescent="0.25">
      <c r="A4996" t="s">
        <v>38</v>
      </c>
      <c r="B4996" s="1">
        <v>43200</v>
      </c>
      <c r="C4996">
        <v>4</v>
      </c>
      <c r="D4996">
        <v>235</v>
      </c>
      <c r="E4996">
        <v>402</v>
      </c>
      <c r="F4996" t="s">
        <v>1426</v>
      </c>
      <c r="G4996" t="s">
        <v>40</v>
      </c>
      <c r="H4996" t="s">
        <v>41</v>
      </c>
      <c r="I4996">
        <v>5</v>
      </c>
      <c r="J4996" t="s">
        <v>42</v>
      </c>
      <c r="K4996">
        <v>233</v>
      </c>
      <c r="L4996">
        <v>9.6</v>
      </c>
      <c r="M4996">
        <v>4.91</v>
      </c>
      <c r="N4996">
        <v>0.47</v>
      </c>
      <c r="O4996">
        <v>6.49</v>
      </c>
      <c r="P4996">
        <v>0.62</v>
      </c>
      <c r="Q4996">
        <v>5.09</v>
      </c>
      <c r="R4996">
        <v>0.49</v>
      </c>
      <c r="S4996">
        <v>1.1100000000000001</v>
      </c>
      <c r="T4996">
        <v>85</v>
      </c>
      <c r="U4996">
        <v>9.9600000000000009</v>
      </c>
      <c r="V4996">
        <v>13.99</v>
      </c>
      <c r="W4996" s="1">
        <v>42967</v>
      </c>
      <c r="X4996">
        <v>246</v>
      </c>
      <c r="Y4996" t="s">
        <v>48</v>
      </c>
      <c r="Z4996" t="s">
        <v>2567</v>
      </c>
      <c r="AA4996" t="s">
        <v>2568</v>
      </c>
      <c r="AC4996" s="1">
        <v>43086</v>
      </c>
      <c r="AD4996">
        <v>2</v>
      </c>
      <c r="AF4996" s="1">
        <v>43368</v>
      </c>
      <c r="AG4996">
        <v>401</v>
      </c>
      <c r="AH4996">
        <v>311005</v>
      </c>
      <c r="AI4996" t="s">
        <v>308</v>
      </c>
      <c r="AJ4996" s="3">
        <v>44987</v>
      </c>
      <c r="AK4996" t="s">
        <v>50</v>
      </c>
      <c r="AL4996" s="1">
        <v>43239</v>
      </c>
    </row>
    <row r="4997" spans="1:38" x14ac:dyDescent="0.25">
      <c r="A4997" t="s">
        <v>284</v>
      </c>
      <c r="B4997" s="1">
        <v>44111</v>
      </c>
      <c r="C4997">
        <v>1</v>
      </c>
      <c r="D4997">
        <v>399</v>
      </c>
      <c r="E4997">
        <v>402</v>
      </c>
      <c r="F4997" t="s">
        <v>1426</v>
      </c>
      <c r="G4997" t="s">
        <v>64</v>
      </c>
      <c r="H4997" t="s">
        <v>64</v>
      </c>
      <c r="I4997" t="s">
        <v>286</v>
      </c>
      <c r="J4997" t="s">
        <v>42</v>
      </c>
      <c r="K4997">
        <v>53</v>
      </c>
      <c r="L4997">
        <v>32.6</v>
      </c>
      <c r="M4997">
        <v>4.82</v>
      </c>
      <c r="N4997">
        <v>1.57</v>
      </c>
      <c r="O4997">
        <v>4.08</v>
      </c>
      <c r="P4997">
        <v>1.33</v>
      </c>
      <c r="Q4997">
        <v>3.33</v>
      </c>
      <c r="R4997">
        <v>1.0900000000000001</v>
      </c>
      <c r="S4997">
        <v>2.42</v>
      </c>
      <c r="T4997">
        <v>695</v>
      </c>
      <c r="U4997">
        <v>33.840000000000003</v>
      </c>
      <c r="V4997">
        <v>33.5</v>
      </c>
      <c r="W4997" s="1">
        <v>44058</v>
      </c>
    </row>
    <row r="4998" spans="1:38" x14ac:dyDescent="0.25">
      <c r="A4998" t="s">
        <v>284</v>
      </c>
      <c r="B4998" s="1">
        <v>44230</v>
      </c>
      <c r="C4998">
        <v>3</v>
      </c>
      <c r="D4998">
        <v>399</v>
      </c>
      <c r="E4998">
        <v>402</v>
      </c>
      <c r="F4998" t="s">
        <v>1426</v>
      </c>
      <c r="G4998" t="s">
        <v>64</v>
      </c>
      <c r="H4998" t="s">
        <v>64</v>
      </c>
      <c r="I4998" t="s">
        <v>286</v>
      </c>
      <c r="J4998" t="s">
        <v>42</v>
      </c>
      <c r="K4998">
        <v>172</v>
      </c>
      <c r="L4998">
        <v>22.6</v>
      </c>
      <c r="M4998">
        <v>4.8</v>
      </c>
      <c r="N4998">
        <v>1.08</v>
      </c>
      <c r="O4998">
        <v>4.96</v>
      </c>
      <c r="P4998">
        <v>1.1200000000000001</v>
      </c>
      <c r="Q4998">
        <v>3.63</v>
      </c>
      <c r="R4998">
        <v>0.82</v>
      </c>
      <c r="S4998">
        <v>1.94</v>
      </c>
      <c r="T4998">
        <v>399</v>
      </c>
      <c r="U4998">
        <v>23.46</v>
      </c>
      <c r="V4998">
        <v>26.22</v>
      </c>
      <c r="W4998" s="1">
        <v>44058</v>
      </c>
    </row>
    <row r="4999" spans="1:38" x14ac:dyDescent="0.25">
      <c r="A4999" t="s">
        <v>284</v>
      </c>
      <c r="B4999" s="1">
        <v>44166</v>
      </c>
      <c r="C4999">
        <v>2</v>
      </c>
      <c r="D4999">
        <v>399</v>
      </c>
      <c r="E4999">
        <v>402</v>
      </c>
      <c r="F4999" t="s">
        <v>1426</v>
      </c>
      <c r="G4999" t="s">
        <v>64</v>
      </c>
      <c r="H4999" t="s">
        <v>64</v>
      </c>
      <c r="I4999" t="s">
        <v>286</v>
      </c>
      <c r="J4999" t="s">
        <v>42</v>
      </c>
      <c r="K4999">
        <v>108</v>
      </c>
      <c r="L4999">
        <v>25</v>
      </c>
      <c r="M4999">
        <v>4.88</v>
      </c>
      <c r="N4999">
        <v>1.22</v>
      </c>
      <c r="O4999">
        <v>3.9</v>
      </c>
      <c r="P4999">
        <v>1</v>
      </c>
      <c r="Q4999">
        <v>3.4</v>
      </c>
      <c r="R4999">
        <v>0.8</v>
      </c>
      <c r="S4999">
        <v>1.8</v>
      </c>
      <c r="T4999">
        <v>207</v>
      </c>
      <c r="U4999">
        <v>25.95</v>
      </c>
      <c r="V4999">
        <v>25.2</v>
      </c>
      <c r="W4999" s="1">
        <v>44058</v>
      </c>
      <c r="Z4999">
        <v>26</v>
      </c>
      <c r="AA4999">
        <v>29</v>
      </c>
    </row>
    <row r="5000" spans="1:38" x14ac:dyDescent="0.25">
      <c r="A5000" t="s">
        <v>1153</v>
      </c>
      <c r="B5000" s="1">
        <v>43009</v>
      </c>
      <c r="C5000">
        <v>1</v>
      </c>
      <c r="D5000">
        <v>187</v>
      </c>
      <c r="E5000">
        <v>403</v>
      </c>
      <c r="F5000" t="s">
        <v>1426</v>
      </c>
      <c r="G5000" t="s">
        <v>40</v>
      </c>
      <c r="H5000" t="s">
        <v>41</v>
      </c>
      <c r="I5000">
        <v>6</v>
      </c>
      <c r="J5000" t="s">
        <v>42</v>
      </c>
      <c r="K5000">
        <v>14</v>
      </c>
      <c r="L5000">
        <v>19.100000000000001</v>
      </c>
      <c r="M5000">
        <v>4.87</v>
      </c>
      <c r="N5000">
        <v>0.93</v>
      </c>
      <c r="O5000">
        <v>5.15</v>
      </c>
      <c r="P5000">
        <v>0.98</v>
      </c>
      <c r="Q5000">
        <v>3.99</v>
      </c>
      <c r="R5000">
        <v>0.76</v>
      </c>
      <c r="S5000">
        <v>1.75</v>
      </c>
      <c r="T5000">
        <v>27</v>
      </c>
      <c r="U5000">
        <v>19.829999999999998</v>
      </c>
      <c r="V5000">
        <v>23.06</v>
      </c>
      <c r="W5000" s="1">
        <v>42995</v>
      </c>
      <c r="X5000">
        <v>232</v>
      </c>
      <c r="Y5000" t="s">
        <v>43</v>
      </c>
      <c r="Z5000" t="s">
        <v>2574</v>
      </c>
      <c r="AA5000" t="s">
        <v>2575</v>
      </c>
      <c r="AC5000" s="1">
        <v>43058</v>
      </c>
      <c r="AD5000">
        <v>1</v>
      </c>
      <c r="AE5000">
        <v>268</v>
      </c>
      <c r="AF5000" s="1">
        <v>43338</v>
      </c>
      <c r="AG5000">
        <v>343</v>
      </c>
      <c r="AH5000">
        <v>309039</v>
      </c>
      <c r="AI5000" t="s">
        <v>1028</v>
      </c>
      <c r="AJ5000" s="2">
        <v>45383</v>
      </c>
      <c r="AK5000" t="s">
        <v>45</v>
      </c>
      <c r="AL5000" s="1">
        <v>42995</v>
      </c>
    </row>
    <row r="5001" spans="1:38" x14ac:dyDescent="0.25">
      <c r="A5001" t="s">
        <v>1153</v>
      </c>
      <c r="B5001" s="1">
        <v>43073</v>
      </c>
      <c r="C5001">
        <v>2</v>
      </c>
      <c r="D5001">
        <v>187</v>
      </c>
      <c r="E5001">
        <v>403</v>
      </c>
      <c r="F5001" t="s">
        <v>1426</v>
      </c>
      <c r="G5001" t="s">
        <v>40</v>
      </c>
      <c r="H5001" t="s">
        <v>41</v>
      </c>
      <c r="I5001">
        <v>6</v>
      </c>
      <c r="J5001" t="s">
        <v>42</v>
      </c>
      <c r="K5001">
        <v>78</v>
      </c>
      <c r="L5001">
        <v>14.8</v>
      </c>
      <c r="M5001">
        <v>4.92</v>
      </c>
      <c r="N5001">
        <v>0.73</v>
      </c>
      <c r="O5001">
        <v>5.43</v>
      </c>
      <c r="P5001">
        <v>0.8</v>
      </c>
      <c r="Q5001">
        <v>4.1900000000000004</v>
      </c>
      <c r="R5001">
        <v>0.62</v>
      </c>
      <c r="S5001">
        <v>1.42</v>
      </c>
      <c r="T5001">
        <v>23</v>
      </c>
      <c r="U5001">
        <v>15.36</v>
      </c>
      <c r="V5001">
        <v>18.61</v>
      </c>
      <c r="W5001" s="1">
        <v>42995</v>
      </c>
      <c r="X5001">
        <v>232</v>
      </c>
      <c r="Y5001" t="s">
        <v>46</v>
      </c>
      <c r="Z5001" t="s">
        <v>2574</v>
      </c>
      <c r="AA5001" t="s">
        <v>2575</v>
      </c>
      <c r="AC5001" s="1">
        <v>43058</v>
      </c>
      <c r="AD5001">
        <v>1</v>
      </c>
      <c r="AE5001">
        <v>263</v>
      </c>
      <c r="AF5001" s="1">
        <v>43338</v>
      </c>
      <c r="AG5001">
        <v>343</v>
      </c>
      <c r="AH5001">
        <v>309039</v>
      </c>
      <c r="AI5001" t="s">
        <v>1028</v>
      </c>
      <c r="AJ5001" s="2">
        <v>45383</v>
      </c>
      <c r="AK5001" t="s">
        <v>45</v>
      </c>
      <c r="AL5001" s="1">
        <v>42995</v>
      </c>
    </row>
    <row r="5002" spans="1:38" x14ac:dyDescent="0.25">
      <c r="A5002" t="s">
        <v>1153</v>
      </c>
      <c r="B5002" s="1">
        <v>43144</v>
      </c>
      <c r="C5002">
        <v>3</v>
      </c>
      <c r="D5002">
        <v>187</v>
      </c>
      <c r="E5002">
        <v>403</v>
      </c>
      <c r="F5002" t="s">
        <v>1426</v>
      </c>
      <c r="G5002" t="s">
        <v>40</v>
      </c>
      <c r="H5002" t="s">
        <v>41</v>
      </c>
      <c r="I5002">
        <v>6</v>
      </c>
      <c r="J5002" t="s">
        <v>42</v>
      </c>
      <c r="K5002">
        <v>149</v>
      </c>
      <c r="L5002">
        <v>11.7</v>
      </c>
      <c r="M5002">
        <v>4.93</v>
      </c>
      <c r="N5002">
        <v>0.57999999999999996</v>
      </c>
      <c r="O5002">
        <v>7.01</v>
      </c>
      <c r="P5002">
        <v>0.82</v>
      </c>
      <c r="Q5002">
        <v>4.2699999999999996</v>
      </c>
      <c r="R5002">
        <v>0.5</v>
      </c>
      <c r="S5002">
        <v>1.32</v>
      </c>
      <c r="T5002">
        <v>28</v>
      </c>
      <c r="U5002">
        <v>12.14</v>
      </c>
      <c r="V5002">
        <v>17.14</v>
      </c>
      <c r="W5002" s="1">
        <v>42995</v>
      </c>
      <c r="X5002">
        <v>232</v>
      </c>
      <c r="Y5002" t="s">
        <v>47</v>
      </c>
      <c r="Z5002" t="s">
        <v>2574</v>
      </c>
      <c r="AA5002" t="s">
        <v>2575</v>
      </c>
      <c r="AC5002" s="1">
        <v>43058</v>
      </c>
      <c r="AD5002">
        <v>1</v>
      </c>
      <c r="AE5002">
        <v>124</v>
      </c>
      <c r="AF5002" s="1">
        <v>43338</v>
      </c>
      <c r="AG5002">
        <v>343</v>
      </c>
      <c r="AH5002">
        <v>309039</v>
      </c>
      <c r="AI5002" t="s">
        <v>1028</v>
      </c>
      <c r="AJ5002" s="2">
        <v>45383</v>
      </c>
      <c r="AK5002" t="s">
        <v>45</v>
      </c>
      <c r="AL5002" s="1">
        <v>42995</v>
      </c>
    </row>
    <row r="5003" spans="1:38" x14ac:dyDescent="0.25">
      <c r="A5003" t="s">
        <v>1153</v>
      </c>
      <c r="B5003" s="1">
        <v>43214</v>
      </c>
      <c r="C5003">
        <v>4</v>
      </c>
      <c r="D5003">
        <v>187</v>
      </c>
      <c r="E5003">
        <v>403</v>
      </c>
      <c r="F5003" t="s">
        <v>1426</v>
      </c>
      <c r="G5003" t="s">
        <v>40</v>
      </c>
      <c r="H5003" t="s">
        <v>41</v>
      </c>
      <c r="I5003">
        <v>6</v>
      </c>
      <c r="J5003" t="s">
        <v>42</v>
      </c>
      <c r="K5003">
        <v>219</v>
      </c>
      <c r="L5003">
        <v>6.1</v>
      </c>
      <c r="M5003">
        <v>4.33</v>
      </c>
      <c r="N5003">
        <v>0.26</v>
      </c>
      <c r="O5003">
        <v>8.89</v>
      </c>
      <c r="P5003">
        <v>0.54</v>
      </c>
      <c r="Q5003">
        <v>5.69</v>
      </c>
      <c r="R5003">
        <v>0.35</v>
      </c>
      <c r="S5003">
        <v>0.89</v>
      </c>
      <c r="T5003">
        <v>211</v>
      </c>
      <c r="U5003">
        <v>6.33</v>
      </c>
      <c r="V5003">
        <v>11.01</v>
      </c>
      <c r="W5003" s="1">
        <v>42995</v>
      </c>
      <c r="X5003">
        <v>232</v>
      </c>
      <c r="Y5003" s="3">
        <v>45017</v>
      </c>
      <c r="Z5003" t="s">
        <v>2574</v>
      </c>
      <c r="AA5003" t="s">
        <v>2575</v>
      </c>
      <c r="AC5003" t="s">
        <v>49</v>
      </c>
      <c r="AH5003">
        <v>309039</v>
      </c>
      <c r="AI5003" t="s">
        <v>1028</v>
      </c>
      <c r="AJ5003" s="2">
        <v>45383</v>
      </c>
      <c r="AK5003" t="s">
        <v>50</v>
      </c>
      <c r="AL5003" s="1">
        <v>43237</v>
      </c>
    </row>
    <row r="5004" spans="1:38" x14ac:dyDescent="0.25">
      <c r="A5004" t="s">
        <v>1153</v>
      </c>
      <c r="B5004" s="1">
        <v>43073</v>
      </c>
      <c r="C5004">
        <v>2</v>
      </c>
      <c r="D5004">
        <v>155</v>
      </c>
      <c r="E5004">
        <v>406</v>
      </c>
      <c r="F5004" t="s">
        <v>1426</v>
      </c>
      <c r="G5004" t="s">
        <v>40</v>
      </c>
      <c r="H5004" t="s">
        <v>41</v>
      </c>
      <c r="I5004">
        <v>8</v>
      </c>
      <c r="J5004" t="s">
        <v>42</v>
      </c>
      <c r="K5004">
        <v>87</v>
      </c>
      <c r="L5004">
        <v>14.6</v>
      </c>
      <c r="M5004">
        <v>4.93</v>
      </c>
      <c r="N5004">
        <v>0.72</v>
      </c>
      <c r="O5004">
        <v>5.61</v>
      </c>
      <c r="P5004">
        <v>0.82</v>
      </c>
      <c r="Q5004">
        <v>4.51</v>
      </c>
      <c r="R5004">
        <v>0.66</v>
      </c>
      <c r="S5004">
        <v>1.48</v>
      </c>
      <c r="T5004">
        <v>178</v>
      </c>
      <c r="U5004">
        <v>15.15</v>
      </c>
      <c r="V5004">
        <v>19.100000000000001</v>
      </c>
      <c r="W5004" s="1">
        <v>42986</v>
      </c>
      <c r="X5004">
        <v>241</v>
      </c>
      <c r="Y5004" s="3">
        <v>44959</v>
      </c>
      <c r="Z5004" t="s">
        <v>2576</v>
      </c>
      <c r="AA5004" t="s">
        <v>2577</v>
      </c>
      <c r="AC5004" s="1">
        <v>43075</v>
      </c>
      <c r="AD5004">
        <v>3</v>
      </c>
      <c r="AE5004">
        <v>280</v>
      </c>
      <c r="AF5004" s="1">
        <v>43355</v>
      </c>
      <c r="AG5004">
        <v>369</v>
      </c>
      <c r="AH5004">
        <v>301104</v>
      </c>
      <c r="AI5004" t="s">
        <v>999</v>
      </c>
      <c r="AJ5004" s="2">
        <v>12420</v>
      </c>
      <c r="AK5004" t="s">
        <v>45</v>
      </c>
      <c r="AL5004" s="1">
        <v>42986</v>
      </c>
    </row>
    <row r="5005" spans="1:38" x14ac:dyDescent="0.25">
      <c r="A5005" t="s">
        <v>1153</v>
      </c>
      <c r="B5005" s="1">
        <v>43009</v>
      </c>
      <c r="C5005">
        <v>1</v>
      </c>
      <c r="D5005">
        <v>155</v>
      </c>
      <c r="E5005">
        <v>406</v>
      </c>
      <c r="F5005" t="s">
        <v>1426</v>
      </c>
      <c r="G5005" t="s">
        <v>40</v>
      </c>
      <c r="H5005" t="s">
        <v>41</v>
      </c>
      <c r="I5005">
        <v>8</v>
      </c>
      <c r="J5005" t="s">
        <v>42</v>
      </c>
      <c r="K5005">
        <v>23</v>
      </c>
      <c r="L5005">
        <v>14.4</v>
      </c>
      <c r="M5005">
        <v>4.8600000000000003</v>
      </c>
      <c r="N5005">
        <v>0.7</v>
      </c>
      <c r="O5005">
        <v>4.8600000000000003</v>
      </c>
      <c r="P5005">
        <v>0.7</v>
      </c>
      <c r="Q5005">
        <v>3.98</v>
      </c>
      <c r="R5005">
        <v>0.56999999999999995</v>
      </c>
      <c r="S5005">
        <v>1.27</v>
      </c>
      <c r="T5005">
        <v>167</v>
      </c>
      <c r="U5005">
        <v>14.95</v>
      </c>
      <c r="V5005">
        <v>16.88</v>
      </c>
      <c r="W5005" s="1">
        <v>42986</v>
      </c>
      <c r="X5005">
        <v>241</v>
      </c>
      <c r="Y5005" s="3">
        <v>44927</v>
      </c>
      <c r="Z5005" t="s">
        <v>2576</v>
      </c>
      <c r="AA5005" t="s">
        <v>2577</v>
      </c>
      <c r="AC5005" s="1">
        <v>43054</v>
      </c>
      <c r="AD5005">
        <v>1</v>
      </c>
      <c r="AE5005">
        <v>265</v>
      </c>
      <c r="AF5005" s="1">
        <v>43335</v>
      </c>
      <c r="AG5005">
        <v>349</v>
      </c>
      <c r="AH5005">
        <v>301104</v>
      </c>
      <c r="AI5005" t="s">
        <v>999</v>
      </c>
      <c r="AJ5005" s="2">
        <v>12420</v>
      </c>
      <c r="AK5005" t="s">
        <v>45</v>
      </c>
      <c r="AL5005" s="1">
        <v>42986</v>
      </c>
    </row>
    <row r="5006" spans="1:38" x14ac:dyDescent="0.25">
      <c r="A5006" t="s">
        <v>1153</v>
      </c>
      <c r="B5006" s="1">
        <v>43144</v>
      </c>
      <c r="C5006">
        <v>3</v>
      </c>
      <c r="D5006">
        <v>155</v>
      </c>
      <c r="E5006">
        <v>406</v>
      </c>
      <c r="F5006" t="s">
        <v>1426</v>
      </c>
      <c r="G5006" t="s">
        <v>40</v>
      </c>
      <c r="H5006" t="s">
        <v>41</v>
      </c>
      <c r="I5006">
        <v>8</v>
      </c>
      <c r="J5006" t="s">
        <v>42</v>
      </c>
      <c r="K5006">
        <v>158</v>
      </c>
      <c r="L5006">
        <v>11.3</v>
      </c>
      <c r="M5006">
        <v>4.87</v>
      </c>
      <c r="N5006">
        <v>0.55000000000000004</v>
      </c>
      <c r="O5006">
        <v>6.97</v>
      </c>
      <c r="P5006">
        <v>0.79</v>
      </c>
      <c r="Q5006">
        <v>4.5999999999999996</v>
      </c>
      <c r="R5006">
        <v>0.52</v>
      </c>
      <c r="S5006">
        <v>1.31</v>
      </c>
      <c r="T5006">
        <v>204</v>
      </c>
      <c r="U5006">
        <v>11.73</v>
      </c>
      <c r="V5006">
        <v>16.8</v>
      </c>
      <c r="W5006" s="1">
        <v>42986</v>
      </c>
      <c r="X5006">
        <v>241</v>
      </c>
      <c r="Y5006" s="3">
        <v>44988</v>
      </c>
      <c r="Z5006" t="s">
        <v>2576</v>
      </c>
      <c r="AA5006" t="s">
        <v>2577</v>
      </c>
      <c r="AC5006" s="1">
        <v>43075</v>
      </c>
      <c r="AD5006">
        <v>3</v>
      </c>
      <c r="AE5006">
        <v>141</v>
      </c>
      <c r="AF5006" s="1">
        <v>43355</v>
      </c>
      <c r="AG5006">
        <v>369</v>
      </c>
      <c r="AH5006">
        <v>301104</v>
      </c>
      <c r="AI5006" t="s">
        <v>999</v>
      </c>
      <c r="AJ5006" s="2">
        <v>12420</v>
      </c>
      <c r="AK5006" t="s">
        <v>45</v>
      </c>
      <c r="AL5006" s="1">
        <v>42986</v>
      </c>
    </row>
    <row r="5007" spans="1:38" x14ac:dyDescent="0.25">
      <c r="A5007" t="s">
        <v>1153</v>
      </c>
      <c r="B5007" s="1">
        <v>43073</v>
      </c>
      <c r="C5007">
        <v>2</v>
      </c>
      <c r="D5007">
        <v>19</v>
      </c>
      <c r="E5007">
        <v>406</v>
      </c>
      <c r="F5007" t="s">
        <v>1426</v>
      </c>
      <c r="G5007" t="s">
        <v>104</v>
      </c>
      <c r="H5007" t="s">
        <v>105</v>
      </c>
      <c r="I5007">
        <v>2</v>
      </c>
      <c r="J5007">
        <v>1</v>
      </c>
      <c r="K5007">
        <v>114</v>
      </c>
      <c r="L5007">
        <v>9.1</v>
      </c>
      <c r="M5007">
        <v>4.75</v>
      </c>
      <c r="N5007">
        <v>0.43</v>
      </c>
      <c r="O5007">
        <v>5.92</v>
      </c>
      <c r="P5007">
        <v>0.54</v>
      </c>
      <c r="Q5007">
        <v>4.54</v>
      </c>
      <c r="R5007">
        <v>0.41</v>
      </c>
      <c r="S5007">
        <v>0.95</v>
      </c>
      <c r="T5007">
        <v>263</v>
      </c>
      <c r="U5007">
        <v>9.4499999999999993</v>
      </c>
      <c r="V5007">
        <v>12.26</v>
      </c>
      <c r="W5007" s="1">
        <v>42959</v>
      </c>
      <c r="X5007">
        <v>262</v>
      </c>
      <c r="Y5007" s="3">
        <v>44959</v>
      </c>
      <c r="Z5007" t="s">
        <v>73</v>
      </c>
      <c r="AA5007" t="s">
        <v>930</v>
      </c>
      <c r="AC5007" s="1">
        <v>43068</v>
      </c>
      <c r="AD5007">
        <v>2</v>
      </c>
      <c r="AE5007">
        <v>275</v>
      </c>
      <c r="AF5007" s="1">
        <v>43350</v>
      </c>
      <c r="AG5007">
        <v>391</v>
      </c>
      <c r="AH5007">
        <v>310034</v>
      </c>
      <c r="AI5007" t="s">
        <v>2168</v>
      </c>
      <c r="AJ5007" s="2">
        <v>45839</v>
      </c>
      <c r="AK5007" t="s">
        <v>45</v>
      </c>
      <c r="AL5007" s="1">
        <v>42959</v>
      </c>
    </row>
    <row r="5008" spans="1:38" x14ac:dyDescent="0.25">
      <c r="A5008" t="s">
        <v>1153</v>
      </c>
      <c r="B5008" s="1">
        <v>43214</v>
      </c>
      <c r="C5008">
        <v>4</v>
      </c>
      <c r="D5008">
        <v>155</v>
      </c>
      <c r="E5008">
        <v>406</v>
      </c>
      <c r="F5008" t="s">
        <v>1426</v>
      </c>
      <c r="G5008" t="s">
        <v>40</v>
      </c>
      <c r="H5008" t="s">
        <v>41</v>
      </c>
      <c r="I5008">
        <v>8</v>
      </c>
      <c r="J5008" t="s">
        <v>42</v>
      </c>
      <c r="K5008">
        <v>228</v>
      </c>
      <c r="L5008">
        <v>5.5</v>
      </c>
      <c r="M5008">
        <v>4.07</v>
      </c>
      <c r="N5008">
        <v>0.22</v>
      </c>
      <c r="O5008">
        <v>9.5500000000000007</v>
      </c>
      <c r="P5008">
        <v>0.53</v>
      </c>
      <c r="Q5008">
        <v>5.77</v>
      </c>
      <c r="R5008">
        <v>0.32</v>
      </c>
      <c r="S5008">
        <v>0.84</v>
      </c>
      <c r="T5008">
        <v>147</v>
      </c>
      <c r="U5008">
        <v>5.71</v>
      </c>
      <c r="V5008">
        <v>10.5</v>
      </c>
      <c r="W5008" s="1">
        <v>42986</v>
      </c>
      <c r="X5008">
        <v>241</v>
      </c>
      <c r="Y5008" s="3">
        <v>45019</v>
      </c>
      <c r="Z5008" t="s">
        <v>2576</v>
      </c>
      <c r="AA5008" t="s">
        <v>2577</v>
      </c>
      <c r="AC5008" t="s">
        <v>49</v>
      </c>
      <c r="AH5008">
        <v>301104</v>
      </c>
      <c r="AI5008" t="s">
        <v>999</v>
      </c>
      <c r="AJ5008" s="2">
        <v>12420</v>
      </c>
      <c r="AK5008" t="s">
        <v>50</v>
      </c>
      <c r="AL5008" s="1">
        <v>43237</v>
      </c>
    </row>
    <row r="5009" spans="1:38" x14ac:dyDescent="0.25">
      <c r="A5009" t="s">
        <v>1153</v>
      </c>
      <c r="B5009" s="1">
        <v>43009</v>
      </c>
      <c r="C5009">
        <v>1</v>
      </c>
      <c r="D5009">
        <v>19</v>
      </c>
      <c r="E5009">
        <v>406</v>
      </c>
      <c r="F5009" t="s">
        <v>1426</v>
      </c>
      <c r="G5009" t="s">
        <v>104</v>
      </c>
      <c r="H5009" t="s">
        <v>105</v>
      </c>
      <c r="I5009">
        <v>2</v>
      </c>
      <c r="J5009">
        <v>1</v>
      </c>
      <c r="K5009">
        <v>50</v>
      </c>
      <c r="L5009">
        <v>8.1</v>
      </c>
      <c r="M5009">
        <v>4.54</v>
      </c>
      <c r="N5009">
        <v>0.37</v>
      </c>
      <c r="O5009">
        <v>5.48</v>
      </c>
      <c r="P5009">
        <v>0.44</v>
      </c>
      <c r="Q5009">
        <v>4.1399999999999997</v>
      </c>
      <c r="R5009">
        <v>0.34</v>
      </c>
      <c r="S5009">
        <v>0.78</v>
      </c>
      <c r="T5009">
        <v>291</v>
      </c>
      <c r="U5009">
        <v>8.41</v>
      </c>
      <c r="V5009">
        <v>10.220000000000001</v>
      </c>
      <c r="W5009" s="1">
        <v>42959</v>
      </c>
      <c r="X5009">
        <v>262</v>
      </c>
      <c r="Y5009" s="3">
        <v>44927</v>
      </c>
      <c r="Z5009" t="s">
        <v>73</v>
      </c>
      <c r="AA5009" t="s">
        <v>930</v>
      </c>
      <c r="AC5009" s="1">
        <v>43068</v>
      </c>
      <c r="AD5009">
        <v>2</v>
      </c>
      <c r="AE5009">
        <v>280</v>
      </c>
      <c r="AF5009" s="1">
        <v>43350</v>
      </c>
      <c r="AG5009">
        <v>391</v>
      </c>
      <c r="AH5009">
        <v>310034</v>
      </c>
      <c r="AI5009" t="s">
        <v>2168</v>
      </c>
      <c r="AJ5009" s="2">
        <v>45839</v>
      </c>
      <c r="AK5009" t="s">
        <v>45</v>
      </c>
      <c r="AL5009" s="1">
        <v>42959</v>
      </c>
    </row>
    <row r="5010" spans="1:38" x14ac:dyDescent="0.25">
      <c r="A5010" t="s">
        <v>1153</v>
      </c>
      <c r="B5010" s="1">
        <v>43144</v>
      </c>
      <c r="C5010">
        <v>3</v>
      </c>
      <c r="D5010">
        <v>19</v>
      </c>
      <c r="E5010">
        <v>406</v>
      </c>
      <c r="F5010" t="s">
        <v>1426</v>
      </c>
      <c r="G5010" t="s">
        <v>104</v>
      </c>
      <c r="H5010" t="s">
        <v>105</v>
      </c>
      <c r="I5010">
        <v>2</v>
      </c>
      <c r="J5010">
        <v>1</v>
      </c>
      <c r="K5010">
        <v>185</v>
      </c>
      <c r="L5010">
        <v>3.9</v>
      </c>
      <c r="M5010">
        <v>4.55</v>
      </c>
      <c r="N5010">
        <v>0.18</v>
      </c>
      <c r="O5010">
        <v>8.7899999999999991</v>
      </c>
      <c r="P5010">
        <v>0.34</v>
      </c>
      <c r="Q5010">
        <v>5.08</v>
      </c>
      <c r="R5010">
        <v>0.2</v>
      </c>
      <c r="S5010">
        <v>0.54</v>
      </c>
      <c r="T5010">
        <v>1059</v>
      </c>
      <c r="U5010">
        <v>4.05</v>
      </c>
      <c r="V5010">
        <v>6.8</v>
      </c>
      <c r="W5010" s="1">
        <v>42959</v>
      </c>
      <c r="X5010">
        <v>262</v>
      </c>
      <c r="Y5010" s="3">
        <v>44988</v>
      </c>
      <c r="Z5010" t="s">
        <v>73</v>
      </c>
      <c r="AA5010" t="s">
        <v>930</v>
      </c>
      <c r="AC5010" s="1">
        <v>43068</v>
      </c>
      <c r="AD5010">
        <v>2</v>
      </c>
      <c r="AE5010">
        <v>136</v>
      </c>
      <c r="AF5010" s="1">
        <v>43350</v>
      </c>
      <c r="AG5010">
        <v>391</v>
      </c>
      <c r="AH5010">
        <v>310034</v>
      </c>
      <c r="AI5010" t="s">
        <v>2168</v>
      </c>
      <c r="AJ5010" s="2">
        <v>45839</v>
      </c>
      <c r="AK5010" t="s">
        <v>45</v>
      </c>
      <c r="AL5010" s="1">
        <v>42959</v>
      </c>
    </row>
    <row r="5011" spans="1:38" x14ac:dyDescent="0.25">
      <c r="A5011" t="s">
        <v>1153</v>
      </c>
      <c r="B5011" s="1">
        <v>43214</v>
      </c>
      <c r="C5011">
        <v>4</v>
      </c>
      <c r="D5011">
        <v>19</v>
      </c>
      <c r="E5011">
        <v>406</v>
      </c>
      <c r="F5011" t="s">
        <v>1426</v>
      </c>
      <c r="G5011" t="s">
        <v>104</v>
      </c>
      <c r="H5011" t="s">
        <v>105</v>
      </c>
      <c r="I5011">
        <v>2</v>
      </c>
      <c r="J5011">
        <v>1</v>
      </c>
      <c r="K5011">
        <v>255</v>
      </c>
      <c r="L5011">
        <v>2.8</v>
      </c>
      <c r="M5011">
        <v>4.21</v>
      </c>
      <c r="N5011">
        <v>0.12</v>
      </c>
      <c r="O5011">
        <v>8.02</v>
      </c>
      <c r="P5011">
        <v>0.22</v>
      </c>
      <c r="Q5011">
        <v>5.86</v>
      </c>
      <c r="R5011">
        <v>0.16</v>
      </c>
      <c r="S5011">
        <v>0.39</v>
      </c>
      <c r="T5011">
        <v>475</v>
      </c>
      <c r="U5011">
        <v>2.91</v>
      </c>
      <c r="V5011">
        <v>4.7</v>
      </c>
      <c r="W5011" s="1">
        <v>42959</v>
      </c>
      <c r="X5011">
        <v>262</v>
      </c>
      <c r="Y5011" s="3">
        <v>45020</v>
      </c>
      <c r="Z5011" t="s">
        <v>73</v>
      </c>
      <c r="AA5011" t="s">
        <v>930</v>
      </c>
      <c r="AC5011" t="s">
        <v>49</v>
      </c>
      <c r="AH5011">
        <v>310034</v>
      </c>
      <c r="AI5011" t="s">
        <v>2168</v>
      </c>
      <c r="AJ5011" s="2">
        <v>45839</v>
      </c>
      <c r="AK5011" t="s">
        <v>50</v>
      </c>
      <c r="AL5011" s="1">
        <v>43223</v>
      </c>
    </row>
    <row r="5012" spans="1:38" x14ac:dyDescent="0.25">
      <c r="A5012" t="s">
        <v>129</v>
      </c>
      <c r="B5012" s="1">
        <v>42997</v>
      </c>
      <c r="C5012">
        <v>1</v>
      </c>
      <c r="D5012">
        <v>334</v>
      </c>
      <c r="E5012">
        <v>407</v>
      </c>
      <c r="F5012" t="s">
        <v>1426</v>
      </c>
      <c r="G5012" t="s">
        <v>104</v>
      </c>
      <c r="H5012" t="s">
        <v>105</v>
      </c>
      <c r="I5012">
        <v>2</v>
      </c>
      <c r="J5012">
        <v>1</v>
      </c>
      <c r="K5012">
        <v>15</v>
      </c>
      <c r="L5012">
        <v>21.9</v>
      </c>
      <c r="M5012">
        <v>5.05</v>
      </c>
      <c r="N5012">
        <v>1.1100000000000001</v>
      </c>
      <c r="O5012">
        <v>4.6100000000000003</v>
      </c>
      <c r="P5012">
        <v>1.01</v>
      </c>
      <c r="Q5012">
        <v>3.51</v>
      </c>
      <c r="R5012">
        <v>0.77</v>
      </c>
      <c r="S5012">
        <v>1.78</v>
      </c>
      <c r="T5012">
        <v>50</v>
      </c>
      <c r="U5012">
        <v>22.73</v>
      </c>
      <c r="V5012">
        <v>24.26</v>
      </c>
      <c r="W5012" s="1">
        <v>42982</v>
      </c>
      <c r="X5012">
        <v>260</v>
      </c>
      <c r="Y5012" t="s">
        <v>43</v>
      </c>
      <c r="AC5012" t="s">
        <v>49</v>
      </c>
      <c r="AH5012" t="s">
        <v>2578</v>
      </c>
      <c r="AI5012" t="s">
        <v>2579</v>
      </c>
      <c r="AJ5012" s="2">
        <v>25508</v>
      </c>
      <c r="AK5012" t="s">
        <v>45</v>
      </c>
      <c r="AL5012" s="1">
        <v>42982</v>
      </c>
    </row>
    <row r="5013" spans="1:38" x14ac:dyDescent="0.25">
      <c r="A5013" t="s">
        <v>129</v>
      </c>
      <c r="B5013" s="1">
        <v>43060</v>
      </c>
      <c r="C5013">
        <v>2</v>
      </c>
      <c r="D5013">
        <v>334</v>
      </c>
      <c r="E5013">
        <v>407</v>
      </c>
      <c r="F5013" t="s">
        <v>1426</v>
      </c>
      <c r="G5013" t="s">
        <v>104</v>
      </c>
      <c r="H5013" t="s">
        <v>105</v>
      </c>
      <c r="I5013">
        <v>2</v>
      </c>
      <c r="J5013">
        <v>1</v>
      </c>
      <c r="K5013">
        <v>78</v>
      </c>
      <c r="L5013">
        <v>16.3</v>
      </c>
      <c r="M5013">
        <v>4.7699999999999996</v>
      </c>
      <c r="N5013">
        <v>0.78</v>
      </c>
      <c r="O5013">
        <v>4.6900000000000004</v>
      </c>
      <c r="P5013">
        <v>0.76</v>
      </c>
      <c r="Q5013">
        <v>3.71</v>
      </c>
      <c r="R5013">
        <v>0.6</v>
      </c>
      <c r="S5013">
        <v>1.37</v>
      </c>
      <c r="T5013">
        <v>20</v>
      </c>
      <c r="U5013">
        <v>16.920000000000002</v>
      </c>
      <c r="V5013">
        <v>18.36</v>
      </c>
      <c r="W5013" s="1">
        <v>42982</v>
      </c>
      <c r="X5013">
        <v>260</v>
      </c>
      <c r="Y5013" t="s">
        <v>46</v>
      </c>
      <c r="AC5013" s="1">
        <v>43065</v>
      </c>
      <c r="AD5013">
        <v>1</v>
      </c>
      <c r="AE5013">
        <v>196</v>
      </c>
      <c r="AF5013" s="1">
        <v>43343</v>
      </c>
      <c r="AG5013">
        <v>361</v>
      </c>
      <c r="AH5013" t="s">
        <v>2578</v>
      </c>
      <c r="AI5013" t="s">
        <v>2579</v>
      </c>
      <c r="AJ5013" s="2">
        <v>25508</v>
      </c>
      <c r="AK5013" t="s">
        <v>45</v>
      </c>
      <c r="AL5013" s="1">
        <v>42982</v>
      </c>
    </row>
    <row r="5014" spans="1:38" x14ac:dyDescent="0.25">
      <c r="A5014" t="s">
        <v>129</v>
      </c>
      <c r="B5014" s="1">
        <v>43156</v>
      </c>
      <c r="C5014">
        <v>3</v>
      </c>
      <c r="D5014">
        <v>334</v>
      </c>
      <c r="E5014">
        <v>407</v>
      </c>
      <c r="F5014" t="s">
        <v>1426</v>
      </c>
      <c r="G5014" t="s">
        <v>104</v>
      </c>
      <c r="H5014" t="s">
        <v>105</v>
      </c>
      <c r="I5014">
        <v>2</v>
      </c>
      <c r="J5014">
        <v>1</v>
      </c>
      <c r="K5014">
        <v>174</v>
      </c>
      <c r="L5014">
        <v>12.2</v>
      </c>
      <c r="M5014">
        <v>4.7699999999999996</v>
      </c>
      <c r="N5014">
        <v>0.57999999999999996</v>
      </c>
      <c r="O5014">
        <v>5.63</v>
      </c>
      <c r="P5014">
        <v>0.69</v>
      </c>
      <c r="Q5014">
        <v>4.59</v>
      </c>
      <c r="R5014">
        <v>0.56000000000000005</v>
      </c>
      <c r="S5014">
        <v>1.25</v>
      </c>
      <c r="U5014">
        <v>12.66</v>
      </c>
      <c r="V5014">
        <v>16.079999999999998</v>
      </c>
      <c r="W5014" s="1">
        <v>42982</v>
      </c>
      <c r="X5014">
        <v>260</v>
      </c>
      <c r="AI5014">
        <v>0</v>
      </c>
    </row>
    <row r="5015" spans="1:38" x14ac:dyDescent="0.25">
      <c r="A5015" t="s">
        <v>129</v>
      </c>
      <c r="B5015" s="1">
        <v>43229</v>
      </c>
      <c r="C5015">
        <v>4</v>
      </c>
      <c r="D5015">
        <v>334</v>
      </c>
      <c r="E5015">
        <v>407</v>
      </c>
      <c r="F5015" t="s">
        <v>1426</v>
      </c>
      <c r="G5015" t="s">
        <v>104</v>
      </c>
      <c r="H5015" t="s">
        <v>105</v>
      </c>
      <c r="I5015">
        <v>2</v>
      </c>
      <c r="J5015">
        <v>1</v>
      </c>
      <c r="K5015">
        <v>247</v>
      </c>
      <c r="L5015">
        <v>7.2</v>
      </c>
      <c r="M5015">
        <v>4.47</v>
      </c>
      <c r="N5015">
        <v>0.32</v>
      </c>
      <c r="O5015">
        <v>6.82</v>
      </c>
      <c r="P5015">
        <v>0.49</v>
      </c>
      <c r="Q5015">
        <v>5.22</v>
      </c>
      <c r="R5015">
        <v>0.38</v>
      </c>
      <c r="S5015">
        <v>0.87</v>
      </c>
      <c r="T5015">
        <v>58</v>
      </c>
      <c r="U5015">
        <v>7.47</v>
      </c>
      <c r="V5015">
        <v>10.9</v>
      </c>
      <c r="W5015" s="1">
        <v>42982</v>
      </c>
      <c r="X5015">
        <v>260</v>
      </c>
      <c r="Y5015" t="s">
        <v>48</v>
      </c>
      <c r="AC5015" t="s">
        <v>49</v>
      </c>
      <c r="AH5015" t="s">
        <v>2578</v>
      </c>
      <c r="AI5015" t="s">
        <v>2579</v>
      </c>
      <c r="AJ5015">
        <v>25508</v>
      </c>
      <c r="AK5015" t="s">
        <v>50</v>
      </c>
      <c r="AL5015" s="1">
        <v>43250</v>
      </c>
    </row>
    <row r="5016" spans="1:38" x14ac:dyDescent="0.25">
      <c r="A5016" t="s">
        <v>1153</v>
      </c>
      <c r="B5016" s="1">
        <v>43073</v>
      </c>
      <c r="C5016">
        <v>2</v>
      </c>
      <c r="D5016">
        <v>45</v>
      </c>
      <c r="E5016">
        <v>409</v>
      </c>
      <c r="F5016" t="s">
        <v>1426</v>
      </c>
      <c r="G5016" t="s">
        <v>40</v>
      </c>
      <c r="H5016" t="s">
        <v>41</v>
      </c>
      <c r="I5016">
        <v>2</v>
      </c>
      <c r="J5016">
        <v>1</v>
      </c>
      <c r="K5016">
        <v>121</v>
      </c>
      <c r="L5016">
        <v>8.8000000000000007</v>
      </c>
      <c r="M5016">
        <v>5.18</v>
      </c>
      <c r="N5016">
        <v>0.46</v>
      </c>
      <c r="O5016">
        <v>5.77</v>
      </c>
      <c r="P5016">
        <v>0.51</v>
      </c>
      <c r="Q5016">
        <v>4.53</v>
      </c>
      <c r="R5016">
        <v>0.4</v>
      </c>
      <c r="S5016">
        <v>0.91</v>
      </c>
      <c r="T5016">
        <v>148</v>
      </c>
      <c r="U5016">
        <v>9.1300000000000008</v>
      </c>
      <c r="V5016">
        <v>11.73</v>
      </c>
      <c r="W5016" s="1">
        <v>42952</v>
      </c>
      <c r="X5016">
        <v>268</v>
      </c>
      <c r="Y5016" s="3">
        <v>44958</v>
      </c>
      <c r="Z5016" t="s">
        <v>2488</v>
      </c>
      <c r="AA5016" t="s">
        <v>2580</v>
      </c>
      <c r="AC5016" s="1">
        <v>43075</v>
      </c>
      <c r="AD5016">
        <v>2</v>
      </c>
      <c r="AE5016">
        <v>278</v>
      </c>
      <c r="AF5016" s="1">
        <v>43353</v>
      </c>
      <c r="AG5016">
        <v>401</v>
      </c>
      <c r="AH5016">
        <v>309012</v>
      </c>
      <c r="AI5016">
        <v>77</v>
      </c>
      <c r="AJ5016" s="2">
        <v>44866</v>
      </c>
      <c r="AK5016" t="s">
        <v>45</v>
      </c>
      <c r="AL5016" s="1">
        <v>42952</v>
      </c>
    </row>
    <row r="5017" spans="1:38" x14ac:dyDescent="0.25">
      <c r="A5017" t="s">
        <v>1153</v>
      </c>
      <c r="B5017" s="1">
        <v>43144</v>
      </c>
      <c r="C5017">
        <v>3</v>
      </c>
      <c r="D5017">
        <v>45</v>
      </c>
      <c r="E5017">
        <v>409</v>
      </c>
      <c r="F5017" t="s">
        <v>1426</v>
      </c>
      <c r="G5017" t="s">
        <v>40</v>
      </c>
      <c r="H5017" t="s">
        <v>41</v>
      </c>
      <c r="I5017">
        <v>2</v>
      </c>
      <c r="J5017">
        <v>1</v>
      </c>
      <c r="K5017">
        <v>192</v>
      </c>
      <c r="L5017">
        <v>6.1</v>
      </c>
      <c r="M5017">
        <v>5.26</v>
      </c>
      <c r="N5017">
        <v>0.32</v>
      </c>
      <c r="O5017">
        <v>7.03</v>
      </c>
      <c r="P5017">
        <v>0.43</v>
      </c>
      <c r="Q5017">
        <v>4.51</v>
      </c>
      <c r="R5017">
        <v>0.28000000000000003</v>
      </c>
      <c r="S5017">
        <v>0.7</v>
      </c>
      <c r="T5017">
        <v>256</v>
      </c>
      <c r="U5017">
        <v>6.33</v>
      </c>
      <c r="V5017">
        <v>9.11</v>
      </c>
      <c r="W5017" s="1">
        <v>42952</v>
      </c>
      <c r="X5017">
        <v>268</v>
      </c>
      <c r="Y5017" s="3">
        <v>44987</v>
      </c>
      <c r="Z5017" t="s">
        <v>2488</v>
      </c>
      <c r="AA5017" t="s">
        <v>2580</v>
      </c>
      <c r="AC5017" s="1">
        <v>43075</v>
      </c>
      <c r="AD5017">
        <v>2</v>
      </c>
      <c r="AE5017">
        <v>139</v>
      </c>
      <c r="AF5017" s="1">
        <v>43353</v>
      </c>
      <c r="AG5017">
        <v>401</v>
      </c>
      <c r="AH5017">
        <v>309012</v>
      </c>
      <c r="AI5017">
        <v>77</v>
      </c>
      <c r="AJ5017" s="2">
        <v>44866</v>
      </c>
      <c r="AK5017" t="s">
        <v>45</v>
      </c>
      <c r="AL5017" s="1">
        <v>42952</v>
      </c>
    </row>
    <row r="5018" spans="1:38" x14ac:dyDescent="0.25">
      <c r="A5018" t="s">
        <v>1153</v>
      </c>
      <c r="B5018" s="1">
        <v>43009</v>
      </c>
      <c r="C5018">
        <v>1</v>
      </c>
      <c r="D5018">
        <v>45</v>
      </c>
      <c r="E5018">
        <v>409</v>
      </c>
      <c r="F5018" t="s">
        <v>1426</v>
      </c>
      <c r="G5018" t="s">
        <v>40</v>
      </c>
      <c r="H5018" t="s">
        <v>41</v>
      </c>
      <c r="I5018">
        <v>2</v>
      </c>
      <c r="J5018">
        <v>1</v>
      </c>
      <c r="K5018">
        <v>57</v>
      </c>
      <c r="L5018">
        <v>7.5</v>
      </c>
      <c r="M5018">
        <v>5.03</v>
      </c>
      <c r="N5018">
        <v>0.38</v>
      </c>
      <c r="O5018">
        <v>4.2699999999999996</v>
      </c>
      <c r="P5018">
        <v>0.32</v>
      </c>
      <c r="Q5018">
        <v>3.85</v>
      </c>
      <c r="R5018">
        <v>0.28999999999999998</v>
      </c>
      <c r="S5018">
        <v>0.61</v>
      </c>
      <c r="T5018">
        <v>22</v>
      </c>
      <c r="U5018">
        <v>7.79</v>
      </c>
      <c r="V5018">
        <v>8.18</v>
      </c>
      <c r="W5018" s="1">
        <v>42952</v>
      </c>
      <c r="X5018">
        <v>268</v>
      </c>
      <c r="Y5018" t="s">
        <v>43</v>
      </c>
      <c r="Z5018" t="s">
        <v>2488</v>
      </c>
      <c r="AA5018" t="s">
        <v>2580</v>
      </c>
      <c r="AC5018" s="1">
        <v>43054</v>
      </c>
      <c r="AD5018">
        <v>1</v>
      </c>
      <c r="AE5018">
        <v>255</v>
      </c>
      <c r="AF5018" s="1">
        <v>43325</v>
      </c>
      <c r="AG5018">
        <v>373</v>
      </c>
      <c r="AH5018">
        <v>309012</v>
      </c>
      <c r="AI5018">
        <v>77</v>
      </c>
      <c r="AJ5018" s="2">
        <v>44866</v>
      </c>
      <c r="AK5018" t="s">
        <v>45</v>
      </c>
      <c r="AL5018" s="1">
        <v>42952</v>
      </c>
    </row>
    <row r="5019" spans="1:38" x14ac:dyDescent="0.25">
      <c r="A5019" t="s">
        <v>1153</v>
      </c>
      <c r="B5019" s="1">
        <v>43214</v>
      </c>
      <c r="C5019">
        <v>4</v>
      </c>
      <c r="D5019">
        <v>45</v>
      </c>
      <c r="E5019">
        <v>409</v>
      </c>
      <c r="F5019" t="s">
        <v>1426</v>
      </c>
      <c r="G5019" t="s">
        <v>40</v>
      </c>
      <c r="H5019" t="s">
        <v>41</v>
      </c>
      <c r="I5019">
        <v>2</v>
      </c>
      <c r="J5019">
        <v>1</v>
      </c>
      <c r="K5019">
        <v>262</v>
      </c>
      <c r="L5019">
        <v>3.5</v>
      </c>
      <c r="M5019">
        <v>4.6500000000000004</v>
      </c>
      <c r="N5019">
        <v>0.16</v>
      </c>
      <c r="O5019">
        <v>7.64</v>
      </c>
      <c r="P5019">
        <v>0.27</v>
      </c>
      <c r="Q5019">
        <v>5.62</v>
      </c>
      <c r="R5019">
        <v>0.2</v>
      </c>
      <c r="S5019">
        <v>0.46</v>
      </c>
      <c r="T5019">
        <v>131</v>
      </c>
      <c r="U5019">
        <v>3.63</v>
      </c>
      <c r="V5019">
        <v>5.81</v>
      </c>
      <c r="W5019" s="1">
        <v>42952</v>
      </c>
      <c r="X5019">
        <v>268</v>
      </c>
      <c r="Y5019" s="3">
        <v>45019</v>
      </c>
      <c r="Z5019" t="s">
        <v>2488</v>
      </c>
      <c r="AA5019" t="s">
        <v>2580</v>
      </c>
      <c r="AC5019" t="s">
        <v>49</v>
      </c>
      <c r="AH5019">
        <v>309012</v>
      </c>
      <c r="AI5019">
        <v>77</v>
      </c>
      <c r="AJ5019" s="2">
        <v>44866</v>
      </c>
      <c r="AK5019" t="s">
        <v>50</v>
      </c>
      <c r="AL5019" s="1">
        <v>43222</v>
      </c>
    </row>
    <row r="5020" spans="1:38" x14ac:dyDescent="0.25">
      <c r="A5020" t="s">
        <v>1153</v>
      </c>
      <c r="B5020" s="1">
        <v>43009</v>
      </c>
      <c r="C5020">
        <v>1</v>
      </c>
      <c r="D5020">
        <v>53</v>
      </c>
      <c r="E5020">
        <v>410</v>
      </c>
      <c r="F5020" t="s">
        <v>1426</v>
      </c>
      <c r="G5020" t="s">
        <v>40</v>
      </c>
      <c r="H5020" t="s">
        <v>41</v>
      </c>
      <c r="I5020">
        <v>4</v>
      </c>
      <c r="J5020" t="s">
        <v>42</v>
      </c>
      <c r="K5020">
        <v>34</v>
      </c>
      <c r="L5020">
        <v>17.2</v>
      </c>
      <c r="M5020">
        <v>4.99</v>
      </c>
      <c r="N5020">
        <v>0.86</v>
      </c>
      <c r="O5020">
        <v>6.3</v>
      </c>
      <c r="P5020">
        <v>1.08</v>
      </c>
      <c r="Q5020">
        <v>4.17</v>
      </c>
      <c r="R5020">
        <v>0.72</v>
      </c>
      <c r="S5020">
        <v>1.8</v>
      </c>
      <c r="T5020">
        <v>49</v>
      </c>
      <c r="U5020">
        <v>17.850000000000001</v>
      </c>
      <c r="V5020">
        <v>23.51</v>
      </c>
      <c r="W5020" s="1">
        <v>42975</v>
      </c>
      <c r="X5020">
        <v>252</v>
      </c>
      <c r="Y5020" t="s">
        <v>43</v>
      </c>
      <c r="Z5020" t="s">
        <v>2581</v>
      </c>
      <c r="AA5020" t="s">
        <v>2582</v>
      </c>
      <c r="AC5020" s="1">
        <v>43051</v>
      </c>
      <c r="AD5020">
        <v>1</v>
      </c>
      <c r="AE5020">
        <v>261</v>
      </c>
      <c r="AF5020" s="1">
        <v>43331</v>
      </c>
      <c r="AG5020">
        <v>356</v>
      </c>
      <c r="AH5020">
        <v>308533</v>
      </c>
      <c r="AI5020" t="s">
        <v>413</v>
      </c>
      <c r="AJ5020" s="2">
        <v>18415</v>
      </c>
      <c r="AK5020" t="s">
        <v>45</v>
      </c>
      <c r="AL5020" s="1">
        <v>42975</v>
      </c>
    </row>
    <row r="5021" spans="1:38" x14ac:dyDescent="0.25">
      <c r="A5021" t="s">
        <v>1153</v>
      </c>
      <c r="B5021" s="1">
        <v>43073</v>
      </c>
      <c r="C5021">
        <v>2</v>
      </c>
      <c r="D5021">
        <v>53</v>
      </c>
      <c r="E5021">
        <v>410</v>
      </c>
      <c r="F5021" t="s">
        <v>1426</v>
      </c>
      <c r="G5021" t="s">
        <v>40</v>
      </c>
      <c r="H5021" t="s">
        <v>41</v>
      </c>
      <c r="I5021">
        <v>4</v>
      </c>
      <c r="J5021" t="s">
        <v>42</v>
      </c>
      <c r="K5021">
        <v>98</v>
      </c>
      <c r="L5021">
        <v>14.1</v>
      </c>
      <c r="M5021">
        <v>4.92</v>
      </c>
      <c r="N5021">
        <v>0.69</v>
      </c>
      <c r="O5021">
        <v>6.46</v>
      </c>
      <c r="P5021">
        <v>0.91</v>
      </c>
      <c r="Q5021">
        <v>4.5</v>
      </c>
      <c r="R5021">
        <v>0.63</v>
      </c>
      <c r="S5021">
        <v>1.55</v>
      </c>
      <c r="T5021">
        <v>71</v>
      </c>
      <c r="U5021">
        <v>14.64</v>
      </c>
      <c r="V5021">
        <v>19.87</v>
      </c>
      <c r="W5021" s="1">
        <v>42975</v>
      </c>
      <c r="X5021">
        <v>252</v>
      </c>
      <c r="Y5021" t="s">
        <v>46</v>
      </c>
      <c r="Z5021" t="s">
        <v>2581</v>
      </c>
      <c r="AA5021" t="s">
        <v>2582</v>
      </c>
      <c r="AC5021" s="1">
        <v>43051</v>
      </c>
      <c r="AD5021">
        <v>1</v>
      </c>
      <c r="AE5021">
        <v>256</v>
      </c>
      <c r="AF5021" s="1">
        <v>43331</v>
      </c>
      <c r="AG5021">
        <v>356</v>
      </c>
      <c r="AH5021">
        <v>308533</v>
      </c>
      <c r="AI5021" t="s">
        <v>413</v>
      </c>
      <c r="AJ5021" s="2">
        <v>18415</v>
      </c>
      <c r="AK5021" t="s">
        <v>45</v>
      </c>
      <c r="AL5021" s="1">
        <v>42975</v>
      </c>
    </row>
    <row r="5022" spans="1:38" x14ac:dyDescent="0.25">
      <c r="A5022" t="s">
        <v>1153</v>
      </c>
      <c r="B5022" s="1">
        <v>43144</v>
      </c>
      <c r="C5022">
        <v>3</v>
      </c>
      <c r="D5022">
        <v>53</v>
      </c>
      <c r="E5022">
        <v>410</v>
      </c>
      <c r="F5022" t="s">
        <v>1426</v>
      </c>
      <c r="G5022" t="s">
        <v>40</v>
      </c>
      <c r="H5022" t="s">
        <v>41</v>
      </c>
      <c r="I5022">
        <v>4</v>
      </c>
      <c r="J5022" t="s">
        <v>42</v>
      </c>
      <c r="K5022">
        <v>169</v>
      </c>
      <c r="L5022">
        <v>9.6999999999999993</v>
      </c>
      <c r="M5022">
        <v>4.8499999999999996</v>
      </c>
      <c r="N5022">
        <v>0.47</v>
      </c>
      <c r="O5022">
        <v>8.23</v>
      </c>
      <c r="P5022">
        <v>0.8</v>
      </c>
      <c r="Q5022">
        <v>4.6500000000000004</v>
      </c>
      <c r="R5022">
        <v>0.45</v>
      </c>
      <c r="S5022">
        <v>1.25</v>
      </c>
      <c r="T5022">
        <v>642</v>
      </c>
      <c r="U5022">
        <v>10.07</v>
      </c>
      <c r="V5022">
        <v>15.98</v>
      </c>
      <c r="W5022" s="1">
        <v>42975</v>
      </c>
      <c r="X5022">
        <v>252</v>
      </c>
      <c r="Y5022" s="3">
        <v>44986</v>
      </c>
      <c r="Z5022" t="s">
        <v>2581</v>
      </c>
      <c r="AA5022" t="s">
        <v>2582</v>
      </c>
      <c r="AC5022" s="1">
        <v>43051</v>
      </c>
      <c r="AD5022">
        <v>1</v>
      </c>
      <c r="AE5022">
        <v>116</v>
      </c>
      <c r="AF5022" s="1">
        <v>43330</v>
      </c>
      <c r="AG5022">
        <v>355</v>
      </c>
      <c r="AH5022">
        <v>308533</v>
      </c>
      <c r="AI5022" t="s">
        <v>413</v>
      </c>
      <c r="AJ5022" s="2">
        <v>18415</v>
      </c>
      <c r="AK5022" t="s">
        <v>45</v>
      </c>
      <c r="AL5022" s="1">
        <v>42975</v>
      </c>
    </row>
    <row r="5023" spans="1:38" x14ac:dyDescent="0.25">
      <c r="A5023" t="s">
        <v>1153</v>
      </c>
      <c r="B5023" s="1">
        <v>43073</v>
      </c>
      <c r="C5023">
        <v>2</v>
      </c>
      <c r="D5023">
        <v>101</v>
      </c>
      <c r="E5023">
        <v>410</v>
      </c>
      <c r="F5023" t="s">
        <v>1426</v>
      </c>
      <c r="G5023" t="s">
        <v>69</v>
      </c>
      <c r="H5023" t="s">
        <v>70</v>
      </c>
      <c r="I5023">
        <v>2</v>
      </c>
      <c r="J5023">
        <v>1</v>
      </c>
      <c r="K5023">
        <v>108</v>
      </c>
      <c r="L5023">
        <v>10.5</v>
      </c>
      <c r="M5023">
        <v>4.83</v>
      </c>
      <c r="N5023">
        <v>0.51</v>
      </c>
      <c r="O5023">
        <v>5.33</v>
      </c>
      <c r="P5023">
        <v>0.56000000000000005</v>
      </c>
      <c r="Q5023">
        <v>4.3600000000000003</v>
      </c>
      <c r="R5023">
        <v>0.46</v>
      </c>
      <c r="S5023">
        <v>1.02</v>
      </c>
      <c r="T5023">
        <v>136</v>
      </c>
      <c r="U5023">
        <v>10.9</v>
      </c>
      <c r="V5023">
        <v>13.26</v>
      </c>
      <c r="W5023" s="1">
        <v>42965</v>
      </c>
      <c r="X5023">
        <v>262</v>
      </c>
      <c r="Y5023" s="3">
        <v>44959</v>
      </c>
      <c r="Z5023" t="s">
        <v>2583</v>
      </c>
      <c r="AA5023" t="s">
        <v>2584</v>
      </c>
      <c r="AC5023" s="1">
        <v>43064</v>
      </c>
      <c r="AD5023">
        <v>2</v>
      </c>
      <c r="AE5023">
        <v>271</v>
      </c>
      <c r="AF5023" s="1">
        <v>43346</v>
      </c>
      <c r="AG5023">
        <v>381</v>
      </c>
      <c r="AH5023">
        <v>111012</v>
      </c>
      <c r="AI5023">
        <v>65</v>
      </c>
      <c r="AJ5023" s="2">
        <v>15128</v>
      </c>
      <c r="AK5023" t="s">
        <v>45</v>
      </c>
      <c r="AL5023" s="1">
        <v>42965</v>
      </c>
    </row>
    <row r="5024" spans="1:38" x14ac:dyDescent="0.25">
      <c r="A5024" t="s">
        <v>1153</v>
      </c>
      <c r="B5024" s="1">
        <v>43214</v>
      </c>
      <c r="C5024">
        <v>4</v>
      </c>
      <c r="D5024">
        <v>53</v>
      </c>
      <c r="E5024">
        <v>410</v>
      </c>
      <c r="F5024" t="s">
        <v>1426</v>
      </c>
      <c r="G5024" t="s">
        <v>40</v>
      </c>
      <c r="H5024" t="s">
        <v>41</v>
      </c>
      <c r="I5024">
        <v>4</v>
      </c>
      <c r="J5024" t="s">
        <v>42</v>
      </c>
      <c r="K5024">
        <v>239</v>
      </c>
      <c r="L5024">
        <v>5.9</v>
      </c>
      <c r="M5024">
        <v>3.92</v>
      </c>
      <c r="N5024">
        <v>0.23</v>
      </c>
      <c r="O5024">
        <v>10.199999999999999</v>
      </c>
      <c r="P5024">
        <v>0.6</v>
      </c>
      <c r="Q5024">
        <v>5.91</v>
      </c>
      <c r="R5024">
        <v>0.35</v>
      </c>
      <c r="S5024">
        <v>0.95</v>
      </c>
      <c r="T5024">
        <v>261</v>
      </c>
      <c r="U5024">
        <v>6.12</v>
      </c>
      <c r="V5024">
        <v>11.71</v>
      </c>
      <c r="W5024" s="1">
        <v>42975</v>
      </c>
      <c r="X5024">
        <v>252</v>
      </c>
      <c r="Y5024" s="3">
        <v>45018</v>
      </c>
      <c r="Z5024" t="s">
        <v>2581</v>
      </c>
      <c r="AA5024" t="s">
        <v>2582</v>
      </c>
      <c r="AC5024" t="s">
        <v>49</v>
      </c>
      <c r="AH5024">
        <v>308533</v>
      </c>
      <c r="AI5024" t="s">
        <v>413</v>
      </c>
      <c r="AJ5024" s="2">
        <v>18415</v>
      </c>
      <c r="AK5024" t="s">
        <v>50</v>
      </c>
      <c r="AL5024" s="1">
        <v>43237</v>
      </c>
    </row>
    <row r="5025" spans="1:38" x14ac:dyDescent="0.25">
      <c r="A5025" t="s">
        <v>1153</v>
      </c>
      <c r="B5025" s="1">
        <v>43009</v>
      </c>
      <c r="C5025">
        <v>1</v>
      </c>
      <c r="D5025">
        <v>101</v>
      </c>
      <c r="E5025">
        <v>410</v>
      </c>
      <c r="F5025" t="s">
        <v>1426</v>
      </c>
      <c r="G5025" t="s">
        <v>69</v>
      </c>
      <c r="H5025" t="s">
        <v>70</v>
      </c>
      <c r="I5025">
        <v>2</v>
      </c>
      <c r="J5025">
        <v>1</v>
      </c>
      <c r="K5025">
        <v>44</v>
      </c>
      <c r="L5025">
        <v>8.5</v>
      </c>
      <c r="M5025">
        <v>4.97</v>
      </c>
      <c r="N5025">
        <v>0.42</v>
      </c>
      <c r="O5025">
        <v>5.6</v>
      </c>
      <c r="P5025">
        <v>0.48</v>
      </c>
      <c r="Q5025">
        <v>3.71</v>
      </c>
      <c r="R5025">
        <v>0.32</v>
      </c>
      <c r="S5025">
        <v>0.79</v>
      </c>
      <c r="T5025">
        <v>203</v>
      </c>
      <c r="U5025">
        <v>8.82</v>
      </c>
      <c r="V5025">
        <v>10.68</v>
      </c>
      <c r="W5025" s="1">
        <v>42965</v>
      </c>
      <c r="X5025">
        <v>262</v>
      </c>
      <c r="Y5025" s="3">
        <v>44927</v>
      </c>
      <c r="Z5025" t="s">
        <v>2583</v>
      </c>
      <c r="AA5025" t="s">
        <v>2584</v>
      </c>
      <c r="AC5025" s="1">
        <v>43064</v>
      </c>
      <c r="AD5025">
        <v>2</v>
      </c>
      <c r="AE5025">
        <v>276</v>
      </c>
      <c r="AF5025" s="1">
        <v>43346</v>
      </c>
      <c r="AG5025">
        <v>381</v>
      </c>
      <c r="AH5025">
        <v>111012</v>
      </c>
      <c r="AI5025">
        <v>65</v>
      </c>
      <c r="AJ5025" s="2">
        <v>15128</v>
      </c>
      <c r="AK5025" t="s">
        <v>45</v>
      </c>
      <c r="AL5025" s="1">
        <v>42965</v>
      </c>
    </row>
    <row r="5026" spans="1:38" x14ac:dyDescent="0.25">
      <c r="A5026" t="s">
        <v>1153</v>
      </c>
      <c r="B5026" s="1">
        <v>43144</v>
      </c>
      <c r="C5026">
        <v>3</v>
      </c>
      <c r="D5026">
        <v>101</v>
      </c>
      <c r="E5026">
        <v>410</v>
      </c>
      <c r="F5026" t="s">
        <v>1426</v>
      </c>
      <c r="G5026" t="s">
        <v>69</v>
      </c>
      <c r="H5026" t="s">
        <v>70</v>
      </c>
      <c r="I5026">
        <v>2</v>
      </c>
      <c r="J5026">
        <v>1</v>
      </c>
      <c r="K5026">
        <v>179</v>
      </c>
      <c r="L5026">
        <v>7.5</v>
      </c>
      <c r="M5026">
        <v>4.8499999999999996</v>
      </c>
      <c r="N5026">
        <v>0.36</v>
      </c>
      <c r="O5026">
        <v>6.73</v>
      </c>
      <c r="P5026">
        <v>0.5</v>
      </c>
      <c r="Q5026">
        <v>4.32</v>
      </c>
      <c r="R5026">
        <v>0.32</v>
      </c>
      <c r="S5026">
        <v>0.83</v>
      </c>
      <c r="T5026">
        <v>75</v>
      </c>
      <c r="U5026">
        <v>7.79</v>
      </c>
      <c r="V5026">
        <v>10.66</v>
      </c>
      <c r="W5026" s="1">
        <v>42965</v>
      </c>
      <c r="X5026">
        <v>262</v>
      </c>
      <c r="Y5026" s="3">
        <v>44987</v>
      </c>
      <c r="Z5026" t="s">
        <v>2583</v>
      </c>
      <c r="AA5026" t="s">
        <v>2584</v>
      </c>
      <c r="AC5026" s="1">
        <v>43064</v>
      </c>
      <c r="AD5026">
        <v>2</v>
      </c>
      <c r="AE5026">
        <v>132</v>
      </c>
      <c r="AF5026" s="1">
        <v>43346</v>
      </c>
      <c r="AG5026">
        <v>381</v>
      </c>
      <c r="AH5026">
        <v>111012</v>
      </c>
      <c r="AI5026">
        <v>65</v>
      </c>
      <c r="AJ5026" s="2">
        <v>15128</v>
      </c>
      <c r="AK5026" t="s">
        <v>45</v>
      </c>
      <c r="AL5026" s="1">
        <v>42965</v>
      </c>
    </row>
    <row r="5027" spans="1:38" x14ac:dyDescent="0.25">
      <c r="A5027" t="s">
        <v>1153</v>
      </c>
      <c r="B5027" s="1">
        <v>43214</v>
      </c>
      <c r="C5027">
        <v>4</v>
      </c>
      <c r="D5027">
        <v>101</v>
      </c>
      <c r="E5027">
        <v>410</v>
      </c>
      <c r="F5027" t="s">
        <v>1426</v>
      </c>
      <c r="G5027" t="s">
        <v>69</v>
      </c>
      <c r="H5027" t="s">
        <v>70</v>
      </c>
      <c r="I5027">
        <v>2</v>
      </c>
      <c r="J5027">
        <v>1</v>
      </c>
      <c r="K5027">
        <v>249</v>
      </c>
      <c r="L5027">
        <v>6.3</v>
      </c>
      <c r="M5027">
        <v>4.41</v>
      </c>
      <c r="N5027">
        <v>0.28000000000000003</v>
      </c>
      <c r="O5027">
        <v>8.06</v>
      </c>
      <c r="P5027">
        <v>0.51</v>
      </c>
      <c r="Q5027">
        <v>5.26</v>
      </c>
      <c r="R5027">
        <v>0.33</v>
      </c>
      <c r="S5027">
        <v>0.84</v>
      </c>
      <c r="T5027">
        <v>165</v>
      </c>
      <c r="U5027">
        <v>6.54</v>
      </c>
      <c r="V5027">
        <v>10.54</v>
      </c>
      <c r="W5027" s="1">
        <v>42965</v>
      </c>
      <c r="X5027">
        <v>262</v>
      </c>
      <c r="Y5027" s="3">
        <v>45019</v>
      </c>
      <c r="Z5027" t="s">
        <v>2583</v>
      </c>
      <c r="AA5027" t="s">
        <v>2584</v>
      </c>
      <c r="AC5027" t="s">
        <v>49</v>
      </c>
      <c r="AH5027">
        <v>111012</v>
      </c>
      <c r="AI5027">
        <v>65</v>
      </c>
      <c r="AJ5027" s="2">
        <v>15128</v>
      </c>
      <c r="AK5027" t="s">
        <v>50</v>
      </c>
      <c r="AL5027" s="1">
        <v>43237</v>
      </c>
    </row>
    <row r="5028" spans="1:38" x14ac:dyDescent="0.25">
      <c r="A5028" t="s">
        <v>38</v>
      </c>
      <c r="B5028" s="1">
        <v>43010</v>
      </c>
      <c r="C5028">
        <v>1</v>
      </c>
      <c r="D5028">
        <v>143</v>
      </c>
      <c r="E5028">
        <v>411</v>
      </c>
      <c r="F5028" t="s">
        <v>1426</v>
      </c>
      <c r="G5028" t="s">
        <v>51</v>
      </c>
      <c r="H5028" t="s">
        <v>52</v>
      </c>
      <c r="I5028">
        <v>6</v>
      </c>
      <c r="J5028" t="s">
        <v>42</v>
      </c>
      <c r="K5028">
        <v>39</v>
      </c>
      <c r="L5028">
        <v>29</v>
      </c>
      <c r="M5028">
        <v>5.08</v>
      </c>
      <c r="N5028">
        <v>1.47</v>
      </c>
      <c r="O5028">
        <v>4.46</v>
      </c>
      <c r="P5028">
        <v>1.29</v>
      </c>
      <c r="Q5028">
        <v>3.36</v>
      </c>
      <c r="R5028">
        <v>0.97</v>
      </c>
      <c r="S5028">
        <v>2.27</v>
      </c>
      <c r="T5028">
        <v>13</v>
      </c>
      <c r="U5028">
        <v>30.1</v>
      </c>
      <c r="V5028">
        <v>31.17</v>
      </c>
      <c r="W5028" s="1">
        <v>42971</v>
      </c>
      <c r="X5028">
        <v>242</v>
      </c>
      <c r="Y5028" t="s">
        <v>43</v>
      </c>
      <c r="Z5028" t="s">
        <v>2585</v>
      </c>
      <c r="AA5028">
        <f>-8/75</f>
        <v>-0.10666666666666667</v>
      </c>
      <c r="AC5028" s="1">
        <v>43050</v>
      </c>
      <c r="AD5028">
        <v>1</v>
      </c>
      <c r="AE5028">
        <v>254</v>
      </c>
      <c r="AF5028" s="1">
        <v>43331</v>
      </c>
      <c r="AG5028">
        <v>360</v>
      </c>
      <c r="AH5028">
        <v>109125</v>
      </c>
      <c r="AI5028" t="s">
        <v>2586</v>
      </c>
      <c r="AJ5028" s="2">
        <v>25600</v>
      </c>
      <c r="AK5028" t="s">
        <v>45</v>
      </c>
      <c r="AL5028" s="1">
        <v>42971</v>
      </c>
    </row>
    <row r="5029" spans="1:38" x14ac:dyDescent="0.25">
      <c r="A5029" t="s">
        <v>38</v>
      </c>
      <c r="B5029" s="1">
        <v>43075</v>
      </c>
      <c r="C5029">
        <v>2</v>
      </c>
      <c r="D5029">
        <v>143</v>
      </c>
      <c r="E5029">
        <v>411</v>
      </c>
      <c r="F5029" t="s">
        <v>1426</v>
      </c>
      <c r="G5029" t="s">
        <v>51</v>
      </c>
      <c r="H5029" t="s">
        <v>52</v>
      </c>
      <c r="I5029">
        <v>6</v>
      </c>
      <c r="J5029" t="s">
        <v>42</v>
      </c>
      <c r="K5029">
        <v>104</v>
      </c>
      <c r="L5029">
        <v>22.3</v>
      </c>
      <c r="M5029">
        <v>4.9400000000000004</v>
      </c>
      <c r="N5029">
        <v>1.1000000000000001</v>
      </c>
      <c r="O5029">
        <v>4.1100000000000003</v>
      </c>
      <c r="P5029">
        <v>0.92</v>
      </c>
      <c r="Q5029">
        <v>3.42</v>
      </c>
      <c r="R5029">
        <v>0.76</v>
      </c>
      <c r="S5029">
        <v>1.68</v>
      </c>
      <c r="T5029">
        <v>12</v>
      </c>
      <c r="U5029">
        <v>23.15</v>
      </c>
      <c r="V5029">
        <v>23.17</v>
      </c>
      <c r="W5029" s="1">
        <v>42971</v>
      </c>
      <c r="X5029">
        <v>242</v>
      </c>
      <c r="Y5029" t="s">
        <v>46</v>
      </c>
      <c r="Z5029" t="s">
        <v>2585</v>
      </c>
      <c r="AA5029">
        <f>-8/75</f>
        <v>-0.10666666666666667</v>
      </c>
      <c r="AC5029" s="1">
        <v>43050</v>
      </c>
      <c r="AD5029">
        <v>1</v>
      </c>
      <c r="AE5029">
        <v>216</v>
      </c>
      <c r="AF5029" s="1">
        <v>43331</v>
      </c>
      <c r="AG5029">
        <v>360</v>
      </c>
      <c r="AH5029">
        <v>109125</v>
      </c>
      <c r="AI5029" t="s">
        <v>2586</v>
      </c>
      <c r="AJ5029" s="2">
        <v>25600</v>
      </c>
      <c r="AK5029" t="s">
        <v>45</v>
      </c>
      <c r="AL5029" s="1">
        <v>42971</v>
      </c>
    </row>
    <row r="5030" spans="1:38" x14ac:dyDescent="0.25">
      <c r="A5030" t="s">
        <v>38</v>
      </c>
      <c r="B5030" s="1">
        <v>43146</v>
      </c>
      <c r="C5030">
        <v>3</v>
      </c>
      <c r="D5030">
        <v>143</v>
      </c>
      <c r="E5030">
        <v>411</v>
      </c>
      <c r="F5030" t="s">
        <v>1426</v>
      </c>
      <c r="G5030" t="s">
        <v>51</v>
      </c>
      <c r="H5030" t="s">
        <v>52</v>
      </c>
      <c r="I5030">
        <v>6</v>
      </c>
      <c r="J5030" t="s">
        <v>42</v>
      </c>
      <c r="K5030">
        <v>175</v>
      </c>
      <c r="L5030">
        <v>16.100000000000001</v>
      </c>
      <c r="M5030">
        <v>4.83</v>
      </c>
      <c r="N5030">
        <v>0.78</v>
      </c>
      <c r="O5030">
        <v>5.0999999999999996</v>
      </c>
      <c r="P5030">
        <v>0.82</v>
      </c>
      <c r="Q5030">
        <v>3.72</v>
      </c>
      <c r="R5030">
        <v>0.6</v>
      </c>
      <c r="S5030">
        <v>1.42</v>
      </c>
      <c r="T5030">
        <v>11</v>
      </c>
      <c r="U5030">
        <v>16.71</v>
      </c>
      <c r="V5030">
        <v>19.059999999999999</v>
      </c>
      <c r="W5030" s="1">
        <v>42971</v>
      </c>
      <c r="X5030">
        <v>242</v>
      </c>
      <c r="Y5030" t="s">
        <v>47</v>
      </c>
      <c r="Z5030" t="s">
        <v>2585</v>
      </c>
      <c r="AA5030">
        <f>-8/75</f>
        <v>-0.10666666666666667</v>
      </c>
      <c r="AC5030" s="1">
        <v>43050</v>
      </c>
      <c r="AD5030">
        <v>1</v>
      </c>
      <c r="AE5030">
        <v>180</v>
      </c>
      <c r="AF5030" s="1">
        <v>43331</v>
      </c>
      <c r="AG5030">
        <v>360</v>
      </c>
      <c r="AH5030">
        <v>109125</v>
      </c>
      <c r="AI5030" t="s">
        <v>2586</v>
      </c>
      <c r="AJ5030" s="2">
        <v>25600</v>
      </c>
      <c r="AK5030" t="s">
        <v>45</v>
      </c>
      <c r="AL5030" s="1">
        <v>42971</v>
      </c>
    </row>
    <row r="5031" spans="1:38" x14ac:dyDescent="0.25">
      <c r="A5031" t="s">
        <v>38</v>
      </c>
      <c r="B5031" s="1">
        <v>43200</v>
      </c>
      <c r="C5031">
        <v>4</v>
      </c>
      <c r="D5031">
        <v>143</v>
      </c>
      <c r="E5031">
        <v>411</v>
      </c>
      <c r="F5031" t="s">
        <v>1426</v>
      </c>
      <c r="G5031" t="s">
        <v>51</v>
      </c>
      <c r="H5031" t="s">
        <v>52</v>
      </c>
      <c r="I5031">
        <v>6</v>
      </c>
      <c r="J5031" t="s">
        <v>42</v>
      </c>
      <c r="K5031">
        <v>229</v>
      </c>
      <c r="L5031">
        <v>10.3</v>
      </c>
      <c r="M5031">
        <v>4.88</v>
      </c>
      <c r="N5031">
        <v>0.5</v>
      </c>
      <c r="O5031">
        <v>4.5999999999999996</v>
      </c>
      <c r="P5031">
        <v>0.47</v>
      </c>
      <c r="Q5031">
        <v>4.28</v>
      </c>
      <c r="R5031">
        <v>0.44</v>
      </c>
      <c r="S5031">
        <v>0.91</v>
      </c>
      <c r="T5031">
        <v>29</v>
      </c>
      <c r="U5031">
        <v>10.69</v>
      </c>
      <c r="V5031">
        <v>11.92</v>
      </c>
      <c r="W5031" s="1">
        <v>42971</v>
      </c>
      <c r="X5031">
        <v>242</v>
      </c>
      <c r="Y5031" t="s">
        <v>48</v>
      </c>
      <c r="Z5031" t="s">
        <v>2585</v>
      </c>
      <c r="AA5031">
        <f>-8/75</f>
        <v>-0.10666666666666667</v>
      </c>
      <c r="AC5031" t="s">
        <v>49</v>
      </c>
      <c r="AH5031">
        <v>109125</v>
      </c>
      <c r="AI5031" t="s">
        <v>2586</v>
      </c>
      <c r="AJ5031" s="2">
        <v>25600</v>
      </c>
      <c r="AK5031" t="s">
        <v>50</v>
      </c>
      <c r="AL5031" s="1">
        <v>43241</v>
      </c>
    </row>
    <row r="5032" spans="1:38" x14ac:dyDescent="0.25">
      <c r="A5032" t="s">
        <v>1153</v>
      </c>
      <c r="B5032" s="1">
        <v>43073</v>
      </c>
      <c r="C5032">
        <v>2</v>
      </c>
      <c r="D5032">
        <v>83</v>
      </c>
      <c r="E5032">
        <v>418</v>
      </c>
      <c r="F5032" t="s">
        <v>1426</v>
      </c>
      <c r="G5032" t="s">
        <v>40</v>
      </c>
      <c r="H5032" t="s">
        <v>41</v>
      </c>
      <c r="I5032">
        <v>2</v>
      </c>
      <c r="J5032">
        <v>1</v>
      </c>
      <c r="K5032">
        <v>113</v>
      </c>
      <c r="L5032">
        <v>11.3</v>
      </c>
      <c r="M5032">
        <v>5.05</v>
      </c>
      <c r="N5032">
        <v>0.56999999999999995</v>
      </c>
      <c r="O5032">
        <v>5.8</v>
      </c>
      <c r="P5032">
        <v>0.66</v>
      </c>
      <c r="Q5032">
        <v>4.59</v>
      </c>
      <c r="R5032">
        <v>0.52</v>
      </c>
      <c r="S5032">
        <v>1.17</v>
      </c>
      <c r="T5032">
        <v>55</v>
      </c>
      <c r="U5032">
        <v>11.73</v>
      </c>
      <c r="V5032">
        <v>15.17</v>
      </c>
      <c r="W5032" s="1">
        <v>42960</v>
      </c>
      <c r="X5032">
        <v>267</v>
      </c>
      <c r="Y5032" t="s">
        <v>46</v>
      </c>
      <c r="Z5032" t="s">
        <v>2587</v>
      </c>
      <c r="AA5032" t="s">
        <v>2588</v>
      </c>
      <c r="AC5032" s="1">
        <v>43051</v>
      </c>
      <c r="AD5032">
        <v>1</v>
      </c>
      <c r="AE5032">
        <v>257</v>
      </c>
      <c r="AF5032" s="1">
        <v>43332</v>
      </c>
      <c r="AG5032">
        <v>372</v>
      </c>
      <c r="AH5032">
        <v>308533</v>
      </c>
      <c r="AI5032">
        <v>68</v>
      </c>
      <c r="AJ5032" s="3">
        <v>45053</v>
      </c>
      <c r="AK5032" t="s">
        <v>45</v>
      </c>
      <c r="AL5032" s="1">
        <v>42960</v>
      </c>
    </row>
    <row r="5033" spans="1:38" x14ac:dyDescent="0.25">
      <c r="A5033" t="s">
        <v>1153</v>
      </c>
      <c r="B5033" s="1">
        <v>43144</v>
      </c>
      <c r="C5033">
        <v>3</v>
      </c>
      <c r="D5033">
        <v>83</v>
      </c>
      <c r="E5033">
        <v>418</v>
      </c>
      <c r="F5033" t="s">
        <v>1426</v>
      </c>
      <c r="G5033" t="s">
        <v>40</v>
      </c>
      <c r="H5033" t="s">
        <v>41</v>
      </c>
      <c r="I5033">
        <v>2</v>
      </c>
      <c r="J5033">
        <v>1</v>
      </c>
      <c r="K5033">
        <v>184</v>
      </c>
      <c r="L5033">
        <v>9</v>
      </c>
      <c r="M5033">
        <v>5.12</v>
      </c>
      <c r="N5033">
        <v>0.46</v>
      </c>
      <c r="O5033">
        <v>7</v>
      </c>
      <c r="P5033">
        <v>0.63</v>
      </c>
      <c r="Q5033">
        <v>4.5</v>
      </c>
      <c r="R5033">
        <v>0.4</v>
      </c>
      <c r="S5033">
        <v>1.04</v>
      </c>
      <c r="T5033">
        <v>34</v>
      </c>
      <c r="U5033">
        <v>9.34</v>
      </c>
      <c r="V5033">
        <v>13.29</v>
      </c>
      <c r="W5033" s="1">
        <v>42960</v>
      </c>
      <c r="X5033">
        <v>267</v>
      </c>
      <c r="Y5033" t="s">
        <v>47</v>
      </c>
      <c r="Z5033" t="s">
        <v>2587</v>
      </c>
      <c r="AA5033" t="s">
        <v>2588</v>
      </c>
      <c r="AC5033" s="1">
        <v>43051</v>
      </c>
      <c r="AD5033">
        <v>1</v>
      </c>
      <c r="AE5033">
        <v>118</v>
      </c>
      <c r="AF5033" s="1">
        <v>43332</v>
      </c>
      <c r="AG5033">
        <v>372</v>
      </c>
      <c r="AH5033">
        <v>308533</v>
      </c>
      <c r="AI5033">
        <v>68</v>
      </c>
      <c r="AJ5033" s="3">
        <v>45053</v>
      </c>
      <c r="AK5033" t="s">
        <v>45</v>
      </c>
      <c r="AL5033" s="1">
        <v>42960</v>
      </c>
    </row>
    <row r="5034" spans="1:38" x14ac:dyDescent="0.25">
      <c r="A5034" t="s">
        <v>1153</v>
      </c>
      <c r="B5034" s="1">
        <v>43009</v>
      </c>
      <c r="C5034">
        <v>1</v>
      </c>
      <c r="D5034">
        <v>83</v>
      </c>
      <c r="E5034">
        <v>418</v>
      </c>
      <c r="F5034" t="s">
        <v>1426</v>
      </c>
      <c r="G5034" t="s">
        <v>40</v>
      </c>
      <c r="H5034" t="s">
        <v>41</v>
      </c>
      <c r="I5034">
        <v>2</v>
      </c>
      <c r="J5034">
        <v>1</v>
      </c>
      <c r="K5034">
        <v>49</v>
      </c>
      <c r="L5034">
        <v>10.4</v>
      </c>
      <c r="M5034">
        <v>4.88</v>
      </c>
      <c r="N5034">
        <v>0.51</v>
      </c>
      <c r="O5034">
        <v>5.35</v>
      </c>
      <c r="P5034">
        <v>0.56000000000000005</v>
      </c>
      <c r="Q5034">
        <v>4.18</v>
      </c>
      <c r="R5034">
        <v>0.43</v>
      </c>
      <c r="S5034">
        <v>0.99</v>
      </c>
      <c r="T5034">
        <v>69</v>
      </c>
      <c r="U5034">
        <v>10.8</v>
      </c>
      <c r="V5034">
        <v>13.01</v>
      </c>
      <c r="W5034" s="1">
        <v>42960</v>
      </c>
      <c r="X5034">
        <v>267</v>
      </c>
      <c r="Y5034" t="s">
        <v>43</v>
      </c>
      <c r="Z5034" t="s">
        <v>2587</v>
      </c>
      <c r="AA5034" t="s">
        <v>2588</v>
      </c>
      <c r="AC5034" s="1">
        <v>43051</v>
      </c>
      <c r="AD5034">
        <v>1</v>
      </c>
      <c r="AE5034">
        <v>262</v>
      </c>
      <c r="AF5034" s="1">
        <v>43332</v>
      </c>
      <c r="AG5034">
        <v>372</v>
      </c>
      <c r="AH5034">
        <v>308533</v>
      </c>
      <c r="AI5034">
        <v>68</v>
      </c>
      <c r="AJ5034" s="3">
        <v>45053</v>
      </c>
      <c r="AK5034" t="s">
        <v>45</v>
      </c>
      <c r="AL5034" s="1">
        <v>42960</v>
      </c>
    </row>
    <row r="5035" spans="1:38" x14ac:dyDescent="0.25">
      <c r="A5035" t="s">
        <v>1153</v>
      </c>
      <c r="B5035" s="1">
        <v>43214</v>
      </c>
      <c r="C5035">
        <v>4</v>
      </c>
      <c r="D5035">
        <v>83</v>
      </c>
      <c r="E5035">
        <v>418</v>
      </c>
      <c r="F5035" t="s">
        <v>1426</v>
      </c>
      <c r="G5035" t="s">
        <v>40</v>
      </c>
      <c r="H5035" t="s">
        <v>41</v>
      </c>
      <c r="I5035">
        <v>2</v>
      </c>
      <c r="J5035">
        <v>1</v>
      </c>
      <c r="K5035">
        <v>254</v>
      </c>
      <c r="L5035">
        <v>5.7</v>
      </c>
      <c r="M5035">
        <v>4.4400000000000004</v>
      </c>
      <c r="N5035">
        <v>0.25</v>
      </c>
      <c r="O5035">
        <v>9.02</v>
      </c>
      <c r="P5035">
        <v>0.51</v>
      </c>
      <c r="Q5035">
        <v>5.68</v>
      </c>
      <c r="R5035">
        <v>0.32</v>
      </c>
      <c r="S5035">
        <v>0.84</v>
      </c>
      <c r="T5035">
        <v>54</v>
      </c>
      <c r="U5035">
        <v>5.92</v>
      </c>
      <c r="V5035">
        <v>10.3</v>
      </c>
      <c r="W5035" s="1">
        <v>42960</v>
      </c>
      <c r="X5035">
        <v>267</v>
      </c>
      <c r="Y5035" t="s">
        <v>48</v>
      </c>
      <c r="Z5035" t="s">
        <v>2587</v>
      </c>
      <c r="AA5035" t="s">
        <v>2588</v>
      </c>
      <c r="AC5035" t="s">
        <v>49</v>
      </c>
      <c r="AH5035">
        <v>308533</v>
      </c>
      <c r="AI5035">
        <v>68</v>
      </c>
      <c r="AJ5035" s="3">
        <v>45053</v>
      </c>
      <c r="AK5035" t="s">
        <v>50</v>
      </c>
      <c r="AL5035" s="1">
        <v>43237</v>
      </c>
    </row>
    <row r="5036" spans="1:38" x14ac:dyDescent="0.25">
      <c r="A5036" t="s">
        <v>68</v>
      </c>
      <c r="B5036" s="1">
        <v>43018</v>
      </c>
      <c r="C5036">
        <v>1</v>
      </c>
      <c r="D5036">
        <v>48</v>
      </c>
      <c r="E5036">
        <v>422</v>
      </c>
      <c r="F5036" t="s">
        <v>1426</v>
      </c>
      <c r="G5036" t="s">
        <v>69</v>
      </c>
      <c r="H5036" t="s">
        <v>70</v>
      </c>
      <c r="I5036">
        <v>3</v>
      </c>
      <c r="J5036">
        <v>2</v>
      </c>
      <c r="K5036">
        <v>66</v>
      </c>
      <c r="L5036">
        <v>26.2</v>
      </c>
      <c r="M5036">
        <v>4.9000000000000004</v>
      </c>
      <c r="N5036">
        <v>1.28</v>
      </c>
      <c r="O5036">
        <v>3.9</v>
      </c>
      <c r="P5036">
        <v>1.02</v>
      </c>
      <c r="Q5036">
        <v>3.51</v>
      </c>
      <c r="R5036">
        <v>0.92</v>
      </c>
      <c r="S5036">
        <v>1.94</v>
      </c>
      <c r="T5036">
        <v>18</v>
      </c>
      <c r="U5036">
        <v>27.2</v>
      </c>
      <c r="V5036">
        <v>26.66</v>
      </c>
      <c r="W5036" s="1">
        <v>42952</v>
      </c>
      <c r="X5036">
        <v>276</v>
      </c>
      <c r="Y5036" t="s">
        <v>43</v>
      </c>
      <c r="AC5036" s="1">
        <v>43048</v>
      </c>
      <c r="AD5036">
        <v>1</v>
      </c>
      <c r="AE5036">
        <v>260</v>
      </c>
      <c r="AF5036" s="1">
        <v>43327</v>
      </c>
      <c r="AG5036">
        <v>375</v>
      </c>
      <c r="AH5036">
        <v>113591</v>
      </c>
      <c r="AI5036">
        <v>415</v>
      </c>
      <c r="AJ5036" s="2">
        <v>30164</v>
      </c>
      <c r="AK5036" t="s">
        <v>45</v>
      </c>
      <c r="AL5036" s="1">
        <v>42952</v>
      </c>
    </row>
    <row r="5037" spans="1:38" x14ac:dyDescent="0.25">
      <c r="A5037" t="s">
        <v>68</v>
      </c>
      <c r="B5037" s="1">
        <v>43144</v>
      </c>
      <c r="C5037">
        <v>3</v>
      </c>
      <c r="D5037">
        <v>48</v>
      </c>
      <c r="E5037">
        <v>422</v>
      </c>
      <c r="F5037" t="s">
        <v>1426</v>
      </c>
      <c r="G5037" t="s">
        <v>69</v>
      </c>
      <c r="H5037" t="s">
        <v>70</v>
      </c>
      <c r="I5037">
        <v>3</v>
      </c>
      <c r="J5037">
        <v>2</v>
      </c>
      <c r="K5037">
        <v>192</v>
      </c>
      <c r="L5037">
        <v>18.399999999999999</v>
      </c>
      <c r="M5037">
        <v>4.79</v>
      </c>
      <c r="N5037">
        <v>0.88</v>
      </c>
      <c r="O5037">
        <v>5.56</v>
      </c>
      <c r="P5037">
        <v>1.02</v>
      </c>
      <c r="Q5037">
        <v>3.58</v>
      </c>
      <c r="R5037">
        <v>0.66</v>
      </c>
      <c r="S5037">
        <v>1.68</v>
      </c>
      <c r="T5037">
        <v>27</v>
      </c>
      <c r="U5037">
        <v>19.100000000000001</v>
      </c>
      <c r="V5037">
        <v>22.63</v>
      </c>
      <c r="W5037" s="1">
        <v>42952</v>
      </c>
      <c r="X5037">
        <v>276</v>
      </c>
      <c r="Y5037" t="s">
        <v>47</v>
      </c>
      <c r="AC5037" s="1">
        <v>43048</v>
      </c>
      <c r="AD5037">
        <v>1</v>
      </c>
      <c r="AE5037">
        <v>181</v>
      </c>
      <c r="AF5037" s="1">
        <v>43327</v>
      </c>
      <c r="AG5037">
        <v>375</v>
      </c>
      <c r="AH5037">
        <v>113591</v>
      </c>
      <c r="AI5037">
        <v>415</v>
      </c>
      <c r="AJ5037" s="2">
        <v>30164</v>
      </c>
      <c r="AK5037" t="s">
        <v>45</v>
      </c>
      <c r="AL5037" s="1">
        <v>42952</v>
      </c>
    </row>
    <row r="5038" spans="1:38" x14ac:dyDescent="0.25">
      <c r="A5038" t="s">
        <v>68</v>
      </c>
      <c r="B5038" s="1">
        <v>43073</v>
      </c>
      <c r="C5038">
        <v>2</v>
      </c>
      <c r="D5038">
        <v>48</v>
      </c>
      <c r="E5038">
        <v>422</v>
      </c>
      <c r="F5038" t="s">
        <v>1426</v>
      </c>
      <c r="G5038" t="s">
        <v>69</v>
      </c>
      <c r="H5038" t="s">
        <v>70</v>
      </c>
      <c r="I5038">
        <v>3</v>
      </c>
      <c r="J5038">
        <v>2</v>
      </c>
      <c r="K5038">
        <v>121</v>
      </c>
      <c r="L5038">
        <v>19.899999999999999</v>
      </c>
      <c r="M5038">
        <v>4.5199999999999996</v>
      </c>
      <c r="N5038">
        <v>0.9</v>
      </c>
      <c r="O5038">
        <v>4.13</v>
      </c>
      <c r="P5038">
        <v>0.82</v>
      </c>
      <c r="Q5038">
        <v>3.06</v>
      </c>
      <c r="R5038">
        <v>0.61</v>
      </c>
      <c r="S5038">
        <v>1.43</v>
      </c>
      <c r="T5038">
        <v>12</v>
      </c>
      <c r="U5038">
        <v>20.66</v>
      </c>
      <c r="V5038">
        <v>20.16</v>
      </c>
      <c r="W5038" s="1">
        <v>42952</v>
      </c>
      <c r="X5038">
        <v>276</v>
      </c>
      <c r="Y5038" t="s">
        <v>46</v>
      </c>
      <c r="AC5038" s="1">
        <v>43048</v>
      </c>
      <c r="AD5038">
        <v>1</v>
      </c>
      <c r="AE5038">
        <v>252</v>
      </c>
      <c r="AF5038" s="1">
        <v>43327</v>
      </c>
      <c r="AG5038">
        <v>375</v>
      </c>
      <c r="AH5038">
        <v>113591</v>
      </c>
      <c r="AI5038">
        <v>415</v>
      </c>
      <c r="AJ5038" s="2">
        <v>30164</v>
      </c>
      <c r="AK5038" t="s">
        <v>45</v>
      </c>
      <c r="AL5038" s="1">
        <v>42952</v>
      </c>
    </row>
    <row r="5039" spans="1:38" x14ac:dyDescent="0.25">
      <c r="A5039" t="s">
        <v>68</v>
      </c>
      <c r="B5039" s="1">
        <v>43219</v>
      </c>
      <c r="C5039">
        <v>4</v>
      </c>
      <c r="D5039">
        <v>48</v>
      </c>
      <c r="E5039">
        <v>422</v>
      </c>
      <c r="F5039" t="s">
        <v>1426</v>
      </c>
      <c r="G5039" t="s">
        <v>69</v>
      </c>
      <c r="H5039" t="s">
        <v>70</v>
      </c>
      <c r="I5039">
        <v>3</v>
      </c>
      <c r="J5039">
        <v>2</v>
      </c>
      <c r="K5039">
        <v>267</v>
      </c>
      <c r="L5039">
        <v>11.2</v>
      </c>
      <c r="M5039">
        <v>4.54</v>
      </c>
      <c r="N5039">
        <v>0.51</v>
      </c>
      <c r="O5039">
        <v>6.27</v>
      </c>
      <c r="P5039">
        <v>0.7</v>
      </c>
      <c r="Q5039">
        <v>4.28</v>
      </c>
      <c r="R5039">
        <v>0.48</v>
      </c>
      <c r="S5039">
        <v>1.18</v>
      </c>
      <c r="T5039">
        <v>32</v>
      </c>
      <c r="U5039">
        <v>11.63</v>
      </c>
      <c r="V5039">
        <v>15.35</v>
      </c>
      <c r="W5039" s="1">
        <v>42952</v>
      </c>
      <c r="X5039">
        <v>276</v>
      </c>
      <c r="Y5039" t="s">
        <v>48</v>
      </c>
      <c r="AC5039" s="1">
        <v>43397</v>
      </c>
      <c r="AD5039">
        <v>2</v>
      </c>
      <c r="AE5039">
        <v>230</v>
      </c>
      <c r="AF5039" s="1">
        <v>43677</v>
      </c>
      <c r="AG5039">
        <v>725</v>
      </c>
      <c r="AH5039">
        <v>113591</v>
      </c>
      <c r="AI5039">
        <v>415</v>
      </c>
      <c r="AJ5039" s="2">
        <v>30164</v>
      </c>
      <c r="AK5039" t="s">
        <v>50</v>
      </c>
      <c r="AL5039" s="1">
        <v>43250</v>
      </c>
    </row>
    <row r="5040" spans="1:38" x14ac:dyDescent="0.25">
      <c r="A5040" t="s">
        <v>594</v>
      </c>
      <c r="B5040" s="1">
        <v>42995</v>
      </c>
      <c r="C5040">
        <v>1</v>
      </c>
      <c r="D5040">
        <v>436</v>
      </c>
      <c r="E5040">
        <v>422</v>
      </c>
      <c r="F5040" t="s">
        <v>1426</v>
      </c>
      <c r="G5040" t="s">
        <v>69</v>
      </c>
      <c r="H5040" t="s">
        <v>70</v>
      </c>
      <c r="I5040">
        <v>6</v>
      </c>
      <c r="J5040" t="s">
        <v>42</v>
      </c>
      <c r="K5040">
        <v>2</v>
      </c>
      <c r="L5040">
        <v>25.7</v>
      </c>
      <c r="M5040">
        <v>4.6100000000000003</v>
      </c>
      <c r="N5040">
        <v>1.18</v>
      </c>
      <c r="O5040">
        <v>4.05</v>
      </c>
      <c r="P5040">
        <v>1.04</v>
      </c>
      <c r="Q5040">
        <v>4.7300000000000004</v>
      </c>
      <c r="R5040">
        <v>1.22</v>
      </c>
      <c r="S5040">
        <v>2.2599999999999998</v>
      </c>
      <c r="T5040">
        <v>69</v>
      </c>
      <c r="U5040">
        <v>26.68</v>
      </c>
      <c r="V5040">
        <v>28.99</v>
      </c>
      <c r="W5040" s="1">
        <v>42993</v>
      </c>
      <c r="X5040">
        <v>202</v>
      </c>
      <c r="Z5040" t="s">
        <v>666</v>
      </c>
      <c r="AA5040" t="s">
        <v>2589</v>
      </c>
      <c r="AC5040" t="s">
        <v>49</v>
      </c>
      <c r="AH5040">
        <v>510033</v>
      </c>
      <c r="AI5040">
        <v>0</v>
      </c>
      <c r="AJ5040" t="s">
        <v>2590</v>
      </c>
      <c r="AK5040" t="s">
        <v>45</v>
      </c>
      <c r="AL5040" s="1">
        <v>42993</v>
      </c>
    </row>
    <row r="5041" spans="1:38" x14ac:dyDescent="0.25">
      <c r="A5041" t="s">
        <v>594</v>
      </c>
      <c r="B5041" s="1">
        <v>43059</v>
      </c>
      <c r="C5041">
        <v>2</v>
      </c>
      <c r="D5041">
        <v>436</v>
      </c>
      <c r="E5041">
        <v>422</v>
      </c>
      <c r="F5041" t="s">
        <v>1426</v>
      </c>
      <c r="G5041" t="s">
        <v>69</v>
      </c>
      <c r="H5041" t="s">
        <v>70</v>
      </c>
      <c r="I5041">
        <v>6</v>
      </c>
      <c r="J5041" t="s">
        <v>42</v>
      </c>
      <c r="K5041">
        <v>66</v>
      </c>
      <c r="L5041">
        <v>23.2</v>
      </c>
      <c r="M5041">
        <v>4.9800000000000004</v>
      </c>
      <c r="N5041">
        <v>1.1599999999999999</v>
      </c>
      <c r="O5041">
        <v>4.87</v>
      </c>
      <c r="P5041">
        <v>1.1299999999999999</v>
      </c>
      <c r="Q5041">
        <v>3.78</v>
      </c>
      <c r="R5041">
        <v>0.88</v>
      </c>
      <c r="S5041">
        <v>2.0099999999999998</v>
      </c>
      <c r="T5041">
        <v>13</v>
      </c>
      <c r="U5041">
        <v>24.08</v>
      </c>
      <c r="V5041">
        <v>26.93</v>
      </c>
      <c r="W5041" s="1">
        <v>42993</v>
      </c>
      <c r="X5041">
        <v>202</v>
      </c>
      <c r="Y5041" t="s">
        <v>46</v>
      </c>
      <c r="Z5041" t="s">
        <v>658</v>
      </c>
      <c r="AA5041" t="s">
        <v>2301</v>
      </c>
      <c r="AC5041" s="1">
        <v>43039</v>
      </c>
      <c r="AD5041">
        <v>1</v>
      </c>
      <c r="AE5041">
        <v>207</v>
      </c>
      <c r="AF5041" s="1">
        <v>43316</v>
      </c>
      <c r="AG5041">
        <v>323</v>
      </c>
      <c r="AH5041">
        <v>510033</v>
      </c>
      <c r="AI5041">
        <v>0</v>
      </c>
      <c r="AJ5041" t="s">
        <v>2590</v>
      </c>
      <c r="AK5041" t="s">
        <v>45</v>
      </c>
      <c r="AL5041" s="1">
        <v>42993</v>
      </c>
    </row>
    <row r="5042" spans="1:38" x14ac:dyDescent="0.25">
      <c r="A5042" t="s">
        <v>594</v>
      </c>
      <c r="B5042" s="1">
        <v>43186</v>
      </c>
      <c r="C5042">
        <v>4</v>
      </c>
      <c r="D5042">
        <v>436</v>
      </c>
      <c r="E5042">
        <v>422</v>
      </c>
      <c r="F5042" t="s">
        <v>1426</v>
      </c>
      <c r="G5042" t="s">
        <v>69</v>
      </c>
      <c r="H5042" t="s">
        <v>70</v>
      </c>
      <c r="I5042">
        <v>6</v>
      </c>
      <c r="J5042" t="s">
        <v>42</v>
      </c>
      <c r="K5042">
        <v>193</v>
      </c>
      <c r="L5042">
        <v>16</v>
      </c>
      <c r="M5042">
        <v>4.8</v>
      </c>
      <c r="N5042">
        <v>0.77</v>
      </c>
      <c r="O5042">
        <v>6.01</v>
      </c>
      <c r="P5042">
        <v>0.96</v>
      </c>
      <c r="Q5042">
        <v>4.45</v>
      </c>
      <c r="R5042">
        <v>0.71</v>
      </c>
      <c r="S5042">
        <v>1.67</v>
      </c>
      <c r="T5042">
        <v>22</v>
      </c>
      <c r="U5042">
        <v>16.61</v>
      </c>
      <c r="V5042">
        <v>21.6</v>
      </c>
      <c r="W5042" s="1">
        <v>42993</v>
      </c>
      <c r="X5042">
        <v>202</v>
      </c>
      <c r="Y5042" t="s">
        <v>48</v>
      </c>
      <c r="Z5042" t="s">
        <v>666</v>
      </c>
      <c r="AA5042" t="s">
        <v>2589</v>
      </c>
      <c r="AC5042" t="s">
        <v>49</v>
      </c>
      <c r="AH5042">
        <v>510033</v>
      </c>
      <c r="AI5042">
        <v>0</v>
      </c>
      <c r="AJ5042" t="s">
        <v>2590</v>
      </c>
      <c r="AK5042" t="s">
        <v>50</v>
      </c>
      <c r="AL5042" s="1">
        <v>43245</v>
      </c>
    </row>
    <row r="5043" spans="1:38" x14ac:dyDescent="0.25">
      <c r="A5043" t="s">
        <v>594</v>
      </c>
      <c r="B5043" s="1">
        <v>43122</v>
      </c>
      <c r="C5043">
        <v>3</v>
      </c>
      <c r="D5043">
        <v>436</v>
      </c>
      <c r="E5043">
        <v>422</v>
      </c>
      <c r="F5043" t="s">
        <v>1426</v>
      </c>
      <c r="G5043" t="s">
        <v>69</v>
      </c>
      <c r="H5043" t="s">
        <v>70</v>
      </c>
      <c r="I5043">
        <v>6</v>
      </c>
      <c r="J5043" t="s">
        <v>42</v>
      </c>
      <c r="K5043">
        <v>129</v>
      </c>
      <c r="L5043">
        <v>16.8</v>
      </c>
      <c r="M5043">
        <v>4.75</v>
      </c>
      <c r="N5043">
        <v>0.8</v>
      </c>
      <c r="O5043">
        <v>5.09</v>
      </c>
      <c r="P5043">
        <v>0.86</v>
      </c>
      <c r="Q5043">
        <v>3.9</v>
      </c>
      <c r="R5043">
        <v>0.66</v>
      </c>
      <c r="S5043">
        <v>1.51</v>
      </c>
      <c r="T5043">
        <v>22</v>
      </c>
      <c r="U5043">
        <v>17.440000000000001</v>
      </c>
      <c r="V5043">
        <v>20.2</v>
      </c>
      <c r="W5043" s="1">
        <v>42993</v>
      </c>
      <c r="X5043">
        <v>202</v>
      </c>
      <c r="Y5043" t="s">
        <v>47</v>
      </c>
      <c r="Z5043" t="s">
        <v>666</v>
      </c>
      <c r="AA5043" t="s">
        <v>2589</v>
      </c>
      <c r="AC5043" s="1">
        <v>43039</v>
      </c>
      <c r="AD5043">
        <v>1</v>
      </c>
      <c r="AE5043">
        <v>150</v>
      </c>
      <c r="AF5043" s="1">
        <v>43316</v>
      </c>
      <c r="AG5043">
        <v>323</v>
      </c>
      <c r="AH5043">
        <v>510033</v>
      </c>
      <c r="AI5043">
        <v>0</v>
      </c>
      <c r="AJ5043" t="s">
        <v>2590</v>
      </c>
      <c r="AK5043" t="s">
        <v>45</v>
      </c>
      <c r="AL5043" s="1">
        <v>42993</v>
      </c>
    </row>
    <row r="5044" spans="1:38" x14ac:dyDescent="0.25">
      <c r="A5044" t="s">
        <v>284</v>
      </c>
      <c r="B5044" s="1">
        <v>44298</v>
      </c>
      <c r="C5044">
        <v>4</v>
      </c>
      <c r="D5044">
        <v>399</v>
      </c>
      <c r="E5044">
        <v>422</v>
      </c>
      <c r="F5044" t="s">
        <v>1426</v>
      </c>
      <c r="G5044" t="s">
        <v>64</v>
      </c>
      <c r="H5044" t="s">
        <v>64</v>
      </c>
      <c r="I5044" t="s">
        <v>286</v>
      </c>
      <c r="J5044" t="s">
        <v>42</v>
      </c>
      <c r="K5044">
        <v>240</v>
      </c>
      <c r="L5044">
        <v>10</v>
      </c>
      <c r="M5044">
        <v>4.51</v>
      </c>
      <c r="N5044">
        <v>0.45</v>
      </c>
      <c r="O5044">
        <v>2.95</v>
      </c>
      <c r="P5044">
        <v>0.3</v>
      </c>
      <c r="Q5044">
        <v>4.29</v>
      </c>
      <c r="R5044">
        <v>0.43</v>
      </c>
      <c r="S5044">
        <v>0.72</v>
      </c>
      <c r="T5044">
        <v>869</v>
      </c>
      <c r="U5044">
        <v>10.38</v>
      </c>
      <c r="V5044">
        <v>9.57</v>
      </c>
      <c r="W5044" s="1">
        <v>44058</v>
      </c>
    </row>
    <row r="5045" spans="1:38" x14ac:dyDescent="0.25">
      <c r="A5045" t="s">
        <v>284</v>
      </c>
      <c r="B5045" s="1">
        <v>44111</v>
      </c>
      <c r="C5045">
        <v>1</v>
      </c>
      <c r="D5045">
        <v>141</v>
      </c>
      <c r="E5045">
        <v>422</v>
      </c>
      <c r="F5045" t="s">
        <v>1426</v>
      </c>
      <c r="G5045" t="s">
        <v>64</v>
      </c>
      <c r="H5045" t="s">
        <v>64</v>
      </c>
      <c r="I5045">
        <v>2</v>
      </c>
      <c r="J5045">
        <v>1</v>
      </c>
      <c r="K5045">
        <v>62</v>
      </c>
      <c r="L5045">
        <v>23</v>
      </c>
      <c r="M5045">
        <v>5.09</v>
      </c>
      <c r="N5045">
        <v>1.17</v>
      </c>
      <c r="O5045">
        <v>4.5</v>
      </c>
      <c r="P5045">
        <v>1.04</v>
      </c>
      <c r="Q5045">
        <v>3.52</v>
      </c>
      <c r="R5045">
        <v>0.81</v>
      </c>
      <c r="S5045">
        <v>1.84</v>
      </c>
      <c r="T5045">
        <v>156</v>
      </c>
      <c r="U5045">
        <v>23.87</v>
      </c>
      <c r="V5045">
        <v>25.17</v>
      </c>
      <c r="W5045" s="1">
        <v>44049</v>
      </c>
    </row>
    <row r="5046" spans="1:38" x14ac:dyDescent="0.25">
      <c r="A5046" t="s">
        <v>284</v>
      </c>
      <c r="B5046" s="1">
        <v>44230</v>
      </c>
      <c r="C5046">
        <v>3</v>
      </c>
      <c r="D5046">
        <v>141</v>
      </c>
      <c r="E5046">
        <v>422</v>
      </c>
      <c r="F5046" t="s">
        <v>1426</v>
      </c>
      <c r="G5046" t="s">
        <v>64</v>
      </c>
      <c r="H5046" t="s">
        <v>64</v>
      </c>
      <c r="I5046">
        <v>2</v>
      </c>
      <c r="J5046">
        <v>1</v>
      </c>
      <c r="K5046">
        <v>181</v>
      </c>
      <c r="L5046">
        <v>14.2</v>
      </c>
      <c r="M5046">
        <v>4.96</v>
      </c>
      <c r="N5046">
        <v>0.7</v>
      </c>
      <c r="O5046">
        <v>5.52</v>
      </c>
      <c r="P5046">
        <v>0.78</v>
      </c>
      <c r="Q5046">
        <v>4.07</v>
      </c>
      <c r="R5046">
        <v>0.57999999999999996</v>
      </c>
      <c r="S5046">
        <v>1.36</v>
      </c>
      <c r="T5046">
        <v>67</v>
      </c>
      <c r="U5046">
        <v>14.74</v>
      </c>
      <c r="V5046">
        <v>17.93</v>
      </c>
      <c r="W5046" s="1">
        <v>44049</v>
      </c>
    </row>
    <row r="5047" spans="1:38" x14ac:dyDescent="0.25">
      <c r="A5047" t="s">
        <v>284</v>
      </c>
      <c r="B5047" s="1">
        <v>44166</v>
      </c>
      <c r="C5047">
        <v>2</v>
      </c>
      <c r="D5047">
        <v>141</v>
      </c>
      <c r="E5047">
        <v>422</v>
      </c>
      <c r="F5047" t="s">
        <v>1426</v>
      </c>
      <c r="G5047" t="s">
        <v>64</v>
      </c>
      <c r="H5047" t="s">
        <v>64</v>
      </c>
      <c r="I5047">
        <v>2</v>
      </c>
      <c r="J5047">
        <v>1</v>
      </c>
      <c r="K5047">
        <v>117</v>
      </c>
      <c r="L5047">
        <v>13</v>
      </c>
      <c r="M5047">
        <v>4.78</v>
      </c>
      <c r="N5047">
        <v>0.62</v>
      </c>
      <c r="O5047">
        <v>5.9</v>
      </c>
      <c r="P5047">
        <v>0.8</v>
      </c>
      <c r="Q5047">
        <v>3.7</v>
      </c>
      <c r="R5047">
        <v>0.5</v>
      </c>
      <c r="S5047">
        <v>1.2</v>
      </c>
      <c r="T5047">
        <v>105</v>
      </c>
      <c r="U5047">
        <v>13.49</v>
      </c>
      <c r="V5047">
        <v>17.239999999999998</v>
      </c>
      <c r="W5047" s="1">
        <v>44049</v>
      </c>
      <c r="Z5047">
        <v>195</v>
      </c>
      <c r="AA5047">
        <v>55</v>
      </c>
    </row>
    <row r="5048" spans="1:38" x14ac:dyDescent="0.25">
      <c r="A5048" t="s">
        <v>594</v>
      </c>
      <c r="B5048" s="1">
        <v>42995</v>
      </c>
      <c r="C5048">
        <v>1</v>
      </c>
      <c r="D5048">
        <v>37</v>
      </c>
      <c r="E5048">
        <v>423</v>
      </c>
      <c r="F5048" t="s">
        <v>1426</v>
      </c>
      <c r="G5048" t="s">
        <v>69</v>
      </c>
      <c r="H5048" t="s">
        <v>70</v>
      </c>
      <c r="I5048">
        <v>4</v>
      </c>
      <c r="J5048" t="s">
        <v>42</v>
      </c>
      <c r="K5048">
        <v>32</v>
      </c>
      <c r="L5048">
        <v>30.7</v>
      </c>
      <c r="M5048">
        <v>4.6900000000000004</v>
      </c>
      <c r="N5048">
        <v>1.44</v>
      </c>
      <c r="O5048">
        <v>4.55</v>
      </c>
      <c r="P5048">
        <v>1.4</v>
      </c>
      <c r="Q5048">
        <v>3.43</v>
      </c>
      <c r="R5048">
        <v>1.05</v>
      </c>
      <c r="S5048">
        <v>2.4500000000000002</v>
      </c>
      <c r="T5048">
        <v>29</v>
      </c>
      <c r="U5048">
        <v>31.87</v>
      </c>
      <c r="V5048">
        <v>33.6</v>
      </c>
      <c r="W5048" s="1">
        <v>42963</v>
      </c>
      <c r="X5048">
        <v>236</v>
      </c>
      <c r="Y5048" t="s">
        <v>43</v>
      </c>
      <c r="AC5048" t="s">
        <v>49</v>
      </c>
      <c r="AH5048" t="s">
        <v>2591</v>
      </c>
      <c r="AI5048">
        <v>0</v>
      </c>
      <c r="AJ5048" t="s">
        <v>2592</v>
      </c>
      <c r="AK5048" t="s">
        <v>45</v>
      </c>
      <c r="AL5048" s="1">
        <v>42963</v>
      </c>
    </row>
    <row r="5049" spans="1:38" x14ac:dyDescent="0.25">
      <c r="A5049" t="s">
        <v>594</v>
      </c>
      <c r="B5049" s="1">
        <v>43059</v>
      </c>
      <c r="C5049">
        <v>2</v>
      </c>
      <c r="D5049">
        <v>37</v>
      </c>
      <c r="E5049">
        <v>423</v>
      </c>
      <c r="F5049" t="s">
        <v>1426</v>
      </c>
      <c r="G5049" t="s">
        <v>69</v>
      </c>
      <c r="H5049" t="s">
        <v>70</v>
      </c>
      <c r="I5049">
        <v>4</v>
      </c>
      <c r="J5049" t="s">
        <v>42</v>
      </c>
      <c r="K5049">
        <v>96</v>
      </c>
      <c r="L5049">
        <v>19</v>
      </c>
      <c r="M5049">
        <v>4.93</v>
      </c>
      <c r="N5049">
        <v>0.94</v>
      </c>
      <c r="O5049">
        <v>4.68</v>
      </c>
      <c r="P5049">
        <v>0.89</v>
      </c>
      <c r="Q5049">
        <v>3.68</v>
      </c>
      <c r="R5049">
        <v>0.7</v>
      </c>
      <c r="S5049">
        <v>1.59</v>
      </c>
      <c r="T5049">
        <v>24</v>
      </c>
      <c r="U5049">
        <v>19.72</v>
      </c>
      <c r="V5049">
        <v>21.46</v>
      </c>
      <c r="W5049" s="1">
        <v>42963</v>
      </c>
      <c r="X5049" t="s">
        <v>1761</v>
      </c>
      <c r="Y5049" t="s">
        <v>46</v>
      </c>
      <c r="AC5049" s="1">
        <v>43055</v>
      </c>
      <c r="AD5049">
        <v>1</v>
      </c>
      <c r="AE5049">
        <v>228</v>
      </c>
      <c r="AF5049" s="1">
        <v>43337</v>
      </c>
      <c r="AG5049">
        <v>374</v>
      </c>
      <c r="AH5049" t="s">
        <v>2591</v>
      </c>
      <c r="AI5049">
        <v>0</v>
      </c>
      <c r="AJ5049" t="s">
        <v>2592</v>
      </c>
      <c r="AK5049" t="s">
        <v>45</v>
      </c>
      <c r="AL5049" s="1">
        <v>42963</v>
      </c>
    </row>
    <row r="5050" spans="1:38" x14ac:dyDescent="0.25">
      <c r="A5050" t="s">
        <v>594</v>
      </c>
      <c r="B5050" s="1">
        <v>43122</v>
      </c>
      <c r="C5050">
        <v>3</v>
      </c>
      <c r="D5050">
        <v>37</v>
      </c>
      <c r="E5050">
        <v>423</v>
      </c>
      <c r="F5050" t="s">
        <v>1426</v>
      </c>
      <c r="G5050" t="s">
        <v>69</v>
      </c>
      <c r="H5050" t="s">
        <v>70</v>
      </c>
      <c r="I5050">
        <v>4</v>
      </c>
      <c r="J5050" t="s">
        <v>42</v>
      </c>
      <c r="K5050">
        <v>159</v>
      </c>
      <c r="L5050">
        <v>13</v>
      </c>
      <c r="M5050">
        <v>4.5</v>
      </c>
      <c r="N5050">
        <v>0.57999999999999996</v>
      </c>
      <c r="O5050">
        <v>5.09</v>
      </c>
      <c r="P5050">
        <v>0.66</v>
      </c>
      <c r="Q5050">
        <v>3.68</v>
      </c>
      <c r="R5050">
        <v>0.48</v>
      </c>
      <c r="S5050">
        <v>1.1399999999999999</v>
      </c>
      <c r="T5050">
        <v>48</v>
      </c>
      <c r="U5050">
        <v>13.49</v>
      </c>
      <c r="V5050">
        <v>15.33</v>
      </c>
      <c r="W5050" s="1">
        <v>42963</v>
      </c>
      <c r="X5050" t="s">
        <v>1761</v>
      </c>
      <c r="Y5050" t="s">
        <v>47</v>
      </c>
      <c r="AC5050" s="1">
        <v>43055</v>
      </c>
      <c r="AD5050">
        <v>1</v>
      </c>
      <c r="AE5050">
        <v>171</v>
      </c>
      <c r="AF5050" s="1">
        <v>43337</v>
      </c>
      <c r="AG5050">
        <v>374</v>
      </c>
      <c r="AH5050" t="s">
        <v>2591</v>
      </c>
      <c r="AI5050">
        <v>0</v>
      </c>
      <c r="AJ5050" t="s">
        <v>2592</v>
      </c>
      <c r="AK5050" t="s">
        <v>45</v>
      </c>
      <c r="AL5050" s="1">
        <v>42963</v>
      </c>
    </row>
    <row r="5051" spans="1:38" x14ac:dyDescent="0.25">
      <c r="A5051" t="s">
        <v>594</v>
      </c>
      <c r="B5051" s="1">
        <v>43186</v>
      </c>
      <c r="C5051">
        <v>4</v>
      </c>
      <c r="D5051">
        <v>37</v>
      </c>
      <c r="E5051">
        <v>423</v>
      </c>
      <c r="F5051" t="s">
        <v>1426</v>
      </c>
      <c r="G5051" t="s">
        <v>69</v>
      </c>
      <c r="H5051" t="s">
        <v>70</v>
      </c>
      <c r="I5051">
        <v>4</v>
      </c>
      <c r="J5051" t="s">
        <v>42</v>
      </c>
      <c r="K5051">
        <v>223</v>
      </c>
      <c r="L5051">
        <v>9.1999999999999993</v>
      </c>
      <c r="M5051">
        <v>4.18</v>
      </c>
      <c r="N5051">
        <v>0.38</v>
      </c>
      <c r="O5051">
        <v>5.92</v>
      </c>
      <c r="P5051">
        <v>0.54</v>
      </c>
      <c r="Q5051">
        <v>4.5</v>
      </c>
      <c r="R5051">
        <v>0.41</v>
      </c>
      <c r="S5051">
        <v>0.96</v>
      </c>
      <c r="T5051">
        <v>130</v>
      </c>
      <c r="U5051">
        <v>9.5500000000000007</v>
      </c>
      <c r="V5051">
        <v>12.29</v>
      </c>
      <c r="W5051" s="1">
        <v>42963</v>
      </c>
      <c r="X5051" t="s">
        <v>1761</v>
      </c>
      <c r="Y5051" t="s">
        <v>48</v>
      </c>
      <c r="AC5051" t="s">
        <v>49</v>
      </c>
      <c r="AH5051" t="s">
        <v>2591</v>
      </c>
      <c r="AI5051">
        <v>0</v>
      </c>
      <c r="AJ5051" t="s">
        <v>2592</v>
      </c>
      <c r="AK5051" t="s">
        <v>50</v>
      </c>
      <c r="AL5051" s="1">
        <v>43245</v>
      </c>
    </row>
    <row r="5052" spans="1:38" x14ac:dyDescent="0.25">
      <c r="A5052" t="s">
        <v>1153</v>
      </c>
      <c r="B5052" s="1">
        <v>43009</v>
      </c>
      <c r="C5052">
        <v>1</v>
      </c>
      <c r="D5052">
        <v>44</v>
      </c>
      <c r="E5052">
        <v>425</v>
      </c>
      <c r="F5052" t="s">
        <v>1426</v>
      </c>
      <c r="G5052" t="s">
        <v>104</v>
      </c>
      <c r="H5052" t="s">
        <v>105</v>
      </c>
      <c r="I5052">
        <v>5</v>
      </c>
      <c r="J5052" t="s">
        <v>42</v>
      </c>
      <c r="K5052">
        <v>34</v>
      </c>
      <c r="L5052">
        <v>18.399999999999999</v>
      </c>
      <c r="M5052">
        <v>4.92</v>
      </c>
      <c r="N5052">
        <v>0.91</v>
      </c>
      <c r="O5052">
        <v>5.01</v>
      </c>
      <c r="P5052">
        <v>0.92</v>
      </c>
      <c r="Q5052">
        <v>3.76</v>
      </c>
      <c r="R5052">
        <v>0.69</v>
      </c>
      <c r="S5052">
        <v>1.61</v>
      </c>
      <c r="T5052">
        <v>74</v>
      </c>
      <c r="U5052">
        <v>19.100000000000001</v>
      </c>
      <c r="V5052">
        <v>21.6</v>
      </c>
      <c r="W5052" s="1">
        <v>42975</v>
      </c>
      <c r="X5052">
        <v>252</v>
      </c>
      <c r="Y5052" t="s">
        <v>43</v>
      </c>
      <c r="AC5052" s="1">
        <v>43044</v>
      </c>
      <c r="AD5052">
        <v>1</v>
      </c>
      <c r="AE5052">
        <v>254</v>
      </c>
      <c r="AF5052" s="1">
        <v>43324</v>
      </c>
      <c r="AG5052">
        <v>349</v>
      </c>
      <c r="AH5052">
        <v>510023</v>
      </c>
      <c r="AI5052" t="s">
        <v>2593</v>
      </c>
      <c r="AJ5052" s="3">
        <v>45142</v>
      </c>
      <c r="AK5052" t="s">
        <v>45</v>
      </c>
      <c r="AL5052" s="1">
        <v>42975</v>
      </c>
    </row>
    <row r="5053" spans="1:38" x14ac:dyDescent="0.25">
      <c r="A5053" t="s">
        <v>1153</v>
      </c>
      <c r="B5053" s="1">
        <v>43073</v>
      </c>
      <c r="C5053">
        <v>2</v>
      </c>
      <c r="D5053">
        <v>44</v>
      </c>
      <c r="E5053">
        <v>425</v>
      </c>
      <c r="F5053" t="s">
        <v>1426</v>
      </c>
      <c r="G5053" t="s">
        <v>104</v>
      </c>
      <c r="H5053" t="s">
        <v>105</v>
      </c>
      <c r="I5053">
        <v>5</v>
      </c>
      <c r="J5053" t="s">
        <v>42</v>
      </c>
      <c r="K5053">
        <v>98</v>
      </c>
      <c r="L5053">
        <v>16.100000000000001</v>
      </c>
      <c r="M5053">
        <v>4.95</v>
      </c>
      <c r="N5053">
        <v>0.8</v>
      </c>
      <c r="O5053">
        <v>5.0999999999999996</v>
      </c>
      <c r="P5053">
        <v>0.82</v>
      </c>
      <c r="Q5053">
        <v>3.84</v>
      </c>
      <c r="R5053">
        <v>0.62</v>
      </c>
      <c r="S5053">
        <v>1.44</v>
      </c>
      <c r="T5053">
        <v>57</v>
      </c>
      <c r="U5053">
        <v>16.71</v>
      </c>
      <c r="V5053">
        <v>19.21</v>
      </c>
      <c r="W5053" s="1">
        <v>42975</v>
      </c>
      <c r="X5053">
        <v>252</v>
      </c>
      <c r="Y5053" t="s">
        <v>46</v>
      </c>
      <c r="AC5053" s="1">
        <v>43044</v>
      </c>
      <c r="AD5053">
        <v>1</v>
      </c>
      <c r="AE5053">
        <v>249</v>
      </c>
      <c r="AF5053" s="1">
        <v>43324</v>
      </c>
      <c r="AG5053">
        <v>349</v>
      </c>
      <c r="AH5053">
        <v>510023</v>
      </c>
      <c r="AI5053" t="s">
        <v>2593</v>
      </c>
      <c r="AJ5053" s="3">
        <v>45142</v>
      </c>
      <c r="AK5053" t="s">
        <v>45</v>
      </c>
      <c r="AL5053" s="1">
        <v>42975</v>
      </c>
    </row>
    <row r="5054" spans="1:38" x14ac:dyDescent="0.25">
      <c r="A5054" t="s">
        <v>1153</v>
      </c>
      <c r="B5054" s="1">
        <v>43144</v>
      </c>
      <c r="C5054">
        <v>3</v>
      </c>
      <c r="D5054">
        <v>44</v>
      </c>
      <c r="E5054">
        <v>425</v>
      </c>
      <c r="F5054" t="s">
        <v>1426</v>
      </c>
      <c r="G5054" t="s">
        <v>104</v>
      </c>
      <c r="H5054" t="s">
        <v>105</v>
      </c>
      <c r="I5054">
        <v>5</v>
      </c>
      <c r="J5054" t="s">
        <v>42</v>
      </c>
      <c r="K5054">
        <v>169</v>
      </c>
      <c r="L5054">
        <v>15.1</v>
      </c>
      <c r="M5054">
        <v>4.99</v>
      </c>
      <c r="N5054">
        <v>0.75</v>
      </c>
      <c r="O5054">
        <v>4.97</v>
      </c>
      <c r="P5054">
        <v>0.75</v>
      </c>
      <c r="Q5054">
        <v>3.81</v>
      </c>
      <c r="R5054">
        <v>0.57999999999999996</v>
      </c>
      <c r="S5054">
        <v>1.33</v>
      </c>
      <c r="T5054">
        <v>64</v>
      </c>
      <c r="U5054">
        <v>15.67</v>
      </c>
      <c r="V5054">
        <v>17.77</v>
      </c>
      <c r="W5054" s="1">
        <v>42975</v>
      </c>
      <c r="X5054">
        <v>252</v>
      </c>
      <c r="Y5054" t="s">
        <v>47</v>
      </c>
      <c r="AC5054" s="1">
        <v>43044</v>
      </c>
      <c r="AD5054">
        <v>1</v>
      </c>
      <c r="AE5054">
        <v>110</v>
      </c>
      <c r="AF5054" s="1">
        <v>43324</v>
      </c>
      <c r="AG5054">
        <v>349</v>
      </c>
      <c r="AH5054">
        <v>510023</v>
      </c>
      <c r="AI5054" t="s">
        <v>2593</v>
      </c>
      <c r="AJ5054" s="3">
        <v>45142</v>
      </c>
      <c r="AK5054" t="s">
        <v>45</v>
      </c>
      <c r="AL5054" s="1">
        <v>42975</v>
      </c>
    </row>
    <row r="5055" spans="1:38" x14ac:dyDescent="0.25">
      <c r="A5055" t="s">
        <v>1153</v>
      </c>
      <c r="B5055" s="1">
        <v>43214</v>
      </c>
      <c r="C5055">
        <v>4</v>
      </c>
      <c r="D5055">
        <v>44</v>
      </c>
      <c r="E5055">
        <v>425</v>
      </c>
      <c r="F5055" t="s">
        <v>1426</v>
      </c>
      <c r="G5055" t="s">
        <v>104</v>
      </c>
      <c r="H5055" t="s">
        <v>105</v>
      </c>
      <c r="I5055">
        <v>5</v>
      </c>
      <c r="J5055" t="s">
        <v>42</v>
      </c>
      <c r="K5055">
        <v>239</v>
      </c>
      <c r="L5055">
        <v>9.6999999999999993</v>
      </c>
      <c r="M5055">
        <v>4.4800000000000004</v>
      </c>
      <c r="N5055">
        <v>0.43</v>
      </c>
      <c r="O5055">
        <v>6.86</v>
      </c>
      <c r="P5055">
        <v>0.67</v>
      </c>
      <c r="Q5055">
        <v>4.72</v>
      </c>
      <c r="R5055">
        <v>0.46</v>
      </c>
      <c r="S5055">
        <v>1.1200000000000001</v>
      </c>
      <c r="T5055">
        <v>35</v>
      </c>
      <c r="U5055">
        <v>10.07</v>
      </c>
      <c r="V5055">
        <v>14.42</v>
      </c>
      <c r="W5055" s="1">
        <v>42975</v>
      </c>
      <c r="X5055">
        <v>252</v>
      </c>
      <c r="Y5055" t="s">
        <v>48</v>
      </c>
      <c r="AC5055" t="s">
        <v>49</v>
      </c>
      <c r="AH5055">
        <v>510023</v>
      </c>
      <c r="AI5055" t="s">
        <v>2593</v>
      </c>
      <c r="AJ5055" s="3">
        <v>45142</v>
      </c>
      <c r="AK5055" t="s">
        <v>50</v>
      </c>
      <c r="AL5055" s="1">
        <v>43237</v>
      </c>
    </row>
    <row r="5056" spans="1:38" x14ac:dyDescent="0.25">
      <c r="A5056" t="s">
        <v>78</v>
      </c>
      <c r="B5056" s="1">
        <v>43072</v>
      </c>
      <c r="C5056">
        <v>2</v>
      </c>
      <c r="D5056">
        <v>86</v>
      </c>
      <c r="E5056">
        <v>426</v>
      </c>
      <c r="F5056" t="s">
        <v>1426</v>
      </c>
      <c r="G5056" t="s">
        <v>40</v>
      </c>
      <c r="H5056" t="s">
        <v>41</v>
      </c>
      <c r="I5056">
        <v>7</v>
      </c>
      <c r="J5056" t="s">
        <v>42</v>
      </c>
      <c r="K5056">
        <v>104</v>
      </c>
      <c r="L5056">
        <v>22.7</v>
      </c>
      <c r="M5056">
        <v>5.19</v>
      </c>
      <c r="N5056">
        <v>1.18</v>
      </c>
      <c r="O5056">
        <v>5.39</v>
      </c>
      <c r="P5056">
        <v>1.22</v>
      </c>
      <c r="Q5056">
        <v>3.93</v>
      </c>
      <c r="R5056">
        <v>0.89</v>
      </c>
      <c r="S5056">
        <v>2.12</v>
      </c>
      <c r="T5056">
        <v>31</v>
      </c>
      <c r="U5056">
        <v>23.56</v>
      </c>
      <c r="V5056">
        <v>28</v>
      </c>
      <c r="W5056" s="1">
        <v>42968</v>
      </c>
      <c r="X5056">
        <v>164</v>
      </c>
      <c r="Y5056" t="s">
        <v>43</v>
      </c>
      <c r="Z5056" t="s">
        <v>772</v>
      </c>
      <c r="AA5056" t="s">
        <v>773</v>
      </c>
      <c r="AC5056" s="1">
        <v>43066</v>
      </c>
      <c r="AD5056">
        <v>1</v>
      </c>
      <c r="AE5056">
        <v>220</v>
      </c>
      <c r="AF5056" s="1">
        <v>43346</v>
      </c>
      <c r="AG5056">
        <v>304</v>
      </c>
      <c r="AH5056">
        <v>306041</v>
      </c>
      <c r="AI5056" t="s">
        <v>361</v>
      </c>
      <c r="AJ5056" s="3">
        <v>45174</v>
      </c>
      <c r="AK5056" t="s">
        <v>45</v>
      </c>
      <c r="AL5056" s="1">
        <v>43042</v>
      </c>
    </row>
    <row r="5057" spans="1:38" x14ac:dyDescent="0.25">
      <c r="A5057" t="s">
        <v>78</v>
      </c>
      <c r="B5057" s="1">
        <v>43012</v>
      </c>
      <c r="C5057">
        <v>1</v>
      </c>
      <c r="D5057">
        <v>86</v>
      </c>
      <c r="E5057">
        <v>426</v>
      </c>
      <c r="F5057" t="s">
        <v>1426</v>
      </c>
      <c r="G5057" t="s">
        <v>40</v>
      </c>
      <c r="H5057" t="s">
        <v>41</v>
      </c>
      <c r="I5057">
        <v>4</v>
      </c>
      <c r="J5057" t="s">
        <v>42</v>
      </c>
      <c r="K5057">
        <v>44</v>
      </c>
      <c r="L5057">
        <v>22.1</v>
      </c>
      <c r="M5057">
        <v>5.4</v>
      </c>
      <c r="N5057">
        <v>1.19</v>
      </c>
      <c r="O5057">
        <v>4.78</v>
      </c>
      <c r="P5057">
        <v>1.06</v>
      </c>
      <c r="Q5057">
        <v>3.99</v>
      </c>
      <c r="R5057">
        <v>0.88</v>
      </c>
      <c r="S5057">
        <v>1.94</v>
      </c>
      <c r="U5057">
        <v>22.94</v>
      </c>
      <c r="V5057">
        <v>25.76</v>
      </c>
      <c r="W5057" s="1">
        <v>42968</v>
      </c>
      <c r="X5057" t="s">
        <v>589</v>
      </c>
      <c r="Z5057" t="s">
        <v>590</v>
      </c>
      <c r="AA5057">
        <f>-31/73</f>
        <v>-0.42465753424657532</v>
      </c>
      <c r="AB5057">
        <v>108</v>
      </c>
      <c r="AC5057" t="s">
        <v>49</v>
      </c>
      <c r="AH5057">
        <v>308103</v>
      </c>
      <c r="AI5057" t="s">
        <v>320</v>
      </c>
      <c r="AJ5057" s="3">
        <v>45023</v>
      </c>
      <c r="AK5057" t="s">
        <v>45</v>
      </c>
      <c r="AL5057" s="1">
        <v>42968</v>
      </c>
    </row>
    <row r="5058" spans="1:38" x14ac:dyDescent="0.25">
      <c r="A5058" t="s">
        <v>78</v>
      </c>
      <c r="B5058" s="1">
        <v>43129</v>
      </c>
      <c r="C5058">
        <v>3</v>
      </c>
      <c r="D5058">
        <v>86</v>
      </c>
      <c r="E5058">
        <v>426</v>
      </c>
      <c r="F5058" t="s">
        <v>1426</v>
      </c>
      <c r="G5058" t="s">
        <v>40</v>
      </c>
      <c r="H5058" t="s">
        <v>41</v>
      </c>
      <c r="I5058">
        <v>4</v>
      </c>
      <c r="J5058" t="s">
        <v>42</v>
      </c>
      <c r="K5058">
        <v>161</v>
      </c>
      <c r="L5058">
        <v>15.2</v>
      </c>
      <c r="M5058">
        <v>5.21</v>
      </c>
      <c r="N5058">
        <v>0.79</v>
      </c>
      <c r="O5058">
        <v>4.24</v>
      </c>
      <c r="P5058">
        <v>0.64</v>
      </c>
      <c r="Q5058">
        <v>3.56</v>
      </c>
      <c r="R5058">
        <v>0.54</v>
      </c>
      <c r="S5058">
        <v>1.19</v>
      </c>
      <c r="T5058">
        <v>100</v>
      </c>
      <c r="U5058">
        <v>15.78</v>
      </c>
      <c r="V5058">
        <v>16.12</v>
      </c>
      <c r="W5058" s="1">
        <v>42968</v>
      </c>
      <c r="X5058" t="s">
        <v>589</v>
      </c>
      <c r="Y5058" t="s">
        <v>47</v>
      </c>
      <c r="Z5058" t="s">
        <v>590</v>
      </c>
      <c r="AA5058">
        <f>-31/73</f>
        <v>-0.42465753424657532</v>
      </c>
      <c r="AB5058">
        <v>108</v>
      </c>
      <c r="AC5058" s="1">
        <v>43064</v>
      </c>
      <c r="AD5058">
        <v>1</v>
      </c>
      <c r="AE5058">
        <v>213</v>
      </c>
      <c r="AF5058" s="1">
        <v>43344</v>
      </c>
      <c r="AG5058">
        <v>376</v>
      </c>
      <c r="AH5058">
        <v>308103</v>
      </c>
      <c r="AI5058" t="s">
        <v>320</v>
      </c>
      <c r="AJ5058" s="3">
        <v>45023</v>
      </c>
      <c r="AK5058" t="s">
        <v>45</v>
      </c>
      <c r="AL5058" s="1">
        <v>42968</v>
      </c>
    </row>
    <row r="5059" spans="1:38" x14ac:dyDescent="0.25">
      <c r="A5059" t="s">
        <v>78</v>
      </c>
      <c r="B5059" s="1">
        <v>43193</v>
      </c>
      <c r="C5059">
        <v>4</v>
      </c>
      <c r="D5059">
        <v>86</v>
      </c>
      <c r="E5059">
        <v>426</v>
      </c>
      <c r="F5059" t="s">
        <v>1426</v>
      </c>
      <c r="G5059" t="s">
        <v>40</v>
      </c>
      <c r="H5059" t="s">
        <v>41</v>
      </c>
      <c r="I5059">
        <v>4</v>
      </c>
      <c r="J5059" t="s">
        <v>42</v>
      </c>
      <c r="K5059">
        <v>225</v>
      </c>
      <c r="L5059">
        <v>11.5</v>
      </c>
      <c r="M5059">
        <v>5.21</v>
      </c>
      <c r="N5059">
        <v>0.6</v>
      </c>
      <c r="O5059">
        <v>4.57</v>
      </c>
      <c r="P5059">
        <v>0.53</v>
      </c>
      <c r="Q5059">
        <v>4.3600000000000003</v>
      </c>
      <c r="R5059">
        <v>0.5</v>
      </c>
      <c r="S5059">
        <v>1.03</v>
      </c>
      <c r="T5059">
        <v>272</v>
      </c>
      <c r="U5059">
        <v>11.94</v>
      </c>
      <c r="V5059">
        <v>13.44</v>
      </c>
      <c r="W5059" s="1">
        <v>42968</v>
      </c>
      <c r="X5059" t="s">
        <v>589</v>
      </c>
      <c r="Y5059" s="3">
        <v>45017</v>
      </c>
      <c r="Z5059" t="s">
        <v>590</v>
      </c>
      <c r="AA5059">
        <f>-31/73</f>
        <v>-0.42465753424657532</v>
      </c>
      <c r="AB5059">
        <v>108</v>
      </c>
      <c r="AC5059" s="1">
        <v>43064</v>
      </c>
      <c r="AD5059">
        <v>1</v>
      </c>
      <c r="AE5059">
        <v>149</v>
      </c>
      <c r="AF5059" s="1">
        <v>43344</v>
      </c>
      <c r="AG5059">
        <v>376</v>
      </c>
      <c r="AH5059">
        <v>308103</v>
      </c>
      <c r="AI5059" t="s">
        <v>320</v>
      </c>
      <c r="AJ5059" s="3">
        <v>45023</v>
      </c>
      <c r="AK5059" t="s">
        <v>45</v>
      </c>
      <c r="AL5059" s="1">
        <v>42968</v>
      </c>
    </row>
    <row r="5060" spans="1:38" x14ac:dyDescent="0.25">
      <c r="A5060" t="s">
        <v>1153</v>
      </c>
      <c r="B5060" s="1">
        <v>43009</v>
      </c>
      <c r="C5060">
        <v>1</v>
      </c>
      <c r="D5060">
        <v>99</v>
      </c>
      <c r="E5060">
        <v>426</v>
      </c>
      <c r="F5060" t="s">
        <v>1426</v>
      </c>
      <c r="G5060" t="s">
        <v>40</v>
      </c>
      <c r="H5060" t="s">
        <v>41</v>
      </c>
      <c r="I5060">
        <v>4</v>
      </c>
      <c r="J5060" t="s">
        <v>42</v>
      </c>
      <c r="K5060">
        <v>51</v>
      </c>
      <c r="L5060">
        <v>15.6</v>
      </c>
      <c r="M5060">
        <v>4.8499999999999996</v>
      </c>
      <c r="N5060">
        <v>0.76</v>
      </c>
      <c r="O5060">
        <v>6.19</v>
      </c>
      <c r="P5060">
        <v>0.97</v>
      </c>
      <c r="Q5060">
        <v>4.17</v>
      </c>
      <c r="R5060">
        <v>0.65</v>
      </c>
      <c r="S5060">
        <v>1.62</v>
      </c>
      <c r="T5060">
        <v>17</v>
      </c>
      <c r="U5060">
        <v>16.190000000000001</v>
      </c>
      <c r="V5060">
        <v>21.18</v>
      </c>
      <c r="W5060" s="1">
        <v>42958</v>
      </c>
      <c r="X5060">
        <v>269</v>
      </c>
      <c r="Y5060" t="s">
        <v>43</v>
      </c>
      <c r="Z5060" t="s">
        <v>2594</v>
      </c>
      <c r="AA5060" t="s">
        <v>2595</v>
      </c>
      <c r="AC5060" s="1">
        <v>43044</v>
      </c>
      <c r="AD5060">
        <v>1</v>
      </c>
      <c r="AE5060">
        <v>255</v>
      </c>
      <c r="AF5060" s="1">
        <v>43325</v>
      </c>
      <c r="AG5060">
        <v>367</v>
      </c>
      <c r="AH5060">
        <v>308500</v>
      </c>
      <c r="AI5060" t="s">
        <v>2500</v>
      </c>
      <c r="AJ5060" s="3">
        <v>45178</v>
      </c>
      <c r="AK5060" t="s">
        <v>45</v>
      </c>
      <c r="AL5060" s="1">
        <v>42958</v>
      </c>
    </row>
    <row r="5061" spans="1:38" x14ac:dyDescent="0.25">
      <c r="A5061" t="s">
        <v>1153</v>
      </c>
      <c r="B5061" s="1">
        <v>43073</v>
      </c>
      <c r="C5061">
        <v>2</v>
      </c>
      <c r="D5061">
        <v>99</v>
      </c>
      <c r="E5061">
        <v>426</v>
      </c>
      <c r="F5061" t="s">
        <v>1426</v>
      </c>
      <c r="G5061" t="s">
        <v>40</v>
      </c>
      <c r="H5061" t="s">
        <v>41</v>
      </c>
      <c r="I5061">
        <v>4</v>
      </c>
      <c r="J5061" t="s">
        <v>42</v>
      </c>
      <c r="K5061">
        <v>115</v>
      </c>
      <c r="L5061">
        <v>12.9</v>
      </c>
      <c r="M5061">
        <v>4.78</v>
      </c>
      <c r="N5061">
        <v>0.62</v>
      </c>
      <c r="O5061">
        <v>6.38</v>
      </c>
      <c r="P5061">
        <v>0.82</v>
      </c>
      <c r="Q5061">
        <v>4.5999999999999996</v>
      </c>
      <c r="R5061">
        <v>0.59</v>
      </c>
      <c r="S5061">
        <v>1.42</v>
      </c>
      <c r="T5061">
        <v>5</v>
      </c>
      <c r="U5061">
        <v>13.39</v>
      </c>
      <c r="V5061">
        <v>18.13</v>
      </c>
      <c r="W5061" s="1">
        <v>42958</v>
      </c>
      <c r="X5061">
        <v>269</v>
      </c>
      <c r="Y5061" t="s">
        <v>46</v>
      </c>
      <c r="Z5061" t="s">
        <v>2594</v>
      </c>
      <c r="AA5061" t="s">
        <v>2595</v>
      </c>
      <c r="AC5061" s="1">
        <v>43044</v>
      </c>
      <c r="AD5061">
        <v>1</v>
      </c>
      <c r="AE5061">
        <v>250</v>
      </c>
      <c r="AF5061" s="1">
        <v>43325</v>
      </c>
      <c r="AG5061">
        <v>367</v>
      </c>
      <c r="AH5061">
        <v>308500</v>
      </c>
      <c r="AI5061" t="s">
        <v>2500</v>
      </c>
      <c r="AJ5061" s="3">
        <v>45178</v>
      </c>
      <c r="AK5061" t="s">
        <v>45</v>
      </c>
      <c r="AL5061" s="1">
        <v>42958</v>
      </c>
    </row>
    <row r="5062" spans="1:38" x14ac:dyDescent="0.25">
      <c r="A5062" t="s">
        <v>1153</v>
      </c>
      <c r="B5062" s="1">
        <v>43144</v>
      </c>
      <c r="C5062">
        <v>3</v>
      </c>
      <c r="D5062">
        <v>99</v>
      </c>
      <c r="E5062">
        <v>426</v>
      </c>
      <c r="F5062" t="s">
        <v>1426</v>
      </c>
      <c r="G5062" t="s">
        <v>40</v>
      </c>
      <c r="H5062" t="s">
        <v>41</v>
      </c>
      <c r="I5062">
        <v>4</v>
      </c>
      <c r="J5062" t="s">
        <v>42</v>
      </c>
      <c r="K5062">
        <v>186</v>
      </c>
      <c r="L5062">
        <v>9.3000000000000007</v>
      </c>
      <c r="M5062">
        <v>4.82</v>
      </c>
      <c r="N5062">
        <v>0.45</v>
      </c>
      <c r="O5062">
        <v>7.65</v>
      </c>
      <c r="P5062">
        <v>0.71</v>
      </c>
      <c r="Q5062">
        <v>4.8099999999999996</v>
      </c>
      <c r="R5062">
        <v>0.45</v>
      </c>
      <c r="S5062">
        <v>1.1599999999999999</v>
      </c>
      <c r="T5062">
        <v>43</v>
      </c>
      <c r="U5062">
        <v>9.65</v>
      </c>
      <c r="V5062">
        <v>14.74</v>
      </c>
      <c r="W5062" s="1">
        <v>42958</v>
      </c>
      <c r="X5062">
        <v>269</v>
      </c>
      <c r="Y5062" t="s">
        <v>47</v>
      </c>
      <c r="Z5062" t="s">
        <v>2594</v>
      </c>
      <c r="AA5062" t="s">
        <v>2595</v>
      </c>
      <c r="AC5062" s="1">
        <v>43044</v>
      </c>
      <c r="AD5062">
        <v>1</v>
      </c>
      <c r="AE5062">
        <v>111</v>
      </c>
      <c r="AF5062" s="1">
        <v>43325</v>
      </c>
      <c r="AG5062">
        <v>367</v>
      </c>
      <c r="AH5062">
        <v>308500</v>
      </c>
      <c r="AI5062" t="s">
        <v>2500</v>
      </c>
      <c r="AJ5062" s="3">
        <v>45178</v>
      </c>
      <c r="AK5062" t="s">
        <v>45</v>
      </c>
      <c r="AL5062" s="1">
        <v>42958</v>
      </c>
    </row>
    <row r="5063" spans="1:38" x14ac:dyDescent="0.25">
      <c r="A5063" t="s">
        <v>1153</v>
      </c>
      <c r="B5063" s="1">
        <v>43214</v>
      </c>
      <c r="C5063">
        <v>4</v>
      </c>
      <c r="D5063">
        <v>99</v>
      </c>
      <c r="E5063">
        <v>426</v>
      </c>
      <c r="F5063" t="s">
        <v>1426</v>
      </c>
      <c r="G5063" t="s">
        <v>40</v>
      </c>
      <c r="H5063" t="s">
        <v>41</v>
      </c>
      <c r="I5063">
        <v>4</v>
      </c>
      <c r="J5063" t="s">
        <v>42</v>
      </c>
      <c r="K5063">
        <v>256</v>
      </c>
      <c r="L5063">
        <v>6.8</v>
      </c>
      <c r="M5063">
        <v>4.25</v>
      </c>
      <c r="N5063">
        <v>0.28999999999999998</v>
      </c>
      <c r="O5063">
        <v>9.3000000000000007</v>
      </c>
      <c r="P5063">
        <v>0.63</v>
      </c>
      <c r="Q5063">
        <v>5.53</v>
      </c>
      <c r="R5063">
        <v>0.38</v>
      </c>
      <c r="S5063">
        <v>1.01</v>
      </c>
      <c r="T5063">
        <v>65</v>
      </c>
      <c r="U5063">
        <v>7.06</v>
      </c>
      <c r="V5063">
        <v>12.55</v>
      </c>
      <c r="W5063" s="1">
        <v>42958</v>
      </c>
      <c r="X5063">
        <v>269</v>
      </c>
      <c r="Y5063" t="s">
        <v>48</v>
      </c>
      <c r="Z5063" t="s">
        <v>2594</v>
      </c>
      <c r="AA5063" t="s">
        <v>2595</v>
      </c>
      <c r="AC5063" t="s">
        <v>49</v>
      </c>
      <c r="AH5063">
        <v>308500</v>
      </c>
      <c r="AI5063" t="s">
        <v>2500</v>
      </c>
      <c r="AJ5063" s="3">
        <v>45178</v>
      </c>
      <c r="AK5063" t="s">
        <v>50</v>
      </c>
      <c r="AL5063" s="1">
        <v>43237</v>
      </c>
    </row>
    <row r="5064" spans="1:38" x14ac:dyDescent="0.25">
      <c r="A5064" t="s">
        <v>38</v>
      </c>
      <c r="B5064" s="1">
        <v>43010</v>
      </c>
      <c r="C5064">
        <v>1</v>
      </c>
      <c r="D5064">
        <v>263</v>
      </c>
      <c r="E5064">
        <v>426</v>
      </c>
      <c r="F5064" t="s">
        <v>1426</v>
      </c>
      <c r="G5064" t="s">
        <v>69</v>
      </c>
      <c r="H5064" t="s">
        <v>70</v>
      </c>
      <c r="I5064">
        <v>2</v>
      </c>
      <c r="J5064">
        <v>1</v>
      </c>
      <c r="K5064">
        <v>40</v>
      </c>
      <c r="L5064">
        <v>22.5</v>
      </c>
      <c r="M5064">
        <v>5.28</v>
      </c>
      <c r="N5064">
        <v>1.19</v>
      </c>
      <c r="O5064">
        <v>4.8099999999999996</v>
      </c>
      <c r="P5064">
        <v>1.08</v>
      </c>
      <c r="Q5064">
        <v>3.74</v>
      </c>
      <c r="R5064">
        <v>0.84</v>
      </c>
      <c r="S5064">
        <v>1.92</v>
      </c>
      <c r="T5064">
        <v>22</v>
      </c>
      <c r="U5064">
        <v>23.36</v>
      </c>
      <c r="V5064">
        <v>25.82</v>
      </c>
      <c r="W5064" s="1">
        <v>42970</v>
      </c>
      <c r="X5064">
        <v>243</v>
      </c>
      <c r="Y5064" t="s">
        <v>43</v>
      </c>
      <c r="AC5064" s="1">
        <v>43061</v>
      </c>
      <c r="AD5064">
        <v>1</v>
      </c>
      <c r="AE5064">
        <v>264</v>
      </c>
      <c r="AF5064" s="1">
        <v>43341</v>
      </c>
      <c r="AG5064">
        <v>371</v>
      </c>
      <c r="AH5064" t="s">
        <v>2596</v>
      </c>
      <c r="AI5064">
        <v>168</v>
      </c>
      <c r="AJ5064" s="2">
        <v>13089</v>
      </c>
      <c r="AK5064" t="s">
        <v>45</v>
      </c>
      <c r="AL5064" s="1">
        <v>42970</v>
      </c>
    </row>
    <row r="5065" spans="1:38" x14ac:dyDescent="0.25">
      <c r="A5065" t="s">
        <v>38</v>
      </c>
      <c r="B5065" s="1">
        <v>43075</v>
      </c>
      <c r="C5065">
        <v>2</v>
      </c>
      <c r="D5065">
        <v>263</v>
      </c>
      <c r="E5065">
        <v>426</v>
      </c>
      <c r="F5065" t="s">
        <v>1426</v>
      </c>
      <c r="G5065" t="s">
        <v>69</v>
      </c>
      <c r="H5065" t="s">
        <v>70</v>
      </c>
      <c r="I5065">
        <v>2</v>
      </c>
      <c r="J5065">
        <v>1</v>
      </c>
      <c r="K5065">
        <v>105</v>
      </c>
      <c r="L5065">
        <v>17</v>
      </c>
      <c r="M5065">
        <v>5.08</v>
      </c>
      <c r="N5065">
        <v>0.86</v>
      </c>
      <c r="O5065">
        <v>4.53</v>
      </c>
      <c r="P5065">
        <v>0.77</v>
      </c>
      <c r="Q5065">
        <v>3.82</v>
      </c>
      <c r="R5065">
        <v>0.65</v>
      </c>
      <c r="S5065">
        <v>1.42</v>
      </c>
      <c r="T5065">
        <v>15</v>
      </c>
      <c r="U5065">
        <v>17.649999999999999</v>
      </c>
      <c r="V5065">
        <v>19.05</v>
      </c>
      <c r="W5065" s="1">
        <v>42970</v>
      </c>
      <c r="X5065">
        <v>243</v>
      </c>
      <c r="Y5065" t="s">
        <v>46</v>
      </c>
      <c r="AC5065" s="1">
        <v>43061</v>
      </c>
      <c r="AD5065">
        <v>1</v>
      </c>
      <c r="AE5065">
        <v>226</v>
      </c>
      <c r="AF5065" s="1">
        <v>43341</v>
      </c>
      <c r="AG5065">
        <v>371</v>
      </c>
      <c r="AH5065" t="s">
        <v>2596</v>
      </c>
      <c r="AI5065">
        <v>168</v>
      </c>
      <c r="AJ5065" s="2">
        <v>13089</v>
      </c>
      <c r="AK5065" t="s">
        <v>45</v>
      </c>
      <c r="AL5065" s="1">
        <v>42970</v>
      </c>
    </row>
    <row r="5066" spans="1:38" x14ac:dyDescent="0.25">
      <c r="A5066" t="s">
        <v>38</v>
      </c>
      <c r="B5066" s="1">
        <v>43146</v>
      </c>
      <c r="C5066">
        <v>3</v>
      </c>
      <c r="D5066">
        <v>263</v>
      </c>
      <c r="E5066">
        <v>426</v>
      </c>
      <c r="F5066" t="s">
        <v>1426</v>
      </c>
      <c r="G5066" t="s">
        <v>69</v>
      </c>
      <c r="H5066" t="s">
        <v>70</v>
      </c>
      <c r="I5066">
        <v>2</v>
      </c>
      <c r="J5066">
        <v>1</v>
      </c>
      <c r="K5066">
        <v>176</v>
      </c>
      <c r="L5066">
        <v>11.9</v>
      </c>
      <c r="M5066">
        <v>5.0599999999999996</v>
      </c>
      <c r="N5066">
        <v>0.6</v>
      </c>
      <c r="O5066">
        <v>5.0199999999999996</v>
      </c>
      <c r="P5066">
        <v>0.6</v>
      </c>
      <c r="Q5066">
        <v>4.1500000000000004</v>
      </c>
      <c r="R5066">
        <v>0.49</v>
      </c>
      <c r="S5066">
        <v>1.0900000000000001</v>
      </c>
      <c r="T5066">
        <v>16</v>
      </c>
      <c r="U5066">
        <v>12.35</v>
      </c>
      <c r="V5066">
        <v>14.36</v>
      </c>
      <c r="W5066" s="1">
        <v>42970</v>
      </c>
      <c r="X5066">
        <v>243</v>
      </c>
      <c r="Y5066" t="s">
        <v>47</v>
      </c>
      <c r="AC5066" s="1">
        <v>43061</v>
      </c>
      <c r="AD5066">
        <v>1</v>
      </c>
      <c r="AE5066">
        <v>190</v>
      </c>
      <c r="AF5066" s="1">
        <v>43341</v>
      </c>
      <c r="AG5066">
        <v>371</v>
      </c>
      <c r="AH5066" t="s">
        <v>2596</v>
      </c>
      <c r="AI5066">
        <v>168</v>
      </c>
      <c r="AJ5066" s="2">
        <v>13089</v>
      </c>
      <c r="AK5066" t="s">
        <v>45</v>
      </c>
      <c r="AL5066" s="1">
        <v>42970</v>
      </c>
    </row>
    <row r="5067" spans="1:38" x14ac:dyDescent="0.25">
      <c r="A5067" t="s">
        <v>38</v>
      </c>
      <c r="B5067" s="1">
        <v>43200</v>
      </c>
      <c r="C5067">
        <v>4</v>
      </c>
      <c r="D5067">
        <v>263</v>
      </c>
      <c r="E5067">
        <v>426</v>
      </c>
      <c r="F5067" t="s">
        <v>1426</v>
      </c>
      <c r="G5067" t="s">
        <v>69</v>
      </c>
      <c r="H5067" t="s">
        <v>70</v>
      </c>
      <c r="I5067">
        <v>2</v>
      </c>
      <c r="J5067">
        <v>1</v>
      </c>
      <c r="K5067">
        <v>230</v>
      </c>
      <c r="L5067">
        <v>9.5</v>
      </c>
      <c r="M5067">
        <v>5.07</v>
      </c>
      <c r="N5067">
        <v>0.48</v>
      </c>
      <c r="O5067">
        <v>5.08</v>
      </c>
      <c r="P5067">
        <v>0.48</v>
      </c>
      <c r="Q5067">
        <v>4.5999999999999996</v>
      </c>
      <c r="R5067">
        <v>0.44</v>
      </c>
      <c r="S5067">
        <v>0.92</v>
      </c>
      <c r="T5067">
        <v>14</v>
      </c>
      <c r="U5067">
        <v>9.86</v>
      </c>
      <c r="V5067">
        <v>11.83</v>
      </c>
      <c r="W5067" s="1">
        <v>42970</v>
      </c>
      <c r="X5067">
        <v>243</v>
      </c>
      <c r="Y5067" t="s">
        <v>48</v>
      </c>
      <c r="AC5067" t="s">
        <v>49</v>
      </c>
      <c r="AH5067" t="s">
        <v>2596</v>
      </c>
      <c r="AI5067">
        <v>168</v>
      </c>
      <c r="AJ5067" s="2">
        <v>13089</v>
      </c>
      <c r="AK5067" t="s">
        <v>50</v>
      </c>
      <c r="AL5067" s="1">
        <v>43241</v>
      </c>
    </row>
    <row r="5068" spans="1:38" x14ac:dyDescent="0.25">
      <c r="A5068" t="s">
        <v>1153</v>
      </c>
      <c r="B5068" s="1">
        <v>43073</v>
      </c>
      <c r="C5068">
        <v>2</v>
      </c>
      <c r="D5068">
        <v>7</v>
      </c>
      <c r="E5068">
        <v>429</v>
      </c>
      <c r="F5068" t="s">
        <v>1426</v>
      </c>
      <c r="G5068" t="s">
        <v>40</v>
      </c>
      <c r="H5068" t="s">
        <v>41</v>
      </c>
      <c r="I5068">
        <v>4</v>
      </c>
      <c r="J5068" t="s">
        <v>42</v>
      </c>
      <c r="K5068">
        <v>83</v>
      </c>
      <c r="L5068">
        <v>15.9</v>
      </c>
      <c r="M5068">
        <v>5.0999999999999996</v>
      </c>
      <c r="N5068">
        <v>0.81</v>
      </c>
      <c r="O5068">
        <v>5.79</v>
      </c>
      <c r="P5068">
        <v>0.92</v>
      </c>
      <c r="Q5068">
        <v>4.3499999999999996</v>
      </c>
      <c r="R5068">
        <v>0.69</v>
      </c>
      <c r="S5068">
        <v>1.61</v>
      </c>
      <c r="T5068">
        <v>20</v>
      </c>
      <c r="U5068">
        <v>16.5</v>
      </c>
      <c r="V5068">
        <v>20.93</v>
      </c>
      <c r="W5068" s="1">
        <v>42990</v>
      </c>
      <c r="X5068">
        <v>237</v>
      </c>
      <c r="Y5068" t="s">
        <v>46</v>
      </c>
      <c r="Z5068" t="s">
        <v>387</v>
      </c>
      <c r="AA5068" t="s">
        <v>2597</v>
      </c>
      <c r="AC5068" s="1">
        <v>43042</v>
      </c>
      <c r="AD5068">
        <v>1</v>
      </c>
      <c r="AE5068">
        <v>247</v>
      </c>
      <c r="AF5068" s="1">
        <v>43322</v>
      </c>
      <c r="AG5068">
        <v>332</v>
      </c>
      <c r="AH5068">
        <v>308103</v>
      </c>
      <c r="AI5068">
        <v>11</v>
      </c>
      <c r="AJ5068" s="2">
        <v>17380</v>
      </c>
      <c r="AK5068" t="s">
        <v>45</v>
      </c>
      <c r="AL5068" s="1">
        <v>42990</v>
      </c>
    </row>
    <row r="5069" spans="1:38" x14ac:dyDescent="0.25">
      <c r="A5069" t="s">
        <v>1153</v>
      </c>
      <c r="B5069" s="1">
        <v>43009</v>
      </c>
      <c r="C5069">
        <v>1</v>
      </c>
      <c r="D5069">
        <v>7</v>
      </c>
      <c r="E5069">
        <v>429</v>
      </c>
      <c r="F5069" t="s">
        <v>1426</v>
      </c>
      <c r="G5069" t="s">
        <v>40</v>
      </c>
      <c r="H5069" t="s">
        <v>41</v>
      </c>
      <c r="I5069">
        <v>4</v>
      </c>
      <c r="J5069" t="s">
        <v>42</v>
      </c>
      <c r="K5069">
        <v>19</v>
      </c>
      <c r="L5069">
        <v>15.8</v>
      </c>
      <c r="M5069">
        <v>5.04</v>
      </c>
      <c r="N5069">
        <v>0.8</v>
      </c>
      <c r="O5069">
        <v>4.8899999999999997</v>
      </c>
      <c r="P5069">
        <v>0.77</v>
      </c>
      <c r="Q5069">
        <v>4.0199999999999996</v>
      </c>
      <c r="R5069">
        <v>0.64</v>
      </c>
      <c r="S5069">
        <v>1.41</v>
      </c>
      <c r="T5069">
        <v>14</v>
      </c>
      <c r="U5069">
        <v>16.399999999999999</v>
      </c>
      <c r="V5069">
        <v>18.649999999999999</v>
      </c>
      <c r="W5069" s="1">
        <v>42990</v>
      </c>
      <c r="X5069">
        <v>237</v>
      </c>
      <c r="Y5069" t="s">
        <v>43</v>
      </c>
      <c r="Z5069" t="s">
        <v>387</v>
      </c>
      <c r="AA5069" t="s">
        <v>2597</v>
      </c>
      <c r="AC5069" s="1">
        <v>43042</v>
      </c>
      <c r="AD5069">
        <v>1</v>
      </c>
      <c r="AE5069">
        <v>252</v>
      </c>
      <c r="AF5069" s="1">
        <v>43322</v>
      </c>
      <c r="AG5069">
        <v>332</v>
      </c>
      <c r="AH5069">
        <v>308103</v>
      </c>
      <c r="AI5069">
        <v>11</v>
      </c>
      <c r="AJ5069" s="2">
        <v>17380</v>
      </c>
      <c r="AK5069" t="s">
        <v>45</v>
      </c>
      <c r="AL5069" s="1">
        <v>42990</v>
      </c>
    </row>
    <row r="5070" spans="1:38" x14ac:dyDescent="0.25">
      <c r="A5070" t="s">
        <v>1153</v>
      </c>
      <c r="B5070" s="1">
        <v>43144</v>
      </c>
      <c r="C5070">
        <v>3</v>
      </c>
      <c r="D5070">
        <v>7</v>
      </c>
      <c r="E5070">
        <v>429</v>
      </c>
      <c r="F5070" t="s">
        <v>1426</v>
      </c>
      <c r="G5070" t="s">
        <v>40</v>
      </c>
      <c r="H5070" t="s">
        <v>41</v>
      </c>
      <c r="I5070">
        <v>4</v>
      </c>
      <c r="J5070" t="s">
        <v>42</v>
      </c>
      <c r="K5070">
        <v>154</v>
      </c>
      <c r="L5070">
        <v>12</v>
      </c>
      <c r="M5070">
        <v>5.0599999999999996</v>
      </c>
      <c r="N5070">
        <v>0.61</v>
      </c>
      <c r="O5070">
        <v>6.56</v>
      </c>
      <c r="P5070">
        <v>0.79</v>
      </c>
      <c r="Q5070">
        <v>4.22</v>
      </c>
      <c r="R5070">
        <v>0.51</v>
      </c>
      <c r="S5070">
        <v>1.29</v>
      </c>
      <c r="T5070">
        <v>17</v>
      </c>
      <c r="U5070">
        <v>12.46</v>
      </c>
      <c r="V5070">
        <v>16.920000000000002</v>
      </c>
      <c r="W5070" s="1">
        <v>42990</v>
      </c>
      <c r="X5070">
        <v>237</v>
      </c>
      <c r="Y5070" t="s">
        <v>47</v>
      </c>
      <c r="Z5070" t="s">
        <v>387</v>
      </c>
      <c r="AA5070" t="s">
        <v>2597</v>
      </c>
      <c r="AC5070" s="1">
        <v>43042</v>
      </c>
      <c r="AD5070">
        <v>1</v>
      </c>
      <c r="AE5070">
        <v>108</v>
      </c>
      <c r="AF5070" s="1">
        <v>43322</v>
      </c>
      <c r="AG5070">
        <v>332</v>
      </c>
      <c r="AH5070">
        <v>308103</v>
      </c>
      <c r="AI5070">
        <v>11</v>
      </c>
      <c r="AJ5070" s="2">
        <v>17380</v>
      </c>
      <c r="AK5070" t="s">
        <v>45</v>
      </c>
      <c r="AL5070" s="1">
        <v>42990</v>
      </c>
    </row>
    <row r="5071" spans="1:38" x14ac:dyDescent="0.25">
      <c r="A5071" t="s">
        <v>1153</v>
      </c>
      <c r="B5071" s="1">
        <v>43214</v>
      </c>
      <c r="C5071">
        <v>4</v>
      </c>
      <c r="D5071">
        <v>7</v>
      </c>
      <c r="E5071">
        <v>429</v>
      </c>
      <c r="F5071" t="s">
        <v>1426</v>
      </c>
      <c r="G5071" t="s">
        <v>40</v>
      </c>
      <c r="H5071" t="s">
        <v>41</v>
      </c>
      <c r="I5071">
        <v>4</v>
      </c>
      <c r="J5071" t="s">
        <v>42</v>
      </c>
      <c r="K5071">
        <v>224</v>
      </c>
      <c r="L5071">
        <v>7.5</v>
      </c>
      <c r="M5071">
        <v>4.25</v>
      </c>
      <c r="N5071">
        <v>0.32</v>
      </c>
      <c r="O5071">
        <v>9.69</v>
      </c>
      <c r="P5071">
        <v>0.73</v>
      </c>
      <c r="Q5071">
        <v>5.49</v>
      </c>
      <c r="R5071">
        <v>0.41</v>
      </c>
      <c r="S5071">
        <v>1.1399999999999999</v>
      </c>
      <c r="T5071">
        <v>18</v>
      </c>
      <c r="U5071">
        <v>7.79</v>
      </c>
      <c r="V5071">
        <v>14.21</v>
      </c>
      <c r="W5071" s="1">
        <v>42990</v>
      </c>
      <c r="X5071">
        <v>237</v>
      </c>
      <c r="Y5071" t="s">
        <v>48</v>
      </c>
      <c r="Z5071" t="s">
        <v>387</v>
      </c>
      <c r="AA5071" t="s">
        <v>2597</v>
      </c>
      <c r="AC5071" t="s">
        <v>49</v>
      </c>
      <c r="AG5071" t="s">
        <v>2521</v>
      </c>
      <c r="AH5071">
        <v>308103</v>
      </c>
      <c r="AI5071">
        <v>11</v>
      </c>
      <c r="AJ5071" s="2">
        <v>17380</v>
      </c>
      <c r="AK5071" t="s">
        <v>50</v>
      </c>
      <c r="AL5071" s="1">
        <v>43237</v>
      </c>
    </row>
    <row r="5072" spans="1:38" x14ac:dyDescent="0.25">
      <c r="A5072" t="s">
        <v>68</v>
      </c>
      <c r="B5072" s="1">
        <v>43018</v>
      </c>
      <c r="C5072">
        <v>1</v>
      </c>
      <c r="D5072">
        <v>417</v>
      </c>
      <c r="E5072">
        <v>436</v>
      </c>
      <c r="F5072" t="s">
        <v>1426</v>
      </c>
      <c r="G5072" t="s">
        <v>51</v>
      </c>
      <c r="H5072" t="s">
        <v>52</v>
      </c>
      <c r="I5072">
        <v>2</v>
      </c>
      <c r="J5072">
        <v>1</v>
      </c>
      <c r="K5072">
        <v>72</v>
      </c>
      <c r="L5072">
        <v>18.2</v>
      </c>
      <c r="M5072">
        <v>4.6500000000000004</v>
      </c>
      <c r="N5072">
        <v>0.85</v>
      </c>
      <c r="O5072">
        <v>4.8</v>
      </c>
      <c r="P5072">
        <v>0.87</v>
      </c>
      <c r="Q5072">
        <v>3.34</v>
      </c>
      <c r="R5072">
        <v>0.61</v>
      </c>
      <c r="S5072">
        <v>1.48</v>
      </c>
      <c r="T5072">
        <v>17</v>
      </c>
      <c r="U5072">
        <v>18.89</v>
      </c>
      <c r="V5072">
        <v>20.329999999999998</v>
      </c>
      <c r="W5072" s="1">
        <v>42946</v>
      </c>
      <c r="X5072">
        <v>276</v>
      </c>
      <c r="Y5072" t="s">
        <v>43</v>
      </c>
      <c r="Z5072" t="s">
        <v>2598</v>
      </c>
      <c r="AA5072" t="s">
        <v>2599</v>
      </c>
      <c r="AB5072">
        <v>61</v>
      </c>
      <c r="AC5072" s="1">
        <v>43036</v>
      </c>
      <c r="AD5072">
        <v>1</v>
      </c>
      <c r="AE5072">
        <v>249</v>
      </c>
      <c r="AF5072" s="1">
        <v>43316</v>
      </c>
      <c r="AG5072">
        <v>370</v>
      </c>
      <c r="AH5072">
        <v>114528</v>
      </c>
      <c r="AI5072" t="s">
        <v>2600</v>
      </c>
      <c r="AJ5072" t="s">
        <v>2601</v>
      </c>
      <c r="AK5072" t="s">
        <v>45</v>
      </c>
      <c r="AL5072" s="1">
        <v>42946</v>
      </c>
    </row>
    <row r="5073" spans="1:38" x14ac:dyDescent="0.25">
      <c r="A5073" t="s">
        <v>68</v>
      </c>
      <c r="B5073" s="1">
        <v>43073</v>
      </c>
      <c r="C5073">
        <v>2</v>
      </c>
      <c r="D5073">
        <v>417</v>
      </c>
      <c r="E5073">
        <v>436</v>
      </c>
      <c r="F5073" t="s">
        <v>1426</v>
      </c>
      <c r="G5073" t="s">
        <v>51</v>
      </c>
      <c r="H5073" t="s">
        <v>52</v>
      </c>
      <c r="I5073">
        <v>2</v>
      </c>
      <c r="J5073">
        <v>1</v>
      </c>
      <c r="K5073">
        <v>127</v>
      </c>
      <c r="L5073">
        <v>15</v>
      </c>
      <c r="M5073">
        <v>3.73</v>
      </c>
      <c r="N5073">
        <v>0.56000000000000005</v>
      </c>
      <c r="O5073">
        <v>3.89</v>
      </c>
      <c r="P5073">
        <v>0.57999999999999996</v>
      </c>
      <c r="Q5073">
        <v>2.8</v>
      </c>
      <c r="R5073">
        <v>0.42</v>
      </c>
      <c r="S5073">
        <v>1</v>
      </c>
      <c r="T5073">
        <v>14</v>
      </c>
      <c r="U5073">
        <v>15.57</v>
      </c>
      <c r="V5073">
        <v>14.42</v>
      </c>
      <c r="W5073" s="1">
        <v>42946</v>
      </c>
      <c r="X5073">
        <v>276</v>
      </c>
      <c r="Y5073" t="s">
        <v>46</v>
      </c>
      <c r="Z5073" t="s">
        <v>2598</v>
      </c>
      <c r="AA5073" t="s">
        <v>2599</v>
      </c>
      <c r="AB5073">
        <v>61</v>
      </c>
      <c r="AC5073" s="1">
        <v>43036</v>
      </c>
      <c r="AD5073">
        <v>1</v>
      </c>
      <c r="AE5073">
        <v>241</v>
      </c>
      <c r="AF5073" s="1">
        <v>43316</v>
      </c>
      <c r="AG5073">
        <v>370</v>
      </c>
      <c r="AH5073">
        <v>114528</v>
      </c>
      <c r="AI5073" t="s">
        <v>2600</v>
      </c>
      <c r="AJ5073" t="s">
        <v>2601</v>
      </c>
      <c r="AK5073" t="s">
        <v>45</v>
      </c>
      <c r="AL5073" s="1">
        <v>42946</v>
      </c>
    </row>
    <row r="5074" spans="1:38" x14ac:dyDescent="0.25">
      <c r="A5074" t="s">
        <v>68</v>
      </c>
      <c r="B5074" s="1">
        <v>43144</v>
      </c>
      <c r="C5074">
        <v>3</v>
      </c>
      <c r="D5074">
        <v>417</v>
      </c>
      <c r="E5074">
        <v>436</v>
      </c>
      <c r="F5074" t="s">
        <v>1426</v>
      </c>
      <c r="G5074" t="s">
        <v>51</v>
      </c>
      <c r="H5074" t="s">
        <v>52</v>
      </c>
      <c r="I5074">
        <v>2</v>
      </c>
      <c r="J5074">
        <v>1</v>
      </c>
      <c r="K5074">
        <v>198</v>
      </c>
      <c r="L5074">
        <v>9.9</v>
      </c>
      <c r="M5074">
        <v>4.75</v>
      </c>
      <c r="N5074">
        <v>0.47</v>
      </c>
      <c r="O5074">
        <v>5.91</v>
      </c>
      <c r="P5074">
        <v>0.59</v>
      </c>
      <c r="Q5074">
        <v>3.66</v>
      </c>
      <c r="R5074">
        <v>0.36</v>
      </c>
      <c r="S5074">
        <v>0.95</v>
      </c>
      <c r="T5074">
        <v>29</v>
      </c>
      <c r="U5074">
        <v>10.28</v>
      </c>
      <c r="V5074">
        <v>12.73</v>
      </c>
      <c r="W5074" s="1">
        <v>42946</v>
      </c>
      <c r="X5074">
        <v>276</v>
      </c>
      <c r="Y5074" t="s">
        <v>47</v>
      </c>
      <c r="Z5074" t="s">
        <v>2598</v>
      </c>
      <c r="AA5074" t="s">
        <v>2599</v>
      </c>
      <c r="AB5074">
        <v>61</v>
      </c>
      <c r="AC5074" s="1">
        <v>43036</v>
      </c>
      <c r="AD5074">
        <v>1</v>
      </c>
      <c r="AE5074">
        <v>170</v>
      </c>
      <c r="AF5074" s="1">
        <v>43316</v>
      </c>
      <c r="AG5074">
        <v>370</v>
      </c>
      <c r="AH5074">
        <v>114528</v>
      </c>
      <c r="AI5074" t="s">
        <v>2600</v>
      </c>
      <c r="AJ5074" t="s">
        <v>2601</v>
      </c>
      <c r="AK5074" t="s">
        <v>45</v>
      </c>
      <c r="AL5074" s="1">
        <v>42946</v>
      </c>
    </row>
    <row r="5075" spans="1:38" x14ac:dyDescent="0.25">
      <c r="A5075" t="s">
        <v>68</v>
      </c>
      <c r="B5075" s="1">
        <v>43219</v>
      </c>
      <c r="C5075">
        <v>4</v>
      </c>
      <c r="D5075">
        <v>417</v>
      </c>
      <c r="E5075">
        <v>436</v>
      </c>
      <c r="F5075" t="s">
        <v>1426</v>
      </c>
      <c r="G5075" t="s">
        <v>51</v>
      </c>
      <c r="H5075" t="s">
        <v>52</v>
      </c>
      <c r="I5075">
        <v>2</v>
      </c>
      <c r="J5075">
        <v>1</v>
      </c>
      <c r="K5075">
        <v>273</v>
      </c>
      <c r="L5075">
        <v>5.0999999999999996</v>
      </c>
      <c r="M5075">
        <v>4.17</v>
      </c>
      <c r="N5075">
        <v>0.21</v>
      </c>
      <c r="O5075">
        <v>8.58</v>
      </c>
      <c r="P5075">
        <v>0.44</v>
      </c>
      <c r="Q5075">
        <v>5.24</v>
      </c>
      <c r="R5075">
        <v>0.27</v>
      </c>
      <c r="S5075">
        <v>0.7</v>
      </c>
      <c r="T5075">
        <v>151</v>
      </c>
      <c r="U5075">
        <v>5.29</v>
      </c>
      <c r="V5075">
        <v>8.89</v>
      </c>
      <c r="W5075" s="1">
        <v>42946</v>
      </c>
      <c r="X5075">
        <v>276</v>
      </c>
      <c r="Y5075" s="3">
        <v>45017</v>
      </c>
      <c r="Z5075" t="s">
        <v>2598</v>
      </c>
      <c r="AA5075" t="s">
        <v>2602</v>
      </c>
      <c r="AB5075">
        <v>60</v>
      </c>
      <c r="AC5075" s="1">
        <v>43403</v>
      </c>
      <c r="AD5075">
        <v>2</v>
      </c>
      <c r="AE5075">
        <v>235</v>
      </c>
      <c r="AF5075" s="1">
        <v>43682</v>
      </c>
      <c r="AG5075">
        <v>736</v>
      </c>
      <c r="AH5075">
        <v>114528</v>
      </c>
      <c r="AI5075" t="s">
        <v>2600</v>
      </c>
      <c r="AJ5075" t="s">
        <v>2601</v>
      </c>
      <c r="AK5075" t="s">
        <v>50</v>
      </c>
      <c r="AL5075" s="1">
        <v>43250</v>
      </c>
    </row>
    <row r="5076" spans="1:38" x14ac:dyDescent="0.25">
      <c r="A5076" t="s">
        <v>1153</v>
      </c>
      <c r="B5076" s="1">
        <v>43073</v>
      </c>
      <c r="C5076">
        <v>2</v>
      </c>
      <c r="D5076">
        <v>219</v>
      </c>
      <c r="E5076">
        <v>442</v>
      </c>
      <c r="F5076" t="s">
        <v>1426</v>
      </c>
      <c r="G5076" t="s">
        <v>40</v>
      </c>
      <c r="H5076" t="s">
        <v>41</v>
      </c>
      <c r="I5076">
        <v>10</v>
      </c>
      <c r="J5076" t="s">
        <v>42</v>
      </c>
      <c r="K5076">
        <v>85</v>
      </c>
      <c r="L5076">
        <v>16.100000000000001</v>
      </c>
      <c r="M5076">
        <v>4.88</v>
      </c>
      <c r="N5076">
        <v>0.79</v>
      </c>
      <c r="O5076">
        <v>4.91</v>
      </c>
      <c r="P5076">
        <v>0.79</v>
      </c>
      <c r="Q5076">
        <v>4.13</v>
      </c>
      <c r="R5076">
        <v>0.66</v>
      </c>
      <c r="S5076">
        <v>1.46</v>
      </c>
      <c r="T5076">
        <v>326</v>
      </c>
      <c r="U5076">
        <v>16.71</v>
      </c>
      <c r="V5076">
        <v>19.13</v>
      </c>
      <c r="W5076" s="1">
        <v>42988</v>
      </c>
      <c r="X5076">
        <v>239</v>
      </c>
      <c r="Y5076" s="3">
        <v>44959</v>
      </c>
      <c r="Z5076" t="s">
        <v>2603</v>
      </c>
      <c r="AA5076" t="s">
        <v>2604</v>
      </c>
      <c r="AC5076" s="1">
        <v>43058</v>
      </c>
      <c r="AD5076">
        <v>1</v>
      </c>
      <c r="AE5076">
        <v>261</v>
      </c>
      <c r="AF5076" s="1">
        <v>43336</v>
      </c>
      <c r="AG5076">
        <v>348</v>
      </c>
      <c r="AH5076">
        <v>301104</v>
      </c>
      <c r="AI5076" t="s">
        <v>268</v>
      </c>
      <c r="AJ5076" s="3">
        <v>45204</v>
      </c>
      <c r="AK5076" t="s">
        <v>45</v>
      </c>
      <c r="AL5076" s="1">
        <v>42988</v>
      </c>
    </row>
    <row r="5077" spans="1:38" x14ac:dyDescent="0.25">
      <c r="A5077" t="s">
        <v>1153</v>
      </c>
      <c r="B5077" s="1">
        <v>43009</v>
      </c>
      <c r="C5077">
        <v>1</v>
      </c>
      <c r="D5077">
        <v>219</v>
      </c>
      <c r="E5077">
        <v>442</v>
      </c>
      <c r="F5077" t="s">
        <v>1426</v>
      </c>
      <c r="G5077" t="s">
        <v>40</v>
      </c>
      <c r="H5077" t="s">
        <v>41</v>
      </c>
      <c r="I5077">
        <v>10</v>
      </c>
      <c r="J5077" t="s">
        <v>42</v>
      </c>
      <c r="K5077">
        <v>21</v>
      </c>
      <c r="L5077">
        <v>14.6</v>
      </c>
      <c r="M5077">
        <v>4.84</v>
      </c>
      <c r="N5077">
        <v>0.71</v>
      </c>
      <c r="O5077">
        <v>5</v>
      </c>
      <c r="P5077">
        <v>0.73</v>
      </c>
      <c r="Q5077">
        <v>3.83</v>
      </c>
      <c r="R5077">
        <v>0.56000000000000005</v>
      </c>
      <c r="S5077">
        <v>1.29</v>
      </c>
      <c r="T5077">
        <v>202</v>
      </c>
      <c r="U5077">
        <v>15.15</v>
      </c>
      <c r="V5077">
        <v>17.23</v>
      </c>
      <c r="W5077" s="1">
        <v>42988</v>
      </c>
      <c r="X5077">
        <v>239</v>
      </c>
      <c r="Y5077" s="3">
        <v>44927</v>
      </c>
      <c r="Z5077" t="s">
        <v>2603</v>
      </c>
      <c r="AA5077" t="s">
        <v>2604</v>
      </c>
      <c r="AC5077" s="1">
        <v>43058</v>
      </c>
      <c r="AD5077">
        <v>1</v>
      </c>
      <c r="AE5077">
        <v>266</v>
      </c>
      <c r="AF5077" s="1">
        <v>43336</v>
      </c>
      <c r="AG5077">
        <v>348</v>
      </c>
      <c r="AH5077">
        <v>301104</v>
      </c>
      <c r="AI5077" t="s">
        <v>268</v>
      </c>
      <c r="AJ5077" s="3">
        <v>45204</v>
      </c>
      <c r="AK5077" t="s">
        <v>45</v>
      </c>
      <c r="AL5077" s="1">
        <v>42988</v>
      </c>
    </row>
    <row r="5078" spans="1:38" x14ac:dyDescent="0.25">
      <c r="A5078" t="s">
        <v>1153</v>
      </c>
      <c r="B5078" s="1">
        <v>43144</v>
      </c>
      <c r="C5078">
        <v>3</v>
      </c>
      <c r="D5078">
        <v>219</v>
      </c>
      <c r="E5078">
        <v>442</v>
      </c>
      <c r="F5078" t="s">
        <v>1426</v>
      </c>
      <c r="G5078" t="s">
        <v>40</v>
      </c>
      <c r="H5078" t="s">
        <v>41</v>
      </c>
      <c r="I5078">
        <v>10</v>
      </c>
      <c r="J5078" t="s">
        <v>42</v>
      </c>
      <c r="K5078">
        <v>156</v>
      </c>
      <c r="L5078">
        <v>11.6</v>
      </c>
      <c r="M5078">
        <v>4.9400000000000004</v>
      </c>
      <c r="N5078">
        <v>0.56999999999999995</v>
      </c>
      <c r="O5078">
        <v>6.58</v>
      </c>
      <c r="P5078">
        <v>0.76</v>
      </c>
      <c r="Q5078">
        <v>4.17</v>
      </c>
      <c r="R5078">
        <v>0.48</v>
      </c>
      <c r="S5078">
        <v>1.25</v>
      </c>
      <c r="T5078">
        <v>668</v>
      </c>
      <c r="U5078">
        <v>12.04</v>
      </c>
      <c r="V5078">
        <v>16.21</v>
      </c>
      <c r="W5078" s="1">
        <v>42988</v>
      </c>
      <c r="X5078">
        <v>239</v>
      </c>
      <c r="Y5078" s="3">
        <v>44988</v>
      </c>
      <c r="Z5078" t="s">
        <v>2603</v>
      </c>
      <c r="AA5078" t="s">
        <v>2604</v>
      </c>
      <c r="AC5078" s="1">
        <v>43058</v>
      </c>
      <c r="AD5078">
        <v>1</v>
      </c>
      <c r="AE5078">
        <v>122</v>
      </c>
      <c r="AF5078" s="1">
        <v>43336</v>
      </c>
      <c r="AG5078">
        <v>348</v>
      </c>
      <c r="AH5078">
        <v>301104</v>
      </c>
      <c r="AI5078" t="s">
        <v>268</v>
      </c>
      <c r="AJ5078" s="3">
        <v>45204</v>
      </c>
      <c r="AK5078" t="s">
        <v>45</v>
      </c>
      <c r="AL5078" s="1">
        <v>42988</v>
      </c>
    </row>
    <row r="5079" spans="1:38" x14ac:dyDescent="0.25">
      <c r="A5079" t="s">
        <v>1153</v>
      </c>
      <c r="B5079" s="1">
        <v>43214</v>
      </c>
      <c r="C5079">
        <v>4</v>
      </c>
      <c r="D5079">
        <v>219</v>
      </c>
      <c r="E5079">
        <v>442</v>
      </c>
      <c r="F5079" t="s">
        <v>1426</v>
      </c>
      <c r="G5079" t="s">
        <v>40</v>
      </c>
      <c r="H5079" t="s">
        <v>41</v>
      </c>
      <c r="I5079">
        <v>10</v>
      </c>
      <c r="J5079" t="s">
        <v>42</v>
      </c>
      <c r="K5079">
        <v>226</v>
      </c>
      <c r="L5079">
        <v>5.6</v>
      </c>
      <c r="M5079">
        <v>3.73</v>
      </c>
      <c r="N5079">
        <v>0.21</v>
      </c>
      <c r="O5079">
        <v>10.36</v>
      </c>
      <c r="P5079">
        <v>0.57999999999999996</v>
      </c>
      <c r="Q5079">
        <v>6.12</v>
      </c>
      <c r="R5079">
        <v>0.34</v>
      </c>
      <c r="S5079">
        <v>0.92</v>
      </c>
      <c r="T5079">
        <v>204</v>
      </c>
      <c r="U5079">
        <v>5.81</v>
      </c>
      <c r="V5079">
        <v>11.3</v>
      </c>
      <c r="W5079" s="1">
        <v>42988</v>
      </c>
      <c r="X5079">
        <v>239</v>
      </c>
      <c r="Y5079" s="3">
        <v>45020</v>
      </c>
      <c r="Z5079" t="s">
        <v>2603</v>
      </c>
      <c r="AA5079" t="s">
        <v>2604</v>
      </c>
      <c r="AC5079" t="s">
        <v>49</v>
      </c>
      <c r="AH5079">
        <v>301104</v>
      </c>
      <c r="AI5079" t="s">
        <v>268</v>
      </c>
      <c r="AJ5079" s="3">
        <v>45204</v>
      </c>
      <c r="AK5079" t="s">
        <v>50</v>
      </c>
      <c r="AL5079" s="1">
        <v>43237</v>
      </c>
    </row>
    <row r="5080" spans="1:38" x14ac:dyDescent="0.25">
      <c r="A5080" t="s">
        <v>68</v>
      </c>
      <c r="B5080" s="1">
        <v>43018</v>
      </c>
      <c r="C5080">
        <v>1</v>
      </c>
      <c r="D5080">
        <v>204</v>
      </c>
      <c r="E5080">
        <v>443</v>
      </c>
      <c r="F5080" t="s">
        <v>1426</v>
      </c>
      <c r="G5080" t="s">
        <v>69</v>
      </c>
      <c r="H5080" t="s">
        <v>70</v>
      </c>
      <c r="I5080">
        <v>2</v>
      </c>
      <c r="J5080">
        <v>1</v>
      </c>
      <c r="K5080">
        <v>59</v>
      </c>
      <c r="L5080">
        <v>20.6</v>
      </c>
      <c r="M5080">
        <v>4.7300000000000004</v>
      </c>
      <c r="N5080">
        <v>0.97</v>
      </c>
      <c r="O5080">
        <v>3.95</v>
      </c>
      <c r="P5080">
        <v>0.81</v>
      </c>
      <c r="Q5080">
        <v>3.1</v>
      </c>
      <c r="R5080">
        <v>0.64</v>
      </c>
      <c r="S5080">
        <v>1.45</v>
      </c>
      <c r="T5080">
        <v>40</v>
      </c>
      <c r="U5080">
        <v>21.38</v>
      </c>
      <c r="V5080">
        <v>20.440000000000001</v>
      </c>
      <c r="W5080" s="1">
        <v>42959</v>
      </c>
      <c r="X5080">
        <v>273</v>
      </c>
      <c r="Y5080" t="s">
        <v>43</v>
      </c>
      <c r="AC5080" s="1">
        <v>43052</v>
      </c>
      <c r="AD5080">
        <v>2</v>
      </c>
      <c r="AE5080">
        <v>263</v>
      </c>
      <c r="AF5080" s="1">
        <v>43330</v>
      </c>
      <c r="AG5080">
        <v>371</v>
      </c>
      <c r="AH5080">
        <v>114525</v>
      </c>
      <c r="AI5080">
        <v>215</v>
      </c>
      <c r="AJ5080" s="2">
        <v>44501</v>
      </c>
      <c r="AK5080" t="s">
        <v>45</v>
      </c>
      <c r="AL5080" s="1">
        <v>42959</v>
      </c>
    </row>
    <row r="5081" spans="1:38" x14ac:dyDescent="0.25">
      <c r="A5081" t="s">
        <v>68</v>
      </c>
      <c r="B5081" s="1">
        <v>43073</v>
      </c>
      <c r="C5081">
        <v>2</v>
      </c>
      <c r="D5081">
        <v>204</v>
      </c>
      <c r="E5081">
        <v>443</v>
      </c>
      <c r="F5081" t="s">
        <v>1426</v>
      </c>
      <c r="G5081" t="s">
        <v>69</v>
      </c>
      <c r="H5081" t="s">
        <v>70</v>
      </c>
      <c r="I5081">
        <v>2</v>
      </c>
      <c r="J5081">
        <v>1</v>
      </c>
      <c r="K5081">
        <v>114</v>
      </c>
      <c r="L5081">
        <v>13.6</v>
      </c>
      <c r="M5081">
        <v>4.76</v>
      </c>
      <c r="N5081">
        <v>0.65</v>
      </c>
      <c r="O5081">
        <v>3.48</v>
      </c>
      <c r="P5081">
        <v>0.47</v>
      </c>
      <c r="Q5081">
        <v>3.13</v>
      </c>
      <c r="R5081">
        <v>0.43</v>
      </c>
      <c r="S5081">
        <v>0.9</v>
      </c>
      <c r="T5081">
        <v>11</v>
      </c>
      <c r="U5081">
        <v>14.12</v>
      </c>
      <c r="V5081">
        <v>12.74</v>
      </c>
      <c r="W5081" s="1">
        <v>42959</v>
      </c>
      <c r="X5081">
        <v>273</v>
      </c>
      <c r="Y5081" t="s">
        <v>46</v>
      </c>
      <c r="AC5081" s="1">
        <v>43052</v>
      </c>
      <c r="AD5081">
        <v>2</v>
      </c>
      <c r="AE5081">
        <v>255</v>
      </c>
      <c r="AF5081" s="1">
        <v>43330</v>
      </c>
      <c r="AG5081">
        <v>371</v>
      </c>
      <c r="AH5081">
        <v>114525</v>
      </c>
      <c r="AI5081">
        <v>215</v>
      </c>
      <c r="AJ5081" s="2">
        <v>44501</v>
      </c>
      <c r="AK5081" t="s">
        <v>45</v>
      </c>
      <c r="AL5081" s="1">
        <v>42959</v>
      </c>
    </row>
    <row r="5082" spans="1:38" x14ac:dyDescent="0.25">
      <c r="A5082" t="s">
        <v>68</v>
      </c>
      <c r="B5082" s="1">
        <v>43144</v>
      </c>
      <c r="C5082">
        <v>3</v>
      </c>
      <c r="D5082">
        <v>204</v>
      </c>
      <c r="E5082">
        <v>443</v>
      </c>
      <c r="F5082" t="s">
        <v>1426</v>
      </c>
      <c r="G5082" t="s">
        <v>69</v>
      </c>
      <c r="H5082" t="s">
        <v>70</v>
      </c>
      <c r="I5082">
        <v>2</v>
      </c>
      <c r="J5082">
        <v>1</v>
      </c>
      <c r="K5082">
        <v>185</v>
      </c>
      <c r="L5082">
        <v>11</v>
      </c>
      <c r="M5082">
        <v>4.4000000000000004</v>
      </c>
      <c r="N5082">
        <v>0.48</v>
      </c>
      <c r="O5082">
        <v>4.57</v>
      </c>
      <c r="P5082">
        <v>0.5</v>
      </c>
      <c r="Q5082">
        <v>3.34</v>
      </c>
      <c r="R5082">
        <v>0.37</v>
      </c>
      <c r="S5082">
        <v>0.87</v>
      </c>
      <c r="T5082">
        <v>30</v>
      </c>
      <c r="U5082">
        <v>11.42</v>
      </c>
      <c r="V5082">
        <v>11.97</v>
      </c>
      <c r="W5082" s="1">
        <v>42959</v>
      </c>
      <c r="X5082">
        <v>273</v>
      </c>
      <c r="Y5082" t="s">
        <v>47</v>
      </c>
      <c r="AC5082" s="1">
        <v>43052</v>
      </c>
      <c r="AD5082">
        <v>2</v>
      </c>
      <c r="AE5082">
        <v>184</v>
      </c>
      <c r="AF5082" s="1">
        <v>43330</v>
      </c>
      <c r="AG5082">
        <v>371</v>
      </c>
      <c r="AH5082">
        <v>114525</v>
      </c>
      <c r="AI5082">
        <v>215</v>
      </c>
      <c r="AJ5082" s="2">
        <v>44501</v>
      </c>
      <c r="AK5082" t="s">
        <v>45</v>
      </c>
      <c r="AL5082" s="1">
        <v>42959</v>
      </c>
    </row>
    <row r="5083" spans="1:38" x14ac:dyDescent="0.25">
      <c r="A5083" t="s">
        <v>68</v>
      </c>
      <c r="B5083" s="1">
        <v>43219</v>
      </c>
      <c r="C5083">
        <v>4</v>
      </c>
      <c r="D5083">
        <v>204</v>
      </c>
      <c r="E5083">
        <v>443</v>
      </c>
      <c r="F5083" t="s">
        <v>1426</v>
      </c>
      <c r="G5083" t="s">
        <v>69</v>
      </c>
      <c r="H5083" t="s">
        <v>70</v>
      </c>
      <c r="I5083">
        <v>2</v>
      </c>
      <c r="J5083">
        <v>1</v>
      </c>
      <c r="K5083">
        <v>260</v>
      </c>
      <c r="L5083">
        <v>4.3</v>
      </c>
      <c r="M5083">
        <v>4.16</v>
      </c>
      <c r="N5083">
        <v>0.18</v>
      </c>
      <c r="O5083">
        <v>8.65</v>
      </c>
      <c r="P5083">
        <v>0.37</v>
      </c>
      <c r="Q5083">
        <v>5.52</v>
      </c>
      <c r="R5083">
        <v>0.24</v>
      </c>
      <c r="S5083">
        <v>0.61</v>
      </c>
      <c r="T5083">
        <v>157</v>
      </c>
      <c r="U5083">
        <v>4.46</v>
      </c>
      <c r="V5083">
        <v>7.58</v>
      </c>
      <c r="W5083" s="1">
        <v>42959</v>
      </c>
      <c r="X5083">
        <v>273</v>
      </c>
      <c r="Y5083" s="3">
        <v>45017</v>
      </c>
      <c r="AC5083" s="1">
        <v>43406</v>
      </c>
      <c r="AD5083">
        <v>3</v>
      </c>
      <c r="AE5083">
        <v>238</v>
      </c>
      <c r="AF5083" s="1">
        <v>43685</v>
      </c>
      <c r="AG5083">
        <v>726</v>
      </c>
      <c r="AH5083">
        <v>114525</v>
      </c>
      <c r="AI5083">
        <v>215</v>
      </c>
      <c r="AJ5083" s="2">
        <v>44501</v>
      </c>
      <c r="AK5083" t="s">
        <v>50</v>
      </c>
      <c r="AL5083" s="1">
        <v>43250</v>
      </c>
    </row>
    <row r="5084" spans="1:38" x14ac:dyDescent="0.25">
      <c r="A5084" t="s">
        <v>38</v>
      </c>
      <c r="B5084" s="1">
        <v>43010</v>
      </c>
      <c r="C5084">
        <v>1</v>
      </c>
      <c r="D5084">
        <v>137</v>
      </c>
      <c r="E5084">
        <v>480</v>
      </c>
      <c r="F5084" t="s">
        <v>1426</v>
      </c>
      <c r="G5084" t="s">
        <v>69</v>
      </c>
      <c r="H5084" t="s">
        <v>70</v>
      </c>
      <c r="I5084">
        <v>2</v>
      </c>
      <c r="J5084">
        <v>1</v>
      </c>
      <c r="K5084">
        <v>52</v>
      </c>
      <c r="L5084">
        <v>18.399999999999999</v>
      </c>
      <c r="M5084">
        <v>5.17</v>
      </c>
      <c r="N5084">
        <v>0.95</v>
      </c>
      <c r="O5084">
        <v>5</v>
      </c>
      <c r="P5084">
        <v>0.92</v>
      </c>
      <c r="Q5084">
        <v>3.82</v>
      </c>
      <c r="R5084">
        <v>0.7</v>
      </c>
      <c r="S5084">
        <v>1.62</v>
      </c>
      <c r="T5084">
        <v>25</v>
      </c>
      <c r="U5084">
        <v>19.100000000000001</v>
      </c>
      <c r="V5084">
        <v>21.68</v>
      </c>
      <c r="W5084" s="1">
        <v>42958</v>
      </c>
      <c r="X5084">
        <v>255</v>
      </c>
      <c r="Y5084" t="s">
        <v>43</v>
      </c>
      <c r="Z5084" t="s">
        <v>469</v>
      </c>
      <c r="AA5084" t="s">
        <v>2605</v>
      </c>
      <c r="AC5084" s="1">
        <v>43061</v>
      </c>
      <c r="AD5084">
        <v>1</v>
      </c>
      <c r="AE5084">
        <v>263</v>
      </c>
      <c r="AF5084" s="1">
        <v>43340</v>
      </c>
      <c r="AG5084">
        <v>382</v>
      </c>
      <c r="AH5084" t="s">
        <v>2606</v>
      </c>
      <c r="AI5084">
        <v>22</v>
      </c>
      <c r="AJ5084" t="s">
        <v>2607</v>
      </c>
      <c r="AK5084" t="s">
        <v>45</v>
      </c>
      <c r="AL5084" s="1">
        <v>42958</v>
      </c>
    </row>
    <row r="5085" spans="1:38" x14ac:dyDescent="0.25">
      <c r="A5085" t="s">
        <v>38</v>
      </c>
      <c r="B5085" s="1">
        <v>43075</v>
      </c>
      <c r="C5085">
        <v>2</v>
      </c>
      <c r="D5085">
        <v>137</v>
      </c>
      <c r="E5085">
        <v>480</v>
      </c>
      <c r="F5085" t="s">
        <v>1426</v>
      </c>
      <c r="G5085" t="s">
        <v>69</v>
      </c>
      <c r="H5085" t="s">
        <v>70</v>
      </c>
      <c r="I5085">
        <v>2</v>
      </c>
      <c r="J5085">
        <v>1</v>
      </c>
      <c r="K5085">
        <v>117</v>
      </c>
      <c r="L5085">
        <v>13.4</v>
      </c>
      <c r="M5085">
        <v>4.92</v>
      </c>
      <c r="N5085">
        <v>0.66</v>
      </c>
      <c r="O5085">
        <v>4.8600000000000003</v>
      </c>
      <c r="P5085">
        <v>0.65</v>
      </c>
      <c r="Q5085">
        <v>4.09</v>
      </c>
      <c r="R5085">
        <v>0.55000000000000004</v>
      </c>
      <c r="S5085">
        <v>1.2</v>
      </c>
      <c r="T5085">
        <v>21</v>
      </c>
      <c r="U5085">
        <v>13.91</v>
      </c>
      <c r="V5085">
        <v>15.83</v>
      </c>
      <c r="W5085" s="1">
        <v>42958</v>
      </c>
      <c r="X5085">
        <v>255</v>
      </c>
      <c r="Y5085" t="s">
        <v>46</v>
      </c>
      <c r="Z5085" t="s">
        <v>469</v>
      </c>
      <c r="AA5085" t="s">
        <v>2605</v>
      </c>
      <c r="AC5085" s="1">
        <v>43061</v>
      </c>
      <c r="AD5085">
        <v>1</v>
      </c>
      <c r="AE5085">
        <v>225</v>
      </c>
      <c r="AF5085" s="1">
        <v>43340</v>
      </c>
      <c r="AG5085">
        <v>382</v>
      </c>
      <c r="AH5085" t="s">
        <v>2606</v>
      </c>
      <c r="AI5085">
        <v>22</v>
      </c>
      <c r="AJ5085" t="s">
        <v>2607</v>
      </c>
      <c r="AK5085" t="s">
        <v>45</v>
      </c>
      <c r="AL5085" s="1">
        <v>42958</v>
      </c>
    </row>
    <row r="5086" spans="1:38" x14ac:dyDescent="0.25">
      <c r="A5086" t="s">
        <v>38</v>
      </c>
      <c r="B5086" s="1">
        <v>43146</v>
      </c>
      <c r="C5086">
        <v>3</v>
      </c>
      <c r="D5086">
        <v>137</v>
      </c>
      <c r="E5086">
        <v>480</v>
      </c>
      <c r="F5086" t="s">
        <v>1426</v>
      </c>
      <c r="G5086" t="s">
        <v>69</v>
      </c>
      <c r="H5086" t="s">
        <v>70</v>
      </c>
      <c r="I5086">
        <v>2</v>
      </c>
      <c r="J5086">
        <v>1</v>
      </c>
      <c r="K5086">
        <v>188</v>
      </c>
      <c r="L5086">
        <v>9.1</v>
      </c>
      <c r="M5086">
        <v>4.93</v>
      </c>
      <c r="N5086">
        <v>0.45</v>
      </c>
      <c r="O5086">
        <v>5.62</v>
      </c>
      <c r="P5086">
        <v>0.51</v>
      </c>
      <c r="Q5086">
        <v>4.6500000000000004</v>
      </c>
      <c r="R5086">
        <v>0.42</v>
      </c>
      <c r="S5086">
        <v>0.93</v>
      </c>
      <c r="T5086">
        <v>26</v>
      </c>
      <c r="U5086">
        <v>9.4499999999999993</v>
      </c>
      <c r="V5086">
        <v>11.96</v>
      </c>
      <c r="W5086" s="1">
        <v>42958</v>
      </c>
      <c r="X5086">
        <v>255</v>
      </c>
      <c r="Y5086" t="s">
        <v>47</v>
      </c>
      <c r="Z5086" t="s">
        <v>469</v>
      </c>
      <c r="AA5086" t="s">
        <v>2605</v>
      </c>
      <c r="AC5086" s="1">
        <v>43061</v>
      </c>
      <c r="AD5086">
        <v>1</v>
      </c>
      <c r="AE5086">
        <v>189</v>
      </c>
      <c r="AF5086" s="1">
        <v>43340</v>
      </c>
      <c r="AG5086">
        <v>382</v>
      </c>
      <c r="AH5086" t="s">
        <v>2606</v>
      </c>
      <c r="AI5086">
        <v>22</v>
      </c>
      <c r="AJ5086" t="s">
        <v>2607</v>
      </c>
      <c r="AK5086" t="s">
        <v>45</v>
      </c>
      <c r="AL5086" s="1">
        <v>42958</v>
      </c>
    </row>
    <row r="5087" spans="1:38" x14ac:dyDescent="0.25">
      <c r="A5087" t="s">
        <v>38</v>
      </c>
      <c r="B5087" s="1">
        <v>43200</v>
      </c>
      <c r="C5087">
        <v>4</v>
      </c>
      <c r="D5087">
        <v>137</v>
      </c>
      <c r="E5087">
        <v>480</v>
      </c>
      <c r="F5087" t="s">
        <v>1426</v>
      </c>
      <c r="G5087" t="s">
        <v>69</v>
      </c>
      <c r="H5087" t="s">
        <v>70</v>
      </c>
      <c r="I5087">
        <v>2</v>
      </c>
      <c r="J5087">
        <v>1</v>
      </c>
      <c r="K5087">
        <v>242</v>
      </c>
      <c r="L5087">
        <v>8.1999999999999993</v>
      </c>
      <c r="M5087">
        <v>4.88</v>
      </c>
      <c r="N5087">
        <v>0.4</v>
      </c>
      <c r="O5087">
        <v>6.02</v>
      </c>
      <c r="P5087">
        <v>0.49</v>
      </c>
      <c r="Q5087">
        <v>4.9000000000000004</v>
      </c>
      <c r="R5087">
        <v>0.4</v>
      </c>
      <c r="S5087">
        <v>0.9</v>
      </c>
      <c r="T5087">
        <v>23</v>
      </c>
      <c r="U5087">
        <v>8.51</v>
      </c>
      <c r="V5087">
        <v>11.31</v>
      </c>
      <c r="W5087" s="1">
        <v>42958</v>
      </c>
      <c r="X5087">
        <v>255</v>
      </c>
      <c r="Y5087" t="s">
        <v>48</v>
      </c>
      <c r="Z5087" t="s">
        <v>469</v>
      </c>
      <c r="AA5087" t="s">
        <v>2605</v>
      </c>
      <c r="AC5087" t="s">
        <v>49</v>
      </c>
      <c r="AH5087" t="s">
        <v>2606</v>
      </c>
      <c r="AI5087">
        <v>22</v>
      </c>
      <c r="AJ5087" t="s">
        <v>2607</v>
      </c>
      <c r="AK5087" t="s">
        <v>50</v>
      </c>
      <c r="AL5087" s="1">
        <v>43241</v>
      </c>
    </row>
    <row r="5088" spans="1:38" x14ac:dyDescent="0.25">
      <c r="A5088" t="s">
        <v>68</v>
      </c>
      <c r="B5088" s="1">
        <v>43018</v>
      </c>
      <c r="C5088">
        <v>1</v>
      </c>
      <c r="D5088">
        <v>12</v>
      </c>
      <c r="E5088">
        <v>483</v>
      </c>
      <c r="F5088" t="s">
        <v>1426</v>
      </c>
      <c r="G5088" t="s">
        <v>69</v>
      </c>
      <c r="H5088" t="s">
        <v>70</v>
      </c>
      <c r="I5088">
        <v>4</v>
      </c>
      <c r="J5088" t="s">
        <v>42</v>
      </c>
      <c r="K5088">
        <v>55</v>
      </c>
      <c r="L5088">
        <v>23.9</v>
      </c>
      <c r="M5088">
        <v>4.9000000000000004</v>
      </c>
      <c r="N5088">
        <v>1.17</v>
      </c>
      <c r="O5088">
        <v>5.01</v>
      </c>
      <c r="P5088">
        <v>1.2</v>
      </c>
      <c r="Q5088">
        <v>3.75</v>
      </c>
      <c r="R5088">
        <v>0.9</v>
      </c>
      <c r="S5088">
        <v>2.09</v>
      </c>
      <c r="T5088">
        <v>9</v>
      </c>
      <c r="U5088">
        <v>24.81</v>
      </c>
      <c r="V5088">
        <v>28.15</v>
      </c>
      <c r="W5088" s="1">
        <v>42963</v>
      </c>
      <c r="X5088">
        <v>269</v>
      </c>
      <c r="Y5088" t="s">
        <v>43</v>
      </c>
      <c r="Z5088" t="s">
        <v>2608</v>
      </c>
      <c r="AA5088" t="s">
        <v>2609</v>
      </c>
      <c r="AB5088">
        <v>0</v>
      </c>
      <c r="AC5088" s="1">
        <v>43050</v>
      </c>
      <c r="AD5088">
        <v>1</v>
      </c>
      <c r="AE5088">
        <v>264</v>
      </c>
      <c r="AF5088" s="1">
        <v>43331</v>
      </c>
      <c r="AG5088">
        <v>368</v>
      </c>
      <c r="AH5088">
        <v>112543</v>
      </c>
      <c r="AI5088" t="s">
        <v>370</v>
      </c>
      <c r="AJ5088" t="s">
        <v>2610</v>
      </c>
      <c r="AK5088" t="s">
        <v>45</v>
      </c>
      <c r="AL5088" s="1">
        <v>42963</v>
      </c>
    </row>
    <row r="5089" spans="1:38" x14ac:dyDescent="0.25">
      <c r="A5089" t="s">
        <v>68</v>
      </c>
      <c r="B5089" s="1">
        <v>43073</v>
      </c>
      <c r="C5089">
        <v>2</v>
      </c>
      <c r="D5089">
        <v>12</v>
      </c>
      <c r="E5089">
        <v>483</v>
      </c>
      <c r="F5089" t="s">
        <v>1426</v>
      </c>
      <c r="G5089" t="s">
        <v>69</v>
      </c>
      <c r="H5089" t="s">
        <v>70</v>
      </c>
      <c r="I5089">
        <v>4</v>
      </c>
      <c r="J5089" t="s">
        <v>42</v>
      </c>
      <c r="K5089">
        <v>110</v>
      </c>
      <c r="L5089">
        <v>18.7</v>
      </c>
      <c r="M5089">
        <v>4.13</v>
      </c>
      <c r="N5089">
        <v>0.77</v>
      </c>
      <c r="O5089">
        <v>3.72</v>
      </c>
      <c r="P5089">
        <v>0.7</v>
      </c>
      <c r="Q5089">
        <v>3.19</v>
      </c>
      <c r="R5089">
        <v>0.6</v>
      </c>
      <c r="S5089">
        <v>1.29</v>
      </c>
      <c r="T5089">
        <v>6</v>
      </c>
      <c r="U5089">
        <v>19.41</v>
      </c>
      <c r="V5089">
        <v>18.260000000000002</v>
      </c>
      <c r="W5089" s="1">
        <v>42963</v>
      </c>
      <c r="X5089">
        <v>269</v>
      </c>
      <c r="Y5089" t="s">
        <v>46</v>
      </c>
      <c r="Z5089" t="s">
        <v>2608</v>
      </c>
      <c r="AA5089" t="s">
        <v>2609</v>
      </c>
      <c r="AB5089">
        <v>0</v>
      </c>
      <c r="AC5089" s="1">
        <v>43050</v>
      </c>
      <c r="AD5089">
        <v>1</v>
      </c>
      <c r="AE5089">
        <v>256</v>
      </c>
      <c r="AF5089" s="1">
        <v>43331</v>
      </c>
      <c r="AG5089">
        <v>368</v>
      </c>
      <c r="AH5089">
        <v>112543</v>
      </c>
      <c r="AI5089" t="s">
        <v>370</v>
      </c>
      <c r="AJ5089" t="s">
        <v>2610</v>
      </c>
      <c r="AK5089" t="s">
        <v>45</v>
      </c>
      <c r="AL5089" s="1">
        <v>42963</v>
      </c>
    </row>
    <row r="5090" spans="1:38" x14ac:dyDescent="0.25">
      <c r="A5090" t="s">
        <v>68</v>
      </c>
      <c r="B5090" s="1">
        <v>43144</v>
      </c>
      <c r="C5090">
        <v>3</v>
      </c>
      <c r="D5090">
        <v>12</v>
      </c>
      <c r="E5090">
        <v>483</v>
      </c>
      <c r="F5090" t="s">
        <v>1426</v>
      </c>
      <c r="G5090" t="s">
        <v>69</v>
      </c>
      <c r="H5090" t="s">
        <v>70</v>
      </c>
      <c r="I5090">
        <v>4</v>
      </c>
      <c r="J5090" t="s">
        <v>42</v>
      </c>
      <c r="K5090">
        <v>181</v>
      </c>
      <c r="L5090">
        <v>12.5</v>
      </c>
      <c r="M5090">
        <v>4.76</v>
      </c>
      <c r="N5090">
        <v>0.6</v>
      </c>
      <c r="O5090">
        <v>6.21</v>
      </c>
      <c r="P5090">
        <v>0.78</v>
      </c>
      <c r="Q5090">
        <v>4.03</v>
      </c>
      <c r="R5090">
        <v>0.5</v>
      </c>
      <c r="S5090">
        <v>1.28</v>
      </c>
      <c r="T5090">
        <v>40</v>
      </c>
      <c r="U5090">
        <v>12.98</v>
      </c>
      <c r="V5090">
        <v>16.850000000000001</v>
      </c>
      <c r="W5090" s="1">
        <v>42963</v>
      </c>
      <c r="X5090">
        <v>269</v>
      </c>
      <c r="Y5090" t="s">
        <v>47</v>
      </c>
      <c r="Z5090" t="s">
        <v>2608</v>
      </c>
      <c r="AA5090" t="s">
        <v>2609</v>
      </c>
      <c r="AB5090">
        <v>0</v>
      </c>
      <c r="AC5090" s="1">
        <v>43050</v>
      </c>
      <c r="AD5090">
        <v>1</v>
      </c>
      <c r="AE5090">
        <v>185</v>
      </c>
      <c r="AF5090" s="1">
        <v>43331</v>
      </c>
      <c r="AG5090">
        <v>368</v>
      </c>
      <c r="AH5090">
        <v>112543</v>
      </c>
      <c r="AI5090" t="s">
        <v>370</v>
      </c>
      <c r="AJ5090" t="s">
        <v>2610</v>
      </c>
      <c r="AK5090" t="s">
        <v>45</v>
      </c>
      <c r="AL5090" s="1">
        <v>42963</v>
      </c>
    </row>
    <row r="5091" spans="1:38" x14ac:dyDescent="0.25">
      <c r="A5091" t="s">
        <v>68</v>
      </c>
      <c r="B5091" s="1">
        <v>43219</v>
      </c>
      <c r="C5091">
        <v>4</v>
      </c>
      <c r="D5091">
        <v>12</v>
      </c>
      <c r="E5091">
        <v>483</v>
      </c>
      <c r="F5091" t="s">
        <v>1426</v>
      </c>
      <c r="G5091" t="s">
        <v>69</v>
      </c>
      <c r="H5091" t="s">
        <v>70</v>
      </c>
      <c r="I5091">
        <v>4</v>
      </c>
      <c r="J5091" t="s">
        <v>42</v>
      </c>
      <c r="K5091">
        <v>256</v>
      </c>
      <c r="L5091">
        <v>7.2</v>
      </c>
      <c r="M5091">
        <v>4.09</v>
      </c>
      <c r="N5091">
        <v>0.28999999999999998</v>
      </c>
      <c r="O5091">
        <v>9.5399999999999991</v>
      </c>
      <c r="P5091">
        <v>0.69</v>
      </c>
      <c r="Q5091">
        <v>6.15</v>
      </c>
      <c r="R5091">
        <v>0.44</v>
      </c>
      <c r="S5091">
        <v>1.1299999999999999</v>
      </c>
      <c r="T5091">
        <v>89</v>
      </c>
      <c r="U5091">
        <v>7.47</v>
      </c>
      <c r="V5091">
        <v>13.85</v>
      </c>
      <c r="W5091" s="1">
        <v>42963</v>
      </c>
      <c r="X5091">
        <v>269</v>
      </c>
      <c r="Y5091" t="s">
        <v>48</v>
      </c>
      <c r="Z5091" t="s">
        <v>2611</v>
      </c>
      <c r="AA5091" t="s">
        <v>2609</v>
      </c>
      <c r="AC5091" s="1">
        <v>43416</v>
      </c>
      <c r="AD5091">
        <v>2</v>
      </c>
      <c r="AE5091">
        <v>251</v>
      </c>
      <c r="AF5091" s="1">
        <v>43698</v>
      </c>
      <c r="AG5091">
        <v>735</v>
      </c>
      <c r="AH5091">
        <v>112543</v>
      </c>
      <c r="AI5091" t="s">
        <v>370</v>
      </c>
      <c r="AJ5091" t="s">
        <v>2610</v>
      </c>
      <c r="AK5091" t="s">
        <v>50</v>
      </c>
      <c r="AL5091" s="1">
        <v>43250</v>
      </c>
    </row>
    <row r="5092" spans="1:38" x14ac:dyDescent="0.25">
      <c r="A5092" t="s">
        <v>38</v>
      </c>
      <c r="B5092" s="1">
        <v>43075</v>
      </c>
      <c r="C5092">
        <v>2</v>
      </c>
      <c r="D5092">
        <v>162</v>
      </c>
      <c r="E5092">
        <v>507</v>
      </c>
      <c r="F5092" t="s">
        <v>1426</v>
      </c>
      <c r="G5092" t="s">
        <v>51</v>
      </c>
      <c r="H5092" t="s">
        <v>52</v>
      </c>
      <c r="I5092">
        <v>7</v>
      </c>
      <c r="J5092" t="s">
        <v>42</v>
      </c>
      <c r="K5092">
        <v>32</v>
      </c>
      <c r="L5092">
        <v>33.4</v>
      </c>
      <c r="M5092">
        <v>4.88</v>
      </c>
      <c r="N5092">
        <v>1.63</v>
      </c>
      <c r="O5092">
        <v>4.6500000000000004</v>
      </c>
      <c r="P5092">
        <v>1.55</v>
      </c>
      <c r="Q5092">
        <v>3.3</v>
      </c>
      <c r="R5092">
        <v>1.1000000000000001</v>
      </c>
      <c r="S5092">
        <v>2.66</v>
      </c>
      <c r="T5092">
        <v>44</v>
      </c>
      <c r="U5092">
        <v>34.67</v>
      </c>
      <c r="V5092">
        <v>36.58</v>
      </c>
      <c r="W5092" s="1">
        <v>43043</v>
      </c>
      <c r="X5092">
        <v>170</v>
      </c>
      <c r="Y5092" t="s">
        <v>43</v>
      </c>
      <c r="Z5092">
        <f>-28/58</f>
        <v>-0.48275862068965519</v>
      </c>
      <c r="AA5092" t="s">
        <v>2612</v>
      </c>
      <c r="AC5092" s="1">
        <v>43081</v>
      </c>
      <c r="AD5092">
        <v>2</v>
      </c>
      <c r="AE5092">
        <v>247</v>
      </c>
      <c r="AF5092" s="1">
        <v>43362</v>
      </c>
      <c r="AG5092">
        <v>319</v>
      </c>
      <c r="AH5092">
        <v>104191</v>
      </c>
      <c r="AI5092" t="s">
        <v>1900</v>
      </c>
      <c r="AJ5092" s="2">
        <v>18264</v>
      </c>
      <c r="AK5092" t="s">
        <v>45</v>
      </c>
      <c r="AL5092" s="1">
        <v>43043</v>
      </c>
    </row>
    <row r="5093" spans="1:38" x14ac:dyDescent="0.25">
      <c r="A5093" t="s">
        <v>38</v>
      </c>
      <c r="B5093" s="1">
        <v>43146</v>
      </c>
      <c r="C5093">
        <v>3</v>
      </c>
      <c r="D5093">
        <v>162</v>
      </c>
      <c r="E5093">
        <v>507</v>
      </c>
      <c r="F5093" t="s">
        <v>1426</v>
      </c>
      <c r="G5093" t="s">
        <v>51</v>
      </c>
      <c r="H5093" t="s">
        <v>52</v>
      </c>
      <c r="I5093">
        <v>7</v>
      </c>
      <c r="J5093" t="s">
        <v>42</v>
      </c>
      <c r="K5093">
        <v>103</v>
      </c>
      <c r="L5093">
        <v>21.9</v>
      </c>
      <c r="M5093">
        <v>4.76</v>
      </c>
      <c r="N5093">
        <v>1.04</v>
      </c>
      <c r="O5093">
        <v>4.2</v>
      </c>
      <c r="P5093">
        <v>0.92</v>
      </c>
      <c r="Q5093">
        <v>3.57</v>
      </c>
      <c r="R5093">
        <v>0.78</v>
      </c>
      <c r="S5093">
        <v>1.7</v>
      </c>
      <c r="T5093">
        <v>234</v>
      </c>
      <c r="U5093">
        <v>22.73</v>
      </c>
      <c r="V5093">
        <v>23.21</v>
      </c>
      <c r="W5093" s="1">
        <v>43043</v>
      </c>
      <c r="X5093">
        <v>170</v>
      </c>
      <c r="Y5093" s="3">
        <v>44958</v>
      </c>
      <c r="Z5093">
        <f>-28/58</f>
        <v>-0.48275862068965519</v>
      </c>
      <c r="AA5093" t="s">
        <v>2612</v>
      </c>
      <c r="AC5093" s="1">
        <v>43081</v>
      </c>
      <c r="AD5093">
        <v>2</v>
      </c>
      <c r="AE5093">
        <v>211</v>
      </c>
      <c r="AF5093" s="1">
        <v>43362</v>
      </c>
      <c r="AG5093">
        <v>319</v>
      </c>
      <c r="AH5093">
        <v>104191</v>
      </c>
      <c r="AI5093" t="s">
        <v>1900</v>
      </c>
      <c r="AJ5093" s="2">
        <v>18264</v>
      </c>
      <c r="AK5093" t="s">
        <v>45</v>
      </c>
      <c r="AL5093" s="1">
        <v>43043</v>
      </c>
    </row>
    <row r="5094" spans="1:38" x14ac:dyDescent="0.25">
      <c r="A5094" t="s">
        <v>38</v>
      </c>
      <c r="B5094" s="1">
        <v>43200</v>
      </c>
      <c r="C5094">
        <v>4</v>
      </c>
      <c r="D5094">
        <v>162</v>
      </c>
      <c r="E5094">
        <v>507</v>
      </c>
      <c r="F5094" t="s">
        <v>1426</v>
      </c>
      <c r="G5094" t="s">
        <v>51</v>
      </c>
      <c r="H5094" t="s">
        <v>52</v>
      </c>
      <c r="I5094">
        <v>7</v>
      </c>
      <c r="J5094" t="s">
        <v>42</v>
      </c>
      <c r="K5094">
        <v>157</v>
      </c>
      <c r="L5094">
        <v>16.600000000000001</v>
      </c>
      <c r="M5094">
        <v>4.79</v>
      </c>
      <c r="N5094">
        <v>0.8</v>
      </c>
      <c r="O5094">
        <v>4.71</v>
      </c>
      <c r="P5094">
        <v>0.78</v>
      </c>
      <c r="Q5094">
        <v>4.0199999999999996</v>
      </c>
      <c r="R5094">
        <v>0.67</v>
      </c>
      <c r="S5094">
        <v>1.45</v>
      </c>
      <c r="T5094">
        <v>65</v>
      </c>
      <c r="U5094">
        <v>17.23</v>
      </c>
      <c r="V5094">
        <v>19.21</v>
      </c>
      <c r="W5094" s="1">
        <v>43043</v>
      </c>
      <c r="X5094">
        <v>170</v>
      </c>
      <c r="Y5094" s="3">
        <v>44986</v>
      </c>
      <c r="Z5094">
        <f>-28/58</f>
        <v>-0.48275862068965519</v>
      </c>
      <c r="AA5094" t="s">
        <v>2612</v>
      </c>
      <c r="AC5094" t="s">
        <v>49</v>
      </c>
      <c r="AH5094">
        <v>104191</v>
      </c>
      <c r="AI5094" t="s">
        <v>1900</v>
      </c>
      <c r="AJ5094" s="2">
        <v>18264</v>
      </c>
      <c r="AK5094" t="s">
        <v>50</v>
      </c>
      <c r="AL5094" s="1">
        <v>43238</v>
      </c>
    </row>
    <row r="5095" spans="1:38" x14ac:dyDescent="0.25">
      <c r="A5095" t="s">
        <v>129</v>
      </c>
      <c r="B5095" s="1">
        <v>42997</v>
      </c>
      <c r="C5095">
        <v>1</v>
      </c>
      <c r="D5095">
        <v>299</v>
      </c>
      <c r="E5095">
        <v>520</v>
      </c>
      <c r="F5095" t="s">
        <v>1426</v>
      </c>
      <c r="G5095" t="s">
        <v>69</v>
      </c>
      <c r="H5095" t="s">
        <v>70</v>
      </c>
      <c r="I5095">
        <v>2</v>
      </c>
      <c r="J5095">
        <v>1</v>
      </c>
      <c r="K5095">
        <v>25</v>
      </c>
      <c r="L5095">
        <v>16.7</v>
      </c>
      <c r="M5095">
        <v>5.32</v>
      </c>
      <c r="N5095">
        <v>0.89</v>
      </c>
      <c r="O5095">
        <v>4.2</v>
      </c>
      <c r="P5095">
        <v>0.7</v>
      </c>
      <c r="Q5095">
        <v>3.76</v>
      </c>
      <c r="R5095">
        <v>0.63</v>
      </c>
      <c r="S5095">
        <v>1.33</v>
      </c>
      <c r="T5095">
        <v>19</v>
      </c>
      <c r="U5095">
        <v>17.329999999999998</v>
      </c>
      <c r="V5095">
        <v>17.940000000000001</v>
      </c>
      <c r="W5095" s="1">
        <v>42972</v>
      </c>
      <c r="X5095">
        <v>270</v>
      </c>
      <c r="Y5095" t="s">
        <v>43</v>
      </c>
      <c r="Z5095" t="s">
        <v>2613</v>
      </c>
      <c r="AA5095">
        <v>-0.89552238799999995</v>
      </c>
      <c r="AC5095" t="s">
        <v>49</v>
      </c>
      <c r="AH5095">
        <v>508077</v>
      </c>
      <c r="AI5095" t="s">
        <v>1269</v>
      </c>
      <c r="AK5095" t="s">
        <v>45</v>
      </c>
      <c r="AL5095" s="1">
        <v>42972</v>
      </c>
    </row>
    <row r="5096" spans="1:38" x14ac:dyDescent="0.25">
      <c r="A5096" t="s">
        <v>129</v>
      </c>
      <c r="B5096" s="1">
        <v>43060</v>
      </c>
      <c r="C5096">
        <v>2</v>
      </c>
      <c r="D5096">
        <v>299</v>
      </c>
      <c r="E5096">
        <v>520</v>
      </c>
      <c r="F5096" t="s">
        <v>1426</v>
      </c>
      <c r="G5096" t="s">
        <v>69</v>
      </c>
      <c r="H5096" t="s">
        <v>70</v>
      </c>
      <c r="I5096">
        <v>2</v>
      </c>
      <c r="J5096">
        <v>1</v>
      </c>
      <c r="K5096">
        <v>88</v>
      </c>
      <c r="L5096">
        <v>11.1</v>
      </c>
      <c r="M5096">
        <v>5.03</v>
      </c>
      <c r="N5096">
        <v>0.56000000000000005</v>
      </c>
      <c r="O5096">
        <v>5.26</v>
      </c>
      <c r="P5096">
        <v>0.57999999999999996</v>
      </c>
      <c r="Q5096">
        <v>3.88</v>
      </c>
      <c r="R5096">
        <v>0.43</v>
      </c>
      <c r="S5096">
        <v>1.01</v>
      </c>
      <c r="T5096">
        <v>1179</v>
      </c>
      <c r="U5096">
        <v>11.52</v>
      </c>
      <c r="V5096">
        <v>13.45</v>
      </c>
      <c r="W5096" s="1">
        <v>42972</v>
      </c>
      <c r="X5096">
        <v>270</v>
      </c>
      <c r="Y5096" s="3">
        <v>44958</v>
      </c>
      <c r="Z5096" t="s">
        <v>2613</v>
      </c>
      <c r="AA5096">
        <f>-60/67</f>
        <v>-0.89552238805970152</v>
      </c>
      <c r="AC5096" t="s">
        <v>49</v>
      </c>
      <c r="AH5096">
        <v>508077</v>
      </c>
      <c r="AI5096" t="s">
        <v>1269</v>
      </c>
      <c r="AK5096" t="s">
        <v>45</v>
      </c>
      <c r="AL5096" s="1">
        <v>42972</v>
      </c>
    </row>
    <row r="5097" spans="1:38" x14ac:dyDescent="0.25">
      <c r="A5097" t="s">
        <v>129</v>
      </c>
      <c r="B5097" s="1">
        <v>43156</v>
      </c>
      <c r="C5097">
        <v>3</v>
      </c>
      <c r="D5097">
        <v>299</v>
      </c>
      <c r="E5097">
        <v>520</v>
      </c>
      <c r="F5097" t="s">
        <v>1426</v>
      </c>
      <c r="G5097" t="s">
        <v>69</v>
      </c>
      <c r="H5097" t="s">
        <v>70</v>
      </c>
      <c r="I5097">
        <v>2</v>
      </c>
      <c r="J5097">
        <v>1</v>
      </c>
      <c r="K5097">
        <v>184</v>
      </c>
      <c r="L5097">
        <v>10.9</v>
      </c>
      <c r="M5097">
        <v>4.8099999999999996</v>
      </c>
      <c r="N5097">
        <v>0.52</v>
      </c>
      <c r="O5097">
        <v>5.09</v>
      </c>
      <c r="P5097">
        <v>0.55000000000000004</v>
      </c>
      <c r="Q5097">
        <v>4.3600000000000003</v>
      </c>
      <c r="R5097">
        <v>0.48</v>
      </c>
      <c r="S5097">
        <v>1.03</v>
      </c>
      <c r="U5097">
        <v>11.31</v>
      </c>
      <c r="V5097">
        <v>13.39</v>
      </c>
      <c r="W5097" s="1">
        <v>42972</v>
      </c>
      <c r="X5097">
        <v>270</v>
      </c>
      <c r="Z5097" t="s">
        <v>2613</v>
      </c>
      <c r="AA5097">
        <v>-0.89552238799999995</v>
      </c>
      <c r="AI5097">
        <v>0</v>
      </c>
    </row>
    <row r="5098" spans="1:38" x14ac:dyDescent="0.25">
      <c r="A5098" t="s">
        <v>129</v>
      </c>
      <c r="B5098" s="1">
        <v>43229</v>
      </c>
      <c r="C5098">
        <v>4</v>
      </c>
      <c r="D5098">
        <v>299</v>
      </c>
      <c r="E5098">
        <v>520</v>
      </c>
      <c r="F5098" t="s">
        <v>1426</v>
      </c>
      <c r="G5098" t="s">
        <v>69</v>
      </c>
      <c r="H5098" t="s">
        <v>70</v>
      </c>
      <c r="I5098">
        <v>2</v>
      </c>
      <c r="J5098">
        <v>1</v>
      </c>
      <c r="K5098">
        <v>257</v>
      </c>
      <c r="L5098">
        <v>4.5999999999999996</v>
      </c>
      <c r="M5098">
        <v>4.58</v>
      </c>
      <c r="N5098">
        <v>0.21</v>
      </c>
      <c r="O5098">
        <v>6.9</v>
      </c>
      <c r="P5098">
        <v>0.32</v>
      </c>
      <c r="Q5098">
        <v>5.42</v>
      </c>
      <c r="R5098">
        <v>0.25</v>
      </c>
      <c r="S5098">
        <v>0.56999999999999995</v>
      </c>
      <c r="T5098">
        <v>342</v>
      </c>
      <c r="U5098">
        <v>4.7699999999999996</v>
      </c>
      <c r="V5098">
        <v>7.1</v>
      </c>
      <c r="W5098" s="1">
        <v>42972</v>
      </c>
      <c r="X5098">
        <v>270</v>
      </c>
      <c r="Y5098" s="3">
        <v>45018</v>
      </c>
      <c r="Z5098" t="s">
        <v>2613</v>
      </c>
      <c r="AA5098">
        <f>-60/67</f>
        <v>-0.89552238805970152</v>
      </c>
      <c r="AC5098" t="s">
        <v>49</v>
      </c>
      <c r="AH5098">
        <v>508077</v>
      </c>
      <c r="AI5098" t="s">
        <v>1269</v>
      </c>
      <c r="AK5098" t="s">
        <v>50</v>
      </c>
      <c r="AL5098" s="1">
        <v>43250</v>
      </c>
    </row>
    <row r="5099" spans="1:38" x14ac:dyDescent="0.25">
      <c r="A5099" t="s">
        <v>129</v>
      </c>
      <c r="B5099" s="1">
        <v>43060</v>
      </c>
      <c r="C5099">
        <v>2</v>
      </c>
      <c r="D5099">
        <v>344</v>
      </c>
      <c r="E5099">
        <v>552</v>
      </c>
      <c r="F5099" t="s">
        <v>1426</v>
      </c>
      <c r="G5099" t="s">
        <v>104</v>
      </c>
      <c r="H5099" t="s">
        <v>105</v>
      </c>
      <c r="I5099">
        <v>5</v>
      </c>
      <c r="J5099" t="s">
        <v>42</v>
      </c>
      <c r="K5099">
        <v>68</v>
      </c>
      <c r="L5099">
        <v>18.2</v>
      </c>
      <c r="M5099">
        <v>5.0199999999999996</v>
      </c>
      <c r="N5099">
        <v>0.91</v>
      </c>
      <c r="O5099">
        <v>4.9000000000000004</v>
      </c>
      <c r="P5099">
        <v>0.89</v>
      </c>
      <c r="Q5099">
        <v>4.1399999999999997</v>
      </c>
      <c r="R5099">
        <v>0.75</v>
      </c>
      <c r="S5099">
        <v>1.65</v>
      </c>
      <c r="T5099">
        <v>86</v>
      </c>
      <c r="U5099">
        <v>18.89</v>
      </c>
      <c r="V5099">
        <v>21.61</v>
      </c>
      <c r="W5099" s="1">
        <v>42992</v>
      </c>
      <c r="X5099">
        <v>250</v>
      </c>
      <c r="Y5099" t="s">
        <v>46</v>
      </c>
      <c r="Z5099" t="s">
        <v>2614</v>
      </c>
      <c r="AA5099" s="2">
        <v>26846</v>
      </c>
      <c r="AC5099" s="1">
        <v>43054</v>
      </c>
      <c r="AD5099">
        <v>2</v>
      </c>
      <c r="AE5099">
        <v>184</v>
      </c>
      <c r="AF5099" s="1">
        <v>43331</v>
      </c>
      <c r="AG5099">
        <v>339</v>
      </c>
      <c r="AH5099">
        <v>506102</v>
      </c>
      <c r="AI5099" t="s">
        <v>2615</v>
      </c>
      <c r="AJ5099" t="s">
        <v>2616</v>
      </c>
      <c r="AK5099" t="s">
        <v>45</v>
      </c>
      <c r="AL5099" s="1">
        <v>42992</v>
      </c>
    </row>
    <row r="5100" spans="1:38" x14ac:dyDescent="0.25">
      <c r="A5100" t="s">
        <v>129</v>
      </c>
      <c r="B5100" s="1">
        <v>43156</v>
      </c>
      <c r="C5100">
        <v>3</v>
      </c>
      <c r="D5100">
        <v>344</v>
      </c>
      <c r="E5100">
        <v>552</v>
      </c>
      <c r="F5100" t="s">
        <v>1426</v>
      </c>
      <c r="G5100" t="s">
        <v>104</v>
      </c>
      <c r="H5100" t="s">
        <v>105</v>
      </c>
      <c r="I5100">
        <v>5</v>
      </c>
      <c r="J5100" t="s">
        <v>42</v>
      </c>
      <c r="K5100">
        <v>164</v>
      </c>
      <c r="L5100">
        <v>15.6</v>
      </c>
      <c r="M5100">
        <v>4.91</v>
      </c>
      <c r="N5100">
        <v>0.77</v>
      </c>
      <c r="O5100">
        <v>5.08</v>
      </c>
      <c r="P5100">
        <v>0.79</v>
      </c>
      <c r="Q5100">
        <v>4.3600000000000003</v>
      </c>
      <c r="R5100">
        <v>0.68</v>
      </c>
      <c r="S5100">
        <v>1.47</v>
      </c>
      <c r="U5100">
        <v>16.190000000000001</v>
      </c>
      <c r="V5100">
        <v>19.14</v>
      </c>
      <c r="W5100" s="1">
        <v>42992</v>
      </c>
      <c r="X5100">
        <v>250</v>
      </c>
      <c r="Z5100" t="s">
        <v>2614</v>
      </c>
      <c r="AA5100" s="2">
        <v>26846</v>
      </c>
      <c r="AI5100">
        <v>0</v>
      </c>
    </row>
    <row r="5101" spans="1:38" x14ac:dyDescent="0.25">
      <c r="A5101" t="s">
        <v>129</v>
      </c>
      <c r="B5101" s="1">
        <v>43229</v>
      </c>
      <c r="C5101">
        <v>4</v>
      </c>
      <c r="D5101">
        <v>344</v>
      </c>
      <c r="E5101">
        <v>552</v>
      </c>
      <c r="F5101" t="s">
        <v>1426</v>
      </c>
      <c r="G5101" t="s">
        <v>104</v>
      </c>
      <c r="H5101" t="s">
        <v>105</v>
      </c>
      <c r="I5101">
        <v>5</v>
      </c>
      <c r="J5101" t="s">
        <v>42</v>
      </c>
      <c r="K5101">
        <v>237</v>
      </c>
      <c r="L5101">
        <v>7.7</v>
      </c>
      <c r="M5101">
        <v>4.67</v>
      </c>
      <c r="N5101">
        <v>0.36</v>
      </c>
      <c r="O5101">
        <v>7.45</v>
      </c>
      <c r="P5101">
        <v>0.56999999999999995</v>
      </c>
      <c r="Q5101">
        <v>5.53</v>
      </c>
      <c r="R5101">
        <v>0.43</v>
      </c>
      <c r="S5101">
        <v>1</v>
      </c>
      <c r="T5101">
        <v>109</v>
      </c>
      <c r="U5101">
        <v>7.99</v>
      </c>
      <c r="V5101">
        <v>12.41</v>
      </c>
      <c r="W5101" s="1">
        <v>42992</v>
      </c>
      <c r="X5101">
        <v>250</v>
      </c>
      <c r="Y5101" t="s">
        <v>48</v>
      </c>
      <c r="Z5101" t="s">
        <v>2614</v>
      </c>
      <c r="AA5101" s="2">
        <v>26846</v>
      </c>
      <c r="AC5101" t="s">
        <v>49</v>
      </c>
      <c r="AH5101">
        <v>506102</v>
      </c>
      <c r="AI5101" t="s">
        <v>2615</v>
      </c>
      <c r="AJ5101" t="s">
        <v>2616</v>
      </c>
      <c r="AK5101" t="s">
        <v>50</v>
      </c>
      <c r="AL5101" s="1">
        <v>43251</v>
      </c>
    </row>
    <row r="5102" spans="1:38" x14ac:dyDescent="0.25">
      <c r="A5102" t="s">
        <v>129</v>
      </c>
      <c r="B5102" s="1">
        <v>42997</v>
      </c>
      <c r="C5102">
        <v>1</v>
      </c>
      <c r="D5102">
        <v>344</v>
      </c>
      <c r="E5102">
        <v>552</v>
      </c>
      <c r="F5102" t="s">
        <v>1426</v>
      </c>
      <c r="G5102" t="s">
        <v>104</v>
      </c>
      <c r="H5102" t="s">
        <v>105</v>
      </c>
      <c r="I5102">
        <v>5</v>
      </c>
      <c r="J5102" t="s">
        <v>42</v>
      </c>
      <c r="K5102">
        <v>5</v>
      </c>
      <c r="L5102">
        <v>7.5</v>
      </c>
      <c r="M5102">
        <v>5.28</v>
      </c>
      <c r="N5102">
        <v>0.4</v>
      </c>
      <c r="O5102">
        <v>4.54</v>
      </c>
      <c r="P5102">
        <v>0.34</v>
      </c>
      <c r="Q5102">
        <v>4.2</v>
      </c>
      <c r="R5102">
        <v>0.32</v>
      </c>
      <c r="S5102">
        <v>0.66</v>
      </c>
      <c r="T5102">
        <v>18</v>
      </c>
      <c r="U5102">
        <v>7.79</v>
      </c>
      <c r="V5102">
        <v>8.65</v>
      </c>
      <c r="W5102" s="1">
        <v>42992</v>
      </c>
      <c r="X5102">
        <v>250</v>
      </c>
      <c r="Y5102" t="s">
        <v>43</v>
      </c>
      <c r="Z5102" t="s">
        <v>2614</v>
      </c>
      <c r="AA5102" s="2">
        <v>26846</v>
      </c>
      <c r="AC5102" t="s">
        <v>49</v>
      </c>
      <c r="AH5102">
        <v>506102</v>
      </c>
      <c r="AI5102" t="s">
        <v>2615</v>
      </c>
      <c r="AJ5102" t="s">
        <v>2616</v>
      </c>
      <c r="AK5102" t="s">
        <v>45</v>
      </c>
      <c r="AL5102" s="1">
        <v>42992</v>
      </c>
    </row>
    <row r="5103" spans="1:38" x14ac:dyDescent="0.25">
      <c r="A5103" t="s">
        <v>38</v>
      </c>
      <c r="B5103" s="1">
        <v>43010</v>
      </c>
      <c r="C5103">
        <v>1</v>
      </c>
      <c r="D5103">
        <v>17</v>
      </c>
      <c r="E5103">
        <v>554</v>
      </c>
      <c r="F5103" t="s">
        <v>1426</v>
      </c>
      <c r="G5103" t="s">
        <v>51</v>
      </c>
      <c r="H5103" t="s">
        <v>52</v>
      </c>
      <c r="I5103">
        <v>8</v>
      </c>
      <c r="J5103" t="s">
        <v>42</v>
      </c>
      <c r="K5103">
        <v>47</v>
      </c>
      <c r="L5103">
        <v>22.3</v>
      </c>
      <c r="M5103">
        <v>4.95</v>
      </c>
      <c r="N5103">
        <v>1.1000000000000001</v>
      </c>
      <c r="O5103">
        <v>5.59</v>
      </c>
      <c r="P5103">
        <v>1.25</v>
      </c>
      <c r="Q5103">
        <v>4.16</v>
      </c>
      <c r="R5103">
        <v>0.93</v>
      </c>
      <c r="S5103">
        <v>2.17</v>
      </c>
      <c r="T5103">
        <v>10</v>
      </c>
      <c r="U5103">
        <v>23.15</v>
      </c>
      <c r="V5103">
        <v>28.57</v>
      </c>
      <c r="W5103" s="1">
        <v>42963</v>
      </c>
      <c r="X5103">
        <v>250</v>
      </c>
      <c r="Y5103" t="s">
        <v>43</v>
      </c>
      <c r="Z5103" t="s">
        <v>2617</v>
      </c>
      <c r="AA5103" t="s">
        <v>2618</v>
      </c>
      <c r="AC5103" s="1">
        <v>43054</v>
      </c>
      <c r="AD5103">
        <v>1</v>
      </c>
      <c r="AE5103">
        <v>257</v>
      </c>
      <c r="AF5103" s="1">
        <v>43334</v>
      </c>
      <c r="AG5103">
        <v>371</v>
      </c>
      <c r="AI5103" t="s">
        <v>2311</v>
      </c>
      <c r="AJ5103" s="2">
        <v>30498</v>
      </c>
      <c r="AK5103" t="s">
        <v>45</v>
      </c>
      <c r="AL5103" s="1">
        <v>42963</v>
      </c>
    </row>
    <row r="5104" spans="1:38" x14ac:dyDescent="0.25">
      <c r="A5104" t="s">
        <v>38</v>
      </c>
      <c r="B5104" s="1">
        <v>43146</v>
      </c>
      <c r="C5104">
        <v>3</v>
      </c>
      <c r="D5104">
        <v>17</v>
      </c>
      <c r="E5104">
        <v>554</v>
      </c>
      <c r="F5104" t="s">
        <v>1426</v>
      </c>
      <c r="G5104" t="s">
        <v>51</v>
      </c>
      <c r="H5104" t="s">
        <v>52</v>
      </c>
      <c r="I5104">
        <v>8</v>
      </c>
      <c r="J5104" t="s">
        <v>42</v>
      </c>
      <c r="K5104">
        <v>183</v>
      </c>
      <c r="L5104">
        <v>16</v>
      </c>
      <c r="M5104">
        <v>4.72</v>
      </c>
      <c r="N5104">
        <v>0.76</v>
      </c>
      <c r="O5104">
        <v>5.77</v>
      </c>
      <c r="P5104">
        <v>0.92</v>
      </c>
      <c r="Q5104">
        <v>4.42</v>
      </c>
      <c r="R5104">
        <v>0.71</v>
      </c>
      <c r="S5104">
        <v>1.63</v>
      </c>
      <c r="T5104">
        <v>9</v>
      </c>
      <c r="U5104">
        <v>16.61</v>
      </c>
      <c r="V5104">
        <v>21.1</v>
      </c>
      <c r="W5104" s="1">
        <v>42963</v>
      </c>
      <c r="X5104">
        <v>250</v>
      </c>
      <c r="Y5104" t="s">
        <v>47</v>
      </c>
      <c r="Z5104" t="s">
        <v>2617</v>
      </c>
      <c r="AA5104" t="s">
        <v>2618</v>
      </c>
      <c r="AC5104" s="1">
        <v>43054</v>
      </c>
      <c r="AD5104">
        <v>1</v>
      </c>
      <c r="AE5104">
        <v>183</v>
      </c>
      <c r="AF5104" s="1">
        <v>43334</v>
      </c>
      <c r="AG5104">
        <v>371</v>
      </c>
      <c r="AI5104" t="s">
        <v>2311</v>
      </c>
      <c r="AJ5104" s="2">
        <v>30498</v>
      </c>
      <c r="AK5104" t="s">
        <v>45</v>
      </c>
      <c r="AL5104" s="1">
        <v>42963</v>
      </c>
    </row>
    <row r="5105" spans="1:38" x14ac:dyDescent="0.25">
      <c r="A5105" t="s">
        <v>38</v>
      </c>
      <c r="B5105" s="1">
        <v>43075</v>
      </c>
      <c r="C5105">
        <v>2</v>
      </c>
      <c r="D5105">
        <v>17</v>
      </c>
      <c r="E5105">
        <v>554</v>
      </c>
      <c r="F5105" t="s">
        <v>1426</v>
      </c>
      <c r="G5105" t="s">
        <v>51</v>
      </c>
      <c r="H5105" t="s">
        <v>52</v>
      </c>
      <c r="I5105">
        <v>8</v>
      </c>
      <c r="J5105" t="s">
        <v>42</v>
      </c>
      <c r="K5105">
        <v>112</v>
      </c>
      <c r="L5105">
        <v>16.600000000000001</v>
      </c>
      <c r="M5105">
        <v>4.8</v>
      </c>
      <c r="N5105">
        <v>0.8</v>
      </c>
      <c r="O5105">
        <v>5.12</v>
      </c>
      <c r="P5105">
        <v>0.85</v>
      </c>
      <c r="Q5105">
        <v>3.89</v>
      </c>
      <c r="R5105">
        <v>0.65</v>
      </c>
      <c r="S5105">
        <v>1.5</v>
      </c>
      <c r="T5105">
        <v>9</v>
      </c>
      <c r="U5105">
        <v>17.23</v>
      </c>
      <c r="V5105">
        <v>19.940000000000001</v>
      </c>
      <c r="W5105" s="1">
        <v>42963</v>
      </c>
      <c r="X5105">
        <v>250</v>
      </c>
      <c r="Y5105" t="s">
        <v>46</v>
      </c>
      <c r="Z5105" t="s">
        <v>2617</v>
      </c>
      <c r="AA5105" t="s">
        <v>2618</v>
      </c>
      <c r="AC5105" s="1">
        <v>43054</v>
      </c>
      <c r="AD5105">
        <v>1</v>
      </c>
      <c r="AE5105">
        <v>219</v>
      </c>
      <c r="AF5105" s="1">
        <v>43334</v>
      </c>
      <c r="AG5105">
        <v>371</v>
      </c>
      <c r="AI5105" t="s">
        <v>2311</v>
      </c>
      <c r="AJ5105" s="2">
        <v>30498</v>
      </c>
      <c r="AK5105" t="s">
        <v>45</v>
      </c>
      <c r="AL5105" s="1">
        <v>42963</v>
      </c>
    </row>
    <row r="5106" spans="1:38" x14ac:dyDescent="0.25">
      <c r="A5106" t="s">
        <v>38</v>
      </c>
      <c r="B5106" s="1">
        <v>43200</v>
      </c>
      <c r="C5106">
        <v>4</v>
      </c>
      <c r="D5106">
        <v>17</v>
      </c>
      <c r="E5106">
        <v>554</v>
      </c>
      <c r="F5106" t="s">
        <v>1426</v>
      </c>
      <c r="G5106" t="s">
        <v>51</v>
      </c>
      <c r="H5106" t="s">
        <v>52</v>
      </c>
      <c r="I5106">
        <v>8</v>
      </c>
      <c r="J5106" t="s">
        <v>42</v>
      </c>
      <c r="K5106">
        <v>237</v>
      </c>
      <c r="L5106">
        <v>10</v>
      </c>
      <c r="M5106">
        <v>4.71</v>
      </c>
      <c r="N5106">
        <v>0.47</v>
      </c>
      <c r="O5106">
        <v>6.32</v>
      </c>
      <c r="P5106">
        <v>0.63</v>
      </c>
      <c r="Q5106">
        <v>5.23</v>
      </c>
      <c r="R5106">
        <v>0.52</v>
      </c>
      <c r="S5106">
        <v>1.1599999999999999</v>
      </c>
      <c r="T5106">
        <v>12</v>
      </c>
      <c r="U5106">
        <v>10.38</v>
      </c>
      <c r="V5106">
        <v>14.44</v>
      </c>
      <c r="W5106" s="1">
        <v>42963</v>
      </c>
      <c r="X5106">
        <v>250</v>
      </c>
      <c r="Y5106" t="s">
        <v>48</v>
      </c>
      <c r="Z5106" t="s">
        <v>2617</v>
      </c>
      <c r="AA5106" t="s">
        <v>2618</v>
      </c>
      <c r="AC5106" t="s">
        <v>49</v>
      </c>
      <c r="AI5106" t="s">
        <v>2311</v>
      </c>
      <c r="AJ5106" s="2">
        <v>30498</v>
      </c>
      <c r="AK5106" t="s">
        <v>50</v>
      </c>
      <c r="AL5106" s="1">
        <v>43241</v>
      </c>
    </row>
    <row r="5107" spans="1:38" x14ac:dyDescent="0.25">
      <c r="A5107" t="s">
        <v>129</v>
      </c>
      <c r="B5107" s="1">
        <v>42997</v>
      </c>
      <c r="C5107">
        <v>1</v>
      </c>
      <c r="D5107">
        <v>476</v>
      </c>
      <c r="E5107">
        <v>743</v>
      </c>
      <c r="F5107" t="s">
        <v>1426</v>
      </c>
      <c r="G5107" t="s">
        <v>104</v>
      </c>
      <c r="H5107" t="s">
        <v>105</v>
      </c>
      <c r="I5107">
        <v>6</v>
      </c>
      <c r="J5107" t="s">
        <v>42</v>
      </c>
      <c r="K5107">
        <v>33</v>
      </c>
      <c r="L5107">
        <v>21.3</v>
      </c>
      <c r="M5107">
        <v>5.16</v>
      </c>
      <c r="N5107">
        <v>1.1000000000000001</v>
      </c>
      <c r="O5107">
        <v>4.57</v>
      </c>
      <c r="P5107">
        <v>0.97</v>
      </c>
      <c r="Q5107">
        <v>3.42</v>
      </c>
      <c r="R5107">
        <v>0.73</v>
      </c>
      <c r="S5107">
        <v>1.7</v>
      </c>
      <c r="T5107">
        <v>1061</v>
      </c>
      <c r="U5107">
        <v>22.11</v>
      </c>
      <c r="V5107">
        <v>23.31</v>
      </c>
      <c r="W5107" s="1">
        <v>42964</v>
      </c>
      <c r="X5107">
        <v>278</v>
      </c>
      <c r="Y5107" s="3">
        <v>44927</v>
      </c>
      <c r="AC5107" s="1">
        <v>43038</v>
      </c>
      <c r="AD5107">
        <v>1</v>
      </c>
      <c r="AE5107">
        <v>272</v>
      </c>
      <c r="AF5107" s="1">
        <v>43320</v>
      </c>
      <c r="AG5107">
        <v>356</v>
      </c>
      <c r="AH5107" t="s">
        <v>2619</v>
      </c>
      <c r="AI5107" t="s">
        <v>829</v>
      </c>
      <c r="AJ5107" t="s">
        <v>830</v>
      </c>
      <c r="AK5107" t="s">
        <v>45</v>
      </c>
      <c r="AL5107" s="1">
        <v>42964</v>
      </c>
    </row>
    <row r="5108" spans="1:38" x14ac:dyDescent="0.25">
      <c r="A5108" t="s">
        <v>129</v>
      </c>
      <c r="B5108" s="1">
        <v>43060</v>
      </c>
      <c r="C5108">
        <v>2</v>
      </c>
      <c r="D5108">
        <v>476</v>
      </c>
      <c r="E5108">
        <v>743</v>
      </c>
      <c r="F5108" t="s">
        <v>1426</v>
      </c>
      <c r="G5108" t="s">
        <v>104</v>
      </c>
      <c r="H5108" t="s">
        <v>105</v>
      </c>
      <c r="I5108">
        <v>6</v>
      </c>
      <c r="J5108" t="s">
        <v>42</v>
      </c>
      <c r="K5108">
        <v>96</v>
      </c>
      <c r="L5108">
        <v>18.100000000000001</v>
      </c>
      <c r="M5108">
        <v>5.07</v>
      </c>
      <c r="N5108">
        <v>0.92</v>
      </c>
      <c r="O5108">
        <v>4.96</v>
      </c>
      <c r="P5108">
        <v>0.9</v>
      </c>
      <c r="Q5108">
        <v>3.55</v>
      </c>
      <c r="R5108">
        <v>0.64</v>
      </c>
      <c r="S5108">
        <v>1.54</v>
      </c>
      <c r="T5108">
        <v>111</v>
      </c>
      <c r="U5108">
        <v>18.79</v>
      </c>
      <c r="V5108">
        <v>20.9</v>
      </c>
      <c r="W5108" s="1">
        <v>42964</v>
      </c>
      <c r="X5108">
        <v>278</v>
      </c>
      <c r="Y5108" s="3">
        <v>44958</v>
      </c>
      <c r="AC5108" s="1">
        <v>43072</v>
      </c>
      <c r="AD5108">
        <v>2</v>
      </c>
      <c r="AE5108">
        <v>203</v>
      </c>
      <c r="AF5108" s="1">
        <v>43350</v>
      </c>
      <c r="AG5108">
        <v>386</v>
      </c>
      <c r="AH5108" t="s">
        <v>2619</v>
      </c>
      <c r="AI5108" t="s">
        <v>829</v>
      </c>
      <c r="AJ5108" t="s">
        <v>830</v>
      </c>
      <c r="AK5108" t="s">
        <v>45</v>
      </c>
      <c r="AL5108" s="1">
        <v>42964</v>
      </c>
    </row>
    <row r="5109" spans="1:38" x14ac:dyDescent="0.25">
      <c r="A5109" t="s">
        <v>129</v>
      </c>
      <c r="B5109" s="1">
        <v>43156</v>
      </c>
      <c r="C5109">
        <v>3</v>
      </c>
      <c r="D5109">
        <v>476</v>
      </c>
      <c r="E5109">
        <v>743</v>
      </c>
      <c r="F5109" t="s">
        <v>1426</v>
      </c>
      <c r="G5109" t="s">
        <v>104</v>
      </c>
      <c r="H5109" t="s">
        <v>105</v>
      </c>
      <c r="I5109">
        <v>6</v>
      </c>
      <c r="J5109" t="s">
        <v>42</v>
      </c>
      <c r="K5109">
        <v>192</v>
      </c>
      <c r="L5109">
        <v>17.600000000000001</v>
      </c>
      <c r="M5109">
        <v>4.99</v>
      </c>
      <c r="N5109">
        <v>0.88</v>
      </c>
      <c r="O5109">
        <v>4.7</v>
      </c>
      <c r="P5109">
        <v>0.83</v>
      </c>
      <c r="Q5109">
        <v>4.03</v>
      </c>
      <c r="R5109">
        <v>0.71</v>
      </c>
      <c r="S5109">
        <v>1.54</v>
      </c>
      <c r="U5109">
        <v>18.27</v>
      </c>
      <c r="V5109">
        <v>20.399999999999999</v>
      </c>
      <c r="W5109" s="1">
        <v>42964</v>
      </c>
      <c r="X5109">
        <v>278</v>
      </c>
      <c r="AI5109">
        <v>0</v>
      </c>
    </row>
    <row r="5110" spans="1:38" x14ac:dyDescent="0.25">
      <c r="A5110" t="s">
        <v>129</v>
      </c>
      <c r="B5110" s="1">
        <v>43229</v>
      </c>
      <c r="C5110">
        <v>4</v>
      </c>
      <c r="D5110">
        <v>476</v>
      </c>
      <c r="E5110">
        <v>743</v>
      </c>
      <c r="F5110" t="s">
        <v>1426</v>
      </c>
      <c r="G5110" t="s">
        <v>104</v>
      </c>
      <c r="H5110" t="s">
        <v>105</v>
      </c>
      <c r="I5110">
        <v>6</v>
      </c>
      <c r="J5110" t="s">
        <v>42</v>
      </c>
      <c r="K5110">
        <v>265</v>
      </c>
      <c r="L5110">
        <v>9.4</v>
      </c>
      <c r="M5110">
        <v>4.66</v>
      </c>
      <c r="N5110">
        <v>0.44</v>
      </c>
      <c r="O5110">
        <v>7.19</v>
      </c>
      <c r="P5110">
        <v>0.68</v>
      </c>
      <c r="Q5110">
        <v>5.14</v>
      </c>
      <c r="R5110">
        <v>0.48</v>
      </c>
      <c r="S5110">
        <v>1.1599999999999999</v>
      </c>
      <c r="T5110">
        <v>206</v>
      </c>
      <c r="U5110">
        <v>9.76</v>
      </c>
      <c r="V5110">
        <v>14.61</v>
      </c>
      <c r="W5110" s="1">
        <v>42964</v>
      </c>
      <c r="X5110">
        <v>278</v>
      </c>
      <c r="Y5110" s="3">
        <v>45018</v>
      </c>
      <c r="AC5110" t="s">
        <v>49</v>
      </c>
      <c r="AH5110" t="s">
        <v>2619</v>
      </c>
      <c r="AI5110" t="s">
        <v>829</v>
      </c>
      <c r="AJ5110" t="s">
        <v>830</v>
      </c>
      <c r="AK5110" t="s">
        <v>50</v>
      </c>
      <c r="AL5110" s="1">
        <v>43250</v>
      </c>
    </row>
    <row r="5111" spans="1:38" x14ac:dyDescent="0.25">
      <c r="A5111" t="s">
        <v>129</v>
      </c>
      <c r="B5111" s="1">
        <v>42997</v>
      </c>
      <c r="C5111">
        <v>1</v>
      </c>
      <c r="D5111">
        <v>104</v>
      </c>
      <c r="E5111">
        <v>765</v>
      </c>
      <c r="F5111" t="s">
        <v>1426</v>
      </c>
      <c r="G5111" t="s">
        <v>104</v>
      </c>
      <c r="H5111" t="s">
        <v>105</v>
      </c>
      <c r="I5111">
        <v>3</v>
      </c>
      <c r="J5111">
        <v>2</v>
      </c>
      <c r="K5111">
        <v>41</v>
      </c>
      <c r="L5111">
        <v>23</v>
      </c>
      <c r="M5111">
        <v>5.21</v>
      </c>
      <c r="N5111">
        <v>1.2</v>
      </c>
      <c r="O5111">
        <v>5.5</v>
      </c>
      <c r="P5111">
        <v>1.26</v>
      </c>
      <c r="Q5111">
        <v>4.3899999999999997</v>
      </c>
      <c r="R5111">
        <v>1.01</v>
      </c>
      <c r="S5111">
        <v>2.27</v>
      </c>
      <c r="T5111">
        <v>26</v>
      </c>
      <c r="U5111">
        <v>23.87</v>
      </c>
      <c r="V5111">
        <v>29.47</v>
      </c>
      <c r="W5111" s="1">
        <v>42956</v>
      </c>
      <c r="X5111">
        <v>213</v>
      </c>
      <c r="Y5111" t="s">
        <v>43</v>
      </c>
      <c r="AC5111" t="s">
        <v>49</v>
      </c>
      <c r="AH5111">
        <v>508077</v>
      </c>
      <c r="AI5111">
        <v>0</v>
      </c>
      <c r="AJ5111" t="s">
        <v>2620</v>
      </c>
      <c r="AK5111" t="s">
        <v>45</v>
      </c>
      <c r="AL5111" s="1">
        <v>42956</v>
      </c>
    </row>
    <row r="5112" spans="1:38" x14ac:dyDescent="0.25">
      <c r="A5112" t="s">
        <v>129</v>
      </c>
      <c r="B5112" s="1">
        <v>43156</v>
      </c>
      <c r="C5112">
        <v>3</v>
      </c>
      <c r="D5112">
        <v>104</v>
      </c>
      <c r="E5112">
        <v>765</v>
      </c>
      <c r="F5112" t="s">
        <v>1426</v>
      </c>
      <c r="G5112" t="s">
        <v>104</v>
      </c>
      <c r="H5112" t="s">
        <v>105</v>
      </c>
      <c r="I5112">
        <v>3</v>
      </c>
      <c r="J5112">
        <v>2</v>
      </c>
      <c r="K5112">
        <v>200</v>
      </c>
      <c r="L5112">
        <v>14</v>
      </c>
      <c r="M5112">
        <v>5.01</v>
      </c>
      <c r="N5112">
        <v>0.7</v>
      </c>
      <c r="O5112">
        <v>6.3</v>
      </c>
      <c r="P5112">
        <v>0.88</v>
      </c>
      <c r="Q5112">
        <v>4.8</v>
      </c>
      <c r="R5112">
        <v>0.67</v>
      </c>
      <c r="S5112">
        <v>1.55</v>
      </c>
      <c r="U5112">
        <v>14.53</v>
      </c>
      <c r="V5112">
        <v>19.77</v>
      </c>
      <c r="W5112" s="1">
        <v>42956</v>
      </c>
      <c r="X5112">
        <v>213</v>
      </c>
      <c r="AI5112">
        <v>0</v>
      </c>
    </row>
    <row r="5113" spans="1:38" x14ac:dyDescent="0.25">
      <c r="A5113" t="s">
        <v>129</v>
      </c>
      <c r="B5113" s="1">
        <v>42997</v>
      </c>
      <c r="C5113">
        <v>1</v>
      </c>
      <c r="D5113">
        <v>440</v>
      </c>
      <c r="E5113">
        <v>765</v>
      </c>
      <c r="F5113" t="s">
        <v>1426</v>
      </c>
      <c r="G5113" t="s">
        <v>69</v>
      </c>
      <c r="H5113" t="s">
        <v>70</v>
      </c>
      <c r="I5113">
        <v>4</v>
      </c>
      <c r="J5113" t="s">
        <v>42</v>
      </c>
      <c r="K5113">
        <v>33</v>
      </c>
      <c r="L5113">
        <v>25.3</v>
      </c>
      <c r="M5113">
        <v>5.05</v>
      </c>
      <c r="N5113">
        <v>1.28</v>
      </c>
      <c r="O5113">
        <v>2.2000000000000002</v>
      </c>
      <c r="P5113">
        <v>0.56000000000000005</v>
      </c>
      <c r="Q5113">
        <v>3.88</v>
      </c>
      <c r="R5113">
        <v>0.98</v>
      </c>
      <c r="S5113">
        <v>1.54</v>
      </c>
      <c r="T5113">
        <v>16</v>
      </c>
      <c r="U5113">
        <v>26.26</v>
      </c>
      <c r="V5113">
        <v>21.09</v>
      </c>
      <c r="W5113" s="1">
        <v>42964</v>
      </c>
      <c r="X5113">
        <v>278</v>
      </c>
      <c r="Y5113" t="s">
        <v>43</v>
      </c>
      <c r="AC5113" t="s">
        <v>49</v>
      </c>
      <c r="AH5113">
        <v>508092</v>
      </c>
      <c r="AI5113">
        <v>243</v>
      </c>
      <c r="AJ5113" s="2">
        <v>18507</v>
      </c>
      <c r="AK5113" t="s">
        <v>45</v>
      </c>
      <c r="AL5113" s="1">
        <v>42964</v>
      </c>
    </row>
    <row r="5114" spans="1:38" x14ac:dyDescent="0.25">
      <c r="A5114" t="s">
        <v>129</v>
      </c>
      <c r="B5114" s="1">
        <v>43060</v>
      </c>
      <c r="C5114">
        <v>2</v>
      </c>
      <c r="D5114">
        <v>440</v>
      </c>
      <c r="E5114">
        <v>765</v>
      </c>
      <c r="F5114" t="s">
        <v>1426</v>
      </c>
      <c r="G5114" t="s">
        <v>69</v>
      </c>
      <c r="H5114" t="s">
        <v>70</v>
      </c>
      <c r="I5114">
        <v>4</v>
      </c>
      <c r="J5114" t="s">
        <v>42</v>
      </c>
      <c r="K5114">
        <v>96</v>
      </c>
      <c r="L5114">
        <v>18.8</v>
      </c>
      <c r="M5114">
        <v>4.75</v>
      </c>
      <c r="N5114">
        <v>0.89</v>
      </c>
      <c r="O5114">
        <v>3.4</v>
      </c>
      <c r="P5114">
        <v>0.64</v>
      </c>
      <c r="Q5114">
        <v>3.7</v>
      </c>
      <c r="R5114">
        <v>0.7</v>
      </c>
      <c r="S5114">
        <v>1.33</v>
      </c>
      <c r="T5114">
        <v>15</v>
      </c>
      <c r="U5114">
        <v>19.510000000000002</v>
      </c>
      <c r="V5114">
        <v>18.27</v>
      </c>
      <c r="W5114" s="1">
        <v>42964</v>
      </c>
      <c r="X5114">
        <v>278</v>
      </c>
      <c r="Y5114" t="s">
        <v>46</v>
      </c>
      <c r="AC5114" s="1">
        <v>43050</v>
      </c>
      <c r="AD5114">
        <v>1</v>
      </c>
      <c r="AE5114">
        <v>186</v>
      </c>
      <c r="AF5114" s="1">
        <v>43333</v>
      </c>
      <c r="AG5114">
        <v>369</v>
      </c>
      <c r="AH5114">
        <v>508092</v>
      </c>
      <c r="AI5114">
        <v>243</v>
      </c>
      <c r="AJ5114" s="2">
        <v>18507</v>
      </c>
      <c r="AK5114" t="s">
        <v>45</v>
      </c>
      <c r="AL5114" s="1">
        <v>42964</v>
      </c>
    </row>
    <row r="5115" spans="1:38" x14ac:dyDescent="0.25">
      <c r="A5115" t="s">
        <v>129</v>
      </c>
      <c r="B5115" s="1">
        <v>43156</v>
      </c>
      <c r="C5115">
        <v>3</v>
      </c>
      <c r="D5115">
        <v>440</v>
      </c>
      <c r="E5115">
        <v>765</v>
      </c>
      <c r="F5115" t="s">
        <v>1426</v>
      </c>
      <c r="G5115" t="s">
        <v>69</v>
      </c>
      <c r="H5115" t="s">
        <v>70</v>
      </c>
      <c r="I5115">
        <v>4</v>
      </c>
      <c r="J5115" t="s">
        <v>42</v>
      </c>
      <c r="K5115">
        <v>192</v>
      </c>
      <c r="L5115">
        <v>14.8</v>
      </c>
      <c r="M5115">
        <v>4.54</v>
      </c>
      <c r="N5115">
        <v>0.67</v>
      </c>
      <c r="O5115">
        <v>2.87</v>
      </c>
      <c r="P5115">
        <v>0.42</v>
      </c>
      <c r="Q5115">
        <v>4.28</v>
      </c>
      <c r="R5115">
        <v>0.63</v>
      </c>
      <c r="S5115">
        <v>1.06</v>
      </c>
      <c r="U5115">
        <v>15.36</v>
      </c>
      <c r="V5115">
        <v>13.91</v>
      </c>
      <c r="W5115" s="1">
        <v>42964</v>
      </c>
      <c r="X5115">
        <v>278</v>
      </c>
      <c r="AI5115">
        <v>0</v>
      </c>
    </row>
    <row r="5116" spans="1:38" x14ac:dyDescent="0.25">
      <c r="A5116" t="s">
        <v>129</v>
      </c>
      <c r="B5116" s="1">
        <v>43229</v>
      </c>
      <c r="C5116">
        <v>4</v>
      </c>
      <c r="D5116">
        <v>440</v>
      </c>
      <c r="E5116">
        <v>765</v>
      </c>
      <c r="F5116" t="s">
        <v>1426</v>
      </c>
      <c r="G5116" t="s">
        <v>69</v>
      </c>
      <c r="H5116" t="s">
        <v>70</v>
      </c>
      <c r="I5116">
        <v>4</v>
      </c>
      <c r="J5116" t="s">
        <v>42</v>
      </c>
      <c r="K5116">
        <v>265</v>
      </c>
      <c r="L5116">
        <v>10.8</v>
      </c>
      <c r="M5116">
        <v>3.69</v>
      </c>
      <c r="N5116">
        <v>0.4</v>
      </c>
      <c r="O5116">
        <v>4.16</v>
      </c>
      <c r="P5116">
        <v>0.45</v>
      </c>
      <c r="Q5116">
        <v>4.3600000000000003</v>
      </c>
      <c r="R5116">
        <v>0.47</v>
      </c>
      <c r="S5116">
        <v>0.92</v>
      </c>
      <c r="T5116">
        <v>432</v>
      </c>
      <c r="U5116">
        <v>11.21</v>
      </c>
      <c r="V5116">
        <v>12.03</v>
      </c>
      <c r="W5116" s="1">
        <v>42964</v>
      </c>
      <c r="X5116">
        <v>278</v>
      </c>
      <c r="Y5116" s="3">
        <v>45017</v>
      </c>
      <c r="AC5116" t="s">
        <v>49</v>
      </c>
      <c r="AH5116">
        <v>508092</v>
      </c>
      <c r="AI5116">
        <v>243</v>
      </c>
      <c r="AJ5116">
        <v>18507</v>
      </c>
      <c r="AK5116" t="s">
        <v>50</v>
      </c>
      <c r="AL5116" s="1">
        <v>43251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C2A477345898419204282D998B88D8" ma:contentTypeVersion="16" ma:contentTypeDescription="Create a new document." ma:contentTypeScope="" ma:versionID="5ceb429e3e89635a92688e78b922cc71">
  <xsd:schema xmlns:xsd="http://www.w3.org/2001/XMLSchema" xmlns:xs="http://www.w3.org/2001/XMLSchema" xmlns:p="http://schemas.microsoft.com/office/2006/metadata/properties" xmlns:ns2="a1c97513-f877-4ab1-9c43-76f782cc8fc6" xmlns:ns3="9063727b-adab-400a-b995-5f67cc978af1" targetNamespace="http://schemas.microsoft.com/office/2006/metadata/properties" ma:root="true" ma:fieldsID="7b3258d2daa63c7d21fb517bdef07222" ns2:_="" ns3:_="">
    <xsd:import namespace="a1c97513-f877-4ab1-9c43-76f782cc8fc6"/>
    <xsd:import namespace="9063727b-adab-400a-b995-5f67cc978a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7513-f877-4ab1-9c43-76f782cc8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002f2cb-a6fe-4896-bd1d-a708f10bb3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3727b-adab-400a-b995-5f67cc978af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e4b4b5d9-a166-4316-aeef-356bb6966b4b}" ma:internalName="TaxCatchAll" ma:showField="CatchAllData" ma:web="9063727b-adab-400a-b995-5f67cc978a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7513-f877-4ab1-9c43-76f782cc8fc6">
      <Terms xmlns="http://schemas.microsoft.com/office/infopath/2007/PartnerControls"/>
    </lcf76f155ced4ddcb4097134ff3c332f>
    <TaxCatchAll xmlns="9063727b-adab-400a-b995-5f67cc978af1" xsi:nil="true"/>
  </documentManagement>
</p:properties>
</file>

<file path=customXml/itemProps1.xml><?xml version="1.0" encoding="utf-8"?>
<ds:datastoreItem xmlns:ds="http://schemas.openxmlformats.org/officeDocument/2006/customXml" ds:itemID="{3ABCCCBC-4399-4642-A829-81B0D55B453E}"/>
</file>

<file path=customXml/itemProps2.xml><?xml version="1.0" encoding="utf-8"?>
<ds:datastoreItem xmlns:ds="http://schemas.openxmlformats.org/officeDocument/2006/customXml" ds:itemID="{05CB748B-C1F8-46D4-BAB4-AC76E206E592}"/>
</file>

<file path=customXml/itemProps3.xml><?xml version="1.0" encoding="utf-8"?>
<ds:datastoreItem xmlns:ds="http://schemas.openxmlformats.org/officeDocument/2006/customXml" ds:itemID="{DD3B2588-749E-415D-9D9F-86205F1C4C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Chapter 4. Cross Sectional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Andrew Dowling</cp:lastModifiedBy>
  <dcterms:created xsi:type="dcterms:W3CDTF">2023-09-10T07:15:05Z</dcterms:created>
  <dcterms:modified xsi:type="dcterms:W3CDTF">2023-09-10T07:15:06Z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0x01010032C2A477345898419204282D998B88D8</vt:lpwstr>
  </property>
</Properties>
</file>